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628"/>
  <workbookPr/>
  <workbookProtection workbookAlgorithmName="SHA-512" workbookHashValue="qE/RyoJXzA9CpYaAsP2gmrO7u+qz6g38IaEGszoyF2iJPdQmszbVHHPFwatZMZ5KER3CFDHf42zSLdDXFKN2iA==" workbookSpinCount="100000" workbookSaltValue="hMHDqMu4/5LC2H8kEJ7tzw==" lockStructure="1"/>
  <bookViews>
    <workbookView xWindow="19090" yWindow="65426" windowWidth="38620" windowHeight="21100" activeTab="0"/>
  </bookViews>
  <sheets>
    <sheet name="Rekapitulace stavby" sheetId="1" r:id="rId1"/>
    <sheet name="D.1.01a - Architektonicko..." sheetId="2" r:id="rId2"/>
    <sheet name="D.1.01b - Architektonicko..." sheetId="3" r:id="rId3"/>
    <sheet name="D.1.02 - Stavebně konstru..." sheetId="4" r:id="rId4"/>
    <sheet name="D.1.02a - Sanace statické..." sheetId="5" r:id="rId5"/>
    <sheet name="D.1.06 - Slaboproudé inst..." sheetId="6" r:id="rId6"/>
    <sheet name="D.1.07 - Silnoproudé inst..." sheetId="7" r:id="rId7"/>
    <sheet name="D.1.08 - Nouzové osvětlení" sheetId="8" r:id="rId8"/>
    <sheet name="D.1.09 - Elektrická požár..." sheetId="9" r:id="rId9"/>
    <sheet name="D.1.10 - Stabilní hasicí ..." sheetId="10" r:id="rId10"/>
    <sheet name="PS.01 - Světelné zabezpeč..." sheetId="11" r:id="rId11"/>
    <sheet name="VRN - Vedlejší rozpočtové..." sheetId="12" r:id="rId12"/>
  </sheets>
  <definedNames>
    <definedName name="_xlnm._FilterDatabase" localSheetId="1" hidden="1">'D.1.01a - Architektonicko...'!$C$134:$K$236</definedName>
    <definedName name="_xlnm._FilterDatabase" localSheetId="2" hidden="1">'D.1.01b - Architektonicko...'!$C$143:$K$521</definedName>
    <definedName name="_xlnm._FilterDatabase" localSheetId="3" hidden="1">'D.1.02 - Stavebně konstru...'!$C$143:$K$800</definedName>
    <definedName name="_xlnm._FilterDatabase" localSheetId="4" hidden="1">'D.1.02a - Sanace statické...'!$C$120:$K$131</definedName>
    <definedName name="_xlnm._FilterDatabase" localSheetId="5" hidden="1">'D.1.06 - Slaboproudé inst...'!$C$123:$K$175</definedName>
    <definedName name="_xlnm._FilterDatabase" localSheetId="6" hidden="1">'D.1.07 - Silnoproudé inst...'!$C$123:$K$158</definedName>
    <definedName name="_xlnm._FilterDatabase" localSheetId="7" hidden="1">'D.1.08 - Nouzové osvětlení'!$C$123:$K$149</definedName>
    <definedName name="_xlnm._FilterDatabase" localSheetId="8" hidden="1">'D.1.09 - Elektrická požár...'!$C$123:$K$147</definedName>
    <definedName name="_xlnm._FilterDatabase" localSheetId="9" hidden="1">'D.1.10 - Stabilní hasicí ...'!$C$126:$K$168</definedName>
    <definedName name="_xlnm._FilterDatabase" localSheetId="10" hidden="1">'PS.01 - Světelné zabezpeč...'!$C$119:$K$183</definedName>
    <definedName name="_xlnm._FilterDatabase" localSheetId="11" hidden="1">'VRN - Vedlejší rozpočtové...'!$C$123:$K$160</definedName>
    <definedName name="_xlnm.Print_Area" localSheetId="1">'D.1.01a - Architektonicko...'!$C$4:$J$76,'D.1.01a - Architektonicko...'!$C$82:$J$112,'D.1.01a - Architektonicko...'!$C$118:$J$236</definedName>
    <definedName name="_xlnm.Print_Area" localSheetId="2">'D.1.01b - Architektonicko...'!$C$4:$J$76,'D.1.01b - Architektonicko...'!$C$82:$J$121,'D.1.01b - Architektonicko...'!$C$127:$J$521</definedName>
    <definedName name="_xlnm.Print_Area" localSheetId="3">'D.1.02 - Stavebně konstru...'!$C$4:$J$76,'D.1.02 - Stavebně konstru...'!$C$82:$J$123,'D.1.02 - Stavebně konstru...'!$C$129:$J$800</definedName>
    <definedName name="_xlnm.Print_Area" localSheetId="4">'D.1.02a - Sanace statické...'!$C$4:$J$76,'D.1.02a - Sanace statické...'!$C$82:$J$100,'D.1.02a - Sanace statické...'!$C$106:$J$131</definedName>
    <definedName name="_xlnm.Print_Area" localSheetId="5">'D.1.06 - Slaboproudé inst...'!$C$4:$J$76,'D.1.06 - Slaboproudé inst...'!$C$82:$J$103,'D.1.06 - Slaboproudé inst...'!$C$109:$J$175</definedName>
    <definedName name="_xlnm.Print_Area" localSheetId="6">'D.1.07 - Silnoproudé inst...'!$C$4:$J$76,'D.1.07 - Silnoproudé inst...'!$C$82:$J$103,'D.1.07 - Silnoproudé inst...'!$C$109:$J$158</definedName>
    <definedName name="_xlnm.Print_Area" localSheetId="7">'D.1.08 - Nouzové osvětlení'!$C$4:$J$76,'D.1.08 - Nouzové osvětlení'!$C$82:$J$103,'D.1.08 - Nouzové osvětlení'!$C$109:$J$149</definedName>
    <definedName name="_xlnm.Print_Area" localSheetId="8">'D.1.09 - Elektrická požár...'!$C$4:$J$76,'D.1.09 - Elektrická požár...'!$C$82:$J$103,'D.1.09 - Elektrická požár...'!$C$109:$J$147</definedName>
    <definedName name="_xlnm.Print_Area" localSheetId="9">'D.1.10 - Stabilní hasicí ...'!$C$4:$J$76,'D.1.10 - Stabilní hasicí ...'!$C$82:$J$106,'D.1.10 - Stabilní hasicí ...'!$C$112:$J$168</definedName>
    <definedName name="_xlnm.Print_Area" localSheetId="10">'PS.01 - Světelné zabezpeč...'!$C$4:$J$76,'PS.01 - Světelné zabezpeč...'!$C$82:$J$101,'PS.01 - Světelné zabezpeč...'!$C$107:$J$183</definedName>
    <definedName name="_xlnm.Print_Area" localSheetId="0">'Rekapitulace stavby'!$D$4:$AO$76,'Rekapitulace stavby'!$C$82:$AQ$108</definedName>
    <definedName name="_xlnm.Print_Area" localSheetId="11">'VRN - Vedlejší rozpočtové...'!$C$4:$J$76,'VRN - Vedlejší rozpočtové...'!$C$82:$J$105,'VRN - Vedlejší rozpočtové...'!$C$111:$J$160</definedName>
    <definedName name="_xlnm.Print_Titles" localSheetId="0">'Rekapitulace stavby'!$92:$92</definedName>
    <definedName name="_xlnm.Print_Titles" localSheetId="1">'D.1.01a - Architektonicko...'!$134:$134</definedName>
    <definedName name="_xlnm.Print_Titles" localSheetId="2">'D.1.01b - Architektonicko...'!$143:$143</definedName>
    <definedName name="_xlnm.Print_Titles" localSheetId="3">'D.1.02 - Stavebně konstru...'!$143:$143</definedName>
    <definedName name="_xlnm.Print_Titles" localSheetId="4">'D.1.02a - Sanace statické...'!$120:$120</definedName>
    <definedName name="_xlnm.Print_Titles" localSheetId="5">'D.1.06 - Slaboproudé inst...'!$123:$123</definedName>
    <definedName name="_xlnm.Print_Titles" localSheetId="6">'D.1.07 - Silnoproudé inst...'!$123:$123</definedName>
    <definedName name="_xlnm.Print_Titles" localSheetId="7">'D.1.08 - Nouzové osvětlení'!$123:$123</definedName>
    <definedName name="_xlnm.Print_Titles" localSheetId="8">'D.1.09 - Elektrická požár...'!$123:$123</definedName>
    <definedName name="_xlnm.Print_Titles" localSheetId="9">'D.1.10 - Stabilní hasicí ...'!$126:$126</definedName>
    <definedName name="_xlnm.Print_Titles" localSheetId="10">'PS.01 - Světelné zabezpeč...'!$119:$119</definedName>
    <definedName name="_xlnm.Print_Titles" localSheetId="11">'VRN - Vedlejší rozpočtové...'!$123:$123</definedName>
  </definedNames>
  <calcPr calcId="181029"/>
</workbook>
</file>

<file path=xl/sharedStrings.xml><?xml version="1.0" encoding="utf-8"?>
<sst xmlns="http://schemas.openxmlformats.org/spreadsheetml/2006/main" count="15934" uniqueCount="2621">
  <si>
    <t>Export Komplet</t>
  </si>
  <si>
    <t/>
  </si>
  <si>
    <t>2.0</t>
  </si>
  <si>
    <t>ZAMOK</t>
  </si>
  <si>
    <t>False</t>
  </si>
  <si>
    <t>{f664472b-d7ac-49df-934f-4cdb23463b8a}</t>
  </si>
  <si>
    <t>0,01</t>
  </si>
  <si>
    <t>21</t>
  </si>
  <si>
    <t>12</t>
  </si>
  <si>
    <t>REKAPITULACE STAVBY</t>
  </si>
  <si>
    <t>v ---  níže se nacházejí doplnkové a pomocné údaje k sestavám  --- v</t>
  </si>
  <si>
    <t>Návod na vyplnění</t>
  </si>
  <si>
    <t>0,001</t>
  </si>
  <si>
    <t>Kód:</t>
  </si>
  <si>
    <t>2022_013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</si>
  <si>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</si>
  <si>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</si>
  <si>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Zvýšení bezpečnosti heliportu - Masarykova nemocnice Ústí nad Labem, o. z</t>
  </si>
  <si>
    <t>KSO:</t>
  </si>
  <si>
    <t>CC-CZ:</t>
  </si>
  <si>
    <t>Místo:</t>
  </si>
  <si>
    <t>Sociální péče 3316/12A, 401 13  pavilon B</t>
  </si>
  <si>
    <t>Datum:</t>
  </si>
  <si>
    <t>29. 4. 2024</t>
  </si>
  <si>
    <t>Zadavatel:</t>
  </si>
  <si>
    <t>IČ:</t>
  </si>
  <si>
    <t>25488627</t>
  </si>
  <si>
    <t>Krajská zdravotní, a.s., Sociální péče 3316/12A</t>
  </si>
  <si>
    <t>DIČ:</t>
  </si>
  <si>
    <t>CZ25488627</t>
  </si>
  <si>
    <t>Uchazeč:</t>
  </si>
  <si>
    <t>Vyplň údaj</t>
  </si>
  <si>
    <t>Projektant:</t>
  </si>
  <si>
    <t>06943187</t>
  </si>
  <si>
    <t>SIEBERT+TALAŠ, spol.s r.o., Bucharova 1314/8, P5</t>
  </si>
  <si>
    <t>CZ06943187</t>
  </si>
  <si>
    <t>True</t>
  </si>
  <si>
    <t>Zpracovatel:</t>
  </si>
  <si>
    <t xml:space="preserve"> </t>
  </si>
  <si>
    <t>Poznámka:</t>
  </si>
  <si>
    <t xml:space="preserve">Soupis prací je sestaven za použití položek Cenové soustavy ÚRS cenová úroveň CS 2024/I. pololetí. Nedílnou součástí soupisu prací je projektová dokumentace vč.textových příloh, na kterou se položky soupisu prací plně odkazují. </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</si>
  <si>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</si>
  <si>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</si>
  <si>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</si>
  <si>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</si>
  <si>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</si>
  <si>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</si>
  <si>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</si>
  <si>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</si>
  <si>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</si>
  <si>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</si>
  <si>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</si>
  <si>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</si>
  <si>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</si>
  <si>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</si>
  <si>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</si>
  <si>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</si>
  <si>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</si>
  <si>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</si>
  <si>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</si>
  <si>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</si>
  <si>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</si>
  <si>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</si>
  <si>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</si>
  <si>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</si>
  <si>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</si>
  <si>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</si>
  <si>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</si>
  <si>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</si>
  <si>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</si>
  <si>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</si>
  <si>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</si>
  <si>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</si>
  <si>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</si>
  <si>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</si>
  <si>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</si>
  <si>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</si>
  <si>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</si>
  <si>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</si>
  <si>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</si>
  <si>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</si>
  <si>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</si>
  <si>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</si>
  <si>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</si>
  <si>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</si>
  <si>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SO 201</t>
  </si>
  <si>
    <t>Heliport</t>
  </si>
  <si>
    <t>STA</t>
  </si>
  <si>
    <t>1</t>
  </si>
  <si>
    <t>{559db8b7-4423-4a48-9d7d-972c3403ab32}</t>
  </si>
  <si>
    <t>2</t>
  </si>
  <si>
    <t>D.1.01</t>
  </si>
  <si>
    <t>Architektonicko stavební řešení</t>
  </si>
  <si>
    <t>Soupis</t>
  </si>
  <si>
    <t>{b7712ac8-65b2-48e3-a5fc-69484f95b914}</t>
  </si>
  <si>
    <t>/</t>
  </si>
  <si>
    <t>D.1.01a</t>
  </si>
  <si>
    <t>Architektonicko stavební řešení - bourací práce</t>
  </si>
  <si>
    <t>3</t>
  </si>
  <si>
    <t>{fb8d314f-5375-49a5-b0b7-80214fa286ce}</t>
  </si>
  <si>
    <t>D.1.01b</t>
  </si>
  <si>
    <t>Architektonicko stavební řešení - nové konstrukce</t>
  </si>
  <si>
    <t>{048e788e-edf8-4f73-a4d4-09b6cf2ec1f8}</t>
  </si>
  <si>
    <t>D.1.02</t>
  </si>
  <si>
    <t>Stavebně konstrukční řešení</t>
  </si>
  <si>
    <t>{fcf3aecf-4bac-41a5-af0a-d8a73b350ea9}</t>
  </si>
  <si>
    <t>D.1.02a</t>
  </si>
  <si>
    <t>Sanace statické části</t>
  </si>
  <si>
    <t>{401a27d6-d993-41e6-bf80-88a238a620a4}</t>
  </si>
  <si>
    <t>D.1.06</t>
  </si>
  <si>
    <t>Slaboproudé instalace</t>
  </si>
  <si>
    <t>{af8957e9-e794-4299-be58-ed941b2e66c3}</t>
  </si>
  <si>
    <t>D.1.07</t>
  </si>
  <si>
    <t>Silnoproudé instalace</t>
  </si>
  <si>
    <t>{a617c42a-9ba3-4239-bfe6-4feff3f2f3e4}</t>
  </si>
  <si>
    <t>D.1.08</t>
  </si>
  <si>
    <t>Nouzové osvětlení</t>
  </si>
  <si>
    <t>{61bc04e9-7991-479b-bc23-cb3a9e9afc74}</t>
  </si>
  <si>
    <t>D.1.09</t>
  </si>
  <si>
    <t>Elektrická požární signalizace</t>
  </si>
  <si>
    <t>{566c7721-dd15-44be-8b74-74fa4ba92dfc}</t>
  </si>
  <si>
    <t>D.1.10</t>
  </si>
  <si>
    <t>Stabilní hasicí zařízení</t>
  </si>
  <si>
    <t>{845eb92d-021a-4e7b-8e33-ab3448936f23}</t>
  </si>
  <si>
    <t>PS.01</t>
  </si>
  <si>
    <t>Světelné zabezpečovací zařízení</t>
  </si>
  <si>
    <t>{c742c437-d491-47f3-b2cc-7dbaa3e3852d}</t>
  </si>
  <si>
    <t>VRN</t>
  </si>
  <si>
    <t>Vedlejší rozpočtové náklady</t>
  </si>
  <si>
    <t>{4f0e8285-83ef-43e3-90a2-32ab6ac114e7}</t>
  </si>
  <si>
    <t>KRYCÍ LIST SOUPISU PRACÍ</t>
  </si>
  <si>
    <t>Objekt:</t>
  </si>
  <si>
    <t>SO 201 - Heliport</t>
  </si>
  <si>
    <t>Soupis:</t>
  </si>
  <si>
    <t>D.1.01 - Architektonicko stavební řešení</t>
  </si>
  <si>
    <t>Úroveň 3:</t>
  </si>
  <si>
    <t>D.1.01a - Architektonicko stavební řešení - bourací práce</t>
  </si>
  <si>
    <t>REKAPITULACE ČLENĚNÍ SOUPISU PRACÍ</t>
  </si>
  <si>
    <t>Kód dílu - Popis</t>
  </si>
  <si>
    <t>Cena celkem [CZK]</t>
  </si>
  <si>
    <t>Náklady ze soupisu prací</t>
  </si>
  <si>
    <t>-1</t>
  </si>
  <si>
    <t>HSV - Práce a dodávky HSV</t>
  </si>
  <si>
    <t xml:space="preserve">    1 - Zemní práce</t>
  </si>
  <si>
    <t xml:space="preserve">    3 - Svislé a kompletní konstrukce</t>
  </si>
  <si>
    <t xml:space="preserve">    9 - Ostatní konstrukce a práce, bourání</t>
  </si>
  <si>
    <t xml:space="preserve">    997 - Přesun sutě</t>
  </si>
  <si>
    <t xml:space="preserve">    998 - Přesun hmot</t>
  </si>
  <si>
    <t>PSV - Práce a dodávky PSV</t>
  </si>
  <si>
    <t xml:space="preserve">    712 - Povlakové krytiny</t>
  </si>
  <si>
    <t xml:space="preserve">    763 - Konstrukce suché výstavby</t>
  </si>
  <si>
    <t xml:space="preserve">    764 - Konstrukce klempířské</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</si>
  <si>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</si>
  <si>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</si>
  <si>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</si>
  <si>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</si>
  <si>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</si>
  <si>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</si>
  <si>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</si>
  <si>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</si>
  <si>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</si>
  <si>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</si>
  <si>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</si>
  <si>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</si>
  <si>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</si>
  <si>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</si>
  <si>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</si>
  <si>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</si>
  <si>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</si>
  <si>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</si>
  <si>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</si>
  <si>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11310X.010</t>
  </si>
  <si>
    <t>Rozebrání dlažeb na terčích pro zpětné použití</t>
  </si>
  <si>
    <t>kus</t>
  </si>
  <si>
    <t>4</t>
  </si>
  <si>
    <t>-1261095953</t>
  </si>
  <si>
    <t>Svislé a kompletní konstrukce</t>
  </si>
  <si>
    <t>310271041</t>
  </si>
  <si>
    <t>Zazdívka otvorů ve zdivu nadzákladovém pl do 1 m2 pórobetonovými tvárnicemi do P2 na tenkovrstvou maltu tl 375 m</t>
  </si>
  <si>
    <t>m2</t>
  </si>
  <si>
    <t>-808158104</t>
  </si>
  <si>
    <t>Online PSC</t>
  </si>
  <si>
    <t>https://podminky.urs.cz/item/CS_URS_2024_01/310271041</t>
  </si>
  <si>
    <t>VV</t>
  </si>
  <si>
    <t>"Zazdění průlezného otvoru z plynosilikátových tvárnic P500 tl. 365 mm" 0,9*1,3-0,365</t>
  </si>
  <si>
    <t>317944323</t>
  </si>
  <si>
    <t>Válcované nosníky č.14 až 22 dodatečně osazované do připravených otvorů</t>
  </si>
  <si>
    <t>t</t>
  </si>
  <si>
    <t>1662909894</t>
  </si>
  <si>
    <t>https://podminky.urs.cz/item/CS_URS_2024_01/317944323</t>
  </si>
  <si>
    <t>"překlad dl.2,0" 2*14,50*0,001</t>
  </si>
  <si>
    <t>"překlad dl.1,8" 2*1,8*14,50*0,001</t>
  </si>
  <si>
    <t>Součet</t>
  </si>
  <si>
    <t>319201321</t>
  </si>
  <si>
    <t>Vyrovnání nerovného povrchu zdiva tl do 30 mm maltou</t>
  </si>
  <si>
    <t>-1845506711</t>
  </si>
  <si>
    <t>https://podminky.urs.cz/item/CS_URS_2024_01/319201321</t>
  </si>
  <si>
    <t>0,365*0,3*2</t>
  </si>
  <si>
    <t>5</t>
  </si>
  <si>
    <t>319202321</t>
  </si>
  <si>
    <t>Vyrovnání nerovného povrchu zdiva tl přes 30 do 80 mm přizděním</t>
  </si>
  <si>
    <t>-1665685124</t>
  </si>
  <si>
    <t>https://podminky.urs.cz/item/CS_URS_2024_01/319202321</t>
  </si>
  <si>
    <t>9</t>
  </si>
  <si>
    <t>Ostatní konstrukce a práce, bourání</t>
  </si>
  <si>
    <t>6</t>
  </si>
  <si>
    <t>919735126</t>
  </si>
  <si>
    <t>Řezání stávajícího betonového krytu hl přes 250 do 300 mm</t>
  </si>
  <si>
    <t>m</t>
  </si>
  <si>
    <t>2023864479</t>
  </si>
  <si>
    <t>https://podminky.urs.cz/item/CS_URS_2024_01/919735126</t>
  </si>
  <si>
    <t>"Odstranění souvrství střechy OSS1" 1,3*4*8</t>
  </si>
  <si>
    <t>"Odstranění souvrství střechy OSS2" (2,3*2+1,5*2)*2</t>
  </si>
  <si>
    <t>"Odstranění souvrství střechy OSS3" (1,3*2+1,0*1)</t>
  </si>
  <si>
    <t>7</t>
  </si>
  <si>
    <t>965042231</t>
  </si>
  <si>
    <t>Bourání podkladů pod dlažby nebo mazanin betonových nebo z litého asfaltu tl přes 100 mm pl do 4 m2</t>
  </si>
  <si>
    <t>m3</t>
  </si>
  <si>
    <t>1157338685</t>
  </si>
  <si>
    <t>https://podminky.urs.cz/item/CS_URS_2024_01/965042231</t>
  </si>
  <si>
    <t>15*0,15+60,5*0,15</t>
  </si>
  <si>
    <t>8</t>
  </si>
  <si>
    <t>968072455</t>
  </si>
  <si>
    <t>Vybourání kovových dveřních zárubní pl do 2 m2</t>
  </si>
  <si>
    <t>983803588</t>
  </si>
  <si>
    <t>https://podminky.urs.cz/item/CS_URS_2024_01/968072455</t>
  </si>
  <si>
    <t>1*2*6</t>
  </si>
  <si>
    <t>96807X.01</t>
  </si>
  <si>
    <t>Vyvěšení interiérových dveří do 900x2100 mm</t>
  </si>
  <si>
    <t>543653869</t>
  </si>
  <si>
    <t>10</t>
  </si>
  <si>
    <t>971033631</t>
  </si>
  <si>
    <t>Vybourání otvorů ve zdivu cihelném pl do 4 m2 na MVC nebo MV tl do 150 mm</t>
  </si>
  <si>
    <t>-1266349831</t>
  </si>
  <si>
    <t>https://podminky.urs.cz/item/CS_URS_2024_01/971033631</t>
  </si>
  <si>
    <t>"Vybourání příčkového zdiva tl. 125 mm"  (4,25*2*0,125)*(0,125*0,75*2,05*2)+(7*1*1*0,125)</t>
  </si>
  <si>
    <t>11</t>
  </si>
  <si>
    <t>971033651</t>
  </si>
  <si>
    <t>Vybourání otvorů ve zdivu cihelném pl do 4 m2 na MVC nebo MV tl do 600 mm</t>
  </si>
  <si>
    <t>907071396</t>
  </si>
  <si>
    <t>https://podminky.urs.cz/item/CS_URS_2024_01/971033651</t>
  </si>
  <si>
    <t>"Vybourání otvoru v obvodovém zdivu tl. 365 mm"  (1,5*2,44*0,285)+(1,7*2,59*0,08)+(0,4*0,4*0,365*6)</t>
  </si>
  <si>
    <t>97103X.01</t>
  </si>
  <si>
    <t>Vybourání průlezného otvoru - ocelových dvířek včetně zárubně, odstranění překladu</t>
  </si>
  <si>
    <t>-1289462466</t>
  </si>
  <si>
    <t>"Vybourání průlezného otvoru"  0,9*1,3</t>
  </si>
  <si>
    <t>13</t>
  </si>
  <si>
    <t>974031135</t>
  </si>
  <si>
    <t>Vysekání rýh ve zdivu cihelném hl do 50 mm š do 200 mm</t>
  </si>
  <si>
    <t>489494550</t>
  </si>
  <si>
    <t>https://podminky.urs.cz/item/CS_URS_2024_01/974031135</t>
  </si>
  <si>
    <t>2,0+1,8*2</t>
  </si>
  <si>
    <t>14</t>
  </si>
  <si>
    <t>974031139</t>
  </si>
  <si>
    <t>Příplatek k vysekání rýh ve zdivu cihelném hl do 50 mm ZKD 100 mm š rýhy</t>
  </si>
  <si>
    <t>521494085</t>
  </si>
  <si>
    <t>https://podminky.urs.cz/item/CS_URS_2024_01/974031139</t>
  </si>
  <si>
    <t>2,0+1,8*2*2</t>
  </si>
  <si>
    <t>15</t>
  </si>
  <si>
    <t>976082131</t>
  </si>
  <si>
    <t>Vybourání objímek, držáků nebo věšáků ze zdiva cihelného - stupadla</t>
  </si>
  <si>
    <t>-1830736392</t>
  </si>
  <si>
    <t>https://podminky.urs.cz/item/CS_URS_2024_01/976082131</t>
  </si>
  <si>
    <t>16</t>
  </si>
  <si>
    <t>977151118</t>
  </si>
  <si>
    <t>Jádrové vrty diamantovými korunkami do stavebních materiálů D přes 90 do 100 mm</t>
  </si>
  <si>
    <t>1324221223</t>
  </si>
  <si>
    <t>https://podminky.urs.cz/item/CS_URS_2024_01/977151118</t>
  </si>
  <si>
    <t>3*8*0,3</t>
  </si>
  <si>
    <t>"provedení prostupu O100 mm ve stávající instalační šachtě pro kabelové vedení (v podlaží 1.pp - 6.np)" 14*0,3</t>
  </si>
  <si>
    <t>17</t>
  </si>
  <si>
    <t>977151125</t>
  </si>
  <si>
    <t>Jádrové vrty diamantovými korunkami do stavebních materiálů D přes 180 do 200 mm</t>
  </si>
  <si>
    <t>-1802321551</t>
  </si>
  <si>
    <t>https://podminky.urs.cz/item/CS_URS_2024_01/977151125</t>
  </si>
  <si>
    <t>18</t>
  </si>
  <si>
    <t>977151128</t>
  </si>
  <si>
    <t>Jádrové vrty diamantovými korunkami do stavebních materiálů D přes 250 do 300 mm</t>
  </si>
  <si>
    <t>-2046579846</t>
  </si>
  <si>
    <t>https://podminky.urs.cz/item/CS_URS_2024_01/977151128</t>
  </si>
  <si>
    <t>1*0,3*3</t>
  </si>
  <si>
    <t>19</t>
  </si>
  <si>
    <t>977211123</t>
  </si>
  <si>
    <t>Řezání stěnovou pilou kcí z cihel nebo tvárnic hl přes 350 do 420 mm</t>
  </si>
  <si>
    <t>1984292806</t>
  </si>
  <si>
    <t>https://podminky.urs.cz/item/CS_URS_2024_01/977211123</t>
  </si>
  <si>
    <t>2,4*3</t>
  </si>
  <si>
    <t>20</t>
  </si>
  <si>
    <t>978013121</t>
  </si>
  <si>
    <t>Otlučení (osekání) vnitřní vápenné nebo vápenocementové omítky stěn v rozsahu přes 5 do 10 %</t>
  </si>
  <si>
    <t>-296001456</t>
  </si>
  <si>
    <t>https://podminky.urs.cz/item/CS_URS_2024_01/978013121</t>
  </si>
  <si>
    <t>978013191</t>
  </si>
  <si>
    <t>Otlučení (osekání) vnitřní vápenné nebo vápenocementové omítky stěn v rozsahu přes 50 do 100 %</t>
  </si>
  <si>
    <t>-65543927</t>
  </si>
  <si>
    <t>https://podminky.urs.cz/item/CS_URS_2024_01/978013191</t>
  </si>
  <si>
    <t>2,0*2,4+1,7*2,4+0,725*2,4*2+2,0*2,1-0,75*2,1*2</t>
  </si>
  <si>
    <t>997</t>
  </si>
  <si>
    <t>Přesun sutě</t>
  </si>
  <si>
    <t>22</t>
  </si>
  <si>
    <t>997013157</t>
  </si>
  <si>
    <t>Vnitrostaveništní doprava suti a vybouraných hmot pro budovy v přes 21 do 24 m s omezením mechanizace</t>
  </si>
  <si>
    <t>-1217179846</t>
  </si>
  <si>
    <t>https://podminky.urs.cz/item/CS_URS_2024_01/997013157</t>
  </si>
  <si>
    <t>23</t>
  </si>
  <si>
    <t>997013501</t>
  </si>
  <si>
    <t>Odvoz suti a vybouraných hmot na skládku nebo meziskládku do 1 km se složením</t>
  </si>
  <si>
    <t>993603858</t>
  </si>
  <si>
    <t>https://podminky.urs.cz/item/CS_URS_2024_01/997013501</t>
  </si>
  <si>
    <t>24</t>
  </si>
  <si>
    <t>997013509</t>
  </si>
  <si>
    <t>Příplatek k odvozu suti a vybouraných hmot na skládku ZKD 1 km přes 1 km</t>
  </si>
  <si>
    <t>1838160785</t>
  </si>
  <si>
    <t>https://podminky.urs.cz/item/CS_URS_2024_01/997013509</t>
  </si>
  <si>
    <t>33,005*14</t>
  </si>
  <si>
    <t>25</t>
  </si>
  <si>
    <t>997013609</t>
  </si>
  <si>
    <t>Poplatek za uložení na skládce (skládkovné) stavebního odpadu ze směsí nebo oddělených frakcí betonu, cihel a keramických výrobků kód odpadu 17 01 07</t>
  </si>
  <si>
    <t>-1242976862</t>
  </si>
  <si>
    <t>https://podminky.urs.cz/item/CS_URS_2024_01/997013609</t>
  </si>
  <si>
    <t>998</t>
  </si>
  <si>
    <t>Přesun hmot</t>
  </si>
  <si>
    <t>26</t>
  </si>
  <si>
    <t>998011010</t>
  </si>
  <si>
    <t>Přesun hmot pro budovy zděné s omezením mechanizace pro budovy v přes 12 do 24 m</t>
  </si>
  <si>
    <t>-694780461</t>
  </si>
  <si>
    <t>https://podminky.urs.cz/item/CS_URS_2024_01/998011010</t>
  </si>
  <si>
    <t>27</t>
  </si>
  <si>
    <t>998018017</t>
  </si>
  <si>
    <t>Příplatek za omezený provoz v prostoru nemocnice</t>
  </si>
  <si>
    <t>-804611175</t>
  </si>
  <si>
    <t>PSV</t>
  </si>
  <si>
    <t>Práce a dodávky PSV</t>
  </si>
  <si>
    <t>712</t>
  </si>
  <si>
    <t>Povlakové krytiny</t>
  </si>
  <si>
    <t>28</t>
  </si>
  <si>
    <t>71234X.01</t>
  </si>
  <si>
    <t>Odstranění souvrství povlakové krytiny střech jednotlivě tl. do 350 mm</t>
  </si>
  <si>
    <t>-450650562</t>
  </si>
  <si>
    <t>"Odstranění souvrství střechy OSS1" 1,3*1,3*8</t>
  </si>
  <si>
    <t>"Odstranění souvrství střechy OSS2" 2,3*1,5*2</t>
  </si>
  <si>
    <t>"Odstranění souvrství střechy OSS3" 1,3*1,0*1</t>
  </si>
  <si>
    <t>763</t>
  </si>
  <si>
    <t>Konstrukce suché výstavby</t>
  </si>
  <si>
    <t>29</t>
  </si>
  <si>
    <t>763135802</t>
  </si>
  <si>
    <t>Demontáž podhledu sádrokartonového z desek děrovaných se spárami tmelenými</t>
  </si>
  <si>
    <t>613217354</t>
  </si>
  <si>
    <t>https://podminky.urs.cz/item/CS_URS_2024_01/763135802</t>
  </si>
  <si>
    <t>"Vybourání podhledu SDK" (2*1,5)*4</t>
  </si>
  <si>
    <t>764</t>
  </si>
  <si>
    <t>Konstrukce klempířské</t>
  </si>
  <si>
    <t>30</t>
  </si>
  <si>
    <t>764004821</t>
  </si>
  <si>
    <t>Demontáž nástřešního žlabu do suti</t>
  </si>
  <si>
    <t>1750312542</t>
  </si>
  <si>
    <t>https://podminky.urs.cz/item/CS_URS_2024_01/764004821</t>
  </si>
  <si>
    <t>31</t>
  </si>
  <si>
    <t>764004861</t>
  </si>
  <si>
    <t>Demontáž svodu do suti</t>
  </si>
  <si>
    <t>-367138570</t>
  </si>
  <si>
    <t>https://podminky.urs.cz/item/CS_URS_2024_01/764004861</t>
  </si>
  <si>
    <t>767</t>
  </si>
  <si>
    <t>Konstrukce zámečnické</t>
  </si>
  <si>
    <t>32</t>
  </si>
  <si>
    <t>767581801</t>
  </si>
  <si>
    <t>Demontáž podhledu kazet</t>
  </si>
  <si>
    <t>661728317</t>
  </si>
  <si>
    <t>https://podminky.urs.cz/item/CS_URS_2024_01/767581801</t>
  </si>
  <si>
    <t>33</t>
  </si>
  <si>
    <t>767582800</t>
  </si>
  <si>
    <t>Demontáž roštu podhledu</t>
  </si>
  <si>
    <t>1551348310</t>
  </si>
  <si>
    <t>https://podminky.urs.cz/item/CS_URS_2024_01/767582800</t>
  </si>
  <si>
    <t>D.1.01b - Architektonicko stavební řešení - nové konstrukce</t>
  </si>
  <si>
    <t xml:space="preserve">    6 - Úpravy povrchů, podlahy a osazování výplní</t>
  </si>
  <si>
    <t xml:space="preserve">      6 P0.02 - Podlahové souvrství - podlaha antistatická</t>
  </si>
  <si>
    <t xml:space="preserve">      6 P0.03 - Podlahové souvrství - podlaha PUR stěrka</t>
  </si>
  <si>
    <t xml:space="preserve">      9.01 - Značení heliportu</t>
  </si>
  <si>
    <t xml:space="preserve">      712- ST.01 - Povlakové krytiny - ST.01 Doplněné souvrství a střecha kontejneru</t>
  </si>
  <si>
    <t xml:space="preserve">    713 - Izolace tepelné</t>
  </si>
  <si>
    <t xml:space="preserve">      767.01 - Konstrukce zámečnické - zábradlí schodiště</t>
  </si>
  <si>
    <t xml:space="preserve">      767.02 - Konstrukce zámečnické - Výplně otvorů</t>
  </si>
  <si>
    <t xml:space="preserve">      767.3 - Konstrukce zámečnické - úvazový systém</t>
  </si>
  <si>
    <t xml:space="preserve">    784 - Dokončovací práce - malby a tapety</t>
  </si>
  <si>
    <t>HZS - Hodinové zúčtovací sazby</t>
  </si>
  <si>
    <t>OST-OV - Ostatní výrobky</t>
  </si>
  <si>
    <t>311272241</t>
  </si>
  <si>
    <t>Zdivo z pórobetonových tvárnic na pero a drážku přes P2 do P4 přes 450 do 600 kg/m3 na tenkovrstvou maltu tl 300 mm</t>
  </si>
  <si>
    <t>557486638</t>
  </si>
  <si>
    <t>https://podminky.urs.cz/item/CS_URS_2024_01/311272241</t>
  </si>
  <si>
    <t>"zdivo" 1,4*1,2</t>
  </si>
  <si>
    <t>Úpravy povrchů, podlahy a osazování výplní</t>
  </si>
  <si>
    <t>611315416</t>
  </si>
  <si>
    <t>Oprava vnitřní vápenné hladké omítky stropů v rozsahu plochy do 10 % s celoplošným přeštukováním</t>
  </si>
  <si>
    <t>173532590</t>
  </si>
  <si>
    <t>https://podminky.urs.cz/item/CS_URS_2024_01/611315416</t>
  </si>
  <si>
    <t>"místnost č. 601 a 602" 2,0+4,0</t>
  </si>
  <si>
    <t>612315418</t>
  </si>
  <si>
    <t>Oprava vnitřní vápenné hladké omítky stěn v rozsahu plochy přes 30 do 50 % s celoplošným přeštukováním</t>
  </si>
  <si>
    <t>1649583989</t>
  </si>
  <si>
    <t>https://podminky.urs.cz/item/CS_URS_2024_01/612315418</t>
  </si>
  <si>
    <t>"místnost č. 601 a 602" 0,5*(4*4,25)+2*(0,25*(2,2+1,0+2,2))+0,25*(2,2+1,5+2,2)+2,0</t>
  </si>
  <si>
    <t>6 P0.02</t>
  </si>
  <si>
    <t>Podlahové souvrství - podlaha antistatická</t>
  </si>
  <si>
    <t>776221221</t>
  </si>
  <si>
    <t>Lepení elektrostaticky vodivých čtverců z PVC</t>
  </si>
  <si>
    <t>1501192769</t>
  </si>
  <si>
    <t>https://podminky.urs.cz/item/CS_URS_2024_01/776221221</t>
  </si>
  <si>
    <t xml:space="preserve">"antistatická podlaha PVC antistatické - PO.01+P.01 m.č. 710+710a+710b vč.soklu" (38,9+10,4+10,9)+0,1*(32,2+13,3+13,6) </t>
  </si>
  <si>
    <t>M</t>
  </si>
  <si>
    <t>28411045</t>
  </si>
  <si>
    <t>PVC vinyl homogenní elektricky vodivá neválcovaná tl 2,00mm, čtverce 615x615mm, R 0,05-1MΩ, rozměrová stálost 0,05%, otlak do 0,035mm</t>
  </si>
  <si>
    <t>-782378107</t>
  </si>
  <si>
    <t>P</t>
  </si>
  <si>
    <t>Poznámka k položce:
Homogenní antistatické neválcované PVC, hodnota el. odporu je 5x104 ≤ R ≤ 106 Ω, rozměry čtverců 615 mm x 615 mm, celková tloušťka 2 mm, třídy zátěže 34/43, roztažnost (rozměrová stálost) dle EN 434 je ≤ 0,05%, zbytkový otlak (deformace v tlaku) dle EN 433 je ≤ 0,035 mm, součinitel smykového tření dle ČSN je µ ≥ 0,6, reakce na oheň dle EN13501-1: třída Bƒl S1, možnost oprav stejným materiálem bez nutnosti výměny čtverců</t>
  </si>
  <si>
    <t>66,11*1,1 'Přepočtené koeficientem množství</t>
  </si>
  <si>
    <t>776111311</t>
  </si>
  <si>
    <t>Vysátí podkladu povlakových podlah</t>
  </si>
  <si>
    <t>-1632224251</t>
  </si>
  <si>
    <t>https://podminky.urs.cz/item/CS_URS_2024_01/776111311</t>
  </si>
  <si>
    <t>776121112</t>
  </si>
  <si>
    <t>Vodou ředitelná penetrace savého podkladu povlakových podlah</t>
  </si>
  <si>
    <t>1584586916</t>
  </si>
  <si>
    <t>https://podminky.urs.cz/item/CS_URS_2024_01/776121112</t>
  </si>
  <si>
    <t>776141111</t>
  </si>
  <si>
    <t>Stěrka podlahová nivelační pro vyrovnání podkladu povlakových podlah pevnosti 20 MPa tl do 3 mm</t>
  </si>
  <si>
    <t>1260508099</t>
  </si>
  <si>
    <t>https://podminky.urs.cz/item/CS_URS_2024_01/776141111</t>
  </si>
  <si>
    <t>776111112</t>
  </si>
  <si>
    <t>Broušení betonového podkladu povlakových podlah</t>
  </si>
  <si>
    <t>-127000161</t>
  </si>
  <si>
    <t>https://podminky.urs.cz/item/CS_URS_2024_01/776111112</t>
  </si>
  <si>
    <t>631311115</t>
  </si>
  <si>
    <t>Mazanina tl přes 50 do 80 mm z betonu prostého bez zvýšených nároků na prostředí tř. C 20/25</t>
  </si>
  <si>
    <t>1900066365</t>
  </si>
  <si>
    <t>https://podminky.urs.cz/item/CS_URS_2024_01/631311115</t>
  </si>
  <si>
    <t>60,5*0,065</t>
  </si>
  <si>
    <t>631319171</t>
  </si>
  <si>
    <t>Příplatek k mazanině tl přes 50 do 80 mm za stržení povrchu spodní vrstvy před vložením výztuže</t>
  </si>
  <si>
    <t>518769335</t>
  </si>
  <si>
    <t>https://podminky.urs.cz/item/CS_URS_2024_01/631319171</t>
  </si>
  <si>
    <t>631362024</t>
  </si>
  <si>
    <t>Výztuž mazanin z kompozitních sítí D drátu 8 mm velikost ok 150 x 150 mm</t>
  </si>
  <si>
    <t>1743874261</t>
  </si>
  <si>
    <t>https://podminky.urs.cz/item/CS_URS_2024_01/631362024</t>
  </si>
  <si>
    <t>713191132</t>
  </si>
  <si>
    <t>Montáž izolace tepelné podlah, stropů vrchem nebo střech překrytí separační fólií z PE slepená na spojích</t>
  </si>
  <si>
    <t>-972343278</t>
  </si>
  <si>
    <t>https://podminky.urs.cz/item/CS_URS_2024_01/713191132</t>
  </si>
  <si>
    <t>28323100</t>
  </si>
  <si>
    <t>fólie LDPE (750 kg/m3) proti zemní vlhkosti nad úrovní terénu tl 0,8mm</t>
  </si>
  <si>
    <t>128483671</t>
  </si>
  <si>
    <t>60,5*1,1655 'Přepočtené koeficientem množství</t>
  </si>
  <si>
    <t>713121121</t>
  </si>
  <si>
    <t>Montáž izolace tepelné podlah volně kladenými rohožemi, pásy, dílci, deskami 2 vrstvy</t>
  </si>
  <si>
    <t>-1503891351</t>
  </si>
  <si>
    <t>https://podminky.urs.cz/item/CS_URS_2024_01/713121121</t>
  </si>
  <si>
    <t>63231200</t>
  </si>
  <si>
    <t>deska čedičová minerální pro snížení kročejového hluku (max. zatížení 5 kN/m2) tl 20mm</t>
  </si>
  <si>
    <t>-1085773381</t>
  </si>
  <si>
    <t>60,5*2,1 'Přepočtené koeficientem množství</t>
  </si>
  <si>
    <t>965046111</t>
  </si>
  <si>
    <t>Broušení stávajících betonových podlah úběr do 3 mm</t>
  </si>
  <si>
    <t>-1323343719</t>
  </si>
  <si>
    <t>https://podminky.urs.cz/item/CS_URS_2024_01/965046111</t>
  </si>
  <si>
    <t>Poznámka k položce:
příprava podkladu</t>
  </si>
  <si>
    <t>6 P0.03</t>
  </si>
  <si>
    <t>Podlahové souvrství - podlaha PUR stěrka</t>
  </si>
  <si>
    <t>777521105</t>
  </si>
  <si>
    <t>Krycí polyuretanová stěrka tloušťky do 3 mm  lité podlahy</t>
  </si>
  <si>
    <t>863153282</t>
  </si>
  <si>
    <t>https://podminky.urs.cz/item/CS_URS_2024_01/777521105</t>
  </si>
  <si>
    <t>Poznámka k položce:
Podlahová dvousložková stěrka v barevném odstínu - potěrový materiál na pryskyřičné bázi a podlahové potěry, pro vnitřní použití, protiskluzná úprava
Reakce na oheň: E
Uvolňování korozivních látek: SR
Odolnost proti obrusu: ≤ AR 1
Přídržnost: ≥ B 1,5
Odolnost proti rázu: ≥ IR 4</t>
  </si>
  <si>
    <t>"stěrka PUR stěrka - P.02 m.č. 601 podesta, 602 vč.soklu" (13,6+36,2)+0,1*(15+31)</t>
  </si>
  <si>
    <t>777131103</t>
  </si>
  <si>
    <t>Penetrační epoxidový nátěr podlahy na vlhký nebo nenasákavý podklad</t>
  </si>
  <si>
    <t>992995472</t>
  </si>
  <si>
    <t>https://podminky.urs.cz/item/CS_URS_2024_01/777131103</t>
  </si>
  <si>
    <t>777111111</t>
  </si>
  <si>
    <t>Vysátí podkladu před provedením lité podlahy</t>
  </si>
  <si>
    <t>-1464191424</t>
  </si>
  <si>
    <t>https://podminky.urs.cz/item/CS_URS_2024_01/777111111</t>
  </si>
  <si>
    <t>175210356</t>
  </si>
  <si>
    <t>777111123</t>
  </si>
  <si>
    <t>Strojní broušení podkladu před provedením lité podlahy</t>
  </si>
  <si>
    <t>-536302624</t>
  </si>
  <si>
    <t>https://podminky.urs.cz/item/CS_URS_2024_01/777111123</t>
  </si>
  <si>
    <t>631311125</t>
  </si>
  <si>
    <t>Mazanina tl přes 80 do 120 mm z betonu prostého bez zvýšených nároků na prostředí tř. C 20/25</t>
  </si>
  <si>
    <t>-826827846</t>
  </si>
  <si>
    <t>https://podminky.urs.cz/item/CS_URS_2024_01/631311125</t>
  </si>
  <si>
    <t>2,15*0,75*0,085</t>
  </si>
  <si>
    <t>631319173</t>
  </si>
  <si>
    <t>Příplatek k mazanině tl přes 80 do 120 mm za stržení povrchu spodní vrstvy před vložením výztuže</t>
  </si>
  <si>
    <t>-876684630</t>
  </si>
  <si>
    <t>https://podminky.urs.cz/item/CS_URS_2024_01/631319173</t>
  </si>
  <si>
    <t>1643089493</t>
  </si>
  <si>
    <t>-761608171</t>
  </si>
  <si>
    <t>2,15*0,75</t>
  </si>
  <si>
    <t>-846703099</t>
  </si>
  <si>
    <t>1,163*1,1655 'Přepočtené koeficientem množství</t>
  </si>
  <si>
    <t>-421800896</t>
  </si>
  <si>
    <t>941311111</t>
  </si>
  <si>
    <t>Montáž lešení řadového modulového lehkého zatížení do 200 kg/m2 š od 0,6 do 0,9 m v do 10 m</t>
  </si>
  <si>
    <t>1549357653</t>
  </si>
  <si>
    <t>https://podminky.urs.cz/item/CS_URS_2024_01/941311111</t>
  </si>
  <si>
    <t>6*7+41*6</t>
  </si>
  <si>
    <t>941311211</t>
  </si>
  <si>
    <t>Příplatek k lešení řadovému modulovému lehkému do 200 kg/m2 š od 0,6 do 0,9 m v do 10 m za každý den použití</t>
  </si>
  <si>
    <t>-558033229</t>
  </si>
  <si>
    <t>https://podminky.urs.cz/item/CS_URS_2024_01/941311211</t>
  </si>
  <si>
    <t>6*7*14+41*6*30</t>
  </si>
  <si>
    <t>941311811</t>
  </si>
  <si>
    <t>Demontáž lešení řadového modulového lehkého zatížení do 200 kg/m2 š od 0,6 do 0,9 m v do 10 m</t>
  </si>
  <si>
    <t>-979655280</t>
  </si>
  <si>
    <t>https://podminky.urs.cz/item/CS_URS_2024_01/941311811</t>
  </si>
  <si>
    <t>952901221</t>
  </si>
  <si>
    <t>Vyčištění budov průmyslových objektů při jakékoliv výšce podlaží</t>
  </si>
  <si>
    <t>-441030433</t>
  </si>
  <si>
    <t>https://podminky.urs.cz/item/CS_URS_2024_01/952901221</t>
  </si>
  <si>
    <t>95290X.15</t>
  </si>
  <si>
    <t>Požární ucpávka EI90 prostupů rozvodů TZB do profilu Ø100 mm</t>
  </si>
  <si>
    <t>-1083874803</t>
  </si>
  <si>
    <t>34</t>
  </si>
  <si>
    <t>953943211</t>
  </si>
  <si>
    <t>Osazování hasicího přístroje</t>
  </si>
  <si>
    <t>1038920461</t>
  </si>
  <si>
    <t>https://podminky.urs.cz/item/CS_URS_2024_01/953943211</t>
  </si>
  <si>
    <t>35</t>
  </si>
  <si>
    <t>449321D1</t>
  </si>
  <si>
    <t>přístroj hasicí ruční práškový v objemu 45kg</t>
  </si>
  <si>
    <t>844511530</t>
  </si>
  <si>
    <t>36</t>
  </si>
  <si>
    <t>449321D2</t>
  </si>
  <si>
    <t>přístroj hasicí ruční plynový v objemu 9kg</t>
  </si>
  <si>
    <t>-594254778</t>
  </si>
  <si>
    <t>37</t>
  </si>
  <si>
    <t>449321D3</t>
  </si>
  <si>
    <t>přístroj hasicí ruční práškový v objemu 6kg</t>
  </si>
  <si>
    <t>357260263</t>
  </si>
  <si>
    <t>38</t>
  </si>
  <si>
    <t>953961114</t>
  </si>
  <si>
    <t>Kotva chemickým tmelem M 10 hl 125 mm do betonu, ŽB nebo kamene s vyvrtáním otvoru</t>
  </si>
  <si>
    <t>-2034089472</t>
  </si>
  <si>
    <t>https://podminky.urs.cz/item/CS_URS_2024_01/953961114</t>
  </si>
  <si>
    <t>39</t>
  </si>
  <si>
    <t>953965116</t>
  </si>
  <si>
    <t>Kotevní šroub pro chemické kotvy M 10 dl 170 mm</t>
  </si>
  <si>
    <t>1228811916</t>
  </si>
  <si>
    <t>https://podminky.urs.cz/item/CS_URS_2024_01/953965116</t>
  </si>
  <si>
    <t>40</t>
  </si>
  <si>
    <t>31111018</t>
  </si>
  <si>
    <t>matice nerezová šestihranná M10</t>
  </si>
  <si>
    <t>100 kus</t>
  </si>
  <si>
    <t>-562917508</t>
  </si>
  <si>
    <t>15,000*0,01</t>
  </si>
  <si>
    <t>41</t>
  </si>
  <si>
    <t>31120005</t>
  </si>
  <si>
    <t>podložka DIN 125-A ZB D 10mm</t>
  </si>
  <si>
    <t>1335338028</t>
  </si>
  <si>
    <t>9.01</t>
  </si>
  <si>
    <t>Značení heliportu</t>
  </si>
  <si>
    <t>42</t>
  </si>
  <si>
    <t>95290X.01</t>
  </si>
  <si>
    <t>Odstranění stávajícího denníého značení</t>
  </si>
  <si>
    <t>kpl</t>
  </si>
  <si>
    <t>-272213955</t>
  </si>
  <si>
    <t>Poznámka k položce:
odstranění stávajícího denního značení v plném rozsahu, mechanické odstranění hrubé vrstvy, jemné chemické dočištění proti poškození povrchu heliportu, včetně sanace nesoudržných částí povrchu, včetně barevného sjednocení povrchu, 70 m²</t>
  </si>
  <si>
    <t>43</t>
  </si>
  <si>
    <t>95290X.02</t>
  </si>
  <si>
    <t>Denní značení heliportu - poznávací červené písmeno „H“ výšky 3,0 m a šířky 1,8 m</t>
  </si>
  <si>
    <t>-1694616540</t>
  </si>
  <si>
    <t>Poznámka k položce:
čistá aplikovaná plocha značení 2,8 m², včetně přípravy podkladu, vytýčení a vymezení rozsahu grafiky na podkladu, barva pro vodorovné retroreflexní značení (s jemnou balotinou max. 500 μm) s protismykovou úpravou</t>
  </si>
  <si>
    <t>44</t>
  </si>
  <si>
    <t>95290X.03</t>
  </si>
  <si>
    <t>Denní značení heliportu - bílý kříž s šířkou ramen 3,0 m a délkou 9,0 m</t>
  </si>
  <si>
    <t>-1292603391</t>
  </si>
  <si>
    <t>Poznámka k položce:
čistá aplikovaná plocha značení 45,0 m², včetně přípravy podkladu, vytýčení a vymezení rozsahu grafiky na podkladu, barva pro vodorovné retroreflexní značení (s jemnou balotinou max. 500 μm) s protismykovou úpravou</t>
  </si>
  <si>
    <t>45</t>
  </si>
  <si>
    <t>95290X.04</t>
  </si>
  <si>
    <t>Denní značení heliportu - obvodové značení FATO/TLOF kruh o vnějším Ø 21,5 m, šířka pruhu 30 cm bílé barvy</t>
  </si>
  <si>
    <t>2069850420</t>
  </si>
  <si>
    <t>Poznámka k položce:
čistá aplikovaná plocha značení 20,0 m², včetně přípravy podkladu, vytýčení a vymezení rozsahu grafiky na podkladu, barva pro vodorovné retroreflexní značení (s jemnou balotinou max. 500 μm) s protismykovou úpravou</t>
  </si>
  <si>
    <t>46</t>
  </si>
  <si>
    <t>95290X.05</t>
  </si>
  <si>
    <t>Denní značení heliportu - značení dosednutí/umístění (TPDM) mezikruží š. 50 cm žluté barvy, vnitřní průměr 6,55 m</t>
  </si>
  <si>
    <t>925529913</t>
  </si>
  <si>
    <t>Poznámka k položce:
čistá aplikovaná plocha značení 11,1 m², včetně přípravy podkladu, vytýčení a vymezení rozsahu grafiky na podkladu, barva pro vodorovné retroreflexní značení (s jemnou balotinou max. 500 μm) s protismykovou úpravou</t>
  </si>
  <si>
    <t>47</t>
  </si>
  <si>
    <t>95290X.06</t>
  </si>
  <si>
    <t>Denní značení heliportu - značení maximální povolené hmotnosti (3.5 t) výška písma 1,0 m, bílá barva</t>
  </si>
  <si>
    <t>309960494</t>
  </si>
  <si>
    <t>Poznámka k položce:
čistá aplikovaná plocha značení 0,75 m², písmo dle předpisu L-14, včetně přípravy podkladu, vytýčení a vymezení rozsahu grafiky na podkladu, barva pro vodorovné retroreflexní značení (s jemnou balotinou max. 500 μm) s protismykovou úpravou</t>
  </si>
  <si>
    <t>48</t>
  </si>
  <si>
    <t>95290X.07</t>
  </si>
  <si>
    <t>Denní značení heliportu - značení maximální povolené hodnoty D výška písma 1,0 m s textem „D 13 m"</t>
  </si>
  <si>
    <t>803489249</t>
  </si>
  <si>
    <t>Poznámka k položce:
čistá aplikovaná plocha značení 1,1 m², písmo dle předpisu L-14, včetně přípravy podkladu, vytýčení a vymezení rozsahu grafiky na podkladu, barva pro vodorovné retroreflexní značení (s jemnou balotinou max. 500 μm) s protismykovou úpravou</t>
  </si>
  <si>
    <t>49</t>
  </si>
  <si>
    <t>95290X.08</t>
  </si>
  <si>
    <t>Denní značení heliportu - značení osového vedení trajektorie obousměrná šipka bílé barvy celkové délky 6,2 m umístěná na FATO</t>
  </si>
  <si>
    <t>832679786</t>
  </si>
  <si>
    <t>Poznámka k položce:
včetně načení maximální povolené hodnoty D výška písma 0,9 m s textem „13", čistá aplikovaná plocha značení 3,9 + 0,32 = 4,22 m² pro jednu sestavu, celkem 2 x 4,22 = 8,44 m², tvar šipky a písmo dle předpisu L-14, včetně přípravy podkladu, vytýčení a vymezení rozsahu grafiky na podkladu, barva pro vodorovné retroreflexní značení (s jemnou balotinou max. 500 μm) s protismykovou úpravou</t>
  </si>
  <si>
    <t>50</t>
  </si>
  <si>
    <t>95290X.09</t>
  </si>
  <si>
    <t>Denní značení heliportu - identifikační značení heliportu (jméno heliportu) text „ÚSTÍ N. L.“ umístěný za značením TPDM na TLOF ve směru hlavního přiblížení (směr 28)</t>
  </si>
  <si>
    <t>-753438404</t>
  </si>
  <si>
    <t>Poznámka k položce:
čistá aplikovaná plocha značení 3,0 m², písmo dle předpisu L-14, včetně přípravy podkladu, vytýčení a vymezení rozsahu grafiky na podkladu, barva pro vodorovné retroreflexní značení (s jemnou balotinou max. 500 μm) s protismykovou úpravou</t>
  </si>
  <si>
    <t>51</t>
  </si>
  <si>
    <t>-1234359525</t>
  </si>
  <si>
    <t>52</t>
  </si>
  <si>
    <t>2038228297</t>
  </si>
  <si>
    <t>53</t>
  </si>
  <si>
    <t>998018018</t>
  </si>
  <si>
    <t>Pronájem jeřábu</t>
  </si>
  <si>
    <t>-2019546422</t>
  </si>
  <si>
    <t>54</t>
  </si>
  <si>
    <t>HZS4131</t>
  </si>
  <si>
    <t>Hodinová zúčtovací sazba jeřábník</t>
  </si>
  <si>
    <t>hod</t>
  </si>
  <si>
    <t>512</t>
  </si>
  <si>
    <t>-856277390</t>
  </si>
  <si>
    <t>https://podminky.urs.cz/item/CS_URS_2024_01/HZS4131</t>
  </si>
  <si>
    <t>55</t>
  </si>
  <si>
    <t>998712203</t>
  </si>
  <si>
    <t>Přesun hmot procentní pro krytiny povlakové v objektech v přes 12 do 24 m</t>
  </si>
  <si>
    <t>%</t>
  </si>
  <si>
    <t>856411633</t>
  </si>
  <si>
    <t>https://podminky.urs.cz/item/CS_URS_2024_01/998712203</t>
  </si>
  <si>
    <t>56</t>
  </si>
  <si>
    <t>99871220X</t>
  </si>
  <si>
    <t>Příplatek k přesunu hmot za provoz v prostoru nemocnice</t>
  </si>
  <si>
    <t>766870106</t>
  </si>
  <si>
    <t>712- ST.01</t>
  </si>
  <si>
    <t>Povlakové krytiny - ST.01 Doplněné souvrství a střecha kontejneru</t>
  </si>
  <si>
    <t>57</t>
  </si>
  <si>
    <t>71236X.01</t>
  </si>
  <si>
    <t>Příplatek za pracnost všech vrstev po ukotvení stojky</t>
  </si>
  <si>
    <t>-866583061</t>
  </si>
  <si>
    <t>Poznámka k položce:
viz TZ př.č. D.1-1_001</t>
  </si>
  <si>
    <t>(1,3*1,3)*8+(2,3*1,5)*2+(1,3*1)*1</t>
  </si>
  <si>
    <t>58</t>
  </si>
  <si>
    <t>712363506</t>
  </si>
  <si>
    <t>Provedení povlak krytiny mechanicky kotvenou do betonu TI tl přes 140 do 200 mm jrdnotlivé kusy, budova v do 18 m</t>
  </si>
  <si>
    <t>-245364566</t>
  </si>
  <si>
    <t>https://podminky.urs.cz/item/CS_URS_2024_01/712363506</t>
  </si>
  <si>
    <t>(22*2)+(4,7*15,2*2)</t>
  </si>
  <si>
    <t>59</t>
  </si>
  <si>
    <t>28322x02</t>
  </si>
  <si>
    <t>hydroizolační střešní  mechanicky kotvená barevná tl 2,0mm SARNAFIL S 327-12 vytažena na atiku a natavena horkým vzduchem na kašírovaný plech</t>
  </si>
  <si>
    <t>-395351019</t>
  </si>
  <si>
    <t>186,9*2,05 'Přepočtené koeficientem množství</t>
  </si>
  <si>
    <t>60</t>
  </si>
  <si>
    <t>919726122</t>
  </si>
  <si>
    <t>Geotextilie pro ochranu, separaci a filtraci netkaná měrná hm přes 200 do 300 g/m2</t>
  </si>
  <si>
    <t>-1309672211</t>
  </si>
  <si>
    <t>https://podminky.urs.cz/item/CS_URS_2024_01/919726122</t>
  </si>
  <si>
    <t>61</t>
  </si>
  <si>
    <t>713123112</t>
  </si>
  <si>
    <t>Montáž tepelné izolace tepelně izolačního systému základové desky vodorovně 1 vrstva přes 100 do 200 mm</t>
  </si>
  <si>
    <t>-816527963</t>
  </si>
  <si>
    <t>https://podminky.urs.cz/item/CS_URS_2024_01/713123112</t>
  </si>
  <si>
    <t>62</t>
  </si>
  <si>
    <t>28376X01</t>
  </si>
  <si>
    <t>tepelná izolace – desky polystyren PSB 25 tl.120 mm</t>
  </si>
  <si>
    <t>-1286282052</t>
  </si>
  <si>
    <t>186,9*1,05 'Přepočtené koeficientem množství</t>
  </si>
  <si>
    <t>63</t>
  </si>
  <si>
    <t>712341559</t>
  </si>
  <si>
    <t>Provedení povlakové krytiny střech do 10° pásy NAIP přitavením v plné ploše</t>
  </si>
  <si>
    <t>723449493</t>
  </si>
  <si>
    <t>https://podminky.urs.cz/item/CS_URS_2024_01/712341559</t>
  </si>
  <si>
    <t>64</t>
  </si>
  <si>
    <t>SKA.603129</t>
  </si>
  <si>
    <t>SKLOBIT 40 mineral 7,5 M2</t>
  </si>
  <si>
    <t>1994735537</t>
  </si>
  <si>
    <t>93,5*1,166 'Přepočtené koeficientem množství</t>
  </si>
  <si>
    <t>65</t>
  </si>
  <si>
    <t>712311101</t>
  </si>
  <si>
    <t>Provedení povlakové krytiny střech do 10° za studena lakem penetračním nebo asfaltovým</t>
  </si>
  <si>
    <t>-830253419</t>
  </si>
  <si>
    <t>https://podminky.urs.cz/item/CS_URS_2024_01/712311101</t>
  </si>
  <si>
    <t>66</t>
  </si>
  <si>
    <t>11163150</t>
  </si>
  <si>
    <t>lak penetrační asfaltový</t>
  </si>
  <si>
    <t>-200683707</t>
  </si>
  <si>
    <t>93,5*0,0032 'Přepočtené koeficientem množství</t>
  </si>
  <si>
    <t>67</t>
  </si>
  <si>
    <t>-1671321299</t>
  </si>
  <si>
    <t>2*0,15*22</t>
  </si>
  <si>
    <t>68</t>
  </si>
  <si>
    <t>71231X.01</t>
  </si>
  <si>
    <t>Bednění střechy z dřevotřískových desek 2x tl. 28 mm, křížem kladených, mechanicky kotvených ke konstrukci střechy kontejneru</t>
  </si>
  <si>
    <t>1749845216</t>
  </si>
  <si>
    <t>2*1,1*71,5</t>
  </si>
  <si>
    <t>69</t>
  </si>
  <si>
    <t>1144857348</t>
  </si>
  <si>
    <t>Poznámka k položce:
vč.svislých ploch</t>
  </si>
  <si>
    <t>22,0*4</t>
  </si>
  <si>
    <t>70</t>
  </si>
  <si>
    <t>71231X.02</t>
  </si>
  <si>
    <t>-1883407191</t>
  </si>
  <si>
    <t>22,0*2</t>
  </si>
  <si>
    <t>713</t>
  </si>
  <si>
    <t>Izolace tepelné</t>
  </si>
  <si>
    <t>71</t>
  </si>
  <si>
    <t>713.0101</t>
  </si>
  <si>
    <t>Izolace ostění dveří extrudovaným polystyrenem tl. 80 mm + lem profilu L 120/80/3 nerez mechanicky kotveno do zdiva</t>
  </si>
  <si>
    <t>-1738138161</t>
  </si>
  <si>
    <t>Poznámka k položce:
součinitel prostupu tepla 
Uf &lt; 1,0 W/m2K (rám), 
Ug ≤ 0,6 W/m2K (skla), 
Uw ≤ 0,8 W/m2K (dveře jako celek)</t>
  </si>
  <si>
    <t>"Izolace ostění dveří" 0,1*(1,7+1,7+2,59+2,59)</t>
  </si>
  <si>
    <t>72</t>
  </si>
  <si>
    <t>763111447</t>
  </si>
  <si>
    <t>SDK příčka tl 150 mm profil CW+UW 100 desky 2xDFH2 12,5 s izolací EI 90 Rw do 59 dB</t>
  </si>
  <si>
    <t>-1734271562</t>
  </si>
  <si>
    <t>https://podminky.urs.cz/item/CS_URS_2024_01/763111447</t>
  </si>
  <si>
    <t>(4,25*(2,15+0,75)-(1,2*2,1))+(3,1*(2,65+4,3+4,2)-(2*1*2,1))</t>
  </si>
  <si>
    <t>73</t>
  </si>
  <si>
    <t>763111717</t>
  </si>
  <si>
    <t>SDK příčka základní penetrační nátěr (oboustranně)</t>
  </si>
  <si>
    <t>-1488477153</t>
  </si>
  <si>
    <t>https://podminky.urs.cz/item/CS_URS_2024_01/763111717</t>
  </si>
  <si>
    <t>74</t>
  </si>
  <si>
    <t>76311X.01</t>
  </si>
  <si>
    <t>Předstěna tl. 125 mm profil CW+UW 100, jednostranně 2x sádrovláknité desky tl.12,5 mm s izolací z desek z minerální vlny tl. 100 mm, min. REI 30, lemovací profily nároží a hran, tvoří vnitřní stranu opláštění technologického kontejneru, desky tep. Izolace</t>
  </si>
  <si>
    <t>261677688</t>
  </si>
  <si>
    <t xml:space="preserve">Poznámka k položce:
desky tep. Izolace lepené na podkladní dřevotřískové desky opláštění kontejneru </t>
  </si>
  <si>
    <t>(3,1*(2*14,7+2*4,2)-(1*2,1))</t>
  </si>
  <si>
    <t>75</t>
  </si>
  <si>
    <t>76311X.02</t>
  </si>
  <si>
    <t>Podhled zavěšený, podkladní rastr kotvený k nosné konstrukci kontejneru, 2x sádrovláknité desky tl.12,5 mm s izolací z desek z minerální vlny tl. 100 mm, min. REI 30, lemovací profily nároží a hran, tvoří vnitřní stranu opláštění technologického kontejner</t>
  </si>
  <si>
    <t>-246538472</t>
  </si>
  <si>
    <t>Poznámka k položce:
desky tep. Izolace lepené na dřevotřískové desky bednění střechy kontejneru</t>
  </si>
  <si>
    <t>4,2*14,7</t>
  </si>
  <si>
    <t>76</t>
  </si>
  <si>
    <t>76311X.03</t>
  </si>
  <si>
    <t>Exteriérový obklad - desky z vláknocementu, třída reakce na oheň A2, s barevným povrchem - kombinace červené a bílé barvy, včetně souvrství pláště, předmětem dílenské dokumentace</t>
  </si>
  <si>
    <t>412498104</t>
  </si>
  <si>
    <t>Poznámka k položce:
souvrství fasádního pláště technologického kontejneru (pro vnitřní temperovaný prostor), včetně Alu ukončovacích, těsnících(ve spárách) a krycích profilů - systémové řešení
skladba z interiéru do exteriéru
- nosný rošt z UA ocelových profilů kladený v rozteči max. 600 mm s vnějším lícem s ocelovou konstrukcí
- záklop z dřevotřískových desek tl. 28 mm s impregnací
- parozábrana lepená k podkladu - záklopu
- tepelná izolace - desky z minerální vlny tl. 2x 100 mm, mechanicky kotvené k podkladu
- distanční profily Ω výšky 200 mm
- pojistná difuzně otevřená hydroizolační vrstva vytažená pod střešní krytinu (s odtokem kondenzátu)
- nosný rošt obkladu. rozteč max. 600 mm, výška 85 mm
- fasádní vláknocementové velkoformátové desky tl. 8 mm</t>
  </si>
  <si>
    <t>(4,9*4,5*2)+(15,7*4,5*2)-(1,25*2,2)</t>
  </si>
  <si>
    <t>77</t>
  </si>
  <si>
    <t>76311X.04</t>
  </si>
  <si>
    <t>Exteriérový podhled - desky z vláknocementu, třída reakce na oheň A2, s přírodním povrchem, včetně souvrství pláště, předmětem dílenské dokumentace</t>
  </si>
  <si>
    <t>-1553423117</t>
  </si>
  <si>
    <t>4,7*15,2</t>
  </si>
  <si>
    <t>78</t>
  </si>
  <si>
    <t>998763413</t>
  </si>
  <si>
    <t>Přesun hmot procentní pro konstrukce montované z desek s omezením mechanizace v objektech v přes 12 do 24 m</t>
  </si>
  <si>
    <t>1247185169</t>
  </si>
  <si>
    <t>https://podminky.urs.cz/item/CS_URS_2024_01/998763413</t>
  </si>
  <si>
    <t>79</t>
  </si>
  <si>
    <t>99876341X</t>
  </si>
  <si>
    <t>-529600662</t>
  </si>
  <si>
    <t>80</t>
  </si>
  <si>
    <t>998767213</t>
  </si>
  <si>
    <t>Přesun hmot procentní pro zámečnické konstrukce s omezením mechanizace v objektech v přes 12 do 24 m</t>
  </si>
  <si>
    <t>-1962479972</t>
  </si>
  <si>
    <t>https://podminky.urs.cz/item/CS_URS_2024_01/998767213</t>
  </si>
  <si>
    <t>81</t>
  </si>
  <si>
    <t>99876721X</t>
  </si>
  <si>
    <t>-1050349710</t>
  </si>
  <si>
    <t>767.01</t>
  </si>
  <si>
    <t>Konstrukce zámečnické - zábradlí schodiště</t>
  </si>
  <si>
    <t>82</t>
  </si>
  <si>
    <t>76711X.01</t>
  </si>
  <si>
    <t>Montáž a příprava výrobku (svařovaná a šroubovaná konstrukce žárově zinkovaná)</t>
  </si>
  <si>
    <t>kg</t>
  </si>
  <si>
    <t>1138463069</t>
  </si>
  <si>
    <t>640,20+181,50+31,7+6,6+16,7+23,3+23,9+296,7+1,3+2,9+120,4+71,25+1831+321,1+285,8+433,6+164</t>
  </si>
  <si>
    <t>108,4+101+51+51+101+109,30+66,7+135+36,7+15,8+36,9+120,3+130,8+101+98,2+60+50</t>
  </si>
  <si>
    <t>83</t>
  </si>
  <si>
    <t>1302.002</t>
  </si>
  <si>
    <t>Sloupek zábradlí SL1, 2x profil L80/40/6, patní plech PL8 (80x80), žárově zinkováno, 2x svorník M10 nerez - šroub M10/40, 2x podložka, matice M10 a uzavřená matice M10</t>
  </si>
  <si>
    <t>1048920792</t>
  </si>
  <si>
    <t>Poznámka k položce:
"sloupek SL1" - ((1,95*1,1*5,41)+(0,08*5,2))*55=640,2; počet sloupků 55 ks; "ocelový profil L80/40/6"- 2*0,975=1,95 m; "ocelový plech P8" - (0,08*0,08); "svorník M10 nerez" - 2*(M10/40+2*podl. M10+matice M10+matice uzavřená M10)</t>
  </si>
  <si>
    <t>84</t>
  </si>
  <si>
    <t>1302.003</t>
  </si>
  <si>
    <t>Sloupek zábradlí SL2, 2x profil L80/40/6, patní plech PL8 (80x80), žárově zinkováno, 2x svorník M10 nerez - šroub M10/40, 2x podložka, matice M10 a uzavřená matice M10</t>
  </si>
  <si>
    <t>-1581983532</t>
  </si>
  <si>
    <t>Poznámka k položce:
"sloupek SL2" - ((1,90*1,1*5,41)+(0,08*5,2))*16=181,5; počet sloupků 16 ks; "ocelový profil L80/40/6"- 2*0,95=1,90 m; "ocelový plech P8" - (0,08*0,08); "svorník M10 nerez" - 2*(M10/40+2*podl. M10+matice M10+matice uzavřená M10)</t>
  </si>
  <si>
    <t>85</t>
  </si>
  <si>
    <t>1302.004</t>
  </si>
  <si>
    <t>-398697237</t>
  </si>
  <si>
    <t>Poznámka k položce:
"sloupek SL3" - ((1,77*1,1*5,41)+(0,08*5,2))*3=31,7; počet sloupků 3 ks; "ocelový profil L80/40/6"- 2*0,885=1,77 m; "ocelový plech P8" - (0,08*0,08); "svorník M10 nerez" - 2*(M10/40+2*podl. M10+matice M10+matice uzavřená M10)</t>
  </si>
  <si>
    <t>86</t>
  </si>
  <si>
    <t>1302.005</t>
  </si>
  <si>
    <t>-162848739</t>
  </si>
  <si>
    <t>Poznámka k položce:
"sloupek SL4" - ((0,55*1,1*5,41)+(0,08*5,2))*2=6,6; počet sloupků 2 ks; "ocelový profil L80/40/6"- 2*0,275=0,55 m; "ocelový plech P8" - (0,08*0,08); "svorník M10 nerez" - 2*(M10/40+2*podl. M10+matice M10+matice uzavřená M10)</t>
  </si>
  <si>
    <t>87</t>
  </si>
  <si>
    <t>1302.006</t>
  </si>
  <si>
    <t>784746371</t>
  </si>
  <si>
    <t>Poznámka k položce:
"sloupek SL5" - ((1,4*1,1*5,41)+(0,08*5,2))*2=16,7; počet sloupků 2 ks; "ocelový profil L80/40/6"- 2*0,7=1,4 m; "ocelový plech P8" - (0,08*0,08); "svorník M10 nerez" - 2*(M10/40+2*podl. M10+matice M10+matice uzavřená M10)</t>
  </si>
  <si>
    <t>88</t>
  </si>
  <si>
    <t>1302.007</t>
  </si>
  <si>
    <t>-73669329</t>
  </si>
  <si>
    <t>Poznámka k položce:
"sloupek SL6" - ((1,95*1,1*5,41)+(0,08*5,2))*2=23,3; počet sloupků 2 ks; "ocelový profil L80/40/6"- 2*0,975=1,95 m; "ocelový plech P8" - (0,08*0,08); "svorník M10 nerez" - 2*(M10/40+2*podl. M10+matice M10+matice uzavřená M10)</t>
  </si>
  <si>
    <t>89</t>
  </si>
  <si>
    <t>1302.008</t>
  </si>
  <si>
    <t>-1453762526</t>
  </si>
  <si>
    <t>Poznámka k položce:
"sloupek SL7" - ((2,0*1,1*5,41)+(0,08*5,2))*2=23,9; počet sloupků 2 ks; "ocelový profil L80/40/6"- 2*1,0=2,0 m; "ocelový plech P8" - (0,08*0,08); "svorník M10 nerez" - 2*(M10/40+2*podl. M10+matice M10+matice uzavřená M10)</t>
  </si>
  <si>
    <t>90</t>
  </si>
  <si>
    <t>1302.009</t>
  </si>
  <si>
    <t>Madlo zábradlí nerezová trubka svařovaná - EN 10217-7 - 1.4301: 40 x 3,0, kartáčovaná</t>
  </si>
  <si>
    <t>-1478613336</t>
  </si>
  <si>
    <t>"Madlo zábradlí" (12,5+22,8+19,85+7,8+14,3+7,7+6,4+(8*0,35))*1,15*2,74</t>
  </si>
  <si>
    <t>91</t>
  </si>
  <si>
    <t>1302.010</t>
  </si>
  <si>
    <t>1133192068</t>
  </si>
  <si>
    <t>"Madlo zábradlí - koleno" 10*0,13</t>
  </si>
  <si>
    <t>92</t>
  </si>
  <si>
    <t>1302.011</t>
  </si>
  <si>
    <t>75728776</t>
  </si>
  <si>
    <t>"Madlo zábradlí branka" 1,207*1,1*2,15</t>
  </si>
  <si>
    <t>93</t>
  </si>
  <si>
    <t>1302.012</t>
  </si>
  <si>
    <t>Konzola madla zábradlí nerez plech P8 + tyč 20x20, 1.4301, kartáčovaný</t>
  </si>
  <si>
    <t>-1809934369</t>
  </si>
  <si>
    <t>"Konzola madla zábradlí" (0,16*1,1*82*3,14)+(0,132*1,1*82*6,3)</t>
  </si>
  <si>
    <t>94</t>
  </si>
  <si>
    <t>1302.013</t>
  </si>
  <si>
    <t>Bezpečnostní nerezová síť, oka 20x20, včetně kotevních prvků, lan a spojovacího materiálu, včetně instalace</t>
  </si>
  <si>
    <t>375008284</t>
  </si>
  <si>
    <t>"nerezová bezpečnostní síť" 9,5*7,5</t>
  </si>
  <si>
    <t>95</t>
  </si>
  <si>
    <t>1302.014</t>
  </si>
  <si>
    <t>Výplňový panel zábradlí P1 - z pásové oceli 50/10, svařovaný, žárově zinkovaný</t>
  </si>
  <si>
    <t>-558577750</t>
  </si>
  <si>
    <t>"výplňový panel zábradlí P1" ((0,75*16)+(1,45*2))*1,1*3,99*28</t>
  </si>
  <si>
    <t>96</t>
  </si>
  <si>
    <t>1302.015</t>
  </si>
  <si>
    <t>Výplňový panel zábradlí P2 - z pásové oceli 50/10, svařovaný, žárově zinkovaný</t>
  </si>
  <si>
    <t>1045537571</t>
  </si>
  <si>
    <t>"výplňový panel zábradlí P2" ((0,75*11)+(1,1*2))*1,1*3,99*7</t>
  </si>
  <si>
    <t>97</t>
  </si>
  <si>
    <t>1302.016</t>
  </si>
  <si>
    <t>Výplňový panel zábradlí P3 - z pásové oceli 50/10, svařovaný, žárově zinkovaný</t>
  </si>
  <si>
    <t>-69852896</t>
  </si>
  <si>
    <t>"výplňový panel zábradlí P3" ((0,75*10)+(0,9*2))*1,1*3,99*7</t>
  </si>
  <si>
    <t>98</t>
  </si>
  <si>
    <t>1302.017</t>
  </si>
  <si>
    <t>Výplňový panel zábradlí P4 - z pásové oceli 50/10, svařovaný, žárově zinkovaný</t>
  </si>
  <si>
    <t>1576746532</t>
  </si>
  <si>
    <t>"výplňový panel zábradlí P4" ((0,75*13)+(1,3*2))*1,1*3,99*8</t>
  </si>
  <si>
    <t>99</t>
  </si>
  <si>
    <t>1302.018</t>
  </si>
  <si>
    <t>Výplňový panel zábradlí P5 - z pásové oceli 50/10, svařovaný, žárově zinkovaný</t>
  </si>
  <si>
    <t>21589931</t>
  </si>
  <si>
    <t>"výplňový panel zábradlí P5" ((0,75*13)+(1,35*2))*1,1*3,99*3</t>
  </si>
  <si>
    <t>100</t>
  </si>
  <si>
    <t>1302.019</t>
  </si>
  <si>
    <t>Výplňový panel zábradlí P6 - z pásové oceli 50/10, svařovaný, žárově zinkovaný</t>
  </si>
  <si>
    <t>-252057452</t>
  </si>
  <si>
    <t>"výplňový panel zábradlí P6"  ((0,75*13)+(1,3*2))*1,1*3,99*2</t>
  </si>
  <si>
    <t>101</t>
  </si>
  <si>
    <t>1302.020</t>
  </si>
  <si>
    <t>Výplňový panel zábradlí P7 - z pásové oceli 50/10, svařovaný, žárově zinkovaný</t>
  </si>
  <si>
    <t>1851690000</t>
  </si>
  <si>
    <t>"výplňový panel zábradlí P7" ((0,75*12)+(1,25*2))*1,1*3,99*2</t>
  </si>
  <si>
    <t>102</t>
  </si>
  <si>
    <t>1302.021</t>
  </si>
  <si>
    <t>Výplňový panel zábradlí P8 - z pásové oceli 50/10, svařovaný, žárově zinkovaný</t>
  </si>
  <si>
    <t>-221306172</t>
  </si>
  <si>
    <t>"výplňový panel zábradlí P8" ((0,75*12)+(1,3*2))*1,1*3,9</t>
  </si>
  <si>
    <t>103</t>
  </si>
  <si>
    <t>1302.022</t>
  </si>
  <si>
    <t>Výplňový panel zábradlí P9 - z pásové oceli 50/10, svařovaný, žárově zinkovaný</t>
  </si>
  <si>
    <t>-183447693</t>
  </si>
  <si>
    <t>"výplňový panel zábradlí P9" ((0,75*12)+(1,3*2))*1,1*3,99</t>
  </si>
  <si>
    <t>104</t>
  </si>
  <si>
    <t>1302.023</t>
  </si>
  <si>
    <t>Výplňový panel zábradlí P10 - z pásové oceli 50/10, svařovaný, žárově zinkovaný</t>
  </si>
  <si>
    <t>-2138703721</t>
  </si>
  <si>
    <t>"výplňový panel zábradlí P10" ((0,75*12)+(1,25*2))*1,1*3,99*2</t>
  </si>
  <si>
    <t>105</t>
  </si>
  <si>
    <t>1302.024</t>
  </si>
  <si>
    <t>Výplňový panel zábradlí P11 - z pásové oceli 50/10, svařovaný, žárově zinkovaný</t>
  </si>
  <si>
    <t>1146877963</t>
  </si>
  <si>
    <t>"výplňový panel zábradlí P11" ((0,75*13)+(1,35*2))*1,1*3,99*2</t>
  </si>
  <si>
    <t>106</t>
  </si>
  <si>
    <t>1302.025</t>
  </si>
  <si>
    <t>Výplňový panel zábradlí P12 - z pásové oceli 50/10, svařovaný, žárově zinkovaný</t>
  </si>
  <si>
    <t>-89819334</t>
  </si>
  <si>
    <t>"výplňový panel zábradlí P12" ((0,75*4)+(0,4*2))*1,1*3,99*4</t>
  </si>
  <si>
    <t>107</t>
  </si>
  <si>
    <t>1302.026</t>
  </si>
  <si>
    <t>Výplňový panel zábradlí P13 - z pásové oceli 50/10, svařovaný, žárově zinkovaný</t>
  </si>
  <si>
    <t>-1565824939</t>
  </si>
  <si>
    <t>"výplňový panel zábradlí P13" ((0,75*11)+(1,0*2))*1,1*3,99*3</t>
  </si>
  <si>
    <t>108</t>
  </si>
  <si>
    <t>1302.027</t>
  </si>
  <si>
    <t>Výplňový panel zábradlí P14 - z pásové oceli 50/10, svařovaný, žárově zinkovaný</t>
  </si>
  <si>
    <t>565742704</t>
  </si>
  <si>
    <t>"výplňový panel zábradlí P14" ((0,75*9)+(0,8*2))*1,1*3,99</t>
  </si>
  <si>
    <t>109</t>
  </si>
  <si>
    <t>1302.028</t>
  </si>
  <si>
    <t>Výplňový panel zábradlí P15 - z pásové oceli 50/10, svařovaný, žárově zinkovaný</t>
  </si>
  <si>
    <t>1233194693</t>
  </si>
  <si>
    <t>"výplňový panel zábradlí P15" ((0,75*4)+(0,3*2))*1,1*3,99</t>
  </si>
  <si>
    <t>110</t>
  </si>
  <si>
    <t>1302.029</t>
  </si>
  <si>
    <t>Výplňový panel zábradlí P16 - z pásové oceli 50/10, svařovaný, žárově zinkovaný</t>
  </si>
  <si>
    <t>4529392</t>
  </si>
  <si>
    <t>"výplňový panel zábradlí P16" ((2,3*1)+(1,9*1))*1,1*3,99*2</t>
  </si>
  <si>
    <t>111</t>
  </si>
  <si>
    <t>1302.030</t>
  </si>
  <si>
    <t>Výplňový panel zábradlí P17 - z pásové oceli 50/10, svařovaný, žárově zinkovaný</t>
  </si>
  <si>
    <t>-261141424</t>
  </si>
  <si>
    <t>"výplňový panel zábradlí P17" ((10,7*1)+(3,0*1))*1,1*3,99*2</t>
  </si>
  <si>
    <t>112</t>
  </si>
  <si>
    <t>1302.031</t>
  </si>
  <si>
    <t>Výplňový panel zábradlí P18 - z pásové oceli 50/10, svařovaný, žárově zinkovaný</t>
  </si>
  <si>
    <t>-392884768</t>
  </si>
  <si>
    <t>"výplňový panel zábradlí P18" ((0,75*16)+(1,45*2))*1,1*3,99*2</t>
  </si>
  <si>
    <t>113</t>
  </si>
  <si>
    <t>1302.032</t>
  </si>
  <si>
    <t>Výplňový panel zábradlí P19 - z pásové oceli 50/10, svařovaný, žárově zinkovaný</t>
  </si>
  <si>
    <t>1927148913</t>
  </si>
  <si>
    <t>"výplňový panel zábradlí P19" ((0,75*12)+(1,25*2))*1,1*3,99</t>
  </si>
  <si>
    <t>114</t>
  </si>
  <si>
    <t>1302.033</t>
  </si>
  <si>
    <t>Výplňový panel zábradlí branka - z pásové oceli 50/10, svařovaný, žárově zinkovaný</t>
  </si>
  <si>
    <t>-1555625957</t>
  </si>
  <si>
    <t>"Výplňový panel zábradlí branka - z pásové oceli 50/10, svařovaný, žárově zinkovaný"  ((0,75*14)+(1,0*2))*1,1*3,99</t>
  </si>
  <si>
    <t>115</t>
  </si>
  <si>
    <t>1302.034</t>
  </si>
  <si>
    <t>Žebřík, 2x profil 50/50/4 d. 3,5 m, 4x kotevní plech PL8 (80x150), žárově zinkováno, 7x stupadlo tyč d=25 mm, dl. 600 mm, 8x svorník M8 nerez = šroub M8/50, 2x podložka, matice M8 a uzavřená matice M8</t>
  </si>
  <si>
    <t>-484757235</t>
  </si>
  <si>
    <t>Poznámka k položce:
"žebřík-štěřiny" - 2*3,5*1,1*5,45=42,0 kg; "příčle tyč D=25 mm"- 7*0,6*1,1*3,85=17,8 kg; "kotvy" - 4*0,15*0,75=3,01 kg; "svorník M8 nerez" - 2*(M8/50+2*podl. M8+matice M8+matice uzavřená M8)</t>
  </si>
  <si>
    <t>116</t>
  </si>
  <si>
    <t>1302.035</t>
  </si>
  <si>
    <t>Patky žebříku, modulární podpůrný systém pro ploché střechy</t>
  </si>
  <si>
    <t>1391350294</t>
  </si>
  <si>
    <t>Poznámka k položce:
nastavitelný až o 7° pro vyrovnání sklonu střechy, s protiskluzovou antivibrační podložkou (u střech z PVC musí být instalována separační vrstva, která chrání před migrací změkčovadel, výlisky vyrobené z WPC, kompozitní recyklovaný plast a dřevní drť, odolnost proti UV záření podle EN ISO 16474-3: 2014-02 - kvalifikovano ITB, rozměr podstavy min. 480x480 mm</t>
  </si>
  <si>
    <t>117</t>
  </si>
  <si>
    <t>1302.036</t>
  </si>
  <si>
    <t>Spojovací materiál výplní zábradlí, nerez, M6 (M6/45+2*podl. M6+matice M6+matice uzavřená M6)*5*82</t>
  </si>
  <si>
    <t>-989607598</t>
  </si>
  <si>
    <t>118</t>
  </si>
  <si>
    <t>76711X.02</t>
  </si>
  <si>
    <t>Zábradlí -  výrobní dokumentace</t>
  </si>
  <si>
    <t>684720973</t>
  </si>
  <si>
    <t>119</t>
  </si>
  <si>
    <t>76711X.03</t>
  </si>
  <si>
    <t>Zábradlí schodiště - montáž a příprava výrobku (svařovaná a šroubovaná konstrukce žárově zinkovaná)</t>
  </si>
  <si>
    <t>-841448962</t>
  </si>
  <si>
    <t>88+23,5+3,2+209+9,8+15,5+15,8+12,9+54,30+18,0+0,52+8,9+116,25+84+31+48,9</t>
  </si>
  <si>
    <t>120</t>
  </si>
  <si>
    <t>13010930</t>
  </si>
  <si>
    <t>ocel profilová jakost S235JR (11 375) průřez UPE 120</t>
  </si>
  <si>
    <t>1250553733</t>
  </si>
  <si>
    <t>"Nosník UPE120"  (1,55+1,9+1,05+0,71+1,4)*1,1*12,1*0,001</t>
  </si>
  <si>
    <t>121</t>
  </si>
  <si>
    <t>13010316</t>
  </si>
  <si>
    <t>tyč ocelová plochá jakost S235JR (11 375) 150x10mm</t>
  </si>
  <si>
    <t>1504863988</t>
  </si>
  <si>
    <t>"Ocel plochá 150*10 plotny pod stojky" 0,15*1,1*5*11,83*0,001</t>
  </si>
  <si>
    <t>122</t>
  </si>
  <si>
    <t>13010288</t>
  </si>
  <si>
    <t>tyč ocelová plochá jakost S235JR (11 375) 100x10mm</t>
  </si>
  <si>
    <t>-1238817133</t>
  </si>
  <si>
    <t>"Ocel plochá 100*10 zákryt"  1,8*1,1*7,85*0,001</t>
  </si>
  <si>
    <t>123</t>
  </si>
  <si>
    <t>13010224</t>
  </si>
  <si>
    <t>tyč ocelová plochá jakost S235JR (11 375) 50x10mm</t>
  </si>
  <si>
    <t>2054756370</t>
  </si>
  <si>
    <t>"Ocel plochá 50*10 ztužidlo bočnice" 2*1,8*1,1*3,99*0,001</t>
  </si>
  <si>
    <t>124</t>
  </si>
  <si>
    <t>1301031X</t>
  </si>
  <si>
    <t>tyč ocelová plochá jakost S235JR (11 375) 250x10mm</t>
  </si>
  <si>
    <t>-481993029</t>
  </si>
  <si>
    <t>"Ocel plochá 250*10 bočnice" ((0,075+0,075+0,2+0,2+1,7+1,4+0,7+1,4+1,6+0,15+0,3+1,7)*1,1*20)*0,001</t>
  </si>
  <si>
    <t>125</t>
  </si>
  <si>
    <t>14011028</t>
  </si>
  <si>
    <t>trubka ocelová bezešvá hladká jakost 11 353 51x5,0mm</t>
  </si>
  <si>
    <t>714274915</t>
  </si>
  <si>
    <t>"Trubka TR 51*5" 0,74*5*1,1</t>
  </si>
  <si>
    <t>126</t>
  </si>
  <si>
    <t>14011036</t>
  </si>
  <si>
    <t>trubka ocelová bezešvá hladká jakost 11 353 60,3x4,0mm</t>
  </si>
  <si>
    <t>2116605278</t>
  </si>
  <si>
    <t>"Trubka TR 60,3*4" 0,1*5*1,1</t>
  </si>
  <si>
    <t>127</t>
  </si>
  <si>
    <t>789221531</t>
  </si>
  <si>
    <t>Otryskání abrazivem ze strusky ocelových kcí třídy I stupeň zarezavění C stupeň přípravy Sa 3</t>
  </si>
  <si>
    <t>-850434947</t>
  </si>
  <si>
    <t>https://podminky.urs.cz/item/CS_URS_2024_01/789221531</t>
  </si>
  <si>
    <t>"schodiště zábradlí" (88+23,5+3,2+209+9,8+15,5+15,8)*0,001*23</t>
  </si>
  <si>
    <t>128</t>
  </si>
  <si>
    <t>789421231</t>
  </si>
  <si>
    <t>Provedení žárového stříkání ocelových konstrukcí třídy I Zn 100 μm</t>
  </si>
  <si>
    <t>-1961873797</t>
  </si>
  <si>
    <t>https://podminky.urs.cz/item/CS_URS_2024_01/789421231</t>
  </si>
  <si>
    <t>129</t>
  </si>
  <si>
    <t>15625101</t>
  </si>
  <si>
    <t>drát metalizační Zn D 3mm</t>
  </si>
  <si>
    <t>-1883484835</t>
  </si>
  <si>
    <t>8,39*1,85 'Přepočtené koeficientem množství</t>
  </si>
  <si>
    <t>130</t>
  </si>
  <si>
    <t>1302.037</t>
  </si>
  <si>
    <t>Sloupek zábradlí SL1, 2x profil L80/40/6, žárově zinkováno, 4x svorník M10 nerez - šroub M10/40, 2x podložka, matice M10 a uzavřená matice M10</t>
  </si>
  <si>
    <t>609678607</t>
  </si>
  <si>
    <t>Poznámka k položce:
"sloupek SL1" - 1,8*1,1*5,41*1*1,2=12,9; počet sloupků 1 ks; "ocelový profil L80/40/6"- 2*0,9=1,8 m; "svorník M10 nerez 4x" - 2*(M10/40+2*podl. M10+matice M10+matice uzavřená M10)</t>
  </si>
  <si>
    <t>131</t>
  </si>
  <si>
    <t>1302.038</t>
  </si>
  <si>
    <t>Sloupek zábradlí SL2, 2x profil L80/40/6, žárově zinkováno, 4x svorník M10 nerez - šroub M10/40, 2x podložka, matice M10 a uzavřená matice M10</t>
  </si>
  <si>
    <t>1195289715</t>
  </si>
  <si>
    <t>Poznámka k položce:
"sloupek SL1" - 1,9*1,1*5,41*4*1,2=54,3; počet sloupků 4 ks; "ocelový profil L80/40/6"- 2*0,95=1,9 m; "svorník M10 nerez 4x" - 2*(M10/40+2*podl. M10+matice M10+matice uzavřená M10)</t>
  </si>
  <si>
    <t>132</t>
  </si>
  <si>
    <t>1302.039</t>
  </si>
  <si>
    <t>-248186431</t>
  </si>
  <si>
    <t>Poznámka k položce:
"Madlo zábradlí" - (1,4+0,49+1,85+1,85+0,1)*1,15*2,74=18,0</t>
  </si>
  <si>
    <t>133</t>
  </si>
  <si>
    <t>1302.040</t>
  </si>
  <si>
    <t>Madlo zábradlí nerezová trubka svařovaná - EN 10217-7 - 1.4301: 40 x 3,0, kartáčovaná - koleno 90 st.</t>
  </si>
  <si>
    <t>27864225</t>
  </si>
  <si>
    <t>Poznámka k položce:
"Madlo zábradlí - koleno" - 4*0,13=0,52</t>
  </si>
  <si>
    <t>134</t>
  </si>
  <si>
    <t>1302.041</t>
  </si>
  <si>
    <t>-110852601</t>
  </si>
  <si>
    <t>Poznámka k položce:
"Konzola madla zábradlí" - (0,25*1,1*5*3,14)+(0,132*1,1*5*6,3)=8,9</t>
  </si>
  <si>
    <t>135</t>
  </si>
  <si>
    <t>1302.042</t>
  </si>
  <si>
    <t>159550651</t>
  </si>
  <si>
    <t>Poznámka k položce:
"nerezová bezpečnostní síť" - 15,5*7,5=116,25</t>
  </si>
  <si>
    <t>136</t>
  </si>
  <si>
    <t>1302.043</t>
  </si>
  <si>
    <t>469823913</t>
  </si>
  <si>
    <t>Poznámka k položce:
"výplňový panel zábradlí P1" - ((0,55*13)+(1,2*2))*1,1*3,99*2=84,0 kg</t>
  </si>
  <si>
    <t>137</t>
  </si>
  <si>
    <t>1302.044</t>
  </si>
  <si>
    <t>-400172513</t>
  </si>
  <si>
    <t>Poznámka k položce:
"výplňový panel zábradlí P2" - ((0,55*10)+(0,75*2))*1,1*3,99*1=31,0 kg</t>
  </si>
  <si>
    <t>138</t>
  </si>
  <si>
    <t>1302.045</t>
  </si>
  <si>
    <t>-1596967256</t>
  </si>
  <si>
    <t>139</t>
  </si>
  <si>
    <t>13010360</t>
  </si>
  <si>
    <t>spojovací prvky, styky, svary, vyrovnání</t>
  </si>
  <si>
    <t>-378853518</t>
  </si>
  <si>
    <t>"spojovací prostředky"739,57*0,001*0,15*1,1</t>
  </si>
  <si>
    <t>140</t>
  </si>
  <si>
    <t>1302.046</t>
  </si>
  <si>
    <t>Spojovací materiál, nerez, M6</t>
  </si>
  <si>
    <t>-587444429</t>
  </si>
  <si>
    <t>Poznámka k položce:
"svorníky výplně zábradlí"
(M6/45+2*podl. M6+matice M6+matice uzavřená M6)*5*5</t>
  </si>
  <si>
    <t>141</t>
  </si>
  <si>
    <t>76711X.04</t>
  </si>
  <si>
    <t>Zábradlí schodiště - výrobní dokumentace</t>
  </si>
  <si>
    <t>-869907583</t>
  </si>
  <si>
    <t>142</t>
  </si>
  <si>
    <t>4139X.019</t>
  </si>
  <si>
    <t xml:space="preserve">Osazování a výroba zinkovaných pororoštů (svařovaná a šroubovaná konstrukce) </t>
  </si>
  <si>
    <t>15852301</t>
  </si>
  <si>
    <t>"pororost SP oka 22/10" 6*0,32*1,8*36,5</t>
  </si>
  <si>
    <t>"pororost SP 330-30-3 nosný pás 30/3"3,1*36,5</t>
  </si>
  <si>
    <t>"spojovací prostředky"(126,144+113,15)*0,15</t>
  </si>
  <si>
    <t>143</t>
  </si>
  <si>
    <t>145504R10</t>
  </si>
  <si>
    <t>schodišťové stupně 350-22/10 rozměr 320x1800</t>
  </si>
  <si>
    <t>210273375</t>
  </si>
  <si>
    <t>6*1,1 'Přepočtené koeficientem množství</t>
  </si>
  <si>
    <t>144</t>
  </si>
  <si>
    <t>145504R11</t>
  </si>
  <si>
    <t>pororošt lisovaný, oko 22/10, nosný prut 30/3, žárově zinkovaný, atypický rozměr</t>
  </si>
  <si>
    <t>-880901995</t>
  </si>
  <si>
    <t>2,8*1,1</t>
  </si>
  <si>
    <t>3,08*1,1 'Přepočtené koeficientem množství</t>
  </si>
  <si>
    <t>145</t>
  </si>
  <si>
    <t>-397491419</t>
  </si>
  <si>
    <t>"spojovací prostředky"(2628+1068)*0,001*0,15*1,1</t>
  </si>
  <si>
    <t>767.02</t>
  </si>
  <si>
    <t>Konstrukce zámečnické - Výplně otvorů</t>
  </si>
  <si>
    <t>146</t>
  </si>
  <si>
    <t>D.01</t>
  </si>
  <si>
    <t>D.01 Dveře do exteriéru pravé, hliníkové provedení požární odolnost EI30/C2/DP1 32dB, světlý  rozměr průchodu 1200x2100 mm, systémový profil rámu, včetně podlahové bezprahové lišty, samozavírač, generální klíč, EPS, ACS, vnější paniková hrazda nerez, vnit</t>
  </si>
  <si>
    <t>2117412004</t>
  </si>
  <si>
    <t>147</t>
  </si>
  <si>
    <t>D.02</t>
  </si>
  <si>
    <t xml:space="preserve">D.02 Vnitřní dveře levé, plné, křídlo plechové, požární odolnost EI30/C3/S200/DP3 32dB rozměr 1200/2100 mm, zárubeň ocelová s dvojnásobným antikorozním a dvojnásobným finálním nátěrem závěsy trojité, samozavírač, generální klíč, </t>
  </si>
  <si>
    <t>1830036151</t>
  </si>
  <si>
    <t>Poznámka k položce:
prosklení bezpečnostním sklem, velikost prosklení na straně kliky š.x v. 250 x 750 mm, kování klika/klika nerez, paniková hrazda nerez</t>
  </si>
  <si>
    <t>148</t>
  </si>
  <si>
    <t>D.03</t>
  </si>
  <si>
    <t xml:space="preserve">D.03 Vnitřní dveře levé, plné, křídlo plechové, požární odolnost EW30/DP3 32dB rozměr 1200/2100 mm, zárubeň ocelová s dvojnásobným antikorozním a dvojnásobným finálním nátěrem závěsy trojité, samozavírač, generální klíč, </t>
  </si>
  <si>
    <t>-772044311</t>
  </si>
  <si>
    <t>Poznámka k položce:
prosklení bezpečnostním sklem, velikost prosklení na straně kliky š.x v. 250 x 750 mm, kování klika/klika nerez</t>
  </si>
  <si>
    <t>149</t>
  </si>
  <si>
    <t>D.04</t>
  </si>
  <si>
    <t>D.04 Vnitřní dveře pravé, plné, křídlo plechové, požární odolnost EW30/DP3 32dB rozměr 800/2100 mm, zárubeň ocelová s dvojnásobným antikorozním a dvojnásobným finálním nátěrem závěsy trojité, samozavírač, generální klíč, kování klika/klika nerez</t>
  </si>
  <si>
    <t>-147871628</t>
  </si>
  <si>
    <t>150</t>
  </si>
  <si>
    <t>D.05</t>
  </si>
  <si>
    <t>D.05 Vnitřní dveře levé, plné, křídlo plechové, požární odolnost EW30/DP3 32dB rozměr 800/2100 mm, zárubeň ocelová s dvojnásobným antikorozním a dvojnásobným finálním nátěrem závěsy trojité, samozavírač, generální klíč, kování klika/klika nerez</t>
  </si>
  <si>
    <t>-1708535886</t>
  </si>
  <si>
    <t>151</t>
  </si>
  <si>
    <t>D.06</t>
  </si>
  <si>
    <t xml:space="preserve">D.06 Dveře do exteriéru levé, hliníkové provedení, požární odolnost EW30/DP3 32dB, světlý rozměr průchodu 1000x2100 mm, systémový profil rámu, včetně podlahové bezprahové lišty, samozavírač, generální klíč, EPS, ACS, </t>
  </si>
  <si>
    <t>-2052236391</t>
  </si>
  <si>
    <t>Poznámka k položce:
kování nerez klika/klika, prosklení termoizolačním dvojsklem s bezpečnostním sklem, velikost prosklení na straně kliky š.x v. 250 x 750 mm
součinitel prostupu tepla 
Uf &lt; 1,0 W/m2K (rám), 
Ug ≤ 0,6 W/m2K (skla), 
Uw ≤ 0,8 W/m2K (dveře jako celek)</t>
  </si>
  <si>
    <t>152</t>
  </si>
  <si>
    <t>D.07</t>
  </si>
  <si>
    <t>D.07 Vnitřní dveře pravé, plné, křídlo plechové, bez požární odolnosti, rozměr 1000/2100 mm, zárubeň ocelová s dvojnásobným antikorozním a dvojnásobným finálním nátěrem závěsy trojité, generální klíč, kování klika/klika nerez</t>
  </si>
  <si>
    <t>-1510165221</t>
  </si>
  <si>
    <t>153</t>
  </si>
  <si>
    <t>D.08</t>
  </si>
  <si>
    <t>D.08 Vnitřní dveře pravé, plné, křídlo plechové, bez požární odolnosti, rozměr 1000/2100 mm, zárubeň ocelová s dvojnásobným antikorozním a dvojnásobným finálním nátěrem závěsy trojité, generální klíč, kování klika/klika nerez</t>
  </si>
  <si>
    <t>1813914309</t>
  </si>
  <si>
    <t>767.3</t>
  </si>
  <si>
    <t>Konstrukce zámečnické - úvazový systém</t>
  </si>
  <si>
    <t>154</t>
  </si>
  <si>
    <t>767.3.1001</t>
  </si>
  <si>
    <t>Montáž kotvícího bodu úvazového systému</t>
  </si>
  <si>
    <t>ks</t>
  </si>
  <si>
    <t>938981862</t>
  </si>
  <si>
    <t>Poznámka k položce:
montáž kotvícího bodu, včetně provedení ukotvení výztuhy, provedení otvorů, mechanické očištění, antikorozní nátěr 2x 80 μm</t>
  </si>
  <si>
    <t>155</t>
  </si>
  <si>
    <t>767.3.1002</t>
  </si>
  <si>
    <t>Kotvící bod úvazového systému</t>
  </si>
  <si>
    <t>1042939384</t>
  </si>
  <si>
    <t>Poznámka k položce:
systémový kotvící bod úvazového systému pro kotvení k nosníku, výška oka 150 mm, 2x kotevní deska, 4x svorník dl. 150 mm, provedení z nerezavějící oceli, oproti standardnímu provedení doplněno o výztuhy - 2x L60/60/8 dl. 250 mm + 2x svorník M10, výztuha a svorníky z nerezavějící oceli; viz PD - detaily</t>
  </si>
  <si>
    <t>156</t>
  </si>
  <si>
    <t>767.3.1003</t>
  </si>
  <si>
    <t>-1484385133</t>
  </si>
  <si>
    <t>Poznámka k položce:
systémový kotvící bod úvazového systému pro kotvení k nosníku, výška oka 150 mm, 2x kotevní deska, 4x svorník dl. 200 mm, provedení z nerezavějící oceli; viz PD - detaily</t>
  </si>
  <si>
    <t>157</t>
  </si>
  <si>
    <t>767.3.1004</t>
  </si>
  <si>
    <t>547422205</t>
  </si>
  <si>
    <t>Poznámka k položce:
systémový kotvící bod úvazového systému pro kotvení k nosníku, výška oka 150 mm, 2x kotevní deska, 4x svorník dl. 250 mm, provedení z nerezavějící oceli; viz PD - detaily</t>
  </si>
  <si>
    <t>158</t>
  </si>
  <si>
    <t>767.3.1005</t>
  </si>
  <si>
    <t>Osazení kotev návěstidla</t>
  </si>
  <si>
    <t>1567826509</t>
  </si>
  <si>
    <t>Poznámka k položce:
Osazení kotev návěstidla na pororoštech bezpečnostního zařízení, včetně geodetického zaměření místa osazení</t>
  </si>
  <si>
    <t>159</t>
  </si>
  <si>
    <t>767.3.1006</t>
  </si>
  <si>
    <t>Kotva pro osazení základny návěstidla</t>
  </si>
  <si>
    <t>253663116</t>
  </si>
  <si>
    <t>Poznámka k položce:
kotevní plech tl. 4 mm, 2x otvor M10  pro kotvení základny návěstida, 1x otvor Ø20 pro kabeláž, 15x otvor M10  pro svorníky do pororoštu, 4x distanční podložka Ø40 výška 15 mm s otvorem M11, 4x svorník dl. 60 mm, vše v provedení z nerezavějící oceli; viz PD - detaily</t>
  </si>
  <si>
    <t>160</t>
  </si>
  <si>
    <t>767.3.1007</t>
  </si>
  <si>
    <t>Montáž podlahové vpusti do podlahy kontejneru</t>
  </si>
  <si>
    <t>1667761695</t>
  </si>
  <si>
    <t>Poznámka k položce:
osazení podlahové vpusti a odtoku do konstrukce podlahy technologického kontejneru, provedení prostupu, utěsnění otvorů všemi vrstvami, provedení hydroizolace, začištění</t>
  </si>
  <si>
    <t>161</t>
  </si>
  <si>
    <t>767.3.1008</t>
  </si>
  <si>
    <t>Podlahová vpust spodní nerez, gravitační klapka</t>
  </si>
  <si>
    <t>-1088868852</t>
  </si>
  <si>
    <t>Poznámka k položce:
podlahová vpust spodní nerez, gravitační klapka, rozm. 105 x 105 mm, včetně hydroizolační samolepící folie 250 x 250 mm, provedení pro PVC podlahovou krytinu, odtok DN 50 délky 1000 mm</t>
  </si>
  <si>
    <t>784</t>
  </si>
  <si>
    <t>Dokončovací práce - malby a tapety</t>
  </si>
  <si>
    <t>162</t>
  </si>
  <si>
    <t>784181121</t>
  </si>
  <si>
    <t>Hloubková jednonásobná bezbarvá penetrace podkladu v místnostech v do 3,80 m</t>
  </si>
  <si>
    <t>551649729</t>
  </si>
  <si>
    <t>https://podminky.urs.cz/item/CS_URS_2024_01/784181121</t>
  </si>
  <si>
    <t>40,2+115,1+61,8+14,7+6</t>
  </si>
  <si>
    <t>163</t>
  </si>
  <si>
    <t>784321031</t>
  </si>
  <si>
    <t>Dvojnásobné silikátové bílé malby v místnosti v do 3,80 m</t>
  </si>
  <si>
    <t>1307840441</t>
  </si>
  <si>
    <t>https://podminky.urs.cz/item/CS_URS_2024_01/784321031</t>
  </si>
  <si>
    <t>HZS</t>
  </si>
  <si>
    <t>Hodinové zúčtovací sazby</t>
  </si>
  <si>
    <t>164</t>
  </si>
  <si>
    <t>HZS1301</t>
  </si>
  <si>
    <t>Hodinová zúčtovací sazba zedník</t>
  </si>
  <si>
    <t>-1403356030</t>
  </si>
  <si>
    <t>https://podminky.urs.cz/item/CS_URS_2024_01/HZS1301</t>
  </si>
  <si>
    <t>OST-OV</t>
  </si>
  <si>
    <t>Ostatní výrobky</t>
  </si>
  <si>
    <t>165</t>
  </si>
  <si>
    <t>OV.01</t>
  </si>
  <si>
    <t>OV.01 Informační tabulky  - identifikace místnosti - plastová nástěnná tabulka s popisem čísla a účelu místnosti rozměr 200 x 200 mm - dle stávajícího informačního systému nemocnice</t>
  </si>
  <si>
    <t>262144</t>
  </si>
  <si>
    <t>339903526</t>
  </si>
  <si>
    <t>166</t>
  </si>
  <si>
    <t>OV.02</t>
  </si>
  <si>
    <t>OV.02 Ochranný nárožník - oelová ochrana rohu stěn - provedení nerezová ocel tl. 2 mm, profil L 50x50 mm, kartáčovaný povrch, dl. 2,0 m</t>
  </si>
  <si>
    <t>403986602</t>
  </si>
  <si>
    <t>Poznámka k položce:
mechanicky kotveno do stěny min. 2x 5 ks šrouby do hmoždin, zapuštěná hlava thorx</t>
  </si>
  <si>
    <t>167</t>
  </si>
  <si>
    <t>OV.03</t>
  </si>
  <si>
    <t>OV.03 Nádrž na vodu pro SHZ atypický výrobek - jednoplášťová nádrž na vodu z plastu o celkovém objemu 8,1 m³</t>
  </si>
  <si>
    <t>-1831262489</t>
  </si>
  <si>
    <t>Poznámka k položce:
včetně tepené izolace z extrudovaného polystyrenu v celé ploše pláště s polepem Alu fólií, včetně integrovaných připojovacích armatur, samonosná nádrž osazená na podlaze kontejneru (viz ARS a konstrukční část), dno nádrže bude provedeno s prohlubní pro zaústění sacího potrubí – sací jímka o výšce 250 mm s antivírovou deskou a vypouštěcím ventilem, v horní části nádrže bude osazen revizní poklop a bezpečnostní přepad, stěny i dno budou opatřeny ztužujícím žebrováním (obručemi). Rozměry nádrže (vnitřní) š.x d.x v. = 4,0 x 1,5 x 1,65 + sací jímka 1,5 * 1,5 * 0,25 m, výška hladiny min. 1,25 m (bez prohlubně antivírové jímky), včetně rektifikačních noh</t>
  </si>
  <si>
    <t>168</t>
  </si>
  <si>
    <t>OV.04</t>
  </si>
  <si>
    <t>OV.04 Betonová dlažba na terčích - dlažba z vibrolisovaného betonu, čtvercová vel. 500 x 500 mm, tl. 40 mm - zpětná pokládka na geotextilii</t>
  </si>
  <si>
    <t>260968012</t>
  </si>
  <si>
    <t>Poznámka k položce:
osazená na stavitelných terčích z odolného plastu vůči působení UV záření a mrazu, pokládka na geotextilii 500 g/m², dlažba hladká v barvě přírodního betonu (světle šedá)</t>
  </si>
  <si>
    <t>169</t>
  </si>
  <si>
    <t>OV.05</t>
  </si>
  <si>
    <t>OV.05 Nástěnný konvektor přímotopný, 1,5kW, 230V, včetně závěsného a montážního materiálu, připojení do zásuvky, plochá konstrukce (max.100 mm), šířka myx.600mm, integrovaný termostatický regulátor, kovové provedení krytů</t>
  </si>
  <si>
    <t>-1455258480</t>
  </si>
  <si>
    <t>170</t>
  </si>
  <si>
    <t>OV.06</t>
  </si>
  <si>
    <t>OV.06 Střešní žlab - střešní žlab čtvercový, plech nerez tl. 0,75 mm, rozvinutá šířka 150+100+150 = 400 mm, dl. 15,5+15,5=31,0 m, včetně zakončení v koncích a nátrubků pro svod 80*80 mm</t>
  </si>
  <si>
    <t>-1538176862</t>
  </si>
  <si>
    <t>171</t>
  </si>
  <si>
    <t>OV.07</t>
  </si>
  <si>
    <t>OV.07 Háky pro střešní žlab čtvercového profilu, vynášecí konzoly z pásoviny nerez 40/3 dl. 100+100+150+250 = 600 mm, kotveno vruty nerez se zkosenou hlavou thorx pr. 8 x 50 do bednění střechy</t>
  </si>
  <si>
    <t>2145338155</t>
  </si>
  <si>
    <t>172</t>
  </si>
  <si>
    <t>OV.08</t>
  </si>
  <si>
    <t>OV.08 Svod čtvercový 80/80 mm, plech nerez tl. 0,75 mm, dl. 5,5 m, včetně kotvení</t>
  </si>
  <si>
    <t>-1945608341</t>
  </si>
  <si>
    <t>173</t>
  </si>
  <si>
    <t>OV.09</t>
  </si>
  <si>
    <t>OV.09 Mřížka proti fauně, šířka 150 mm, děrovaný plech nerez tl. 0,5 mm, kotveno nerez vruty thorx zkosená hlava pr. 6 x 40, dl. (4*15,5)+(4*5,0)</t>
  </si>
  <si>
    <t>-131848712</t>
  </si>
  <si>
    <t>D.1.02 - Stavebně konstrukční řešení</t>
  </si>
  <si>
    <t xml:space="preserve">    4.1 - Nosné konstrukce</t>
  </si>
  <si>
    <t xml:space="preserve">      4.001 - SCH1 - schodiště 1</t>
  </si>
  <si>
    <t xml:space="preserve">      4.002 - SCH1 - schodiště 2</t>
  </si>
  <si>
    <t xml:space="preserve">      4.003 - SCH1 - schodiště 3</t>
  </si>
  <si>
    <t xml:space="preserve">      4.004 - SCH1 - schodiště 4</t>
  </si>
  <si>
    <t xml:space="preserve">      4.005 - R1</t>
  </si>
  <si>
    <t xml:space="preserve">      4.006 - R2</t>
  </si>
  <si>
    <t xml:space="preserve">      4.007 - ME1 - mezipodesta 1</t>
  </si>
  <si>
    <t xml:space="preserve">      4.008 - ME2 - mezipodesta 2</t>
  </si>
  <si>
    <t xml:space="preserve">      4.009 - ME3 - mezipodesta 3</t>
  </si>
  <si>
    <t xml:space="preserve">      4.010 - ME4 - mezipodesta 4</t>
  </si>
  <si>
    <t xml:space="preserve">      4.011 - LA - lávka</t>
  </si>
  <si>
    <t xml:space="preserve">      4.012 - POD - podlaha</t>
  </si>
  <si>
    <t xml:space="preserve">      4.013 - RAMI</t>
  </si>
  <si>
    <t xml:space="preserve">      4.014 - RAMJ</t>
  </si>
  <si>
    <t xml:space="preserve">      4.015 - RAMF</t>
  </si>
  <si>
    <t xml:space="preserve">      4.016 - RAMG</t>
  </si>
  <si>
    <t xml:space="preserve">      4.017 - STR</t>
  </si>
  <si>
    <t xml:space="preserve">      4.018 - SIG</t>
  </si>
  <si>
    <t xml:space="preserve">      4.019 - Pororošty</t>
  </si>
  <si>
    <t xml:space="preserve">      4.020 - Ostatní prvky</t>
  </si>
  <si>
    <t>4.1</t>
  </si>
  <si>
    <t>Nosné konstrukce</t>
  </si>
  <si>
    <t>4.001</t>
  </si>
  <si>
    <t>SCH1 - schodiště 1</t>
  </si>
  <si>
    <t>4139X.001</t>
  </si>
  <si>
    <t xml:space="preserve">Osazování a výroba ocelových válcovaných nosníků  - schodiště 1 (svařovaná a šroubovaná konstrukce) </t>
  </si>
  <si>
    <t>-811562967</t>
  </si>
  <si>
    <t>"pozice 1" 108</t>
  </si>
  <si>
    <t>"pozice 2" 96,4</t>
  </si>
  <si>
    <t>"pozice 3" 208,6</t>
  </si>
  <si>
    <t>"pozice 4" 3,988*10,36</t>
  </si>
  <si>
    <t>"pozice 5" 3,615*10,36</t>
  </si>
  <si>
    <t>"spojovací prostředky" 491,767*0,15</t>
  </si>
  <si>
    <t>13010942</t>
  </si>
  <si>
    <t>ocel profilová jakost S235JR (11 375) průřez UPE 240</t>
  </si>
  <si>
    <t>-1357700103</t>
  </si>
  <si>
    <t>"pozice 1" 108*0,001*1,1</t>
  </si>
  <si>
    <t>"pozice 2" 96,4*0,001*1,10</t>
  </si>
  <si>
    <t>"pozice 3" 208,6*0,001*1,10</t>
  </si>
  <si>
    <t>14011062</t>
  </si>
  <si>
    <t>trubka ocelová bezešvá hladká jakost 11 353 89x5mm</t>
  </si>
  <si>
    <t>649103581</t>
  </si>
  <si>
    <t>"pozice 4" 3,988*1,1</t>
  </si>
  <si>
    <t>"pozice 5" 3,615*1,10</t>
  </si>
  <si>
    <t>-1206396335</t>
  </si>
  <si>
    <t>"spojovací prostředky" 491,767*0,001*0,15*1,10</t>
  </si>
  <si>
    <t>4139X.001R</t>
  </si>
  <si>
    <t>Schodiště - výrobní dokumentace</t>
  </si>
  <si>
    <t>1500420973</t>
  </si>
  <si>
    <t>-395328649</t>
  </si>
  <si>
    <t>"schodiště 1" (2,9+2,586+5,596+1,113+1,009)*1,1</t>
  </si>
  <si>
    <t>1359767449</t>
  </si>
  <si>
    <t>1230959598</t>
  </si>
  <si>
    <t>14,524*1,85 'Přepočtené koeficientem množství</t>
  </si>
  <si>
    <t>4.002</t>
  </si>
  <si>
    <t>SCH1 - schodiště 2</t>
  </si>
  <si>
    <t>4139X.002</t>
  </si>
  <si>
    <t xml:space="preserve">Osazování a výroba ocelových válcovaných nosníků  - schodiště 2 (svařovaná a šroubovaná konstrukce) </t>
  </si>
  <si>
    <t>1335527425</t>
  </si>
  <si>
    <t>"pozice 6" 208,6</t>
  </si>
  <si>
    <t>"pozice 7" 59,20</t>
  </si>
  <si>
    <t>"pozice 8" 60,8</t>
  </si>
  <si>
    <t>"pozice 9" 9,4</t>
  </si>
  <si>
    <t>"spojovací prostředky" 338*0,15</t>
  </si>
  <si>
    <t>41281737</t>
  </si>
  <si>
    <t>"pozice 6" 208,6*0,001*1,1</t>
  </si>
  <si>
    <t>"pozice 9" 9,4*0,001*1,1</t>
  </si>
  <si>
    <t>13010936</t>
  </si>
  <si>
    <t>ocel profilová jakost S235JR (11 375) průřez UPE 180</t>
  </si>
  <si>
    <t>592839930</t>
  </si>
  <si>
    <t>"pozice 7" 59,20*0,001*1,1</t>
  </si>
  <si>
    <t>"pozice 8" 60,8*0,001*1,1</t>
  </si>
  <si>
    <t>143249821</t>
  </si>
  <si>
    <t>4139X.002R</t>
  </si>
  <si>
    <t>1040621598</t>
  </si>
  <si>
    <t>-700173188</t>
  </si>
  <si>
    <t>"schodiště 2" (5,596+1,92+1,978+0,252)*1,1</t>
  </si>
  <si>
    <t>1210573196</t>
  </si>
  <si>
    <t>1471459470</t>
  </si>
  <si>
    <t>10,721*1,85 'Přepočtené koeficientem množství</t>
  </si>
  <si>
    <t>4.003</t>
  </si>
  <si>
    <t>SCH1 - schodiště 3</t>
  </si>
  <si>
    <t>4139X.003</t>
  </si>
  <si>
    <t xml:space="preserve">Osazování a výroba ocelových válcovaných nosníků  - schodiště 3 (svařovaná a šroubovaná konstrukce) </t>
  </si>
  <si>
    <t>823913607</t>
  </si>
  <si>
    <t>"pozice 3" 104,3</t>
  </si>
  <si>
    <t>"pozice 7" 29,6</t>
  </si>
  <si>
    <t>"pozice 10" 102,6</t>
  </si>
  <si>
    <t>"pozice 11" 96,8</t>
  </si>
  <si>
    <t>"spojovací prostředky" 394,10*0,15</t>
  </si>
  <si>
    <t>-334627463</t>
  </si>
  <si>
    <t>"pozice 3" 104,3*0,001*1,1</t>
  </si>
  <si>
    <t>"pozice 10" 102,6*0,001*1,1</t>
  </si>
  <si>
    <t>"pozice 11" 96,8*0,001*1,1</t>
  </si>
  <si>
    <t>-1705525163</t>
  </si>
  <si>
    <t>"pozice 7" 29,6*0,001*1,1</t>
  </si>
  <si>
    <t>345217949</t>
  </si>
  <si>
    <t>"spojovací prostředky" 394,10*0,001*0,15*1,1</t>
  </si>
  <si>
    <t>4139X.003R</t>
  </si>
  <si>
    <t>-463996007</t>
  </si>
  <si>
    <t>-594006091</t>
  </si>
  <si>
    <t>"schodiště 3" (2,798+0,96+1,978+2,754+2,596)*1,1</t>
  </si>
  <si>
    <t>-2118505111</t>
  </si>
  <si>
    <t>-1840959678</t>
  </si>
  <si>
    <t>12,195*1,85 'Přepočtené koeficientem množství</t>
  </si>
  <si>
    <t>4.004</t>
  </si>
  <si>
    <t>SCH1 - schodiště 4</t>
  </si>
  <si>
    <t>4139X.004</t>
  </si>
  <si>
    <t xml:space="preserve">Osazování a výroba ocelových válcovaných nosníků  - schodiště 4 (svařovaná a šroubovaná konstrukce) </t>
  </si>
  <si>
    <t>-2019685500</t>
  </si>
  <si>
    <t>"pozice 12" 106</t>
  </si>
  <si>
    <t>"pozice 13" 43,8</t>
  </si>
  <si>
    <t>"spojovací prostředky" 455,2*0,15</t>
  </si>
  <si>
    <t>786627398</t>
  </si>
  <si>
    <t>"pozice 3" 208,6*0,001*1,1</t>
  </si>
  <si>
    <t>"pozice 12" 106*0,001*1,1</t>
  </si>
  <si>
    <t>"pozice 13" 43,8*0,001*1,1</t>
  </si>
  <si>
    <t>114650869</t>
  </si>
  <si>
    <t>"spojovací prostředky" 455,2*0,001*0,15*1,1</t>
  </si>
  <si>
    <t>4139X.004R</t>
  </si>
  <si>
    <t>1211652054</t>
  </si>
  <si>
    <t>-1658960640</t>
  </si>
  <si>
    <t>"schodiště 4" (5,596+2,596+2,844+1,175)*1,1</t>
  </si>
  <si>
    <t>-570804240</t>
  </si>
  <si>
    <t>-609692819</t>
  </si>
  <si>
    <t>13,432*1,85 'Přepočtené koeficientem množství</t>
  </si>
  <si>
    <t>4.005</t>
  </si>
  <si>
    <t>R1</t>
  </si>
  <si>
    <t>4139X.005</t>
  </si>
  <si>
    <t xml:space="preserve">Osazování a výroba ocelových válcovaných nosníků  - R1 (svařovaná a šroubovaná konstrukce) </t>
  </si>
  <si>
    <t>-199796214</t>
  </si>
  <si>
    <t>"pozice 14" 321,8</t>
  </si>
  <si>
    <t>"pozice 15" 245,6</t>
  </si>
  <si>
    <t>"pozice 16" 22,6</t>
  </si>
  <si>
    <t>"pozice 17" 239,9</t>
  </si>
  <si>
    <t>"pozice 18" 7,1</t>
  </si>
  <si>
    <t>"pozice 19" 18,4</t>
  </si>
  <si>
    <t>"spojovací prostředky" 855,4*0,15</t>
  </si>
  <si>
    <t>13010980</t>
  </si>
  <si>
    <t>ocel profilová jakost S235JR (11 375) průřez HEB 200</t>
  </si>
  <si>
    <t>866744408</t>
  </si>
  <si>
    <t>"pozice 14" 321,8*0,001*1,1</t>
  </si>
  <si>
    <t>13010974</t>
  </si>
  <si>
    <t>ocel profilová jakost S235JR (11 375) průřez HEB 140</t>
  </si>
  <si>
    <t>-1946258970</t>
  </si>
  <si>
    <t>"pozice 17" 239,9*0,001*1,1</t>
  </si>
  <si>
    <t>13010760</t>
  </si>
  <si>
    <t>ocel profilová jakost S235JR (11 375) průřez IPE 300</t>
  </si>
  <si>
    <t>-1327756538</t>
  </si>
  <si>
    <t>"pozice 15" 245,6*0,001*1,1</t>
  </si>
  <si>
    <t>13611238</t>
  </si>
  <si>
    <t>plech ocelový hladký jakost S235JR tl 15mm tabule</t>
  </si>
  <si>
    <t>862188275</t>
  </si>
  <si>
    <t>"pozice 18" 7,1*0,001*1,1</t>
  </si>
  <si>
    <t>"pozice 19" 18,4*0,001*1,1</t>
  </si>
  <si>
    <t>800787495</t>
  </si>
  <si>
    <t>"spojovací prostředky" 855,4*0,001*0,15*1,1</t>
  </si>
  <si>
    <t>4139X.005R</t>
  </si>
  <si>
    <t>R1 - výrobní dokumentace</t>
  </si>
  <si>
    <t>-1772681777</t>
  </si>
  <si>
    <t>-1510976913</t>
  </si>
  <si>
    <t>"R1" (6,038+6,751+0,543+6,593+0,135+0,346)*1,1</t>
  </si>
  <si>
    <t>-1560814388</t>
  </si>
  <si>
    <t>1699544363</t>
  </si>
  <si>
    <t>22,447*1,85 'Přepočtené koeficientem množství</t>
  </si>
  <si>
    <t>4.006</t>
  </si>
  <si>
    <t>R2</t>
  </si>
  <si>
    <t>4139X.006</t>
  </si>
  <si>
    <t xml:space="preserve">Osazování a výroba ocelových válcovaných nosníků  - R2 (svařovaná a šroubovaná konstrukce) </t>
  </si>
  <si>
    <t>1446525185</t>
  </si>
  <si>
    <t>"pozice 20" 414,1</t>
  </si>
  <si>
    <t>"pozice 21" 244,8</t>
  </si>
  <si>
    <t>"pozice 22" 297</t>
  </si>
  <si>
    <t>"pozice 23" 425,1</t>
  </si>
  <si>
    <t>"pozice 24" 494,1</t>
  </si>
  <si>
    <t>"spojovací prostředky" 1893,50*0,15</t>
  </si>
  <si>
    <t>13010978</t>
  </si>
  <si>
    <t>ocel profilová jakost S235JR (11 375) průřez HEB 180</t>
  </si>
  <si>
    <t>-1538894974</t>
  </si>
  <si>
    <t>"pozice 22" 297*0,001*1,1</t>
  </si>
  <si>
    <t>"pozice 24" 494,10*0,001*1,1</t>
  </si>
  <si>
    <t>-282386275</t>
  </si>
  <si>
    <t>"pozice 20" 414,1*0,001*1,1</t>
  </si>
  <si>
    <t>"pozice 23" 425,1*0,001*1,1</t>
  </si>
  <si>
    <t>1626814328</t>
  </si>
  <si>
    <t>"pozice 21" 244,8*0,001*1,1</t>
  </si>
  <si>
    <t>583267516</t>
  </si>
  <si>
    <t>-1493115427</t>
  </si>
  <si>
    <t>"spojovací prostředky" 1893,50*0,001*0,15*1,1</t>
  </si>
  <si>
    <t>4139X.006R</t>
  </si>
  <si>
    <t>R2 - výrobní dokumentace</t>
  </si>
  <si>
    <t>932381406</t>
  </si>
  <si>
    <t>-1547280489</t>
  </si>
  <si>
    <t>"R2" (0,346+7,768+6,728+6,032+7,975+10,036)*1,1</t>
  </si>
  <si>
    <t>1418362393</t>
  </si>
  <si>
    <t>351529548</t>
  </si>
  <si>
    <t>42,774*1,85 'Přepočtené koeficientem množství</t>
  </si>
  <si>
    <t>4.007</t>
  </si>
  <si>
    <t>ME1 - mezipodesta 1</t>
  </si>
  <si>
    <t>4139X.007</t>
  </si>
  <si>
    <t xml:space="preserve">Osazování a výroba ocelových válcovaných nosníků  - ME1 (svařovaná a šroubovaná konstrukce) </t>
  </si>
  <si>
    <t>-898647188</t>
  </si>
  <si>
    <t>"pozice 25" 252,4</t>
  </si>
  <si>
    <t>"pozice 26" 74,8</t>
  </si>
  <si>
    <t>"pozice 27" 22,8</t>
  </si>
  <si>
    <t>"pozice 28" 22,8</t>
  </si>
  <si>
    <t>"pozice 29" 24,2</t>
  </si>
  <si>
    <t>"pozice 30" 22</t>
  </si>
  <si>
    <t>"spojovací prostředky" 419*0,15</t>
  </si>
  <si>
    <t>-1032129004</t>
  </si>
  <si>
    <t>"pozice 25" 252,4*0,001*1,1</t>
  </si>
  <si>
    <t>"pozice 29" 24,2*0,001*1,1</t>
  </si>
  <si>
    <t>13010744</t>
  </si>
  <si>
    <t>ocel profilová jakost S235JR (11 375) průřez IPE 120</t>
  </si>
  <si>
    <t>1230947077</t>
  </si>
  <si>
    <t>"pozice 26" 74,8*0,001*1,1</t>
  </si>
  <si>
    <t>14550248</t>
  </si>
  <si>
    <t>profil ocelový svařovaný jakost S235 průřez čtvercový 50x50x4mm</t>
  </si>
  <si>
    <t>1700191175</t>
  </si>
  <si>
    <t>"pozice 27" 22,8*0,001*1,1</t>
  </si>
  <si>
    <t>"pozice 28" 22,8*0,001*1,1</t>
  </si>
  <si>
    <t>13011064</t>
  </si>
  <si>
    <t>úhelník ocelový rovnostranný jakost S235JR (11 375) 50x50x4mm</t>
  </si>
  <si>
    <t>-45146553</t>
  </si>
  <si>
    <t>"pozice 30" 22*0,001*1,1</t>
  </si>
  <si>
    <t>-2046120489</t>
  </si>
  <si>
    <t>"spojovací prostředky" 419*0,001*0,15*1,1</t>
  </si>
  <si>
    <t>4139X.007R</t>
  </si>
  <si>
    <t>ME1 - výrobní dokumentace</t>
  </si>
  <si>
    <t>-395686616</t>
  </si>
  <si>
    <t>-118088596</t>
  </si>
  <si>
    <t>"ME1" (6,772+3,456+0,838+0,84+0,648+1,368)*1,1</t>
  </si>
  <si>
    <t>-242884267</t>
  </si>
  <si>
    <t>-225008519</t>
  </si>
  <si>
    <t>15,314*1,85 'Přepočtené koeficientem množství</t>
  </si>
  <si>
    <t>4.008</t>
  </si>
  <si>
    <t>ME2 - mezipodesta 2</t>
  </si>
  <si>
    <t>4139X.008</t>
  </si>
  <si>
    <t xml:space="preserve">Osazování a výroba ocelových válcovaných nosníků  - ME2 (svařovaná a šroubovaná konstrukce) </t>
  </si>
  <si>
    <t>383983055</t>
  </si>
  <si>
    <t>"pozice 25" 126,2</t>
  </si>
  <si>
    <t>"pozice 26" 18,7</t>
  </si>
  <si>
    <t>"pozice 30" 11</t>
  </si>
  <si>
    <t>"pozice 31" 11,7</t>
  </si>
  <si>
    <t>"spojovací prostředky" 167,6*0,15</t>
  </si>
  <si>
    <t>870382671</t>
  </si>
  <si>
    <t>"pozice 25" 126,2*0,001*1,1</t>
  </si>
  <si>
    <t>"pozice 31" 11,7*0,001*1,1</t>
  </si>
  <si>
    <t>-586385231</t>
  </si>
  <si>
    <t>"pozice 26" 18,7*0,001*1,1</t>
  </si>
  <si>
    <t>460337566</t>
  </si>
  <si>
    <t>"pozice 30" 11*0,001*1,1</t>
  </si>
  <si>
    <t>-418280950</t>
  </si>
  <si>
    <t>"spojovací prostředky" 167,6*0,001*0,15*1,1</t>
  </si>
  <si>
    <t>4139X.008R</t>
  </si>
  <si>
    <t>ME2 - výrobní dokumentace</t>
  </si>
  <si>
    <t>95581865</t>
  </si>
  <si>
    <t>-1584792805</t>
  </si>
  <si>
    <t>"ME2" (3,386+0,864+0,684+0,313)*1,1</t>
  </si>
  <si>
    <t>-1550294450</t>
  </si>
  <si>
    <t>2109536096</t>
  </si>
  <si>
    <t>5,772*1,85 'Přepočtené koeficientem množství</t>
  </si>
  <si>
    <t>4.009</t>
  </si>
  <si>
    <t>ME3 - mezipodesta 3</t>
  </si>
  <si>
    <t>4139X.009</t>
  </si>
  <si>
    <t xml:space="preserve">Osazování a výroba ocelových válcovaných nosníků  - ME3 (svařovaná a šroubovaná konstrukce) </t>
  </si>
  <si>
    <t>-1936081977</t>
  </si>
  <si>
    <t>"pozice 26" 56,1</t>
  </si>
  <si>
    <t>"pozice 30" 5,5</t>
  </si>
  <si>
    <t>"pozice 32" 59,8</t>
  </si>
  <si>
    <t>"spojovací prostředky" 121,4*0,15</t>
  </si>
  <si>
    <t>-824797885</t>
  </si>
  <si>
    <t>"pozice 32" 59,8*0,001*1,1</t>
  </si>
  <si>
    <t>-752229055</t>
  </si>
  <si>
    <t>"pozice 26" 56,1*0,001*1,1</t>
  </si>
  <si>
    <t>1652792087</t>
  </si>
  <si>
    <t>"pozice 30" 5,5*0,001*1,1</t>
  </si>
  <si>
    <t>1239335920</t>
  </si>
  <si>
    <t>"spojovací prostředky" 121,4*0,001*0,15*1,1</t>
  </si>
  <si>
    <t>4139X.009R</t>
  </si>
  <si>
    <t>ME3 - výrobní dokumentace</t>
  </si>
  <si>
    <t>-99210557</t>
  </si>
  <si>
    <t>-1378523093</t>
  </si>
  <si>
    <t>"ME3" (2,592+0,342+1,604)*1,1</t>
  </si>
  <si>
    <t>648718663</t>
  </si>
  <si>
    <t>-634443494</t>
  </si>
  <si>
    <t>4,992*1,85 'Přepočtené koeficientem množství</t>
  </si>
  <si>
    <t>4.010</t>
  </si>
  <si>
    <t>ME4 - mezipodesta 4</t>
  </si>
  <si>
    <t>4139X.010</t>
  </si>
  <si>
    <t xml:space="preserve">Osazování a výroba ocelových válcovaných nosníků  - ME4 (svařovaná a šroubovaná konstrukce) </t>
  </si>
  <si>
    <t>707767153</t>
  </si>
  <si>
    <t>"pozice 33" 200,5</t>
  </si>
  <si>
    <t>"pozice 34" 85,4</t>
  </si>
  <si>
    <t>"pozice 35" 143,2</t>
  </si>
  <si>
    <t>"pozice 36" 2,8</t>
  </si>
  <si>
    <t>"pozice 37" 76,8</t>
  </si>
  <si>
    <t>"pozice 38" 5,4</t>
  </si>
  <si>
    <t>"pozice 39" 87,3</t>
  </si>
  <si>
    <t>"pozice 40" 0,624</t>
  </si>
  <si>
    <t>"pozice 40" 19,2</t>
  </si>
  <si>
    <t>"pozice 41" 10,2</t>
  </si>
  <si>
    <t>"spojovací prostředky" 724,124*0,15</t>
  </si>
  <si>
    <t>1673871222</t>
  </si>
  <si>
    <t>"pozice 33" 200,5*0,001*1,1</t>
  </si>
  <si>
    <t>"pozice 34" 85,4*0,001*1,1</t>
  </si>
  <si>
    <t>"pozice 35" 143,2*0,001*1,1</t>
  </si>
  <si>
    <t>-1148075215</t>
  </si>
  <si>
    <t>"pozice 37" 76,8*0,001*1,1</t>
  </si>
  <si>
    <t>-1237324143</t>
  </si>
  <si>
    <t>"pozice 40" 19,2*0,001*1,1</t>
  </si>
  <si>
    <t>"pozice 41" 10,2*0,001*1,1</t>
  </si>
  <si>
    <t>155152829</t>
  </si>
  <si>
    <t>"pozice 36" 2,8*0,001*1,1</t>
  </si>
  <si>
    <t>"pozice 39" 87,3*0,001*1,1</t>
  </si>
  <si>
    <t>-1949932223</t>
  </si>
  <si>
    <t>"pozice 38" 5,4*0,001*1,1</t>
  </si>
  <si>
    <t>-842824090</t>
  </si>
  <si>
    <t>"spojovací prostředky" 724,124*0,001*0,15*1,1</t>
  </si>
  <si>
    <t>4139X.010R</t>
  </si>
  <si>
    <t>ME4 - výrobní dokumentace</t>
  </si>
  <si>
    <t>4617452</t>
  </si>
  <si>
    <t>2037034527</t>
  </si>
  <si>
    <t>"ME4" (5,378+2,292+3,842+0,104+1,56+0,338+3,195+0,624+0,33)*1,1</t>
  </si>
  <si>
    <t>-1335932203</t>
  </si>
  <si>
    <t>840033041</t>
  </si>
  <si>
    <t>19,429*1,85 'Přepočtené koeficientem množství</t>
  </si>
  <si>
    <t>4.011</t>
  </si>
  <si>
    <t>LA - lávka</t>
  </si>
  <si>
    <t>4139X.011</t>
  </si>
  <si>
    <t xml:space="preserve">Osazování a výroba ocelových válcovaných nosníků  - LA (svařovaná a šroubovaná konstrukce) </t>
  </si>
  <si>
    <t>1172519842</t>
  </si>
  <si>
    <t>"pozice 7" 59,2</t>
  </si>
  <si>
    <t>"pozice 42" 172</t>
  </si>
  <si>
    <t>"pozice 43"130,8</t>
  </si>
  <si>
    <t>"pozice 44" 59,8</t>
  </si>
  <si>
    <t>"pozice 45" 331</t>
  </si>
  <si>
    <t>"pozice 46" 524</t>
  </si>
  <si>
    <t>"pozice 47" 44,6</t>
  </si>
  <si>
    <t>"pozice 48" 46,1</t>
  </si>
  <si>
    <t>"pozice 49" 195,20</t>
  </si>
  <si>
    <t>"pozice 50"63,90</t>
  </si>
  <si>
    <t>"pozice 51" 98,60</t>
  </si>
  <si>
    <t>"pozice 52" 69</t>
  </si>
  <si>
    <t>"pozice 53" 247,8</t>
  </si>
  <si>
    <t>"pozice 54" 106,5</t>
  </si>
  <si>
    <t>"pozice 55" 42,8</t>
  </si>
  <si>
    <t>"pozice 56" 139,5</t>
  </si>
  <si>
    <t>"pozice 57" 312,7</t>
  </si>
  <si>
    <t>"pozice 58" 49,1</t>
  </si>
  <si>
    <t>"pozice 59" 54,5</t>
  </si>
  <si>
    <t>"pozice 60" 25</t>
  </si>
  <si>
    <t>"pozice 61" 119,6</t>
  </si>
  <si>
    <t>"pozice 62" 25,4</t>
  </si>
  <si>
    <t>"spojovací prostředky" 2993,9*0,15</t>
  </si>
  <si>
    <t>-1619919148</t>
  </si>
  <si>
    <t>"pozice 42" 172*0,001*1,1</t>
  </si>
  <si>
    <t>"pozice 43"130,8*0,001*1,1</t>
  </si>
  <si>
    <t>"pozice 44" 59,8*0,001*1,1</t>
  </si>
  <si>
    <t>"pozice 45" 331*0,001*1,1</t>
  </si>
  <si>
    <t>"pozice 46" 524*0,001*1,1</t>
  </si>
  <si>
    <t>13010756</t>
  </si>
  <si>
    <t>ocel profilová jakost S235JR (11 375) průřez IPE 240</t>
  </si>
  <si>
    <t>1155656143</t>
  </si>
  <si>
    <t>"pozice 48" 46,1*0,001*1,1</t>
  </si>
  <si>
    <t>13010742</t>
  </si>
  <si>
    <t>ocel profilová jakost S235JR (11 375) průřez IPE 100</t>
  </si>
  <si>
    <t>-1922523956</t>
  </si>
  <si>
    <t>"pozice 49" 195,20*0,001*1,1</t>
  </si>
  <si>
    <t>-2140564215</t>
  </si>
  <si>
    <t>"pozice 57" 312,7*0,001*1,1</t>
  </si>
  <si>
    <t>13010976</t>
  </si>
  <si>
    <t>ocel profilová jakost S235JR (11 375) průřez HEB 160</t>
  </si>
  <si>
    <t>1662999318</t>
  </si>
  <si>
    <t>"pozice 50"63,90*0,001*1,1</t>
  </si>
  <si>
    <t>"pozice 54" 106,5*0,001*1,1</t>
  </si>
  <si>
    <t>409910569</t>
  </si>
  <si>
    <t>107662341</t>
  </si>
  <si>
    <t>"pozice 7" 59,2*0,001*1,1</t>
  </si>
  <si>
    <t>"pozice 51" 98,60*0,001*1,1</t>
  </si>
  <si>
    <t>"pozice 52" 69*0,001*1,1</t>
  </si>
  <si>
    <t>145504R1</t>
  </si>
  <si>
    <t>profil ocelový svařovaný jakost S355 průřez obdelníkový 150x100x4mm</t>
  </si>
  <si>
    <t>-1218181482</t>
  </si>
  <si>
    <t>"pozice 47" 44,6*0,001*1,1</t>
  </si>
  <si>
    <t>-66801232</t>
  </si>
  <si>
    <t>"pozice 53" 247,8*0,001*1,1</t>
  </si>
  <si>
    <t>14550301</t>
  </si>
  <si>
    <t>profil ocelový svařovaný jakost S235 průřez čtvercový 100x100x5mm</t>
  </si>
  <si>
    <t>2120189006</t>
  </si>
  <si>
    <t>"pozice 58" 49,1*0,001*1,1</t>
  </si>
  <si>
    <t>"pozice 59" 54,5*0,001*1,1</t>
  </si>
  <si>
    <t>145503R1</t>
  </si>
  <si>
    <t>profil ocelový svařovaný jakost S235 průřez čtvercový 150x150x16mm</t>
  </si>
  <si>
    <t>1857130146</t>
  </si>
  <si>
    <t>"pozice 56" 139,5*0,001*1,1</t>
  </si>
  <si>
    <t>14550303</t>
  </si>
  <si>
    <t>profil ocelový svařovaný jakost S235 průřez čtvercový 100x100x8mm</t>
  </si>
  <si>
    <t>610190080</t>
  </si>
  <si>
    <t>"pozice 60" 25*0,001*1,1</t>
  </si>
  <si>
    <t>145504R2</t>
  </si>
  <si>
    <t>profil ocelový svařovaný jakost S355 průřez obdelníkový 120x80x6mm</t>
  </si>
  <si>
    <t>648575946</t>
  </si>
  <si>
    <t>"pozice 61" 119,6*0,001*1,1</t>
  </si>
  <si>
    <t>13611258</t>
  </si>
  <si>
    <t>plech ocelový hladký jakost S235JR tl 25mm tabule</t>
  </si>
  <si>
    <t>-1944181665</t>
  </si>
  <si>
    <t>"pozice 55" 42,8*0,001*1,1</t>
  </si>
  <si>
    <t>13611228</t>
  </si>
  <si>
    <t>plech ocelový hladký jakost S235JR tl 10mm tabule</t>
  </si>
  <si>
    <t>1762545267</t>
  </si>
  <si>
    <t>-1019684031</t>
  </si>
  <si>
    <t>"spojovací prostředky" 2993,9*0,001*0,15*1,1</t>
  </si>
  <si>
    <t>4139X.011R</t>
  </si>
  <si>
    <t>LA - výrobní dokumentace</t>
  </si>
  <si>
    <t>-1705688247</t>
  </si>
  <si>
    <t>1996468242</t>
  </si>
  <si>
    <t>"LA" (1,92+1,56+4,614+3,508+1,604+8,88+14,06+1,5+1,38+9,6+1,38+3,2+2,24)*1,1</t>
  </si>
  <si>
    <t>(9,114+2,301+0,502+1,299+8,596+1,32+1,466+0,458+2,818+0,692)*1,1</t>
  </si>
  <si>
    <t>-939920535</t>
  </si>
  <si>
    <t>-1332503172</t>
  </si>
  <si>
    <t>92,414*1,85 'Přepočtené koeficientem množství</t>
  </si>
  <si>
    <t>4.012</t>
  </si>
  <si>
    <t>POD - podlaha</t>
  </si>
  <si>
    <t>4139X.012</t>
  </si>
  <si>
    <t xml:space="preserve">Osazování a výroba ocelových válcovaných nosníků  - POD (svařovaná a šroubovaná konstrukce) </t>
  </si>
  <si>
    <t>1335630158</t>
  </si>
  <si>
    <t>"pozice 63"352</t>
  </si>
  <si>
    <t>"pozice 64" 160,5</t>
  </si>
  <si>
    <t>"pozice 65" 270,4</t>
  </si>
  <si>
    <t>"pozice 66"1266</t>
  </si>
  <si>
    <t>"pozice 67" 373,2</t>
  </si>
  <si>
    <t>"pozice 68" 246,6</t>
  </si>
  <si>
    <t>"pozice 69" 126,3</t>
  </si>
  <si>
    <t>"pozice 70" 505,8</t>
  </si>
  <si>
    <t>"pozice 71" 466,2</t>
  </si>
  <si>
    <t>"pozice 72" 30,6</t>
  </si>
  <si>
    <t>"pozice 73"413,4</t>
  </si>
  <si>
    <t>"spojovací prostředky" 4211,0*0,15</t>
  </si>
  <si>
    <t>1705990237</t>
  </si>
  <si>
    <t>"pozice 63"352*0,001*1,1</t>
  </si>
  <si>
    <t>"pozice 64" 160,5*0,001*1,1</t>
  </si>
  <si>
    <t>"pozice 66"1266*0,001*1,1</t>
  </si>
  <si>
    <t>"pozice 67" 373,2*0,001*1,1</t>
  </si>
  <si>
    <t>"pozice 68" 246,6*0,001*1,1</t>
  </si>
  <si>
    <t>"pozice 69" 126,3*0,001*1,1</t>
  </si>
  <si>
    <t>"pozice 70" 505,8*0,001*1,1</t>
  </si>
  <si>
    <t>-780896356</t>
  </si>
  <si>
    <t>"pozice 65" 270,4*0,001*1,1</t>
  </si>
  <si>
    <t>13010746</t>
  </si>
  <si>
    <t>ocel profilová jakost S235JR (11 375) průřez IPE 140</t>
  </si>
  <si>
    <t>1781002928</t>
  </si>
  <si>
    <t>"pozice 71" 466,2*0,001*1,1</t>
  </si>
  <si>
    <t>14550258</t>
  </si>
  <si>
    <t>profil ocelový svařovaný jakost S235 průřez čtvercový 60x60x5mm</t>
  </si>
  <si>
    <t>597917388</t>
  </si>
  <si>
    <t>"pozice 72" 30,6*0,001*1,1</t>
  </si>
  <si>
    <t>"pozice 73"413,4*0,001*1,1</t>
  </si>
  <si>
    <t>1293815361</t>
  </si>
  <si>
    <t>"spojovací prostředky" 4211,0*0,001*0,15*1,1</t>
  </si>
  <si>
    <t>4139X.012R</t>
  </si>
  <si>
    <t>POD - výrobní dokumentace</t>
  </si>
  <si>
    <t>-704145753</t>
  </si>
  <si>
    <t>-377426097</t>
  </si>
  <si>
    <t>"POD" (9,674+4,411+6,502+34,8+10,258+6,778+3,472+13,904+19,863+0,888+11,986)*1,1</t>
  </si>
  <si>
    <t>1619964453</t>
  </si>
  <si>
    <t>95627571</t>
  </si>
  <si>
    <t>134,79*1,85 'Přepočtené koeficientem množství</t>
  </si>
  <si>
    <t>4.013</t>
  </si>
  <si>
    <t>RAMI</t>
  </si>
  <si>
    <t>4139X.013</t>
  </si>
  <si>
    <t xml:space="preserve">Osazování a výroba ocelových válcovaných nosníků  - RAMI (svařovaná a šroubovaná konstrukce) </t>
  </si>
  <si>
    <t>-1273555957</t>
  </si>
  <si>
    <t>"pozice 55"64,2</t>
  </si>
  <si>
    <t>"pozice 74" 402,9</t>
  </si>
  <si>
    <t>"pozice 75" 472</t>
  </si>
  <si>
    <t>"pozice 76"99,4</t>
  </si>
  <si>
    <t>"pozice 77" 67,3</t>
  </si>
  <si>
    <t>"pozice 78" 101,3</t>
  </si>
  <si>
    <t>"pozice 79" 505,2</t>
  </si>
  <si>
    <t>"spojovací prostředky" 1712,3*0,15</t>
  </si>
  <si>
    <t>1087739530</t>
  </si>
  <si>
    <t>"pozice 55"64,2*0,001*1,1</t>
  </si>
  <si>
    <t>-1033715335</t>
  </si>
  <si>
    <t>"pozice 75" 472*0,001*1,1</t>
  </si>
  <si>
    <t>"pozice 79" 505,2*0,001*1,1</t>
  </si>
  <si>
    <t>13389000</t>
  </si>
  <si>
    <t>ocel profilová jakost S235JR (11 375) průřez HEM 140</t>
  </si>
  <si>
    <t>-1473028461</t>
  </si>
  <si>
    <t>"pozice 74" 402,9*0,001*1,1</t>
  </si>
  <si>
    <t>145503R3</t>
  </si>
  <si>
    <t>profil ocelový svařovaný jakost S235 průřez čtvercový 90x90x6mm</t>
  </si>
  <si>
    <t>527493589</t>
  </si>
  <si>
    <t>"pozice 76"99,4*0,001*1,1</t>
  </si>
  <si>
    <t>"pozice 77" 67,3*0,001*1,1</t>
  </si>
  <si>
    <t>"pozice 78" 101,3*0,001*1,1</t>
  </si>
  <si>
    <t>1208159733</t>
  </si>
  <si>
    <t>"spojovací prostředky" 1712,3*0,001*0,15*1,1</t>
  </si>
  <si>
    <t>4139X.013R</t>
  </si>
  <si>
    <t>RAMI- výrobní dokumentace</t>
  </si>
  <si>
    <t>-960331237</t>
  </si>
  <si>
    <t>1855219631</t>
  </si>
  <si>
    <t>"RAMI" (0,753+5,481+11,34+2,37+1,605+2,415+12,142)*1,1</t>
  </si>
  <si>
    <t>-1139437457</t>
  </si>
  <si>
    <t>-1059228770</t>
  </si>
  <si>
    <t>39,717*1,85 'Přepočtené koeficientem množství</t>
  </si>
  <si>
    <t>4.014</t>
  </si>
  <si>
    <t>RAMJ</t>
  </si>
  <si>
    <t>4139X.014</t>
  </si>
  <si>
    <t xml:space="preserve">Osazování a výroba ocelových válcovaných nosníků  - RAMJ (svařovaná a šroubovaná konstrukce) </t>
  </si>
  <si>
    <t>1972681707</t>
  </si>
  <si>
    <t>"pozice 75"590</t>
  </si>
  <si>
    <t>"pozice 80" 140,2</t>
  </si>
  <si>
    <t>"pozice 81"23,7</t>
  </si>
  <si>
    <t>"pozice 82" 116,4</t>
  </si>
  <si>
    <t>"pozice 83" 107,1</t>
  </si>
  <si>
    <t>"pozice 84" 27,7</t>
  </si>
  <si>
    <t>"pozice 85" 40,7</t>
  </si>
  <si>
    <t>"pozice 86" 55,2</t>
  </si>
  <si>
    <t>"pozice 87" 39,1</t>
  </si>
  <si>
    <t>"spojovací prostředky" 1645,3*0,15</t>
  </si>
  <si>
    <t>-573136179</t>
  </si>
  <si>
    <t>"pozice 75"590*0,001*1,1</t>
  </si>
  <si>
    <t>145504R4</t>
  </si>
  <si>
    <t>profil ocelový svařovaný jakost S355 průřez obdelníkový 200x150x16mm</t>
  </si>
  <si>
    <t>-1872809213</t>
  </si>
  <si>
    <t>"pozice 80" 140,2*0,001*1,1</t>
  </si>
  <si>
    <t>13611264</t>
  </si>
  <si>
    <t>plech ocelový hladký jakost S235JR tl 30mm tabule</t>
  </si>
  <si>
    <t>178572810</t>
  </si>
  <si>
    <t>"pozice 81"23,7*0,001*1,1</t>
  </si>
  <si>
    <t>14550306</t>
  </si>
  <si>
    <t>profil ocelový svařovaný jakost S235 průřez čtvercový 120x120x5mm</t>
  </si>
  <si>
    <t>1959908886</t>
  </si>
  <si>
    <t>"pozice 82" 116,4*0,001*1,1</t>
  </si>
  <si>
    <t>"pozice 83" 107,1*0,001*1,1</t>
  </si>
  <si>
    <t>-1875587181</t>
  </si>
  <si>
    <t>"pozice 84" 27,7*0,001*1,1</t>
  </si>
  <si>
    <t>14550302</t>
  </si>
  <si>
    <t>profil ocelový svařovaný jakost S235 průřez čtvercový 100x100x6mm</t>
  </si>
  <si>
    <t>849478841</t>
  </si>
  <si>
    <t>"pozice 85" 40,7*0,001*1,1</t>
  </si>
  <si>
    <t>"pozice 86" 55,2*0,001*1,1</t>
  </si>
  <si>
    <t>145504R5</t>
  </si>
  <si>
    <t>profil ocelový svařovaný jakost S355 průřez obdelníkový 140x80x8mm</t>
  </si>
  <si>
    <t>-1030862400</t>
  </si>
  <si>
    <t>"pozice 87" 39,1*0,001*1,1</t>
  </si>
  <si>
    <t>1808255972</t>
  </si>
  <si>
    <t>"spojovací prostředky" 1645,3*0,001*0,15*1,1</t>
  </si>
  <si>
    <t>4139X.014R</t>
  </si>
  <si>
    <t>RAMJ- výrobní dokumentace</t>
  </si>
  <si>
    <t>1516144820</t>
  </si>
  <si>
    <t>1629636397</t>
  </si>
  <si>
    <t>"RAMJ" (14,175+12,142+1,274+0,24+3,184+2,93+0,661+0,942+1,276+0,708)*1,1</t>
  </si>
  <si>
    <t>-1838339363</t>
  </si>
  <si>
    <t>-340610881</t>
  </si>
  <si>
    <t>41,285*1,85 'Přepočtené koeficientem množství</t>
  </si>
  <si>
    <t>4.015</t>
  </si>
  <si>
    <t>RAMF</t>
  </si>
  <si>
    <t>4139X.015</t>
  </si>
  <si>
    <t xml:space="preserve">Osazování a výroba ocelových válcovaných nosníků  - RAMF (svařovaná a šroubovaná konstrukce) </t>
  </si>
  <si>
    <t>-1600291525</t>
  </si>
  <si>
    <t>"pozice 88"139,4</t>
  </si>
  <si>
    <t>"pozice 89" 87</t>
  </si>
  <si>
    <t>"spojovací prostředky" 226,4*0,15</t>
  </si>
  <si>
    <t>-824622423</t>
  </si>
  <si>
    <t>"pozice 88"139,4*0,001*1,1</t>
  </si>
  <si>
    <t>14550300</t>
  </si>
  <si>
    <t>profil ocelový svařovaný jakost S235 průřez čtvercový 100x100x4mm</t>
  </si>
  <si>
    <t>-1987133365</t>
  </si>
  <si>
    <t>"pozice 89" 87*0,001*1,1</t>
  </si>
  <si>
    <t>-346520487</t>
  </si>
  <si>
    <t>"spojovací prostředky" 226,4*0,001*0,15*1,1</t>
  </si>
  <si>
    <t>4139X.015R</t>
  </si>
  <si>
    <t>RAMF- výrobní dokumentace</t>
  </si>
  <si>
    <t>-1447184084</t>
  </si>
  <si>
    <t>-303488993</t>
  </si>
  <si>
    <t>"RAMF" (3,35+2,046)*1,1</t>
  </si>
  <si>
    <t>1094757160</t>
  </si>
  <si>
    <t>815388783</t>
  </si>
  <si>
    <t>5,936*1,85 'Přepočtené koeficientem množství</t>
  </si>
  <si>
    <t>4.016</t>
  </si>
  <si>
    <t>RAMG</t>
  </si>
  <si>
    <t>4139X.016</t>
  </si>
  <si>
    <t xml:space="preserve">Osazování a výroba ocelových válcovaných nosníků  - RAMG (svařovaná a šroubovaná konstrukce) </t>
  </si>
  <si>
    <t>-1328509126</t>
  </si>
  <si>
    <t>"pozice 90" 90</t>
  </si>
  <si>
    <t>"spojovací prostředky" 229,4*0,15</t>
  </si>
  <si>
    <t>372477946</t>
  </si>
  <si>
    <t>521888892</t>
  </si>
  <si>
    <t>"pozice 90" 90*0,001*1,1</t>
  </si>
  <si>
    <t>-1711613327</t>
  </si>
  <si>
    <t>"spojovací prostředky" 229,4*0,001*0,15*1,1</t>
  </si>
  <si>
    <t>4139X.016R</t>
  </si>
  <si>
    <t>RAMG- výrobní dokumentace</t>
  </si>
  <si>
    <t>1707554002</t>
  </si>
  <si>
    <t>-997389115</t>
  </si>
  <si>
    <t>"RAMG" (3,35+2,46)*1,1</t>
  </si>
  <si>
    <t>726153960</t>
  </si>
  <si>
    <t>271483305</t>
  </si>
  <si>
    <t>6,391*1,85 'Přepočtené koeficientem množství</t>
  </si>
  <si>
    <t>4.017</t>
  </si>
  <si>
    <t>STR</t>
  </si>
  <si>
    <t>4139X.017</t>
  </si>
  <si>
    <t xml:space="preserve">Osazování a výroba ocelových válcovaných nosníků  - STR (svařovaná a šroubovaná konstrukce) </t>
  </si>
  <si>
    <t>1524987478</t>
  </si>
  <si>
    <t>"pozice 65"540,8</t>
  </si>
  <si>
    <t>"pozice 91" 310,8</t>
  </si>
  <si>
    <t>"spojovací prostředky" +317,8*0,15</t>
  </si>
  <si>
    <t>1154109237</t>
  </si>
  <si>
    <t>774960083</t>
  </si>
  <si>
    <t>"pozice 65"540,8*0,001*1,1</t>
  </si>
  <si>
    <t>290628747</t>
  </si>
  <si>
    <t>"pozice 91" 310,8*0,001*1,1</t>
  </si>
  <si>
    <t>78657194</t>
  </si>
  <si>
    <t>"spojovací prostředky" +317,8*0,001*0,15*1,1</t>
  </si>
  <si>
    <t>4139X.017R</t>
  </si>
  <si>
    <t>STR- výrobní dokumentace</t>
  </si>
  <si>
    <t>-70077245</t>
  </si>
  <si>
    <t>1778564961</t>
  </si>
  <si>
    <t>"STR" (13,004+19,863+11,368)*1,1</t>
  </si>
  <si>
    <t>2046620619</t>
  </si>
  <si>
    <t>-10598842</t>
  </si>
  <si>
    <t>44,659*1,85 'Přepočtené koeficientem množství</t>
  </si>
  <si>
    <t>4.018</t>
  </si>
  <si>
    <t>SIG</t>
  </si>
  <si>
    <t>4139X.018</t>
  </si>
  <si>
    <t xml:space="preserve">Osazování a výroba ocelových válcovaných nosníků  - SIG (svařovaná a šroubovaná konstrukce) </t>
  </si>
  <si>
    <t>-218799399</t>
  </si>
  <si>
    <t>"pozice 92"713,1</t>
  </si>
  <si>
    <t>"pozice 93" 1075,8</t>
  </si>
  <si>
    <t>"pozice 94" 490,7</t>
  </si>
  <si>
    <t>"pozice 95" 211,4</t>
  </si>
  <si>
    <t>"pozice 96" 171,9</t>
  </si>
  <si>
    <t>"pozice 97" 409,6</t>
  </si>
  <si>
    <t>"pozice 98" 12,6</t>
  </si>
  <si>
    <t>"pozice 99" 11,9</t>
  </si>
  <si>
    <t>"pozice 100" 20,6</t>
  </si>
  <si>
    <t>"pozice 101" 36,8</t>
  </si>
  <si>
    <t>"pozice 102" 99</t>
  </si>
  <si>
    <t>"spojovací prostředky"3253,4*0,15</t>
  </si>
  <si>
    <t>559030298</t>
  </si>
  <si>
    <t>"pozice 92"713,1*0,001*1,1</t>
  </si>
  <si>
    <t>"pozice 93" 1075,8*0,001*1,1</t>
  </si>
  <si>
    <t>"pozice 101" 36,8*0,001*1,1</t>
  </si>
  <si>
    <t>666008018</t>
  </si>
  <si>
    <t>"pozice 98" 12,6*0,001*1,1</t>
  </si>
  <si>
    <t>"pozice 99" 11,9*0,001*1,1</t>
  </si>
  <si>
    <t>14011076</t>
  </si>
  <si>
    <t>trubka ocelová bezešvá hladká jakost 11 353 108x4,0mm</t>
  </si>
  <si>
    <t>-649792980</t>
  </si>
  <si>
    <t>"pozice 102" 4,9*2*1,1</t>
  </si>
  <si>
    <t>174</t>
  </si>
  <si>
    <t>145504R6</t>
  </si>
  <si>
    <t>profil ocelový svařovaný jakost S355 průřez obdelníkový 200x100x8mm</t>
  </si>
  <si>
    <t>1173539858</t>
  </si>
  <si>
    <t>"pozice 94" 490,7*0,001*1,1</t>
  </si>
  <si>
    <t>"pozice 95" 211,4*0,001*1,1</t>
  </si>
  <si>
    <t>"pozice 96" 171,9*0,001*1,1</t>
  </si>
  <si>
    <t>"pozice 97" 409,6*0,001*1,1</t>
  </si>
  <si>
    <t>"pozice 100" 20,6*0,001*1,1</t>
  </si>
  <si>
    <t>175</t>
  </si>
  <si>
    <t>263486673</t>
  </si>
  <si>
    <t>"spojovací prostředky"3253,4*0,001*0,15*1,1</t>
  </si>
  <si>
    <t>176</t>
  </si>
  <si>
    <t>4139X.018R</t>
  </si>
  <si>
    <t>SIG- výrobní dokumentace</t>
  </si>
  <si>
    <t>-1229440676</t>
  </si>
  <si>
    <t>177</t>
  </si>
  <si>
    <t>134371719</t>
  </si>
  <si>
    <t>"SIG" (13,377+20,181+8,565+3,69+3+7,15+0,425+0,4+0,36+0,69+3,322)*1,1</t>
  </si>
  <si>
    <t>178</t>
  </si>
  <si>
    <t>-637950387</t>
  </si>
  <si>
    <t>179</t>
  </si>
  <si>
    <t>229516525</t>
  </si>
  <si>
    <t>67,276*1,85 'Přepočtené koeficientem množství</t>
  </si>
  <si>
    <t>4.019</t>
  </si>
  <si>
    <t>Pororošty</t>
  </si>
  <si>
    <t>180</t>
  </si>
  <si>
    <t>-1255148509</t>
  </si>
  <si>
    <t>"pororost SP 330-11/56-3 nosný pás 30/3" 65*36,5</t>
  </si>
  <si>
    <t>"pororost SP 330-38/34-3 nosný pás 30/3" 7*36,5</t>
  </si>
  <si>
    <t>" schodišťové stupně XP 350-33-3 rozměr 305x1800mm" 44*22,04</t>
  </si>
  <si>
    <t>"spojovací prostředky"(2628+1068)*0,15</t>
  </si>
  <si>
    <t>181</t>
  </si>
  <si>
    <t>145504R7</t>
  </si>
  <si>
    <t>pororošt SP 330-11/56-3 nosný pás 30/3</t>
  </si>
  <si>
    <t>-909237366</t>
  </si>
  <si>
    <t>65*1,1 'Přepočtené koeficientem množství</t>
  </si>
  <si>
    <t>182</t>
  </si>
  <si>
    <t>145504R8</t>
  </si>
  <si>
    <t>pororošt SP 330-38/34-3 nosný pás 30/3</t>
  </si>
  <si>
    <t>-845503014</t>
  </si>
  <si>
    <t>7*1,1 'Přepočtené koeficientem množství</t>
  </si>
  <si>
    <t>183</t>
  </si>
  <si>
    <t>145504R9</t>
  </si>
  <si>
    <t>schodišťové stupně 350-33-3/H28-90 rozměr 305x1800</t>
  </si>
  <si>
    <t>-1624150658</t>
  </si>
  <si>
    <t>44*1,1 'Přepočtené koeficientem množství</t>
  </si>
  <si>
    <t>184</t>
  </si>
  <si>
    <t>-1219529415</t>
  </si>
  <si>
    <t>4.020</t>
  </si>
  <si>
    <t>Ostatní prvky</t>
  </si>
  <si>
    <t>185</t>
  </si>
  <si>
    <t>4139X.020</t>
  </si>
  <si>
    <t xml:space="preserve">Osazování a výroba ostatních nosných prvků (svařovaná a šroubovaná konstrukce) </t>
  </si>
  <si>
    <t>2004637079</t>
  </si>
  <si>
    <t>"trapezový plech TR 50/250/088mm" 76*8,8</t>
  </si>
  <si>
    <t>"betonářská výztuž BST 500B o 12 S8/100-8100" 1150</t>
  </si>
  <si>
    <t>"spojovací prostředky"1818,8*0,15</t>
  </si>
  <si>
    <t>186</t>
  </si>
  <si>
    <t>15484131</t>
  </si>
  <si>
    <t>plech trapézový 55/250 AlZn tl 0,88mm</t>
  </si>
  <si>
    <t>1523270659</t>
  </si>
  <si>
    <t>76*1,1 'Přepočtené koeficientem množství</t>
  </si>
  <si>
    <t>187</t>
  </si>
  <si>
    <t>13021013</t>
  </si>
  <si>
    <t>tyč ocelová kruhová žebírková DIN 488 jakost B500B (10 505) výztuž do betonu D 12mm</t>
  </si>
  <si>
    <t>-1512603383</t>
  </si>
  <si>
    <t>1,15*1,1 'Přepočtené koeficientem množství</t>
  </si>
  <si>
    <t>188</t>
  </si>
  <si>
    <t>690992072</t>
  </si>
  <si>
    <t>"spojovací prostředky"1818,8*0,001*0,15*1,1</t>
  </si>
  <si>
    <t>189</t>
  </si>
  <si>
    <t>941111121</t>
  </si>
  <si>
    <t>Montáž lešení řadového trubkového lehkého s podlahami zatížení do 200 kg/m2 š od 0,9 do 1,2 m v do 10 m</t>
  </si>
  <si>
    <t>2061622479</t>
  </si>
  <si>
    <t>https://podminky.urs.cz/item/CS_URS_2024_01/941111121</t>
  </si>
  <si>
    <t>"délka 6 m, výška 7 m" 6*7</t>
  </si>
  <si>
    <t>190</t>
  </si>
  <si>
    <t>941111221</t>
  </si>
  <si>
    <t>Příplatek k lešení řadovému trubkovému lehkému s podlahami do 200 kg/m2 š od 0,9 do 1,2 m v 10 m za každý den použití</t>
  </si>
  <si>
    <t>929757797</t>
  </si>
  <si>
    <t>https://podminky.urs.cz/item/CS_URS_2024_01/941111221</t>
  </si>
  <si>
    <t>42,000*14</t>
  </si>
  <si>
    <t>191</t>
  </si>
  <si>
    <t>941111821</t>
  </si>
  <si>
    <t>Demontáž lešení řadového trubkového lehkého s podlahami zatížení do 200 kg/m2 š od 0,9 do 1,2 m v do 10 m</t>
  </si>
  <si>
    <t>242924262</t>
  </si>
  <si>
    <t>https://podminky.urs.cz/item/CS_URS_2024_01/941111821</t>
  </si>
  <si>
    <t>192</t>
  </si>
  <si>
    <t>953961115</t>
  </si>
  <si>
    <t>Kotva chemickým tmelem M 20 hl 170 mm do betonu, ŽB nebo kamene s vyvrtáním otvoru</t>
  </si>
  <si>
    <t>-358556244</t>
  </si>
  <si>
    <t>https://podminky.urs.cz/item/CS_URS_2024_01/953961115</t>
  </si>
  <si>
    <t>193</t>
  </si>
  <si>
    <t>953965141</t>
  </si>
  <si>
    <t>Kotevní šroub pro chemické kotvy M 20 dl 240 mm</t>
  </si>
  <si>
    <t>-149336621</t>
  </si>
  <si>
    <t>https://podminky.urs.cz/item/CS_URS_2024_01/953965141</t>
  </si>
  <si>
    <t>194</t>
  </si>
  <si>
    <t>31111021</t>
  </si>
  <si>
    <t>matice nerezová šestihranná M20</t>
  </si>
  <si>
    <t>1783811129</t>
  </si>
  <si>
    <t>0,38*1,1</t>
  </si>
  <si>
    <t>195</t>
  </si>
  <si>
    <t>31120009</t>
  </si>
  <si>
    <t>podložka DIN 125-A ZB D 20mm</t>
  </si>
  <si>
    <t>-1117184424</t>
  </si>
  <si>
    <t>196</t>
  </si>
  <si>
    <t>-1061897115</t>
  </si>
  <si>
    <t>197</t>
  </si>
  <si>
    <t>998012043</t>
  </si>
  <si>
    <t>Přesun hmot pro budovy monolitické s omezením mechanizace pro budovy v přes 12 do 24 m</t>
  </si>
  <si>
    <t>-789888076</t>
  </si>
  <si>
    <t>https://podminky.urs.cz/item/CS_URS_2024_01/998012043</t>
  </si>
  <si>
    <t>198</t>
  </si>
  <si>
    <t>1735917409</t>
  </si>
  <si>
    <t>199</t>
  </si>
  <si>
    <t>99801X.02</t>
  </si>
  <si>
    <t>-1589754379</t>
  </si>
  <si>
    <t>200</t>
  </si>
  <si>
    <t>-211170450</t>
  </si>
  <si>
    <t>D.1.02a - Sanace statické části</t>
  </si>
  <si>
    <t>6.1 - Sanace nosné konstrukce heliportu</t>
  </si>
  <si>
    <t>6.1</t>
  </si>
  <si>
    <t>Sanace nosné konstrukce heliportu</t>
  </si>
  <si>
    <t>6.1.R001</t>
  </si>
  <si>
    <t>Otryskání ocelových prvků</t>
  </si>
  <si>
    <t>585080829</t>
  </si>
  <si>
    <t>Poznámka k položce:
otryskání zabetonovaných profilů platformy heliportu, otryskání spodní příruby a ostatních ploch pod trapézový plech, včetně ochrany ostatních konstrukcí a střechy, zejména proti splavení abrazivního a odpadního materiálu do střešních svodů; součástí ceny je ochrana okolního trapézového plechu proti porušení Zn vrstvy</t>
  </si>
  <si>
    <t>"otryskání příhradové konstrukce heliportu" 220</t>
  </si>
  <si>
    <t>"otryskání zabetonovaných profilů v platformě heliportu" 200</t>
  </si>
  <si>
    <t>6.1.R002</t>
  </si>
  <si>
    <t>D+M Zesílení degradovaných prvků</t>
  </si>
  <si>
    <t>-633986343</t>
  </si>
  <si>
    <t>Poznámka k položce:
oprava a zesílení korozí degradovaných prvků z konstrukční oceli - rozsah dle skutečného stavu</t>
  </si>
  <si>
    <t>6.1.R003</t>
  </si>
  <si>
    <t>Antikorozní nátěr platformy heliportu</t>
  </si>
  <si>
    <t>-1536300556</t>
  </si>
  <si>
    <t>Poznámka k položce:
dvojnásobný aktivní antikorozní nátěr na pozinkovaném povrchu v celkové tl. min. 120 μm, včetně mechanického očištění povrchu, přípravy podkladu, aplikaci odezovacícho prostředku, ochrany střešního pláště proti zněčištění. Odstín RAL 9006</t>
  </si>
  <si>
    <t>D.1.06 - Slaboproudé instalace</t>
  </si>
  <si>
    <t>742 - Slaboproudé rozvody</t>
  </si>
  <si>
    <t xml:space="preserve">    742.1 - Strukturovaná kabeláž</t>
  </si>
  <si>
    <t xml:space="preserve">    742.2 - Kamerový systém</t>
  </si>
  <si>
    <t xml:space="preserve">    742.9 - Ostatní</t>
  </si>
  <si>
    <t>742</t>
  </si>
  <si>
    <t>Slaboproudé rozvody</t>
  </si>
  <si>
    <t>742.1</t>
  </si>
  <si>
    <t>Strukturovaná kabeláž</t>
  </si>
  <si>
    <t>742.1.1001</t>
  </si>
  <si>
    <t>Patchpanel 24portů</t>
  </si>
  <si>
    <t>Poznámka k položce:
Modulární patch panel pro 24 portů 1U 19" včetně keystone a čel, kompatibilní se stávajícím systémem</t>
  </si>
  <si>
    <t>742.1.1002</t>
  </si>
  <si>
    <t>Instalační metalický kabel CAT6A F/UTP</t>
  </si>
  <si>
    <t>Poznámka k položce:
Stíněný kabel, v bez halogenovém provedení vyhovujícím snížené hořlavosti a reakci na oheň dle vyhlášky č.268/2011Sb a dle ČSN EN 50575 v provedení B2cas1a,d1,a1. Certifikaci CPR dle EN 60754-2, EN 61034-2 a integrovaný test EN 50399.</t>
  </si>
  <si>
    <t>742.1.1003</t>
  </si>
  <si>
    <t>Vyvazovací panel</t>
  </si>
  <si>
    <t>Poznámka k položce:
Horizontální  19'' panel 1U s ocelovými třmeny pro horizontální vedení kabeláže</t>
  </si>
  <si>
    <t>742.1.1004</t>
  </si>
  <si>
    <t>Keystone Cat.6A</t>
  </si>
  <si>
    <t>Poznámka k položce:
Datová zásuvka CAT6A STP RJ45 včetně rámečku, kompatibilní s ABB Tango</t>
  </si>
  <si>
    <t>742.1.1005</t>
  </si>
  <si>
    <t>Povrchový box</t>
  </si>
  <si>
    <t>Poznámka k položce:
Montážní box pro povrchovou montáž</t>
  </si>
  <si>
    <t>742.1.1006</t>
  </si>
  <si>
    <t>Keystone na DIN lištu</t>
  </si>
  <si>
    <t>Poznámka k položce:
Keystone a montážní modul na DIN lištu</t>
  </si>
  <si>
    <t>742.1.1007</t>
  </si>
  <si>
    <t>Patchkabel, 3m</t>
  </si>
  <si>
    <t>Poznámka k položce:
Patch kabel CAT6A SFTP LSOH litá ochrana 3.0m šedý</t>
  </si>
  <si>
    <t>742.1.1008</t>
  </si>
  <si>
    <t>Patchkabel, 3m, venkovní</t>
  </si>
  <si>
    <t>Poznámka k položce:
Patch kabel CAT6A SFTP LSOH litá ochrana 3.0m šedý, venkovní, pro kamery</t>
  </si>
  <si>
    <t>742.1.1009</t>
  </si>
  <si>
    <t>Žlab 100/60</t>
  </si>
  <si>
    <t>Poznámka k položce:
Plechový žlab 100/60, s integr. spojkou</t>
  </si>
  <si>
    <t>742.1.1010</t>
  </si>
  <si>
    <t>Nosný systém žlabu, kotvení do stropu</t>
  </si>
  <si>
    <t>Poznámka k položce:
Nosný systém žlabu, závitové tyče M8 a hrazda, kotvení do stropu</t>
  </si>
  <si>
    <t>742.1.1011</t>
  </si>
  <si>
    <t>Nosný systém žlabu, kotvení do stěny</t>
  </si>
  <si>
    <t>Poznámka k položce:
Nosný systém žlabu, výložníky š.100, kotvení do stěny</t>
  </si>
  <si>
    <t>742.1.1012</t>
  </si>
  <si>
    <t>Trubka pr.25mm</t>
  </si>
  <si>
    <t>Poznámka k položce:
Trubka pevná 1525HF včetně kolen, spojek, příchytek</t>
  </si>
  <si>
    <t>742.1.1013</t>
  </si>
  <si>
    <t>Měření FTP, vč. protokolu</t>
  </si>
  <si>
    <t>Poznámka k položce:
Měření vč. měř. protokolu FTP portu na datové zásuvce</t>
  </si>
  <si>
    <t>742.1.1014</t>
  </si>
  <si>
    <t>3títky a značení</t>
  </si>
  <si>
    <t>Poznámka k položce:
Značení portů a zařízení</t>
  </si>
  <si>
    <t>742.1.1015</t>
  </si>
  <si>
    <t>Prostup 6.-7.NP</t>
  </si>
  <si>
    <t>Poznámka k položce:
Prostup střechou (6.NP) a podlahou kontejneru (7.NP), vč. zatěsnění a zapravení</t>
  </si>
  <si>
    <t>742.1.1016</t>
  </si>
  <si>
    <t>Protipožární ucpávky</t>
  </si>
  <si>
    <t>Poznámka k položce:
Protipožární ucpávky, dle PBŘ (min. E30)</t>
  </si>
  <si>
    <t>742.2</t>
  </si>
  <si>
    <t>Kamerový systém</t>
  </si>
  <si>
    <t>742.2.2001</t>
  </si>
  <si>
    <t>IP bullet kamera, venkovní</t>
  </si>
  <si>
    <t>Poznámka k položce:
D+M IP bullet kamera, 4MP, 2.8mm, WDR, IR 20m, DLPU, IP66</t>
  </si>
  <si>
    <t>742.2.2002</t>
  </si>
  <si>
    <t>IP minidome kamera, vnitřní</t>
  </si>
  <si>
    <t>Poznámka k položce:
D+M IP dome kamera, 4MP, MZVF, 3-6mm, WDR, DLPU, IR 15m, HDMI, IP44</t>
  </si>
  <si>
    <t>742.2.2003</t>
  </si>
  <si>
    <t>Licence pro dohledový SW</t>
  </si>
  <si>
    <t>Poznámka k položce:
D+M Licence pro stávající centrální kamerový systém Milestone Expert</t>
  </si>
  <si>
    <t>742.9</t>
  </si>
  <si>
    <t>Ostatní</t>
  </si>
  <si>
    <t>742.9.9001</t>
  </si>
  <si>
    <t>Podružný materiál</t>
  </si>
  <si>
    <t>Poznámka k položce:
Podružný materiál</t>
  </si>
  <si>
    <t>742.9.9002</t>
  </si>
  <si>
    <t>Přesun hmot pro slaboproudy</t>
  </si>
  <si>
    <t>Poznámka k položce:
Přesun hmot</t>
  </si>
  <si>
    <t>742.9.9003</t>
  </si>
  <si>
    <t>Popis a označení</t>
  </si>
  <si>
    <t>Poznámka k položce:
Popis a označení</t>
  </si>
  <si>
    <t>742.9.9004</t>
  </si>
  <si>
    <t>Zaškolení obsluhy</t>
  </si>
  <si>
    <t>742.9.9005</t>
  </si>
  <si>
    <t>Návrh provozního řádu</t>
  </si>
  <si>
    <t>Poznámka k položce:
Vyoracování provozního řádu</t>
  </si>
  <si>
    <t>D.1.07 - Silnoproudé instalace</t>
  </si>
  <si>
    <t>741 - Elektroinstalace - silnoproud</t>
  </si>
  <si>
    <t xml:space="preserve">    741.01 - Elektroinstalace - silnoproud - záložní zdroj</t>
  </si>
  <si>
    <t xml:space="preserve">    741.02 - Záložní zdroj</t>
  </si>
  <si>
    <t xml:space="preserve">    741.09 - Elektroinstalace - silnoproud - ostatní</t>
  </si>
  <si>
    <t>741</t>
  </si>
  <si>
    <t>Elektroinstalace - silnoproud</t>
  </si>
  <si>
    <t>741.01</t>
  </si>
  <si>
    <t>Elektroinstalace - silnoproud - záložní zdroj</t>
  </si>
  <si>
    <t>741.01.1001</t>
  </si>
  <si>
    <t>D+M Záložní zdroj, bateriový stojan</t>
  </si>
  <si>
    <t>Poznámka k položce:
Výkonová jednotka, 1 ks, 80 kW/400V, spotřeby 230V, složená ze 4 skříní (1× výkonová jednotka + 3× externí bat. modul), doba zálohy 15 minut, inteligentní nabíječ akumulátorů, ochrana proti hlubokému vybití, řídicí jednotka, barevná dotyková obrazovka vč. vizualizačního SW s monitoringem jednotlivých zařízení, denním testovacím režimem, sériovou detekcí chyb, výpisem historií závad, frekvenční řízení motorů, motorová tlumivka, integrovaná distribuce, životnost akumulátorů 10 let dle norem Eurobat</t>
  </si>
  <si>
    <t>741.01.1002</t>
  </si>
  <si>
    <t>Doprava a instalace záložního zdroje</t>
  </si>
  <si>
    <t>Poznámka k položce:
Doprava zařízení od výrobce, předinstalační konzultace s technikem specialistou (přes email nebo tel.), složení na místě, nasunutí do stavebně připravené místnosti (předpokladem je bezbariérová trasa), elektroinstalace na připravenou silovou kabeláž, uvedení do provozu, provozní zkouška, dokumentace, zaškolení obsluhy</t>
  </si>
  <si>
    <t>741.01.1003</t>
  </si>
  <si>
    <t>Jádrový vrt Ø 50 mm, délka 200 mm</t>
  </si>
  <si>
    <t>741.01.1004</t>
  </si>
  <si>
    <t>D+M Kabel 5x70, P60-R - požárně odolný kabel 5Jx70, P60-R B2ca s1 d1</t>
  </si>
  <si>
    <t>741.01.1005</t>
  </si>
  <si>
    <t>D+M Drátěný žlab, š.250, P30-R - drátěný žlab, š. 250, vč. nosného materiálu a příslušenství, P30-R</t>
  </si>
  <si>
    <t>741.01.1006</t>
  </si>
  <si>
    <t>D+M Žebřík š.100, P30-R - stoupací trasa, žebřík š.100, sonapky, P30-R</t>
  </si>
  <si>
    <t>741.01.1007</t>
  </si>
  <si>
    <t>Odlehčení v tahu</t>
  </si>
  <si>
    <t>741.01.1008</t>
  </si>
  <si>
    <t>Kabelový prostup (stěnou, stropem, podlahou)</t>
  </si>
  <si>
    <t>741.01.1009</t>
  </si>
  <si>
    <t>Utěsnění kabelového prostupu</t>
  </si>
  <si>
    <t>741.01.1010</t>
  </si>
  <si>
    <t>Požární ucpávka</t>
  </si>
  <si>
    <t>741.02</t>
  </si>
  <si>
    <t>Záložní zdroj</t>
  </si>
  <si>
    <t>741.02.2001</t>
  </si>
  <si>
    <t>D+M Rozvodnice plastová, vč. výstroje, 3x12modulů</t>
  </si>
  <si>
    <t>Poznámka k položce:
Plastová rozvodnice, montáž na omítku, IP65, 3 řady, 3x12 modulů, vč. výstroje (6x B16/1, 4x B10/1, jistice s pr. Chranicem, vypinac, svorkovnice a příslušenství), průchodky</t>
  </si>
  <si>
    <t>741.02.2002</t>
  </si>
  <si>
    <t>D+M Zářivkové průmyslové svítidlo, el. předřadník, IP66, 2x58W, prachotěsné</t>
  </si>
  <si>
    <t>741.02.2003</t>
  </si>
  <si>
    <t>D+M Zásuvka 16A/230V, povrchová montáž, IP44</t>
  </si>
  <si>
    <t>741.02.2004</t>
  </si>
  <si>
    <t>D+M Vypínač jednopólový, povrchová montáž, IP44</t>
  </si>
  <si>
    <t>741.02.2005</t>
  </si>
  <si>
    <t>D+M Krabice pro napojení přímotopu, IP66, vč. průchodek</t>
  </si>
  <si>
    <t>741.02.2006</t>
  </si>
  <si>
    <t>D+M Elektrický přímotopný konvektor 1000W</t>
  </si>
  <si>
    <t>741.02.2007</t>
  </si>
  <si>
    <t>D+M Spirála pro výhřev nádrže SHZ (3kW) je dodávkou SHZ</t>
  </si>
  <si>
    <t>741.02.2008</t>
  </si>
  <si>
    <t>D+M Kabel CYKY-J 3x1,5</t>
  </si>
  <si>
    <t>741.02.2009</t>
  </si>
  <si>
    <t>D+M Kabel CYKY-O 3x1,5</t>
  </si>
  <si>
    <t>741.02.2010</t>
  </si>
  <si>
    <t>D+M Kabel CYKY-J 3x2,5</t>
  </si>
  <si>
    <t>741.02.2011</t>
  </si>
  <si>
    <t>D+M Kabel CYKY-J 5x16</t>
  </si>
  <si>
    <t>741.02.2012</t>
  </si>
  <si>
    <t>D+M Trubka pevná 1525HF včetně kolen, spojek, příchytek</t>
  </si>
  <si>
    <t>741.09</t>
  </si>
  <si>
    <t>Elektroinstalace - silnoproud - ostatní</t>
  </si>
  <si>
    <t>741.09.9001</t>
  </si>
  <si>
    <t>741.09.9004</t>
  </si>
  <si>
    <t>Přesun hmot pro silnoproudy</t>
  </si>
  <si>
    <t>741.09.9005</t>
  </si>
  <si>
    <t>741.09.9006</t>
  </si>
  <si>
    <t>741.09.9007</t>
  </si>
  <si>
    <t>Vypracování provozního řádu</t>
  </si>
  <si>
    <t>D.1.08 - Nouzové osvětlení</t>
  </si>
  <si>
    <t xml:space="preserve">    741 - Elektroinstalace - silnoproud</t>
  </si>
  <si>
    <t xml:space="preserve">      741.001 - Nouzové osvětlení - záložní zdroj</t>
  </si>
  <si>
    <t xml:space="preserve">      741.002 - Nouzové osvětlení - ostatní</t>
  </si>
  <si>
    <t>741.001</t>
  </si>
  <si>
    <t>Nouzové osvětlení - záložní zdroj</t>
  </si>
  <si>
    <t>NO 001</t>
  </si>
  <si>
    <t>Nouzové svítídlo  do zábradlí LED, mléčný kryt, pro instalaci do zábradlí Ø42mm</t>
  </si>
  <si>
    <t>856818962</t>
  </si>
  <si>
    <t>NO 002</t>
  </si>
  <si>
    <t xml:space="preserve">Napájecí zdroj pro LED svítidlo - LED zdroj a monitorovací modul </t>
  </si>
  <si>
    <t>-2080844098</t>
  </si>
  <si>
    <t>NO 003</t>
  </si>
  <si>
    <t>Instalační box pro 2x zdroj</t>
  </si>
  <si>
    <t>2036607716</t>
  </si>
  <si>
    <t>NO 004</t>
  </si>
  <si>
    <t>Nouzové svítidlo LED 250lm MAINS 230V</t>
  </si>
  <si>
    <t>238297274</t>
  </si>
  <si>
    <t>NO 005</t>
  </si>
  <si>
    <t>Nouzové svítidlo Atlantic LED II S CG-S, IP66, jednostranné, bez piktogramu</t>
  </si>
  <si>
    <t>1042449921</t>
  </si>
  <si>
    <t>NO 006</t>
  </si>
  <si>
    <t>Nouzové svítidlo NexiTech LED MAINS 230V s nasvícením prostoru dveří</t>
  </si>
  <si>
    <t>-638817650</t>
  </si>
  <si>
    <t>NO 007</t>
  </si>
  <si>
    <t>Bezpečnostní značka pro nouzové svítidlo NexiTech LED Nahoru</t>
  </si>
  <si>
    <t>-1039231657</t>
  </si>
  <si>
    <t>NO 008</t>
  </si>
  <si>
    <t>Jednostranná bezpečnostní značka pro nouzové svítidlo Atlantic LED S, ISO (C), PU</t>
  </si>
  <si>
    <t>-732952405</t>
  </si>
  <si>
    <t>NO 009</t>
  </si>
  <si>
    <t>Bezpečnostní značka pro nouzové svítidlo NexiTech LED, 20m, Hasicí přístroj, PBZ, tlač. hlásič (červená)</t>
  </si>
  <si>
    <t>941752152</t>
  </si>
  <si>
    <t>NO 010</t>
  </si>
  <si>
    <t>1425441384</t>
  </si>
  <si>
    <t>NO 011</t>
  </si>
  <si>
    <t>-1280925825</t>
  </si>
  <si>
    <t>NO 012</t>
  </si>
  <si>
    <t>-1605887066</t>
  </si>
  <si>
    <t>741.002</t>
  </si>
  <si>
    <t>Nouzové osvětlení - ostatní</t>
  </si>
  <si>
    <t>NO 013</t>
  </si>
  <si>
    <t>955662885</t>
  </si>
  <si>
    <t>NO 014</t>
  </si>
  <si>
    <t>Montážní práce komplet</t>
  </si>
  <si>
    <t>1067036273</t>
  </si>
  <si>
    <t>NO 015</t>
  </si>
  <si>
    <t>Doprava</t>
  </si>
  <si>
    <t>436833373</t>
  </si>
  <si>
    <t>NO 016</t>
  </si>
  <si>
    <t>-1888479511</t>
  </si>
  <si>
    <t>NO 017</t>
  </si>
  <si>
    <t>1508619002</t>
  </si>
  <si>
    <t>NO 018</t>
  </si>
  <si>
    <t xml:space="preserve">Dodavatelská výrobní  dokumentace </t>
  </si>
  <si>
    <t>-1384129311</t>
  </si>
  <si>
    <t>NO 019</t>
  </si>
  <si>
    <t>Dokumentace skutečného provedení</t>
  </si>
  <si>
    <t>-1112513579</t>
  </si>
  <si>
    <t>NO 020</t>
  </si>
  <si>
    <t>676093483</t>
  </si>
  <si>
    <t>NO 021</t>
  </si>
  <si>
    <t>-890596764</t>
  </si>
  <si>
    <t>D.1.09 - Elektrická požární signalizace</t>
  </si>
  <si>
    <t xml:space="preserve">    742 - Elektroinstalace - slaboproud</t>
  </si>
  <si>
    <t xml:space="preserve">      742.01 - Elektrická požární signalizace</t>
  </si>
  <si>
    <t xml:space="preserve">      742.02 - Ostatní</t>
  </si>
  <si>
    <t>Elektroinstalace - slaboproud</t>
  </si>
  <si>
    <t>742.01</t>
  </si>
  <si>
    <t>EPS 001</t>
  </si>
  <si>
    <t>Opticko kouřový hlásič, adresný, kompatibilní se stávajícím systémem</t>
  </si>
  <si>
    <t>429284802</t>
  </si>
  <si>
    <t>EPS 002</t>
  </si>
  <si>
    <t>Patice pro montáž hlásiče</t>
  </si>
  <si>
    <t>1039630176</t>
  </si>
  <si>
    <t>EPS 003</t>
  </si>
  <si>
    <t>Tlačítkový hlásič, venkovní, povrchová montáž, IP67</t>
  </si>
  <si>
    <t>-1051542928</t>
  </si>
  <si>
    <t>EPS 004</t>
  </si>
  <si>
    <t>Linkový vstupní modul, 1 vstup, vč. montážního boxu. Montáž na povrch nebo DIN lištu</t>
  </si>
  <si>
    <t>1371750854</t>
  </si>
  <si>
    <t>EPS 005</t>
  </si>
  <si>
    <t>Bezhalogenový, plamen nešířící kabel, B2cas1d1, 1x2x0,8</t>
  </si>
  <si>
    <t>-170200562</t>
  </si>
  <si>
    <t>EPS 006</t>
  </si>
  <si>
    <t>Trubka bezhalogenní, pr. 20mm, vč. příchytek a přísl.</t>
  </si>
  <si>
    <t>-912469473</t>
  </si>
  <si>
    <t>EPS 007</t>
  </si>
  <si>
    <t>-407282494</t>
  </si>
  <si>
    <t>EPS 008</t>
  </si>
  <si>
    <t>1250724036</t>
  </si>
  <si>
    <t>EPS 009</t>
  </si>
  <si>
    <t>-748399785</t>
  </si>
  <si>
    <t>742.02</t>
  </si>
  <si>
    <t>EPS 010</t>
  </si>
  <si>
    <t>-1166584934</t>
  </si>
  <si>
    <t>EPS 011</t>
  </si>
  <si>
    <t>1956262131</t>
  </si>
  <si>
    <t>EPS 012</t>
  </si>
  <si>
    <t>557043488</t>
  </si>
  <si>
    <t>EPS 013</t>
  </si>
  <si>
    <t>-239228558</t>
  </si>
  <si>
    <t>EPS 014</t>
  </si>
  <si>
    <t>-1066607970</t>
  </si>
  <si>
    <t>EPS 015</t>
  </si>
  <si>
    <t>-1281752137</t>
  </si>
  <si>
    <t>EPS 016</t>
  </si>
  <si>
    <t>Konfigurace stávající śtředny EPS, doplnění hlásičů, úprava textů, atp.</t>
  </si>
  <si>
    <t>-1799491882</t>
  </si>
  <si>
    <t>EPS 017</t>
  </si>
  <si>
    <t>1005173488</t>
  </si>
  <si>
    <t>EPS 018</t>
  </si>
  <si>
    <t>-1314376776</t>
  </si>
  <si>
    <t>EPS 019</t>
  </si>
  <si>
    <t>-1477963272</t>
  </si>
  <si>
    <t>D.1.10 - Stabilní hasicí zařízení</t>
  </si>
  <si>
    <t xml:space="preserve">    73 - Stabilní hasicí zařízení</t>
  </si>
  <si>
    <t xml:space="preserve">      73.1 - Potrubí</t>
  </si>
  <si>
    <t xml:space="preserve">      73.2 - Hl. čerpadlo a přiměšovač pěny</t>
  </si>
  <si>
    <t xml:space="preserve">      73.3 - Monitorování signalizace a požární detekce</t>
  </si>
  <si>
    <t xml:space="preserve">      73.4 - Elektro</t>
  </si>
  <si>
    <t xml:space="preserve">      73.5 - Ostatní</t>
  </si>
  <si>
    <t>73.1</t>
  </si>
  <si>
    <t>Potrubí</t>
  </si>
  <si>
    <t>SHZ 001</t>
  </si>
  <si>
    <t>Dodávka a montáž nového rozváděcího potrubí DN50 vč. tvarovek, spojovacího a závěsného materiálu</t>
  </si>
  <si>
    <t>2142607084</t>
  </si>
  <si>
    <t>SHZ 002</t>
  </si>
  <si>
    <t>Dodávka a montáž nového rozváděcího potrubí DN80 vč. tvarovek, spojovacího a závěsného materiálu</t>
  </si>
  <si>
    <t>2063510649</t>
  </si>
  <si>
    <t>SHZ 003</t>
  </si>
  <si>
    <t>Dodávka a montáž nového rozváděcího potrubí DN100 vč. tvarovek, spojovacího a závěsného materiálu</t>
  </si>
  <si>
    <t>984548510</t>
  </si>
  <si>
    <t>73.2</t>
  </si>
  <si>
    <t>Hl. čerpadlo a přiměšovač pěny</t>
  </si>
  <si>
    <t>SHZ 004</t>
  </si>
  <si>
    <t>Hlavní el. čerpadlo 1110l/m při 9,95bar</t>
  </si>
  <si>
    <t>1142334441</t>
  </si>
  <si>
    <t>SHZ 005</t>
  </si>
  <si>
    <t>Sací potrubí hlavního čerpadla vč. potrubí, kolen, spojek, přírub, závěsů, uzavírací armatury, nepřímé reducke, manometru -1 - +3 bar, antivírové desky 1x1m, zpětné klapky</t>
  </si>
  <si>
    <t>-1597536294</t>
  </si>
  <si>
    <t>SHZ 006</t>
  </si>
  <si>
    <t>Výtlačné potrubí hlavního čerpadla vč potrubí, kolen, spojek, přírub, redukce, zpětné klapky, připojení přiměšovače firedos, uzavírací armatury výtlaku</t>
  </si>
  <si>
    <t xml:space="preserve">kpl </t>
  </si>
  <si>
    <t>870378930</t>
  </si>
  <si>
    <t>SHZ 007</t>
  </si>
  <si>
    <t>Testovací potrubí hlavního čerpadla vč. spojek, přírub, potrubních závěsů, glyc. Manometru 0-16bar, měřící clony průtoku vody a 2 uzavíracích armatur, napojení na výtlačné potrubí čerpadla a nádrž</t>
  </si>
  <si>
    <t>-1938261149</t>
  </si>
  <si>
    <t>SHZ 008</t>
  </si>
  <si>
    <t>Zavodňovací nádrž  500l vč. připojení DN50 k výtlačnému potrubí z hl. čerpadla, zpětné klapky a uzavírací armatury, vypouštění, přepadu</t>
  </si>
  <si>
    <t>-527610832</t>
  </si>
  <si>
    <t>SHZ 009</t>
  </si>
  <si>
    <t>Potrubí přívodu vody do zavodňovací nádrže DN50 vč. napojení na zavodňovací nádrž, uzavírací armatury a plovákového ventilu pro automatické dopouštění zavodňovací nádrže</t>
  </si>
  <si>
    <t>-2145997374</t>
  </si>
  <si>
    <t>SHZ 010</t>
  </si>
  <si>
    <t>FireDos FD2000 3/PP-S, gen III vč. všech potřebných potrubí a armatur k připojení k systému</t>
  </si>
  <si>
    <t>2092201435</t>
  </si>
  <si>
    <t>SHZ 011</t>
  </si>
  <si>
    <t>Měřící zařízení průtoku vody přiměšovačem FireDos  IP54, multifunkční displej, napájení 115...230 AC / 18…30 DC, vč. indukčního sensoru s konektorem, a všech adaptérů pro připojení na tělo hydromotoru</t>
  </si>
  <si>
    <t>197044962</t>
  </si>
  <si>
    <t>SHZ 012</t>
  </si>
  <si>
    <t>Měřící zařízení průtoku pěnového koncentrátu přiměšovače FireDos digitální elektromagnetický, vč. potrubí, armatur, závěsů, nap. 230V AC,</t>
  </si>
  <si>
    <t>396242795</t>
  </si>
  <si>
    <t>SHZ 013</t>
  </si>
  <si>
    <t>Zásobní nádrž pěnového koncentrátu 450l vč. připojení k přiměšovači pěnového koncentrátu- sání pěnového koncentrátu, potrubí testování přiměšovače, stavoznaku, přepadu, vypuštění, víka s odvětráním, záchytné vany pod nádrž a přiměšovač na plný obsah</t>
  </si>
  <si>
    <t>1053151948</t>
  </si>
  <si>
    <t>SHZ 014</t>
  </si>
  <si>
    <t>Pěnový koncentrát AFFF, 3%,  cert. ICAO C</t>
  </si>
  <si>
    <t>l</t>
  </si>
  <si>
    <t>-303945858</t>
  </si>
  <si>
    <t>SHZ 015</t>
  </si>
  <si>
    <t>Odlehčovací potrubí čerpadla DN25 vč. armatur a připojení z výtlačného potrubí na potrubí testovací</t>
  </si>
  <si>
    <t>1422761438</t>
  </si>
  <si>
    <t>SHZ 016</t>
  </si>
  <si>
    <t>Potrubí napouštění nádrže hasicího zařízení DN50 vč. armatur - uzavírací ventil a zpětná klapka DN50 a připojení na testovací potrubí</t>
  </si>
  <si>
    <t>370776863</t>
  </si>
  <si>
    <t>SHZ 017</t>
  </si>
  <si>
    <t>Hlásič průtoku DN100 vč. testovací odbočky</t>
  </si>
  <si>
    <t>-1720519710</t>
  </si>
  <si>
    <t>SHZ 018</t>
  </si>
  <si>
    <t>Soustava tlakového spínače 0-10 bar a manometru 0-16 bar, uzavíracího  ventilu s vypouštěním</t>
  </si>
  <si>
    <t>-1580812452</t>
  </si>
  <si>
    <t>SHZ 019</t>
  </si>
  <si>
    <t xml:space="preserve">Uzavírací ventil přívodu vody do monitoru DN65 s elektrickým pohonem </t>
  </si>
  <si>
    <t>351291694</t>
  </si>
  <si>
    <t>SHZ 020</t>
  </si>
  <si>
    <t xml:space="preserve">Monitor M1/MPN-DC max 2000 l/min, proudnice pěnová nastavitelná, max. úhel 100°, 2 1/2", PN16, pohon oscilace elektrický 24V DC </t>
  </si>
  <si>
    <t>-756731984</t>
  </si>
  <si>
    <t>SHZ 021</t>
  </si>
  <si>
    <t>Rozvaděč R-HZ-2 pro ovládání automatické oscilace monitorů a uzavíracích ventilů  vč. kabeláže propojení monitorů a rozvaděče a sady záložních akumulátorů</t>
  </si>
  <si>
    <t>-350787259</t>
  </si>
  <si>
    <t>73.3</t>
  </si>
  <si>
    <t>Monitorování signalizace a požární detekce</t>
  </si>
  <si>
    <t>SHZ 022</t>
  </si>
  <si>
    <t>Ústředna Integral CXE</t>
  </si>
  <si>
    <t>-1540009372</t>
  </si>
  <si>
    <t>Poznámka k položce:
jednokruhová, vč akumulátorů, CZ klávesnice, prosklené rozvaděčové skříně IP54, kabelových tras k jednotlivým prvkům, vstupně-výstupních modulů pro kruhovou linku, tlačítkových hlásičů spuštění hasicího zařízení vč. povětrnostního krytu, sirénomajáků červených pro signalizaci spuštění hasicího zařízení, programování</t>
  </si>
  <si>
    <t>SHZ 023</t>
  </si>
  <si>
    <t>Prvky pro monitorovnání strojovny HZ koncové spínače, termostat, čidlo zaplavení, vč. doopjení na vstupně- výstupní prvky kruhové linky</t>
  </si>
  <si>
    <t>-1029337400</t>
  </si>
  <si>
    <t>SHZ 024</t>
  </si>
  <si>
    <t>Detektor plamene vč. upevnění na plochu heliportu a připojení na kruhovou linku</t>
  </si>
  <si>
    <t>1132736710</t>
  </si>
  <si>
    <t>SHZ 025</t>
  </si>
  <si>
    <t>Krabice se svorkovnicí tvořící rozhraní mezi centrálou a objektovou EPS</t>
  </si>
  <si>
    <t>-547195230</t>
  </si>
  <si>
    <t>73.4</t>
  </si>
  <si>
    <t>Elektro</t>
  </si>
  <si>
    <t>SHZ 026</t>
  </si>
  <si>
    <t>Rozvaděč R-HZ-1 pro napájení a ovládání hlavního elektrického čerpadla vč. kabeláže mezi rozvaděče a koncové prvky, motor čerpadla, tlakové spínače bez frekvenčního měniče</t>
  </si>
  <si>
    <t>-13530823</t>
  </si>
  <si>
    <t>SHZ 027</t>
  </si>
  <si>
    <t>Rozvaděč RT-HZ, pro napájení temperování potrubí vč. kabeláže mezi rozvaděč a koncové prvky, topné kabely a jiné topné elementy a senzory termostatů</t>
  </si>
  <si>
    <t>1549096641</t>
  </si>
  <si>
    <t>SHZ 028</t>
  </si>
  <si>
    <t>Topné kabely  vč. fixačních prvků k potrubí, přívodní kabeláže</t>
  </si>
  <si>
    <t>-2048163114</t>
  </si>
  <si>
    <t>SHZ 029</t>
  </si>
  <si>
    <t>Tepelná izolace temperovaného potrubí a oplechovní pozink plechem</t>
  </si>
  <si>
    <t>-1186235753</t>
  </si>
  <si>
    <t>73.5</t>
  </si>
  <si>
    <t>SHZ 030</t>
  </si>
  <si>
    <t>Proplachy potrubí a tlaková zkouška</t>
  </si>
  <si>
    <t>-785478582</t>
  </si>
  <si>
    <t>SHZ 031</t>
  </si>
  <si>
    <t>Uvedení zařízení do provozu, funkční a tlakové zkoušky obsahuje zkoušku testovací pěnou. Neobsahuje náklady na vodu</t>
  </si>
  <si>
    <t>-16320434</t>
  </si>
  <si>
    <t>SHZ 032</t>
  </si>
  <si>
    <t>Dokumentace skutečného provedení   + dokumentace ke kolaudaci včetně kontroly provozuschopnosti</t>
  </si>
  <si>
    <t>-743035630</t>
  </si>
  <si>
    <t>SHZ 033</t>
  </si>
  <si>
    <t>Dopravy, ubytování a ostatní náklady</t>
  </si>
  <si>
    <t>518727249</t>
  </si>
  <si>
    <t>PS.01 - Světelné zabezpečovací zařízení</t>
  </si>
  <si>
    <t xml:space="preserve">    74 - Světelné zabezpečovací zařízení SZZ</t>
  </si>
  <si>
    <t xml:space="preserve">      74. 01 - Technologie heliportu</t>
  </si>
  <si>
    <t xml:space="preserve">      74. 02 - Ostatní</t>
  </si>
  <si>
    <t>Světelné zabezpečovací zařízení SZZ</t>
  </si>
  <si>
    <t>74. 01</t>
  </si>
  <si>
    <t>Technologie heliportu</t>
  </si>
  <si>
    <t>SZZ 001</t>
  </si>
  <si>
    <t>Napájecí rozvaděč paralelního rozvodu 3,0kVA</t>
  </si>
  <si>
    <t>1385524034</t>
  </si>
  <si>
    <t>SZZ 002</t>
  </si>
  <si>
    <t>Rádiové dálkové ovládání světelných zařízení heliportu pomocí standardního palubního vysílače, vč. příslušenství (VHF anténa, koaxiální kabel 50 ohm - délka 25 m, konektory, zemnící přípravek, koaxiální přepěťová ochrana s držákem, uzemnění)</t>
  </si>
  <si>
    <t>1458773491</t>
  </si>
  <si>
    <t>SZZ 003</t>
  </si>
  <si>
    <t>Zábleskový maják heliportu (optická jednotka, napájecí skříň, senzorová skříňka s fotobuňkou, sada speciálních propojovacích kabelů), včetně výložníku pro optickou jednotku</t>
  </si>
  <si>
    <t>1624467561</t>
  </si>
  <si>
    <t>SZZ 004</t>
  </si>
  <si>
    <t>Vizuální osvětlený ukazatel směru a rychlosti větru - vizuální ukazatel směru a rychlosti větru, včetně osvětlení větrného kužele, překážkového návěstidla a svorkovnicové skříňky</t>
  </si>
  <si>
    <t>950985249</t>
  </si>
  <si>
    <t>SZZ 005</t>
  </si>
  <si>
    <t>Zapuštěné návěstidlo TLOF 8" všesměrové, barva zelená, 230V/14W, LED</t>
  </si>
  <si>
    <t>-200327857</t>
  </si>
  <si>
    <t>SZZ 006</t>
  </si>
  <si>
    <t>Zapuštěné návěstidlo FPAG 8" všesměrové, barva bílá, 230V/14W, LED</t>
  </si>
  <si>
    <t>-1987832529</t>
  </si>
  <si>
    <t>SZZ 007</t>
  </si>
  <si>
    <t>Základna 8" pro zapuštěné návěstidlo, spodní  nebo boční vývod, včetně těsnění, 1ks včetně přípravku pro zalévání</t>
  </si>
  <si>
    <t>1858525430</t>
  </si>
  <si>
    <t>SZZ 008</t>
  </si>
  <si>
    <t>Zalévací hmota pro lepení základny zapuštěných návěstidel</t>
  </si>
  <si>
    <t>1829823439</t>
  </si>
  <si>
    <t>SZZ 009</t>
  </si>
  <si>
    <t>Jádrový vrt Ø 250 mm, délka 200 mm</t>
  </si>
  <si>
    <t>-1505338836</t>
  </si>
  <si>
    <t>SZZ 011</t>
  </si>
  <si>
    <t>Optická jednotka APAPI  2x100W, včetně žárovek, nosné konstrukce a instalačního příslušenství, včetně nastavení (přístrojů pro nastavení)</t>
  </si>
  <si>
    <t>-1549645648</t>
  </si>
  <si>
    <t>SZZ 012</t>
  </si>
  <si>
    <t>Izolační transformátor 100 W, 230V / 15,2V</t>
  </si>
  <si>
    <t>1391446211</t>
  </si>
  <si>
    <t>SZZ 013</t>
  </si>
  <si>
    <t>Venkovní instalační krabice pro transformátor, včetně příslušenství pro upevnění na spodní stranu desky heliportu</t>
  </si>
  <si>
    <t>783579703</t>
  </si>
  <si>
    <t>SZZ 014</t>
  </si>
  <si>
    <t>Noční překážkové návěstidlo LED nízké svítivosti, typ B, barva červěná (provedení pro připojení napájení přes svorkovnici v návěstidle)</t>
  </si>
  <si>
    <t>-738031224</t>
  </si>
  <si>
    <t>SZZ 015</t>
  </si>
  <si>
    <t>Úchyt nočního překážkového návěstidla (instalace na plochou střechu)</t>
  </si>
  <si>
    <t>-2122684225</t>
  </si>
  <si>
    <t>Poznámka k položce:
Úchyt nočního překážkového návěstidla (instalace na plochou střechu):
- Al stožárek průměr 60 mm, délka 750 mm
- Víko na beton
- Spojka
- Betonová dlaždice 600x600x60 mm - 2 ks
- Podložka pod betonové dlaždice (lepenka, guma nebo plast)
- Spojovací materiál
- Vytvoření boční kabelové průchodky stožárkem pro napájecí kabel NN</t>
  </si>
  <si>
    <t>SZZ 016</t>
  </si>
  <si>
    <t>Konektor (zásuvka)</t>
  </si>
  <si>
    <t>-24291802</t>
  </si>
  <si>
    <t>SZZ 017</t>
  </si>
  <si>
    <t>Konektor (vidlice)</t>
  </si>
  <si>
    <t>-1904409630</t>
  </si>
  <si>
    <t>SZZ 018</t>
  </si>
  <si>
    <t>Konektor rozdvojka - odbočka</t>
  </si>
  <si>
    <t>-368847552</t>
  </si>
  <si>
    <t>SZZ 019</t>
  </si>
  <si>
    <t>Kabel H07RN-F 2x4</t>
  </si>
  <si>
    <t>-1148471566</t>
  </si>
  <si>
    <t>SZZ 020</t>
  </si>
  <si>
    <t>Kabel H07RN-F 2x2,5</t>
  </si>
  <si>
    <t>721825993</t>
  </si>
  <si>
    <t>SZZ 021</t>
  </si>
  <si>
    <t>Kabel CYKY 3Cx2,5</t>
  </si>
  <si>
    <t>1491764497</t>
  </si>
  <si>
    <t>SZZ 022</t>
  </si>
  <si>
    <t>Kabel CYKY 5Cx2,5</t>
  </si>
  <si>
    <t>-1901189881</t>
  </si>
  <si>
    <t>SZZ 023</t>
  </si>
  <si>
    <t>Kabel CYKY 5Cx4</t>
  </si>
  <si>
    <t>1281783733</t>
  </si>
  <si>
    <t>SZZ 024</t>
  </si>
  <si>
    <t>Kabel CY 25</t>
  </si>
  <si>
    <t>-2075287179</t>
  </si>
  <si>
    <t>SZZ 025</t>
  </si>
  <si>
    <t>Kabel CY 6</t>
  </si>
  <si>
    <t>2113560961</t>
  </si>
  <si>
    <t>SZZ 026</t>
  </si>
  <si>
    <t>Propojovací kabeláž ovládání (kabely 2x2x0,25, H05VV-F 3CX1,5, NHX HX 5x2,5, CYKY 3Dx1,5), včetně konektorů</t>
  </si>
  <si>
    <t>450552716</t>
  </si>
  <si>
    <t>SZZ 027</t>
  </si>
  <si>
    <t>Přepěťová ochrana NN typ1, 3-fázový, včetně rozvodné skříňky a uzemnění (pro kabel WDI)</t>
  </si>
  <si>
    <t>-1544697862</t>
  </si>
  <si>
    <t>SZZ 028</t>
  </si>
  <si>
    <t>Přepěťová ochrana NN typ1, 1-fázový, včetně rozvodné skříňky a uzemnění (pro kabel NPZ)</t>
  </si>
  <si>
    <t>-462190243</t>
  </si>
  <si>
    <t>SZZ 029</t>
  </si>
  <si>
    <t>Trasa kabelů uvnitř objektů - plastová instalační lišta</t>
  </si>
  <si>
    <t>1376478779</t>
  </si>
  <si>
    <t>SZZ 030</t>
  </si>
  <si>
    <t xml:space="preserve">Venkovní plechový kabelový žlab 200 mm s víkem (podvěšení pod konstrukci heliportu a lávky), včetně spojovacího materiálu a úchytů a kotvení </t>
  </si>
  <si>
    <t>1883865523</t>
  </si>
  <si>
    <t>SZZ 031</t>
  </si>
  <si>
    <t xml:space="preserve">Venkovní plechový kabelový žlab 100 mm s víkem (podvěšení pod konstrukci heliportu a lávky), včetně spojovacího materiálu a úchytů a kotvení </t>
  </si>
  <si>
    <t>-746397437</t>
  </si>
  <si>
    <t>SZZ 032</t>
  </si>
  <si>
    <t>Ochranná trubka ∅ 60 mm, kotveno á 1,0 m objímkou do zdiva, trubka i kotva z nerezavějící oceli, včetně hmoždinek do zdiva</t>
  </si>
  <si>
    <t>-614917603</t>
  </si>
  <si>
    <t>SZZ 033</t>
  </si>
  <si>
    <t>Uzemnění, systémová spojka z nerezavějící oceli, propojení těla návěstidla, kabeláž viz kabel CY 25 a CY 6</t>
  </si>
  <si>
    <t>1953212283</t>
  </si>
  <si>
    <t>"PAPI" 4</t>
  </si>
  <si>
    <t>"Návestidla" 90</t>
  </si>
  <si>
    <t>SZZ 034</t>
  </si>
  <si>
    <t>1329647076</t>
  </si>
  <si>
    <t>SZZ 035</t>
  </si>
  <si>
    <t>614561287</t>
  </si>
  <si>
    <t>SZZ 036</t>
  </si>
  <si>
    <t>-1928230273</t>
  </si>
  <si>
    <t>SZZ 036a</t>
  </si>
  <si>
    <t>Úchyt nočního překážkového návěstidla (instalace na komín Ø1,5 m)</t>
  </si>
  <si>
    <t>-221366997</t>
  </si>
  <si>
    <t>Poznámka k položce:
Úchyt nočního překážkového návěstidla (instalace na komín):
- objímka komínu Ø1,5 m
- Al konzola se stožárkem průměr 60 mm, délka 250 mm
- Spojky a příchytky
- Spojovací materiál</t>
  </si>
  <si>
    <t>SZZ 036b</t>
  </si>
  <si>
    <t>Provedení instalace překážkových návěstidel na tělese komína, osazenéí návěstidel a trasy elektro, včetně kabelových chrániček</t>
  </si>
  <si>
    <t>-1950869772</t>
  </si>
  <si>
    <t>74. 02</t>
  </si>
  <si>
    <t>SZZ 037</t>
  </si>
  <si>
    <t>sada</t>
  </si>
  <si>
    <t>310392376</t>
  </si>
  <si>
    <t>SZZ 038</t>
  </si>
  <si>
    <t>42422697</t>
  </si>
  <si>
    <t>SZZ 039</t>
  </si>
  <si>
    <t>-1531221436</t>
  </si>
  <si>
    <t>SZZ 040</t>
  </si>
  <si>
    <t>-143144629</t>
  </si>
  <si>
    <t>SZZ 041</t>
  </si>
  <si>
    <t>309505612</t>
  </si>
  <si>
    <t>SZZ 042</t>
  </si>
  <si>
    <t>-1276566219</t>
  </si>
  <si>
    <t>SZZ 043</t>
  </si>
  <si>
    <t>Dokumentace pro zkoušky provozní způsobilosti</t>
  </si>
  <si>
    <t>-1642665608</t>
  </si>
  <si>
    <t>SZZ 044</t>
  </si>
  <si>
    <t>Výchozí revize, revizní zprávy</t>
  </si>
  <si>
    <t>-1649027332</t>
  </si>
  <si>
    <t>SZZ 045</t>
  </si>
  <si>
    <t>Vizuální prohlídky a elektrické zkoušky</t>
  </si>
  <si>
    <t>-567440829</t>
  </si>
  <si>
    <t>SZZ 046</t>
  </si>
  <si>
    <t xml:space="preserve">Provozní zkouška </t>
  </si>
  <si>
    <t>81835501</t>
  </si>
  <si>
    <t>SZZ 047</t>
  </si>
  <si>
    <t>Zkoušky provozní způsobilosti</t>
  </si>
  <si>
    <t>-1938658329</t>
  </si>
  <si>
    <t>SZZ 048</t>
  </si>
  <si>
    <t>Komplexní zkoušky</t>
  </si>
  <si>
    <t>500962021</t>
  </si>
  <si>
    <t>SZZ 049</t>
  </si>
  <si>
    <t>Dokumentace skutečného provedení stavby</t>
  </si>
  <si>
    <t>-1405257674</t>
  </si>
  <si>
    <t>SZZ 050</t>
  </si>
  <si>
    <t>Letové ověření</t>
  </si>
  <si>
    <t>1710835257</t>
  </si>
  <si>
    <t>SZZ 051</t>
  </si>
  <si>
    <t>1133680604</t>
  </si>
  <si>
    <t>SZZ 052</t>
  </si>
  <si>
    <t>669343469</t>
  </si>
  <si>
    <t>SZZ 053</t>
  </si>
  <si>
    <t>Výškové práce na komínu do výčky 50 m</t>
  </si>
  <si>
    <t>-1630993046</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</si>
  <si>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</si>
  <si>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</si>
  <si>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</si>
  <si>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</si>
  <si>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</si>
  <si>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VRN5 - Finanční náklady</t>
  </si>
  <si>
    <t xml:space="preserve">    VRN7 - Provozní vlivy</t>
  </si>
  <si>
    <t xml:space="preserve">    VRN9 - Ostatní náklady</t>
  </si>
  <si>
    <t>VRN1</t>
  </si>
  <si>
    <t>Průzkumné, geodetické a projektové práce</t>
  </si>
  <si>
    <t>013254000</t>
  </si>
  <si>
    <t>1024</t>
  </si>
  <si>
    <t>-645910312</t>
  </si>
  <si>
    <t>https://podminky.urs.cz/item/CS_URS_2024_01/013254000</t>
  </si>
  <si>
    <t>013294000</t>
  </si>
  <si>
    <t>Ostatní dokumentace - dílenská dokumentace</t>
  </si>
  <si>
    <t>673381752</t>
  </si>
  <si>
    <t>https://podminky.urs.cz/item/CS_URS_2024_01/013294000</t>
  </si>
  <si>
    <t>VRN2</t>
  </si>
  <si>
    <t>Příprava staveniště</t>
  </si>
  <si>
    <t>020001000</t>
  </si>
  <si>
    <t>412439586</t>
  </si>
  <si>
    <t>https://podminky.urs.cz/item/CS_URS_2024_01/020001000</t>
  </si>
  <si>
    <t>Poznámka k položce:
 -Zřízení trvalé, dočasné deponie a mezideponie -zřízení příjezdů a přístupů na staveniště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t>
  </si>
  <si>
    <t>VRN3</t>
  </si>
  <si>
    <t>Zařízení staveniště</t>
  </si>
  <si>
    <t>030001000</t>
  </si>
  <si>
    <t>-927113138</t>
  </si>
  <si>
    <t>https://podminky.urs.cz/item/CS_URS_2024_01/030001000</t>
  </si>
  <si>
    <t>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t>
  </si>
  <si>
    <t>039002000</t>
  </si>
  <si>
    <t>Zrušení zařízení staveniště</t>
  </si>
  <si>
    <t>57772118</t>
  </si>
  <si>
    <t>https://podminky.urs.cz/item/CS_URS_2024_01/039002000</t>
  </si>
  <si>
    <t>Poznámka k položce:
-náklady zhotovitele spojené s kompletní likvidací zařízení staveniště vč. uvedení všech dotčených ploch do bezvadného stavu</t>
  </si>
  <si>
    <t>039003000</t>
  </si>
  <si>
    <t xml:space="preserve">Úklid </t>
  </si>
  <si>
    <t>-695809844</t>
  </si>
  <si>
    <t>VRN4</t>
  </si>
  <si>
    <t>Inženýrská činnost</t>
  </si>
  <si>
    <t>043002000</t>
  </si>
  <si>
    <t>Zkoušky a ostatní měření</t>
  </si>
  <si>
    <t>133374322</t>
  </si>
  <si>
    <t>https://podminky.urs.cz/item/CS_URS_2024_01/043002000</t>
  </si>
  <si>
    <t>Poznámka k položce:
Provedení všech zkoušek a revizí předepsaných projektovou a zadávací dokumentací, platnými normami, návodů k obsluze - (neuvedených v jednotlivých soupisech prací)</t>
  </si>
  <si>
    <t>045002000</t>
  </si>
  <si>
    <t>Kompletační a koordinační činnost</t>
  </si>
  <si>
    <t>1327904438</t>
  </si>
  <si>
    <t>https://podminky.urs.cz/item/CS_URS_2024_01/045002000</t>
  </si>
  <si>
    <t>Poznámka k položce:
-příprava předávací dokumentace dle ZD -ostatní kompletační činnost</t>
  </si>
  <si>
    <t>VRN5</t>
  </si>
  <si>
    <t>Finanční náklady</t>
  </si>
  <si>
    <t>059002000</t>
  </si>
  <si>
    <t>Ostatní finance  - pojištění dodavatele a pojištění díla</t>
  </si>
  <si>
    <t>1621246358</t>
  </si>
  <si>
    <t>https://podminky.urs.cz/item/CS_URS_2024_01/059002000</t>
  </si>
  <si>
    <t>Poznámka k položce:
Náklady zhotovitele spojené s povinným pojištěním dodavatele nebo stavebního díla či jeho části nebo odpovědnosti za škodu, jak je uvedeno v návrhu SoD.</t>
  </si>
  <si>
    <t>VRN7</t>
  </si>
  <si>
    <t>Provozní vlivy</t>
  </si>
  <si>
    <t>071002000</t>
  </si>
  <si>
    <t>Provoz investora, třetích osob</t>
  </si>
  <si>
    <t>-768300626</t>
  </si>
  <si>
    <t>https://podminky.urs.cz/item/CS_URS_2024_01/071002000</t>
  </si>
  <si>
    <t>VRN9</t>
  </si>
  <si>
    <t>Ostatní náklady</t>
  </si>
  <si>
    <t>090001000</t>
  </si>
  <si>
    <t>-167622169</t>
  </si>
  <si>
    <t>https://podminky.urs.cz/item/CS_URS_2024_01/090001000</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</si>
  <si>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do původního, bezvadného stavu -vytyčení všech inženýrských sítí před zahájením prací vč. řádného zajištění. Zpětné protokolární předání všech inženýrských sítí jednotlivým správcům vč. uvedení dotčených ploch do bezvadného stavu. ---------------------------------------------------------------------------- -ostatní, jinde neuvedené, náklady potřebné k provedení a předání díla objednateli _ dle PD a 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</si>
</sst>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
      <sz val="9"/>
      <color theme="0"/>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theme="2" tint="-0.7499799728393555"/>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242">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7"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19"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7"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1"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2" fillId="4" borderId="0" xfId="0" applyFont="1" applyFill="1" applyAlignment="1">
      <alignment horizontal="center" vertical="center"/>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7" xfId="0" applyNumberFormat="1" applyFont="1" applyBorder="1" applyAlignment="1">
      <alignment vertical="center"/>
    </xf>
    <xf numFmtId="4" fontId="20" fillId="0" borderId="0" xfId="0" applyNumberFormat="1" applyFont="1" applyAlignment="1">
      <alignment vertical="center"/>
    </xf>
    <xf numFmtId="166" fontId="20" fillId="0" borderId="0" xfId="0" applyNumberFormat="1" applyFont="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7" xfId="0" applyNumberFormat="1" applyFont="1" applyBorder="1" applyAlignment="1">
      <alignment vertical="center"/>
    </xf>
    <xf numFmtId="4" fontId="28" fillId="0" borderId="0" xfId="0" applyNumberFormat="1" applyFont="1" applyAlignment="1">
      <alignment vertical="center"/>
    </xf>
    <xf numFmtId="166" fontId="28" fillId="0" borderId="0" xfId="0" applyNumberFormat="1" applyFont="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0" fontId="30" fillId="0" borderId="0" xfId="20" applyFont="1" applyAlignment="1">
      <alignment horizontal="center" vertical="center"/>
    </xf>
    <xf numFmtId="4" fontId="28" fillId="0" borderId="18" xfId="0" applyNumberFormat="1" applyFont="1" applyBorder="1" applyAlignment="1">
      <alignment vertical="center"/>
    </xf>
    <xf numFmtId="4" fontId="28" fillId="0" borderId="19" xfId="0" applyNumberFormat="1" applyFont="1" applyBorder="1" applyAlignment="1">
      <alignment vertical="center"/>
    </xf>
    <xf numFmtId="166" fontId="28" fillId="0" borderId="19" xfId="0" applyNumberFormat="1" applyFont="1" applyBorder="1" applyAlignment="1">
      <alignment vertical="center"/>
    </xf>
    <xf numFmtId="4" fontId="28" fillId="0" borderId="20" xfId="0" applyNumberFormat="1" applyFont="1" applyBorder="1" applyAlignment="1">
      <alignment vertical="center"/>
    </xf>
    <xf numFmtId="0" fontId="31" fillId="0" borderId="0" xfId="0" applyFont="1" applyAlignment="1">
      <alignment horizontal="left" vertical="center"/>
    </xf>
    <xf numFmtId="0" fontId="0" fillId="0" borderId="3" xfId="0" applyBorder="1" applyAlignment="1">
      <alignment vertical="center" wrapText="1"/>
    </xf>
    <xf numFmtId="0" fontId="17"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0" xfId="0" applyFont="1" applyFill="1" applyAlignment="1">
      <alignment horizontal="center" vertical="center" wrapText="1"/>
    </xf>
    <xf numFmtId="4" fontId="24" fillId="0" borderId="0" xfId="0" applyNumberFormat="1" applyFont="1"/>
    <xf numFmtId="166" fontId="33" fillId="0" borderId="10" xfId="0" applyNumberFormat="1" applyFont="1" applyBorder="1"/>
    <xf numFmtId="166" fontId="33" fillId="0" borderId="11" xfId="0" applyNumberFormat="1" applyFont="1" applyBorder="1"/>
    <xf numFmtId="4" fontId="34"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7"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2" fillId="0" borderId="22" xfId="0" applyFont="1" applyBorder="1" applyAlignment="1">
      <alignment horizontal="center" vertical="center"/>
    </xf>
    <xf numFmtId="49" fontId="22" fillId="0" borderId="22" xfId="0" applyNumberFormat="1" applyFont="1" applyBorder="1" applyAlignment="1">
      <alignment horizontal="left" vertical="center" wrapText="1"/>
    </xf>
    <xf numFmtId="0" fontId="22" fillId="0" borderId="22" xfId="0" applyFont="1" applyBorder="1" applyAlignment="1">
      <alignment horizontal="left" vertical="center" wrapText="1"/>
    </xf>
    <xf numFmtId="0" fontId="22" fillId="0" borderId="22" xfId="0" applyFont="1" applyBorder="1" applyAlignment="1">
      <alignment horizontal="center" vertical="center" wrapText="1"/>
    </xf>
    <xf numFmtId="167" fontId="22" fillId="0" borderId="22" xfId="0" applyNumberFormat="1" applyFont="1" applyBorder="1" applyAlignment="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lignment vertical="center"/>
    </xf>
    <xf numFmtId="0" fontId="0" fillId="0" borderId="22" xfId="0" applyBorder="1" applyAlignment="1">
      <alignment vertical="center"/>
    </xf>
    <xf numFmtId="0" fontId="23" fillId="2" borderId="17" xfId="0" applyFont="1" applyFill="1" applyBorder="1" applyAlignment="1" applyProtection="1">
      <alignment horizontal="left" vertical="center"/>
      <protection locked="0"/>
    </xf>
    <xf numFmtId="0" fontId="23" fillId="0" borderId="0" xfId="0" applyFont="1" applyAlignment="1">
      <alignment horizontal="center" vertical="center"/>
    </xf>
    <xf numFmtId="166" fontId="23" fillId="0" borderId="0" xfId="0" applyNumberFormat="1" applyFont="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Alignment="1">
      <alignment vertical="center"/>
    </xf>
    <xf numFmtId="0" fontId="35" fillId="0" borderId="0" xfId="0" applyFont="1" applyAlignment="1">
      <alignment horizontal="left" vertical="center"/>
    </xf>
    <xf numFmtId="0" fontId="36" fillId="0" borderId="0" xfId="20" applyFont="1" applyAlignment="1" applyProtection="1">
      <alignment vertical="center" wrapText="1"/>
      <protection/>
    </xf>
    <xf numFmtId="0" fontId="0" fillId="0" borderId="0" xfId="0" applyAlignment="1" applyProtection="1">
      <alignment vertical="center"/>
      <protection locked="0"/>
    </xf>
    <xf numFmtId="0" fontId="0" fillId="0" borderId="17" xfId="0" applyBorder="1" applyAlignment="1">
      <alignment vertical="center"/>
    </xf>
    <xf numFmtId="0" fontId="10" fillId="0" borderId="3" xfId="0" applyFont="1" applyBorder="1" applyAlignment="1">
      <alignment vertical="center"/>
    </xf>
    <xf numFmtId="0" fontId="37"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12"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8" fillId="0" borderId="22" xfId="0" applyFont="1" applyBorder="1" applyAlignment="1">
      <alignment horizontal="center" vertical="center"/>
    </xf>
    <xf numFmtId="49" fontId="38" fillId="0" borderId="22" xfId="0" applyNumberFormat="1" applyFont="1" applyBorder="1" applyAlignment="1">
      <alignment horizontal="left" vertical="center" wrapText="1"/>
    </xf>
    <xf numFmtId="0" fontId="38" fillId="0" borderId="22" xfId="0" applyFont="1" applyBorder="1" applyAlignment="1">
      <alignment horizontal="left" vertical="center" wrapText="1"/>
    </xf>
    <xf numFmtId="0" fontId="38" fillId="0" borderId="22" xfId="0" applyFont="1" applyBorder="1" applyAlignment="1">
      <alignment horizontal="center" vertical="center" wrapText="1"/>
    </xf>
    <xf numFmtId="167" fontId="38" fillId="0" borderId="22" xfId="0" applyNumberFormat="1" applyFont="1" applyBorder="1" applyAlignment="1">
      <alignment vertical="center"/>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lignment vertical="center"/>
    </xf>
    <xf numFmtId="0" fontId="39" fillId="0" borderId="22" xfId="0" applyFont="1" applyBorder="1" applyAlignment="1">
      <alignment vertical="center"/>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Alignment="1">
      <alignment horizontal="center" vertical="center"/>
    </xf>
    <xf numFmtId="0" fontId="40" fillId="0" borderId="0" xfId="0" applyFont="1" applyAlignment="1">
      <alignment vertical="center" wrapText="1"/>
    </xf>
    <xf numFmtId="167" fontId="22" fillId="2" borderId="22" xfId="0" applyNumberFormat="1" applyFont="1" applyFill="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19" xfId="0" applyFont="1" applyBorder="1" applyAlignment="1">
      <alignment horizontal="center" vertical="center"/>
    </xf>
    <xf numFmtId="166" fontId="23" fillId="0" borderId="19" xfId="0" applyNumberFormat="1" applyFont="1" applyBorder="1" applyAlignment="1">
      <alignment vertical="center"/>
    </xf>
    <xf numFmtId="166" fontId="23" fillId="0" borderId="20" xfId="0" applyNumberFormat="1" applyFont="1" applyBorder="1" applyAlignment="1">
      <alignmen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6" fillId="0" borderId="0" xfId="0" applyFont="1" applyAlignment="1">
      <alignment horizontal="left" vertical="center" wrapText="1"/>
    </xf>
    <xf numFmtId="0" fontId="29" fillId="0" borderId="0" xfId="0" applyFont="1" applyAlignment="1">
      <alignment horizontal="left" vertical="center" wrapText="1"/>
    </xf>
    <xf numFmtId="0" fontId="22" fillId="4" borderId="7"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4" fontId="24" fillId="0" borderId="0" xfId="0" applyNumberFormat="1" applyFont="1" applyAlignment="1">
      <alignment horizontal="righ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7"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18"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21" xfId="0" applyFill="1" applyBorder="1" applyAlignment="1">
      <alignment vertical="center"/>
    </xf>
    <xf numFmtId="0" fontId="5" fillId="3" borderId="7" xfId="0" applyFont="1" applyFill="1" applyBorder="1" applyAlignment="1">
      <alignment horizontal="left" vertical="center"/>
    </xf>
    <xf numFmtId="4" fontId="8" fillId="0" borderId="0" xfId="0" applyNumberFormat="1" applyFont="1" applyAlignment="1">
      <alignment vertical="center"/>
    </xf>
    <xf numFmtId="0" fontId="8" fillId="0" borderId="0" xfId="0" applyFont="1" applyAlignment="1">
      <alignment vertical="center"/>
    </xf>
    <xf numFmtId="0" fontId="22" fillId="4" borderId="7" xfId="0" applyFont="1" applyFill="1" applyBorder="1" applyAlignment="1">
      <alignment horizontal="right" vertical="center"/>
    </xf>
    <xf numFmtId="4" fontId="27" fillId="0" borderId="0" xfId="0" applyNumberFormat="1" applyFont="1" applyAlignment="1">
      <alignment horizontal="right" vertical="center"/>
    </xf>
    <xf numFmtId="0" fontId="27" fillId="0" borderId="0" xfId="0" applyFont="1" applyAlignment="1">
      <alignment vertical="center"/>
    </xf>
    <xf numFmtId="4" fontId="8" fillId="0" borderId="0" xfId="0" applyNumberFormat="1" applyFont="1" applyAlignment="1">
      <alignment horizontal="righ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2" fillId="4" borderId="21" xfId="0" applyFont="1" applyFill="1" applyBorder="1" applyAlignment="1">
      <alignment horizontal="left" vertical="center"/>
    </xf>
    <xf numFmtId="4" fontId="27" fillId="0" borderId="0" xfId="0" applyNumberFormat="1" applyFont="1" applyAlignment="1">
      <alignment vertical="center"/>
    </xf>
    <xf numFmtId="0" fontId="20" fillId="0" borderId="16" xfId="0" applyFont="1" applyBorder="1" applyAlignment="1">
      <alignment horizontal="center" vertical="center"/>
    </xf>
    <xf numFmtId="0" fontId="20" fillId="0" borderId="10" xfId="0" applyFont="1" applyBorder="1" applyAlignment="1">
      <alignment horizontal="left" vertical="center"/>
    </xf>
    <xf numFmtId="0" fontId="21" fillId="0" borderId="17" xfId="0" applyFont="1" applyBorder="1" applyAlignment="1">
      <alignment horizontal="left" vertical="center"/>
    </xf>
    <xf numFmtId="0" fontId="21"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xf numFmtId="0" fontId="42" fillId="5" borderId="22" xfId="0" applyFont="1" applyFill="1" applyBorder="1" applyAlignment="1">
      <alignment horizontal="center" vertical="center"/>
    </xf>
    <xf numFmtId="49" fontId="42" fillId="5" borderId="22" xfId="0" applyNumberFormat="1" applyFont="1" applyFill="1" applyBorder="1" applyAlignment="1">
      <alignment horizontal="left" vertical="center" wrapText="1"/>
    </xf>
    <xf numFmtId="0" fontId="42" fillId="5" borderId="22" xfId="0" applyFont="1" applyFill="1" applyBorder="1" applyAlignment="1">
      <alignment horizontal="left" vertical="center" wrapText="1"/>
    </xf>
    <xf numFmtId="0" fontId="42" fillId="5" borderId="22" xfId="0" applyFont="1" applyFill="1" applyBorder="1" applyAlignment="1">
      <alignment horizontal="center" vertical="center" wrapText="1"/>
    </xf>
    <xf numFmtId="167" fontId="42" fillId="5" borderId="22" xfId="0" applyNumberFormat="1" applyFont="1" applyFill="1" applyBorder="1" applyAlignment="1">
      <alignment vertical="center"/>
    </xf>
    <xf numFmtId="4" fontId="42" fillId="5" borderId="22" xfId="0" applyNumberFormat="1" applyFont="1" applyFill="1" applyBorder="1" applyAlignment="1" applyProtection="1">
      <alignment vertical="center"/>
      <protection locked="0"/>
    </xf>
    <xf numFmtId="4" fontId="42" fillId="5" borderId="22" xfId="0" applyNumberFormat="1" applyFont="1" applyFill="1" applyBorder="1" applyAlignment="1">
      <alignmen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4_01/013254000" TargetMode="External" /><Relationship Id="rId2" Type="http://schemas.openxmlformats.org/officeDocument/2006/relationships/hyperlink" Target="https://podminky.urs.cz/item/CS_URS_2024_01/013294000" TargetMode="External" /><Relationship Id="rId3" Type="http://schemas.openxmlformats.org/officeDocument/2006/relationships/hyperlink" Target="https://podminky.urs.cz/item/CS_URS_2024_01/020001000" TargetMode="External" /><Relationship Id="rId4" Type="http://schemas.openxmlformats.org/officeDocument/2006/relationships/hyperlink" Target="https://podminky.urs.cz/item/CS_URS_2024_01/030001000" TargetMode="External" /><Relationship Id="rId5" Type="http://schemas.openxmlformats.org/officeDocument/2006/relationships/hyperlink" Target="https://podminky.urs.cz/item/CS_URS_2024_01/039002000" TargetMode="External" /><Relationship Id="rId6" Type="http://schemas.openxmlformats.org/officeDocument/2006/relationships/hyperlink" Target="https://podminky.urs.cz/item/CS_URS_2024_01/043002000" TargetMode="External" /><Relationship Id="rId7" Type="http://schemas.openxmlformats.org/officeDocument/2006/relationships/hyperlink" Target="https://podminky.urs.cz/item/CS_URS_2024_01/045002000" TargetMode="External" /><Relationship Id="rId8" Type="http://schemas.openxmlformats.org/officeDocument/2006/relationships/hyperlink" Target="https://podminky.urs.cz/item/CS_URS_2024_01/059002000" TargetMode="External" /><Relationship Id="rId9" Type="http://schemas.openxmlformats.org/officeDocument/2006/relationships/hyperlink" Target="https://podminky.urs.cz/item/CS_URS_2024_01/071002000" TargetMode="External" /><Relationship Id="rId10" Type="http://schemas.openxmlformats.org/officeDocument/2006/relationships/hyperlink" Target="https://podminky.urs.cz/item/CS_URS_2024_01/090001000" TargetMode="External" /><Relationship Id="rId1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4_01/310271041" TargetMode="External" /><Relationship Id="rId2" Type="http://schemas.openxmlformats.org/officeDocument/2006/relationships/hyperlink" Target="https://podminky.urs.cz/item/CS_URS_2024_01/317944323" TargetMode="External" /><Relationship Id="rId3" Type="http://schemas.openxmlformats.org/officeDocument/2006/relationships/hyperlink" Target="https://podminky.urs.cz/item/CS_URS_2024_01/319201321" TargetMode="External" /><Relationship Id="rId4" Type="http://schemas.openxmlformats.org/officeDocument/2006/relationships/hyperlink" Target="https://podminky.urs.cz/item/CS_URS_2024_01/319202321" TargetMode="External" /><Relationship Id="rId5" Type="http://schemas.openxmlformats.org/officeDocument/2006/relationships/hyperlink" Target="https://podminky.urs.cz/item/CS_URS_2024_01/919735126" TargetMode="External" /><Relationship Id="rId6" Type="http://schemas.openxmlformats.org/officeDocument/2006/relationships/hyperlink" Target="https://podminky.urs.cz/item/CS_URS_2024_01/965042231" TargetMode="External" /><Relationship Id="rId7" Type="http://schemas.openxmlformats.org/officeDocument/2006/relationships/hyperlink" Target="https://podminky.urs.cz/item/CS_URS_2024_01/968072455" TargetMode="External" /><Relationship Id="rId8" Type="http://schemas.openxmlformats.org/officeDocument/2006/relationships/hyperlink" Target="https://podminky.urs.cz/item/CS_URS_2024_01/971033631" TargetMode="External" /><Relationship Id="rId9" Type="http://schemas.openxmlformats.org/officeDocument/2006/relationships/hyperlink" Target="https://podminky.urs.cz/item/CS_URS_2024_01/971033651" TargetMode="External" /><Relationship Id="rId10" Type="http://schemas.openxmlformats.org/officeDocument/2006/relationships/hyperlink" Target="https://podminky.urs.cz/item/CS_URS_2024_01/974031135" TargetMode="External" /><Relationship Id="rId11" Type="http://schemas.openxmlformats.org/officeDocument/2006/relationships/hyperlink" Target="https://podminky.urs.cz/item/CS_URS_2024_01/974031139" TargetMode="External" /><Relationship Id="rId12" Type="http://schemas.openxmlformats.org/officeDocument/2006/relationships/hyperlink" Target="https://podminky.urs.cz/item/CS_URS_2024_01/976082131" TargetMode="External" /><Relationship Id="rId13" Type="http://schemas.openxmlformats.org/officeDocument/2006/relationships/hyperlink" Target="https://podminky.urs.cz/item/CS_URS_2024_01/977151118" TargetMode="External" /><Relationship Id="rId14" Type="http://schemas.openxmlformats.org/officeDocument/2006/relationships/hyperlink" Target="https://podminky.urs.cz/item/CS_URS_2024_01/977151125" TargetMode="External" /><Relationship Id="rId15" Type="http://schemas.openxmlformats.org/officeDocument/2006/relationships/hyperlink" Target="https://podminky.urs.cz/item/CS_URS_2024_01/977151128" TargetMode="External" /><Relationship Id="rId16" Type="http://schemas.openxmlformats.org/officeDocument/2006/relationships/hyperlink" Target="https://podminky.urs.cz/item/CS_URS_2024_01/977211123" TargetMode="External" /><Relationship Id="rId17" Type="http://schemas.openxmlformats.org/officeDocument/2006/relationships/hyperlink" Target="https://podminky.urs.cz/item/CS_URS_2024_01/978013121" TargetMode="External" /><Relationship Id="rId18" Type="http://schemas.openxmlformats.org/officeDocument/2006/relationships/hyperlink" Target="https://podminky.urs.cz/item/CS_URS_2024_01/978013191" TargetMode="External" /><Relationship Id="rId19" Type="http://schemas.openxmlformats.org/officeDocument/2006/relationships/hyperlink" Target="https://podminky.urs.cz/item/CS_URS_2024_01/997013157" TargetMode="External" /><Relationship Id="rId20" Type="http://schemas.openxmlformats.org/officeDocument/2006/relationships/hyperlink" Target="https://podminky.urs.cz/item/CS_URS_2024_01/997013501" TargetMode="External" /><Relationship Id="rId21" Type="http://schemas.openxmlformats.org/officeDocument/2006/relationships/hyperlink" Target="https://podminky.urs.cz/item/CS_URS_2024_01/997013509" TargetMode="External" /><Relationship Id="rId22" Type="http://schemas.openxmlformats.org/officeDocument/2006/relationships/hyperlink" Target="https://podminky.urs.cz/item/CS_URS_2024_01/997013609" TargetMode="External" /><Relationship Id="rId23" Type="http://schemas.openxmlformats.org/officeDocument/2006/relationships/hyperlink" Target="https://podminky.urs.cz/item/CS_URS_2024_01/998011010" TargetMode="External" /><Relationship Id="rId24" Type="http://schemas.openxmlformats.org/officeDocument/2006/relationships/hyperlink" Target="https://podminky.urs.cz/item/CS_URS_2024_01/763135802" TargetMode="External" /><Relationship Id="rId25" Type="http://schemas.openxmlformats.org/officeDocument/2006/relationships/hyperlink" Target="https://podminky.urs.cz/item/CS_URS_2024_01/764004821" TargetMode="External" /><Relationship Id="rId26" Type="http://schemas.openxmlformats.org/officeDocument/2006/relationships/hyperlink" Target="https://podminky.urs.cz/item/CS_URS_2024_01/764004861" TargetMode="External" /><Relationship Id="rId27" Type="http://schemas.openxmlformats.org/officeDocument/2006/relationships/hyperlink" Target="https://podminky.urs.cz/item/CS_URS_2024_01/767581801" TargetMode="External" /><Relationship Id="rId28" Type="http://schemas.openxmlformats.org/officeDocument/2006/relationships/hyperlink" Target="https://podminky.urs.cz/item/CS_URS_2024_01/767582800" TargetMode="External" /><Relationship Id="rId2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4_01/311272241" TargetMode="External" /><Relationship Id="rId2" Type="http://schemas.openxmlformats.org/officeDocument/2006/relationships/hyperlink" Target="https://podminky.urs.cz/item/CS_URS_2024_01/611315416" TargetMode="External" /><Relationship Id="rId3" Type="http://schemas.openxmlformats.org/officeDocument/2006/relationships/hyperlink" Target="https://podminky.urs.cz/item/CS_URS_2024_01/612315418" TargetMode="External" /><Relationship Id="rId4" Type="http://schemas.openxmlformats.org/officeDocument/2006/relationships/hyperlink" Target="https://podminky.urs.cz/item/CS_URS_2024_01/776221221" TargetMode="External" /><Relationship Id="rId5" Type="http://schemas.openxmlformats.org/officeDocument/2006/relationships/hyperlink" Target="https://podminky.urs.cz/item/CS_URS_2024_01/776111311" TargetMode="External" /><Relationship Id="rId6" Type="http://schemas.openxmlformats.org/officeDocument/2006/relationships/hyperlink" Target="https://podminky.urs.cz/item/CS_URS_2024_01/776121112" TargetMode="External" /><Relationship Id="rId7" Type="http://schemas.openxmlformats.org/officeDocument/2006/relationships/hyperlink" Target="https://podminky.urs.cz/item/CS_URS_2024_01/776141111" TargetMode="External" /><Relationship Id="rId8" Type="http://schemas.openxmlformats.org/officeDocument/2006/relationships/hyperlink" Target="https://podminky.urs.cz/item/CS_URS_2024_01/776111112" TargetMode="External" /><Relationship Id="rId9" Type="http://schemas.openxmlformats.org/officeDocument/2006/relationships/hyperlink" Target="https://podminky.urs.cz/item/CS_URS_2024_01/631311115" TargetMode="External" /><Relationship Id="rId10" Type="http://schemas.openxmlformats.org/officeDocument/2006/relationships/hyperlink" Target="https://podminky.urs.cz/item/CS_URS_2024_01/631319171" TargetMode="External" /><Relationship Id="rId11" Type="http://schemas.openxmlformats.org/officeDocument/2006/relationships/hyperlink" Target="https://podminky.urs.cz/item/CS_URS_2024_01/631362024" TargetMode="External" /><Relationship Id="rId12" Type="http://schemas.openxmlformats.org/officeDocument/2006/relationships/hyperlink" Target="https://podminky.urs.cz/item/CS_URS_2024_01/713191132" TargetMode="External" /><Relationship Id="rId13" Type="http://schemas.openxmlformats.org/officeDocument/2006/relationships/hyperlink" Target="https://podminky.urs.cz/item/CS_URS_2024_01/713121121" TargetMode="External" /><Relationship Id="rId14" Type="http://schemas.openxmlformats.org/officeDocument/2006/relationships/hyperlink" Target="https://podminky.urs.cz/item/CS_URS_2024_01/965046111" TargetMode="External" /><Relationship Id="rId15" Type="http://schemas.openxmlformats.org/officeDocument/2006/relationships/hyperlink" Target="https://podminky.urs.cz/item/CS_URS_2024_01/777521105" TargetMode="External" /><Relationship Id="rId16" Type="http://schemas.openxmlformats.org/officeDocument/2006/relationships/hyperlink" Target="https://podminky.urs.cz/item/CS_URS_2024_01/777131103" TargetMode="External" /><Relationship Id="rId17" Type="http://schemas.openxmlformats.org/officeDocument/2006/relationships/hyperlink" Target="https://podminky.urs.cz/item/CS_URS_2024_01/777111111" TargetMode="External" /><Relationship Id="rId18" Type="http://schemas.openxmlformats.org/officeDocument/2006/relationships/hyperlink" Target="https://podminky.urs.cz/item/CS_URS_2024_01/776141111" TargetMode="External" /><Relationship Id="rId19" Type="http://schemas.openxmlformats.org/officeDocument/2006/relationships/hyperlink" Target="https://podminky.urs.cz/item/CS_URS_2024_01/777111123" TargetMode="External" /><Relationship Id="rId20" Type="http://schemas.openxmlformats.org/officeDocument/2006/relationships/hyperlink" Target="https://podminky.urs.cz/item/CS_URS_2024_01/631311125" TargetMode="External" /><Relationship Id="rId21" Type="http://schemas.openxmlformats.org/officeDocument/2006/relationships/hyperlink" Target="https://podminky.urs.cz/item/CS_URS_2024_01/631319173" TargetMode="External" /><Relationship Id="rId22" Type="http://schemas.openxmlformats.org/officeDocument/2006/relationships/hyperlink" Target="https://podminky.urs.cz/item/CS_URS_2024_01/631362024" TargetMode="External" /><Relationship Id="rId23" Type="http://schemas.openxmlformats.org/officeDocument/2006/relationships/hyperlink" Target="https://podminky.urs.cz/item/CS_URS_2024_01/713191132" TargetMode="External" /><Relationship Id="rId24" Type="http://schemas.openxmlformats.org/officeDocument/2006/relationships/hyperlink" Target="https://podminky.urs.cz/item/CS_URS_2024_01/965046111" TargetMode="External" /><Relationship Id="rId25" Type="http://schemas.openxmlformats.org/officeDocument/2006/relationships/hyperlink" Target="https://podminky.urs.cz/item/CS_URS_2024_01/941311111" TargetMode="External" /><Relationship Id="rId26" Type="http://schemas.openxmlformats.org/officeDocument/2006/relationships/hyperlink" Target="https://podminky.urs.cz/item/CS_URS_2024_01/941311211" TargetMode="External" /><Relationship Id="rId27" Type="http://schemas.openxmlformats.org/officeDocument/2006/relationships/hyperlink" Target="https://podminky.urs.cz/item/CS_URS_2024_01/941311811" TargetMode="External" /><Relationship Id="rId28" Type="http://schemas.openxmlformats.org/officeDocument/2006/relationships/hyperlink" Target="https://podminky.urs.cz/item/CS_URS_2024_01/952901221" TargetMode="External" /><Relationship Id="rId29" Type="http://schemas.openxmlformats.org/officeDocument/2006/relationships/hyperlink" Target="https://podminky.urs.cz/item/CS_URS_2024_01/953943211" TargetMode="External" /><Relationship Id="rId30" Type="http://schemas.openxmlformats.org/officeDocument/2006/relationships/hyperlink" Target="https://podminky.urs.cz/item/CS_URS_2024_01/953961114" TargetMode="External" /><Relationship Id="rId31" Type="http://schemas.openxmlformats.org/officeDocument/2006/relationships/hyperlink" Target="https://podminky.urs.cz/item/CS_URS_2024_01/953965116" TargetMode="External" /><Relationship Id="rId32" Type="http://schemas.openxmlformats.org/officeDocument/2006/relationships/hyperlink" Target="https://podminky.urs.cz/item/CS_URS_2024_01/998011010" TargetMode="External" /><Relationship Id="rId33" Type="http://schemas.openxmlformats.org/officeDocument/2006/relationships/hyperlink" Target="https://podminky.urs.cz/item/CS_URS_2024_01/HZS4131" TargetMode="External" /><Relationship Id="rId34" Type="http://schemas.openxmlformats.org/officeDocument/2006/relationships/hyperlink" Target="https://podminky.urs.cz/item/CS_URS_2024_01/998712203" TargetMode="External" /><Relationship Id="rId35" Type="http://schemas.openxmlformats.org/officeDocument/2006/relationships/hyperlink" Target="https://podminky.urs.cz/item/CS_URS_2024_01/712363506" TargetMode="External" /><Relationship Id="rId36" Type="http://schemas.openxmlformats.org/officeDocument/2006/relationships/hyperlink" Target="https://podminky.urs.cz/item/CS_URS_2024_01/919726122" TargetMode="External" /><Relationship Id="rId37" Type="http://schemas.openxmlformats.org/officeDocument/2006/relationships/hyperlink" Target="https://podminky.urs.cz/item/CS_URS_2024_01/713123112" TargetMode="External" /><Relationship Id="rId38" Type="http://schemas.openxmlformats.org/officeDocument/2006/relationships/hyperlink" Target="https://podminky.urs.cz/item/CS_URS_2024_01/712341559" TargetMode="External" /><Relationship Id="rId39" Type="http://schemas.openxmlformats.org/officeDocument/2006/relationships/hyperlink" Target="https://podminky.urs.cz/item/CS_URS_2024_01/712311101" TargetMode="External" /><Relationship Id="rId40" Type="http://schemas.openxmlformats.org/officeDocument/2006/relationships/hyperlink" Target="https://podminky.urs.cz/item/CS_URS_2024_01/631311125" TargetMode="External" /><Relationship Id="rId41" Type="http://schemas.openxmlformats.org/officeDocument/2006/relationships/hyperlink" Target="https://podminky.urs.cz/item/CS_URS_2024_01/777111111" TargetMode="External" /><Relationship Id="rId42" Type="http://schemas.openxmlformats.org/officeDocument/2006/relationships/hyperlink" Target="https://podminky.urs.cz/item/CS_URS_2024_01/763111447" TargetMode="External" /><Relationship Id="rId43" Type="http://schemas.openxmlformats.org/officeDocument/2006/relationships/hyperlink" Target="https://podminky.urs.cz/item/CS_URS_2024_01/763111717" TargetMode="External" /><Relationship Id="rId44" Type="http://schemas.openxmlformats.org/officeDocument/2006/relationships/hyperlink" Target="https://podminky.urs.cz/item/CS_URS_2024_01/998763413" TargetMode="External" /><Relationship Id="rId45" Type="http://schemas.openxmlformats.org/officeDocument/2006/relationships/hyperlink" Target="https://podminky.urs.cz/item/CS_URS_2024_01/998767213" TargetMode="External" /><Relationship Id="rId46" Type="http://schemas.openxmlformats.org/officeDocument/2006/relationships/hyperlink" Target="https://podminky.urs.cz/item/CS_URS_2024_01/789221531" TargetMode="External" /><Relationship Id="rId47" Type="http://schemas.openxmlformats.org/officeDocument/2006/relationships/hyperlink" Target="https://podminky.urs.cz/item/CS_URS_2024_01/789421231" TargetMode="External" /><Relationship Id="rId48" Type="http://schemas.openxmlformats.org/officeDocument/2006/relationships/hyperlink" Target="https://podminky.urs.cz/item/CS_URS_2024_01/784181121" TargetMode="External" /><Relationship Id="rId49" Type="http://schemas.openxmlformats.org/officeDocument/2006/relationships/hyperlink" Target="https://podminky.urs.cz/item/CS_URS_2024_01/784321031" TargetMode="External" /><Relationship Id="rId50" Type="http://schemas.openxmlformats.org/officeDocument/2006/relationships/hyperlink" Target="https://podminky.urs.cz/item/CS_URS_2024_01/HZS1301" TargetMode="External" /><Relationship Id="rId5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4_01/789221531" TargetMode="External" /><Relationship Id="rId2" Type="http://schemas.openxmlformats.org/officeDocument/2006/relationships/hyperlink" Target="https://podminky.urs.cz/item/CS_URS_2024_01/789421231" TargetMode="External" /><Relationship Id="rId3" Type="http://schemas.openxmlformats.org/officeDocument/2006/relationships/hyperlink" Target="https://podminky.urs.cz/item/CS_URS_2024_01/789221531" TargetMode="External" /><Relationship Id="rId4" Type="http://schemas.openxmlformats.org/officeDocument/2006/relationships/hyperlink" Target="https://podminky.urs.cz/item/CS_URS_2024_01/789421231" TargetMode="External" /><Relationship Id="rId5" Type="http://schemas.openxmlformats.org/officeDocument/2006/relationships/hyperlink" Target="https://podminky.urs.cz/item/CS_URS_2024_01/789221531" TargetMode="External" /><Relationship Id="rId6" Type="http://schemas.openxmlformats.org/officeDocument/2006/relationships/hyperlink" Target="https://podminky.urs.cz/item/CS_URS_2024_01/789421231" TargetMode="External" /><Relationship Id="rId7" Type="http://schemas.openxmlformats.org/officeDocument/2006/relationships/hyperlink" Target="https://podminky.urs.cz/item/CS_URS_2024_01/789221531" TargetMode="External" /><Relationship Id="rId8" Type="http://schemas.openxmlformats.org/officeDocument/2006/relationships/hyperlink" Target="https://podminky.urs.cz/item/CS_URS_2024_01/789421231" TargetMode="External" /><Relationship Id="rId9" Type="http://schemas.openxmlformats.org/officeDocument/2006/relationships/hyperlink" Target="https://podminky.urs.cz/item/CS_URS_2024_01/789221531" TargetMode="External" /><Relationship Id="rId10" Type="http://schemas.openxmlformats.org/officeDocument/2006/relationships/hyperlink" Target="https://podminky.urs.cz/item/CS_URS_2024_01/789421231" TargetMode="External" /><Relationship Id="rId11" Type="http://schemas.openxmlformats.org/officeDocument/2006/relationships/hyperlink" Target="https://podminky.urs.cz/item/CS_URS_2024_01/789221531" TargetMode="External" /><Relationship Id="rId12" Type="http://schemas.openxmlformats.org/officeDocument/2006/relationships/hyperlink" Target="https://podminky.urs.cz/item/CS_URS_2024_01/789421231" TargetMode="External" /><Relationship Id="rId13" Type="http://schemas.openxmlformats.org/officeDocument/2006/relationships/hyperlink" Target="https://podminky.urs.cz/item/CS_URS_2024_01/789221531" TargetMode="External" /><Relationship Id="rId14" Type="http://schemas.openxmlformats.org/officeDocument/2006/relationships/hyperlink" Target="https://podminky.urs.cz/item/CS_URS_2024_01/789421231" TargetMode="External" /><Relationship Id="rId15" Type="http://schemas.openxmlformats.org/officeDocument/2006/relationships/hyperlink" Target="https://podminky.urs.cz/item/CS_URS_2024_01/789221531" TargetMode="External" /><Relationship Id="rId16" Type="http://schemas.openxmlformats.org/officeDocument/2006/relationships/hyperlink" Target="https://podminky.urs.cz/item/CS_URS_2024_01/789421231" TargetMode="External" /><Relationship Id="rId17" Type="http://schemas.openxmlformats.org/officeDocument/2006/relationships/hyperlink" Target="https://podminky.urs.cz/item/CS_URS_2024_01/789221531" TargetMode="External" /><Relationship Id="rId18" Type="http://schemas.openxmlformats.org/officeDocument/2006/relationships/hyperlink" Target="https://podminky.urs.cz/item/CS_URS_2024_01/789421231" TargetMode="External" /><Relationship Id="rId19" Type="http://schemas.openxmlformats.org/officeDocument/2006/relationships/hyperlink" Target="https://podminky.urs.cz/item/CS_URS_2024_01/789221531" TargetMode="External" /><Relationship Id="rId20" Type="http://schemas.openxmlformats.org/officeDocument/2006/relationships/hyperlink" Target="https://podminky.urs.cz/item/CS_URS_2024_01/789421231" TargetMode="External" /><Relationship Id="rId21" Type="http://schemas.openxmlformats.org/officeDocument/2006/relationships/hyperlink" Target="https://podminky.urs.cz/item/CS_URS_2024_01/789221531" TargetMode="External" /><Relationship Id="rId22" Type="http://schemas.openxmlformats.org/officeDocument/2006/relationships/hyperlink" Target="https://podminky.urs.cz/item/CS_URS_2024_01/789421231" TargetMode="External" /><Relationship Id="rId23" Type="http://schemas.openxmlformats.org/officeDocument/2006/relationships/hyperlink" Target="https://podminky.urs.cz/item/CS_URS_2024_01/789221531" TargetMode="External" /><Relationship Id="rId24" Type="http://schemas.openxmlformats.org/officeDocument/2006/relationships/hyperlink" Target="https://podminky.urs.cz/item/CS_URS_2024_01/789421231" TargetMode="External" /><Relationship Id="rId25" Type="http://schemas.openxmlformats.org/officeDocument/2006/relationships/hyperlink" Target="https://podminky.urs.cz/item/CS_URS_2024_01/789221531" TargetMode="External" /><Relationship Id="rId26" Type="http://schemas.openxmlformats.org/officeDocument/2006/relationships/hyperlink" Target="https://podminky.urs.cz/item/CS_URS_2024_01/789421231" TargetMode="External" /><Relationship Id="rId27" Type="http://schemas.openxmlformats.org/officeDocument/2006/relationships/hyperlink" Target="https://podminky.urs.cz/item/CS_URS_2024_01/789221531" TargetMode="External" /><Relationship Id="rId28" Type="http://schemas.openxmlformats.org/officeDocument/2006/relationships/hyperlink" Target="https://podminky.urs.cz/item/CS_URS_2024_01/789421231" TargetMode="External" /><Relationship Id="rId29" Type="http://schemas.openxmlformats.org/officeDocument/2006/relationships/hyperlink" Target="https://podminky.urs.cz/item/CS_URS_2024_01/789221531" TargetMode="External" /><Relationship Id="rId30" Type="http://schemas.openxmlformats.org/officeDocument/2006/relationships/hyperlink" Target="https://podminky.urs.cz/item/CS_URS_2024_01/789421231" TargetMode="External" /><Relationship Id="rId31" Type="http://schemas.openxmlformats.org/officeDocument/2006/relationships/hyperlink" Target="https://podminky.urs.cz/item/CS_URS_2024_01/789221531" TargetMode="External" /><Relationship Id="rId32" Type="http://schemas.openxmlformats.org/officeDocument/2006/relationships/hyperlink" Target="https://podminky.urs.cz/item/CS_URS_2024_01/789421231" TargetMode="External" /><Relationship Id="rId33" Type="http://schemas.openxmlformats.org/officeDocument/2006/relationships/hyperlink" Target="https://podminky.urs.cz/item/CS_URS_2024_01/789221531" TargetMode="External" /><Relationship Id="rId34" Type="http://schemas.openxmlformats.org/officeDocument/2006/relationships/hyperlink" Target="https://podminky.urs.cz/item/CS_URS_2024_01/789421231" TargetMode="External" /><Relationship Id="rId35" Type="http://schemas.openxmlformats.org/officeDocument/2006/relationships/hyperlink" Target="https://podminky.urs.cz/item/CS_URS_2024_01/789221531" TargetMode="External" /><Relationship Id="rId36" Type="http://schemas.openxmlformats.org/officeDocument/2006/relationships/hyperlink" Target="https://podminky.urs.cz/item/CS_URS_2024_01/789421231" TargetMode="External" /><Relationship Id="rId37" Type="http://schemas.openxmlformats.org/officeDocument/2006/relationships/hyperlink" Target="https://podminky.urs.cz/item/CS_URS_2024_01/941111121" TargetMode="External" /><Relationship Id="rId38" Type="http://schemas.openxmlformats.org/officeDocument/2006/relationships/hyperlink" Target="https://podminky.urs.cz/item/CS_URS_2024_01/941111221" TargetMode="External" /><Relationship Id="rId39" Type="http://schemas.openxmlformats.org/officeDocument/2006/relationships/hyperlink" Target="https://podminky.urs.cz/item/CS_URS_2024_01/941111821" TargetMode="External" /><Relationship Id="rId40" Type="http://schemas.openxmlformats.org/officeDocument/2006/relationships/hyperlink" Target="https://podminky.urs.cz/item/CS_URS_2024_01/953961115" TargetMode="External" /><Relationship Id="rId41" Type="http://schemas.openxmlformats.org/officeDocument/2006/relationships/hyperlink" Target="https://podminky.urs.cz/item/CS_URS_2024_01/953965141" TargetMode="External" /><Relationship Id="rId42" Type="http://schemas.openxmlformats.org/officeDocument/2006/relationships/hyperlink" Target="https://podminky.urs.cz/item/CS_URS_2024_01/HZS1301" TargetMode="External" /><Relationship Id="rId43" Type="http://schemas.openxmlformats.org/officeDocument/2006/relationships/hyperlink" Target="https://podminky.urs.cz/item/CS_URS_2024_01/998012043" TargetMode="External" /><Relationship Id="rId44" Type="http://schemas.openxmlformats.org/officeDocument/2006/relationships/hyperlink" Target="https://podminky.urs.cz/item/CS_URS_2024_01/HZS4131" TargetMode="External" /><Relationship Id="rId45"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9"/>
  <sheetViews>
    <sheetView showGridLines="0" tabSelected="1" workbookViewId="0" topLeftCell="A30">
      <selection activeCell="BH38" sqref="BH38"/>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3</v>
      </c>
      <c r="BT1" s="14" t="s">
        <v>4</v>
      </c>
      <c r="BU1" s="14" t="s">
        <v>4</v>
      </c>
      <c r="BV1" s="14" t="s">
        <v>5</v>
      </c>
    </row>
    <row r="2" spans="44:72" ht="36.9" customHeight="1">
      <c r="AR2" s="200"/>
      <c r="AS2" s="200"/>
      <c r="AT2" s="200"/>
      <c r="AU2" s="200"/>
      <c r="AV2" s="200"/>
      <c r="AW2" s="200"/>
      <c r="AX2" s="200"/>
      <c r="AY2" s="200"/>
      <c r="AZ2" s="200"/>
      <c r="BA2" s="200"/>
      <c r="BB2" s="200"/>
      <c r="BC2" s="200"/>
      <c r="BD2" s="200"/>
      <c r="BE2" s="200"/>
      <c r="BS2" s="15" t="s">
        <v>6</v>
      </c>
      <c r="BT2" s="15" t="s">
        <v>7</v>
      </c>
    </row>
    <row r="3" spans="2:72" ht="6.9"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 customHeight="1">
      <c r="B4" s="18"/>
      <c r="D4" s="19" t="s">
        <v>9</v>
      </c>
      <c r="AR4" s="18"/>
      <c r="AS4" s="20" t="s">
        <v>10</v>
      </c>
      <c r="BE4" s="21" t="s">
        <v>11</v>
      </c>
      <c r="BS4" s="15" t="s">
        <v>12</v>
      </c>
    </row>
    <row r="5" spans="2:71" ht="12" customHeight="1">
      <c r="B5" s="18"/>
      <c r="D5" s="22" t="s">
        <v>13</v>
      </c>
      <c r="K5" s="199" t="s">
        <v>14</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R5" s="18"/>
      <c r="BE5" s="196" t="s">
        <v>15</v>
      </c>
      <c r="BS5" s="15" t="s">
        <v>6</v>
      </c>
    </row>
    <row r="6" spans="2:71" ht="36.9" customHeight="1">
      <c r="B6" s="18"/>
      <c r="D6" s="24" t="s">
        <v>16</v>
      </c>
      <c r="K6" s="201" t="s">
        <v>17</v>
      </c>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R6" s="18"/>
      <c r="BE6" s="197"/>
      <c r="BS6" s="15" t="s">
        <v>6</v>
      </c>
    </row>
    <row r="7" spans="2:71" ht="12" customHeight="1">
      <c r="B7" s="18"/>
      <c r="D7" s="25" t="s">
        <v>18</v>
      </c>
      <c r="K7" s="23" t="s">
        <v>1</v>
      </c>
      <c r="AK7" s="25" t="s">
        <v>19</v>
      </c>
      <c r="AN7" s="23" t="s">
        <v>1</v>
      </c>
      <c r="AR7" s="18"/>
      <c r="BE7" s="197"/>
      <c r="BS7" s="15" t="s">
        <v>6</v>
      </c>
    </row>
    <row r="8" spans="2:71" ht="12" customHeight="1">
      <c r="B8" s="18"/>
      <c r="D8" s="25" t="s">
        <v>20</v>
      </c>
      <c r="K8" s="23" t="s">
        <v>21</v>
      </c>
      <c r="AK8" s="25" t="s">
        <v>22</v>
      </c>
      <c r="AN8" s="26" t="s">
        <v>23</v>
      </c>
      <c r="AR8" s="18"/>
      <c r="BE8" s="197"/>
      <c r="BS8" s="15" t="s">
        <v>6</v>
      </c>
    </row>
    <row r="9" spans="2:71" ht="14.4" customHeight="1">
      <c r="B9" s="18"/>
      <c r="AR9" s="18"/>
      <c r="BE9" s="197"/>
      <c r="BS9" s="15" t="s">
        <v>6</v>
      </c>
    </row>
    <row r="10" spans="2:71" ht="12" customHeight="1">
      <c r="B10" s="18"/>
      <c r="D10" s="25" t="s">
        <v>24</v>
      </c>
      <c r="AK10" s="25" t="s">
        <v>25</v>
      </c>
      <c r="AN10" s="23" t="s">
        <v>26</v>
      </c>
      <c r="AR10" s="18"/>
      <c r="BE10" s="197"/>
      <c r="BS10" s="15" t="s">
        <v>6</v>
      </c>
    </row>
    <row r="11" spans="2:71" ht="18.45" customHeight="1">
      <c r="B11" s="18"/>
      <c r="E11" s="23" t="s">
        <v>27</v>
      </c>
      <c r="AK11" s="25" t="s">
        <v>28</v>
      </c>
      <c r="AN11" s="23" t="s">
        <v>29</v>
      </c>
      <c r="AR11" s="18"/>
      <c r="BE11" s="197"/>
      <c r="BS11" s="15" t="s">
        <v>6</v>
      </c>
    </row>
    <row r="12" spans="2:71" ht="6.9" customHeight="1">
      <c r="B12" s="18"/>
      <c r="AR12" s="18"/>
      <c r="BE12" s="197"/>
      <c r="BS12" s="15" t="s">
        <v>6</v>
      </c>
    </row>
    <row r="13" spans="2:71" ht="12" customHeight="1">
      <c r="B13" s="18"/>
      <c r="D13" s="25" t="s">
        <v>30</v>
      </c>
      <c r="AK13" s="25" t="s">
        <v>25</v>
      </c>
      <c r="AN13" s="27" t="s">
        <v>31</v>
      </c>
      <c r="AR13" s="18"/>
      <c r="BE13" s="197"/>
      <c r="BS13" s="15" t="s">
        <v>6</v>
      </c>
    </row>
    <row r="14" spans="2:71" ht="13.2">
      <c r="B14" s="18"/>
      <c r="E14" s="202" t="s">
        <v>31</v>
      </c>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5" t="s">
        <v>28</v>
      </c>
      <c r="AN14" s="27" t="s">
        <v>31</v>
      </c>
      <c r="AR14" s="18"/>
      <c r="BE14" s="197"/>
      <c r="BS14" s="15" t="s">
        <v>6</v>
      </c>
    </row>
    <row r="15" spans="2:71" ht="6.9" customHeight="1">
      <c r="B15" s="18"/>
      <c r="AR15" s="18"/>
      <c r="BE15" s="197"/>
      <c r="BS15" s="15" t="s">
        <v>4</v>
      </c>
    </row>
    <row r="16" spans="2:71" ht="12" customHeight="1">
      <c r="B16" s="18"/>
      <c r="D16" s="25" t="s">
        <v>32</v>
      </c>
      <c r="AK16" s="25" t="s">
        <v>25</v>
      </c>
      <c r="AN16" s="23" t="s">
        <v>33</v>
      </c>
      <c r="AR16" s="18"/>
      <c r="BE16" s="197"/>
      <c r="BS16" s="15" t="s">
        <v>4</v>
      </c>
    </row>
    <row r="17" spans="2:71" ht="18.45" customHeight="1">
      <c r="B17" s="18"/>
      <c r="E17" s="23" t="s">
        <v>34</v>
      </c>
      <c r="AK17" s="25" t="s">
        <v>28</v>
      </c>
      <c r="AN17" s="23" t="s">
        <v>35</v>
      </c>
      <c r="AR17" s="18"/>
      <c r="BE17" s="197"/>
      <c r="BS17" s="15" t="s">
        <v>36</v>
      </c>
    </row>
    <row r="18" spans="2:71" ht="6.9" customHeight="1">
      <c r="B18" s="18"/>
      <c r="AR18" s="18"/>
      <c r="BE18" s="197"/>
      <c r="BS18" s="15" t="s">
        <v>6</v>
      </c>
    </row>
    <row r="19" spans="2:71" ht="12" customHeight="1">
      <c r="B19" s="18"/>
      <c r="D19" s="25" t="s">
        <v>37</v>
      </c>
      <c r="AK19" s="25" t="s">
        <v>25</v>
      </c>
      <c r="AN19" s="23" t="s">
        <v>1</v>
      </c>
      <c r="AR19" s="18"/>
      <c r="BE19" s="197"/>
      <c r="BS19" s="15" t="s">
        <v>6</v>
      </c>
    </row>
    <row r="20" spans="2:71" ht="18.45" customHeight="1">
      <c r="B20" s="18"/>
      <c r="E20" s="23" t="s">
        <v>38</v>
      </c>
      <c r="AK20" s="25" t="s">
        <v>28</v>
      </c>
      <c r="AN20" s="23" t="s">
        <v>1</v>
      </c>
      <c r="AR20" s="18"/>
      <c r="BE20" s="197"/>
      <c r="BS20" s="15" t="s">
        <v>36</v>
      </c>
    </row>
    <row r="21" spans="2:57" ht="6.9" customHeight="1">
      <c r="B21" s="18"/>
      <c r="AR21" s="18"/>
      <c r="BE21" s="197"/>
    </row>
    <row r="22" spans="2:57" ht="12" customHeight="1">
      <c r="B22" s="18"/>
      <c r="D22" s="25" t="s">
        <v>39</v>
      </c>
      <c r="AR22" s="18"/>
      <c r="BE22" s="197"/>
    </row>
    <row r="23" spans="2:57" ht="23.25" customHeight="1">
      <c r="B23" s="18"/>
      <c r="E23" s="204" t="s">
        <v>40</v>
      </c>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R23" s="18"/>
      <c r="BE23" s="197"/>
    </row>
    <row r="24" spans="2:57" ht="6.9" customHeight="1">
      <c r="B24" s="18"/>
      <c r="AR24" s="18"/>
      <c r="BE24" s="197"/>
    </row>
    <row r="25" spans="2:57" ht="6.9" customHeight="1">
      <c r="B25" s="18"/>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R25" s="18"/>
      <c r="BE25" s="197"/>
    </row>
    <row r="26" spans="2:57" s="1" customFormat="1" ht="25.95" customHeight="1">
      <c r="B26" s="30"/>
      <c r="D26" s="31" t="s">
        <v>41</v>
      </c>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205">
        <f>ROUND(AG94,2)</f>
        <v>0</v>
      </c>
      <c r="AL26" s="206"/>
      <c r="AM26" s="206"/>
      <c r="AN26" s="206"/>
      <c r="AO26" s="206"/>
      <c r="AR26" s="30"/>
      <c r="BE26" s="197"/>
    </row>
    <row r="27" spans="2:57" s="1" customFormat="1" ht="6.9" customHeight="1">
      <c r="B27" s="30"/>
      <c r="AR27" s="30"/>
      <c r="BE27" s="197"/>
    </row>
    <row r="28" spans="2:57" s="1" customFormat="1" ht="13.2">
      <c r="B28" s="30"/>
      <c r="L28" s="207" t="s">
        <v>42</v>
      </c>
      <c r="M28" s="207"/>
      <c r="N28" s="207"/>
      <c r="O28" s="207"/>
      <c r="P28" s="207"/>
      <c r="W28" s="207" t="s">
        <v>43</v>
      </c>
      <c r="X28" s="207"/>
      <c r="Y28" s="207"/>
      <c r="Z28" s="207"/>
      <c r="AA28" s="207"/>
      <c r="AB28" s="207"/>
      <c r="AC28" s="207"/>
      <c r="AD28" s="207"/>
      <c r="AE28" s="207"/>
      <c r="AK28" s="207" t="s">
        <v>44</v>
      </c>
      <c r="AL28" s="207"/>
      <c r="AM28" s="207"/>
      <c r="AN28" s="207"/>
      <c r="AO28" s="207"/>
      <c r="AR28" s="30"/>
      <c r="BE28" s="197"/>
    </row>
    <row r="29" spans="2:57" s="2" customFormat="1" ht="14.4" customHeight="1">
      <c r="B29" s="34"/>
      <c r="D29" s="25" t="s">
        <v>45</v>
      </c>
      <c r="F29" s="25" t="s">
        <v>46</v>
      </c>
      <c r="L29" s="210">
        <v>0.21</v>
      </c>
      <c r="M29" s="209"/>
      <c r="N29" s="209"/>
      <c r="O29" s="209"/>
      <c r="P29" s="209"/>
      <c r="W29" s="208">
        <f>ROUND(AZ94,2)</f>
        <v>0</v>
      </c>
      <c r="X29" s="209"/>
      <c r="Y29" s="209"/>
      <c r="Z29" s="209"/>
      <c r="AA29" s="209"/>
      <c r="AB29" s="209"/>
      <c r="AC29" s="209"/>
      <c r="AD29" s="209"/>
      <c r="AE29" s="209"/>
      <c r="AK29" s="208">
        <f>ROUND(AV94,2)</f>
        <v>0</v>
      </c>
      <c r="AL29" s="209"/>
      <c r="AM29" s="209"/>
      <c r="AN29" s="209"/>
      <c r="AO29" s="209"/>
      <c r="AR29" s="34"/>
      <c r="BE29" s="198"/>
    </row>
    <row r="30" spans="2:57" s="2" customFormat="1" ht="14.4" customHeight="1">
      <c r="B30" s="34"/>
      <c r="F30" s="25" t="s">
        <v>47</v>
      </c>
      <c r="L30" s="210">
        <v>0.12</v>
      </c>
      <c r="M30" s="209"/>
      <c r="N30" s="209"/>
      <c r="O30" s="209"/>
      <c r="P30" s="209"/>
      <c r="W30" s="208">
        <f>ROUND(BA94,2)</f>
        <v>0</v>
      </c>
      <c r="X30" s="209"/>
      <c r="Y30" s="209"/>
      <c r="Z30" s="209"/>
      <c r="AA30" s="209"/>
      <c r="AB30" s="209"/>
      <c r="AC30" s="209"/>
      <c r="AD30" s="209"/>
      <c r="AE30" s="209"/>
      <c r="AK30" s="208">
        <f>ROUND(AW94,2)</f>
        <v>0</v>
      </c>
      <c r="AL30" s="209"/>
      <c r="AM30" s="209"/>
      <c r="AN30" s="209"/>
      <c r="AO30" s="209"/>
      <c r="AR30" s="34"/>
      <c r="BE30" s="198"/>
    </row>
    <row r="31" spans="2:57" s="2" customFormat="1" ht="14.4" customHeight="1" hidden="1">
      <c r="B31" s="34"/>
      <c r="F31" s="25" t="s">
        <v>48</v>
      </c>
      <c r="L31" s="210">
        <v>0.21</v>
      </c>
      <c r="M31" s="209"/>
      <c r="N31" s="209"/>
      <c r="O31" s="209"/>
      <c r="P31" s="209"/>
      <c r="W31" s="208">
        <f>ROUND(BB94,2)</f>
        <v>0</v>
      </c>
      <c r="X31" s="209"/>
      <c r="Y31" s="209"/>
      <c r="Z31" s="209"/>
      <c r="AA31" s="209"/>
      <c r="AB31" s="209"/>
      <c r="AC31" s="209"/>
      <c r="AD31" s="209"/>
      <c r="AE31" s="209"/>
      <c r="AK31" s="208">
        <v>0</v>
      </c>
      <c r="AL31" s="209"/>
      <c r="AM31" s="209"/>
      <c r="AN31" s="209"/>
      <c r="AO31" s="209"/>
      <c r="AR31" s="34"/>
      <c r="BE31" s="198"/>
    </row>
    <row r="32" spans="2:57" s="2" customFormat="1" ht="14.4" customHeight="1" hidden="1">
      <c r="B32" s="34"/>
      <c r="F32" s="25" t="s">
        <v>49</v>
      </c>
      <c r="L32" s="210">
        <v>0.12</v>
      </c>
      <c r="M32" s="209"/>
      <c r="N32" s="209"/>
      <c r="O32" s="209"/>
      <c r="P32" s="209"/>
      <c r="W32" s="208">
        <f>ROUND(BC94,2)</f>
        <v>0</v>
      </c>
      <c r="X32" s="209"/>
      <c r="Y32" s="209"/>
      <c r="Z32" s="209"/>
      <c r="AA32" s="209"/>
      <c r="AB32" s="209"/>
      <c r="AC32" s="209"/>
      <c r="AD32" s="209"/>
      <c r="AE32" s="209"/>
      <c r="AK32" s="208">
        <v>0</v>
      </c>
      <c r="AL32" s="209"/>
      <c r="AM32" s="209"/>
      <c r="AN32" s="209"/>
      <c r="AO32" s="209"/>
      <c r="AR32" s="34"/>
      <c r="BE32" s="198"/>
    </row>
    <row r="33" spans="2:57" s="2" customFormat="1" ht="14.4" customHeight="1" hidden="1">
      <c r="B33" s="34"/>
      <c r="F33" s="25" t="s">
        <v>50</v>
      </c>
      <c r="L33" s="210">
        <v>0</v>
      </c>
      <c r="M33" s="209"/>
      <c r="N33" s="209"/>
      <c r="O33" s="209"/>
      <c r="P33" s="209"/>
      <c r="W33" s="208">
        <f>ROUND(BD94,2)</f>
        <v>0</v>
      </c>
      <c r="X33" s="209"/>
      <c r="Y33" s="209"/>
      <c r="Z33" s="209"/>
      <c r="AA33" s="209"/>
      <c r="AB33" s="209"/>
      <c r="AC33" s="209"/>
      <c r="AD33" s="209"/>
      <c r="AE33" s="209"/>
      <c r="AK33" s="208">
        <v>0</v>
      </c>
      <c r="AL33" s="209"/>
      <c r="AM33" s="209"/>
      <c r="AN33" s="209"/>
      <c r="AO33" s="209"/>
      <c r="AR33" s="34"/>
      <c r="BE33" s="198"/>
    </row>
    <row r="34" spans="2:57" s="1" customFormat="1" ht="6.9" customHeight="1">
      <c r="B34" s="30"/>
      <c r="AR34" s="30"/>
      <c r="BE34" s="197"/>
    </row>
    <row r="35" spans="2:44" s="1" customFormat="1" ht="25.95" customHeight="1">
      <c r="B35" s="30"/>
      <c r="C35" s="35"/>
      <c r="D35" s="36" t="s">
        <v>51</v>
      </c>
      <c r="E35" s="37"/>
      <c r="F35" s="37"/>
      <c r="G35" s="37"/>
      <c r="H35" s="37"/>
      <c r="I35" s="37"/>
      <c r="J35" s="37"/>
      <c r="K35" s="37"/>
      <c r="L35" s="37"/>
      <c r="M35" s="37"/>
      <c r="N35" s="37"/>
      <c r="O35" s="37"/>
      <c r="P35" s="37"/>
      <c r="Q35" s="37"/>
      <c r="R35" s="37"/>
      <c r="S35" s="37"/>
      <c r="T35" s="38" t="s">
        <v>52</v>
      </c>
      <c r="U35" s="37"/>
      <c r="V35" s="37"/>
      <c r="W35" s="37"/>
      <c r="X35" s="214" t="s">
        <v>53</v>
      </c>
      <c r="Y35" s="212"/>
      <c r="Z35" s="212"/>
      <c r="AA35" s="212"/>
      <c r="AB35" s="212"/>
      <c r="AC35" s="37"/>
      <c r="AD35" s="37"/>
      <c r="AE35" s="37"/>
      <c r="AF35" s="37"/>
      <c r="AG35" s="37"/>
      <c r="AH35" s="37"/>
      <c r="AI35" s="37"/>
      <c r="AJ35" s="37"/>
      <c r="AK35" s="211">
        <f>SUM(AK26:AK33)</f>
        <v>0</v>
      </c>
      <c r="AL35" s="212"/>
      <c r="AM35" s="212"/>
      <c r="AN35" s="212"/>
      <c r="AO35" s="213"/>
      <c r="AP35" s="35"/>
      <c r="AQ35" s="35"/>
      <c r="AR35" s="30"/>
    </row>
    <row r="36" spans="2:44" s="1" customFormat="1" ht="6.9" customHeight="1">
      <c r="B36" s="30"/>
      <c r="AR36" s="30"/>
    </row>
    <row r="37" spans="2:44" s="1" customFormat="1" ht="14.4" customHeight="1">
      <c r="B37" s="30"/>
      <c r="AR37" s="30"/>
    </row>
    <row r="38" spans="2:44" ht="14.4" customHeight="1">
      <c r="B38" s="18"/>
      <c r="AR38" s="18"/>
    </row>
    <row r="39" spans="2:44" ht="14.4" customHeight="1">
      <c r="B39" s="18"/>
      <c r="AR39" s="18"/>
    </row>
    <row r="40" spans="2:44" ht="14.4" customHeight="1">
      <c r="B40" s="18"/>
      <c r="AR40" s="18"/>
    </row>
    <row r="41" spans="2:44" ht="14.4" customHeight="1">
      <c r="B41" s="18"/>
      <c r="AR41" s="18"/>
    </row>
    <row r="42" spans="2:44" ht="14.4" customHeight="1">
      <c r="B42" s="18"/>
      <c r="AR42" s="18"/>
    </row>
    <row r="43" spans="2:44" ht="14.4" customHeight="1">
      <c r="B43" s="18"/>
      <c r="AR43" s="18"/>
    </row>
    <row r="44" spans="2:44" ht="14.4" customHeight="1">
      <c r="B44" s="18"/>
      <c r="AR44" s="18"/>
    </row>
    <row r="45" spans="2:44" ht="14.4" customHeight="1">
      <c r="B45" s="18"/>
      <c r="AR45" s="18"/>
    </row>
    <row r="46" spans="2:44" ht="14.4" customHeight="1">
      <c r="B46" s="18"/>
      <c r="AR46" s="18"/>
    </row>
    <row r="47" spans="2:44" ht="14.4" customHeight="1">
      <c r="B47" s="18"/>
      <c r="AR47" s="18"/>
    </row>
    <row r="48" spans="2:44" ht="14.4" customHeight="1">
      <c r="B48" s="18"/>
      <c r="AR48" s="18"/>
    </row>
    <row r="49" spans="2:44" s="1" customFormat="1" ht="14.4" customHeight="1">
      <c r="B49" s="30"/>
      <c r="D49" s="39" t="s">
        <v>54</v>
      </c>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39" t="s">
        <v>55</v>
      </c>
      <c r="AI49" s="40"/>
      <c r="AJ49" s="40"/>
      <c r="AK49" s="40"/>
      <c r="AL49" s="40"/>
      <c r="AM49" s="40"/>
      <c r="AN49" s="40"/>
      <c r="AO49" s="40"/>
      <c r="AR49" s="30"/>
    </row>
    <row r="50" spans="2:44" ht="10.2">
      <c r="B50" s="18"/>
      <c r="AR50" s="18"/>
    </row>
    <row r="51" spans="2:44" ht="10.2">
      <c r="B51" s="18"/>
      <c r="AR51" s="18"/>
    </row>
    <row r="52" spans="2:44" ht="10.2">
      <c r="B52" s="18"/>
      <c r="AR52" s="18"/>
    </row>
    <row r="53" spans="2:44" ht="10.2">
      <c r="B53" s="18"/>
      <c r="AR53" s="18"/>
    </row>
    <row r="54" spans="2:44" ht="10.2">
      <c r="B54" s="18"/>
      <c r="AR54" s="18"/>
    </row>
    <row r="55" spans="2:44" ht="10.2">
      <c r="B55" s="18"/>
      <c r="AR55" s="18"/>
    </row>
    <row r="56" spans="2:44" ht="10.2">
      <c r="B56" s="18"/>
      <c r="AR56" s="18"/>
    </row>
    <row r="57" spans="2:44" ht="10.2">
      <c r="B57" s="18"/>
      <c r="AR57" s="18"/>
    </row>
    <row r="58" spans="2:44" ht="10.2">
      <c r="B58" s="18"/>
      <c r="AR58" s="18"/>
    </row>
    <row r="59" spans="2:44" ht="10.2">
      <c r="B59" s="18"/>
      <c r="AR59" s="18"/>
    </row>
    <row r="60" spans="2:44" s="1" customFormat="1" ht="13.2">
      <c r="B60" s="30"/>
      <c r="D60" s="41" t="s">
        <v>56</v>
      </c>
      <c r="E60" s="32"/>
      <c r="F60" s="32"/>
      <c r="G60" s="32"/>
      <c r="H60" s="32"/>
      <c r="I60" s="32"/>
      <c r="J60" s="32"/>
      <c r="K60" s="32"/>
      <c r="L60" s="32"/>
      <c r="M60" s="32"/>
      <c r="N60" s="32"/>
      <c r="O60" s="32"/>
      <c r="P60" s="32"/>
      <c r="Q60" s="32"/>
      <c r="R60" s="32"/>
      <c r="S60" s="32"/>
      <c r="T60" s="32"/>
      <c r="U60" s="32"/>
      <c r="V60" s="41" t="s">
        <v>57</v>
      </c>
      <c r="W60" s="32"/>
      <c r="X60" s="32"/>
      <c r="Y60" s="32"/>
      <c r="Z60" s="32"/>
      <c r="AA60" s="32"/>
      <c r="AB60" s="32"/>
      <c r="AC60" s="32"/>
      <c r="AD60" s="32"/>
      <c r="AE60" s="32"/>
      <c r="AF60" s="32"/>
      <c r="AG60" s="32"/>
      <c r="AH60" s="41" t="s">
        <v>56</v>
      </c>
      <c r="AI60" s="32"/>
      <c r="AJ60" s="32"/>
      <c r="AK60" s="32"/>
      <c r="AL60" s="32"/>
      <c r="AM60" s="41" t="s">
        <v>57</v>
      </c>
      <c r="AN60" s="32"/>
      <c r="AO60" s="32"/>
      <c r="AR60" s="30"/>
    </row>
    <row r="61" spans="2:44" ht="10.2">
      <c r="B61" s="18"/>
      <c r="AR61" s="18"/>
    </row>
    <row r="62" spans="2:44" ht="10.2">
      <c r="B62" s="18"/>
      <c r="AR62" s="18"/>
    </row>
    <row r="63" spans="2:44" ht="10.2">
      <c r="B63" s="18"/>
      <c r="AR63" s="18"/>
    </row>
    <row r="64" spans="2:44" s="1" customFormat="1" ht="13.2">
      <c r="B64" s="30"/>
      <c r="D64" s="39" t="s">
        <v>58</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39" t="s">
        <v>59</v>
      </c>
      <c r="AI64" s="40"/>
      <c r="AJ64" s="40"/>
      <c r="AK64" s="40"/>
      <c r="AL64" s="40"/>
      <c r="AM64" s="40"/>
      <c r="AN64" s="40"/>
      <c r="AO64" s="40"/>
      <c r="AR64" s="30"/>
    </row>
    <row r="65" spans="2:44" ht="10.2">
      <c r="B65" s="18"/>
      <c r="AR65" s="18"/>
    </row>
    <row r="66" spans="2:44" ht="10.2">
      <c r="B66" s="18"/>
      <c r="AR66" s="18"/>
    </row>
    <row r="67" spans="2:44" ht="10.2">
      <c r="B67" s="18"/>
      <c r="AR67" s="18"/>
    </row>
    <row r="68" spans="2:44" ht="10.2">
      <c r="B68" s="18"/>
      <c r="AR68" s="18"/>
    </row>
    <row r="69" spans="2:44" ht="10.2">
      <c r="B69" s="18"/>
      <c r="AR69" s="18"/>
    </row>
    <row r="70" spans="2:44" ht="10.2">
      <c r="B70" s="18"/>
      <c r="AR70" s="18"/>
    </row>
    <row r="71" spans="2:44" ht="10.2">
      <c r="B71" s="18"/>
      <c r="AR71" s="18"/>
    </row>
    <row r="72" spans="2:44" ht="10.2">
      <c r="B72" s="18"/>
      <c r="AR72" s="18"/>
    </row>
    <row r="73" spans="2:44" ht="10.2">
      <c r="B73" s="18"/>
      <c r="AR73" s="18"/>
    </row>
    <row r="74" spans="2:44" ht="10.2">
      <c r="B74" s="18"/>
      <c r="AR74" s="18"/>
    </row>
    <row r="75" spans="2:44" s="1" customFormat="1" ht="13.2">
      <c r="B75" s="30"/>
      <c r="D75" s="41" t="s">
        <v>56</v>
      </c>
      <c r="E75" s="32"/>
      <c r="F75" s="32"/>
      <c r="G75" s="32"/>
      <c r="H75" s="32"/>
      <c r="I75" s="32"/>
      <c r="J75" s="32"/>
      <c r="K75" s="32"/>
      <c r="L75" s="32"/>
      <c r="M75" s="32"/>
      <c r="N75" s="32"/>
      <c r="O75" s="32"/>
      <c r="P75" s="32"/>
      <c r="Q75" s="32"/>
      <c r="R75" s="32"/>
      <c r="S75" s="32"/>
      <c r="T75" s="32"/>
      <c r="U75" s="32"/>
      <c r="V75" s="41" t="s">
        <v>57</v>
      </c>
      <c r="W75" s="32"/>
      <c r="X75" s="32"/>
      <c r="Y75" s="32"/>
      <c r="Z75" s="32"/>
      <c r="AA75" s="32"/>
      <c r="AB75" s="32"/>
      <c r="AC75" s="32"/>
      <c r="AD75" s="32"/>
      <c r="AE75" s="32"/>
      <c r="AF75" s="32"/>
      <c r="AG75" s="32"/>
      <c r="AH75" s="41" t="s">
        <v>56</v>
      </c>
      <c r="AI75" s="32"/>
      <c r="AJ75" s="32"/>
      <c r="AK75" s="32"/>
      <c r="AL75" s="32"/>
      <c r="AM75" s="41" t="s">
        <v>57</v>
      </c>
      <c r="AN75" s="32"/>
      <c r="AO75" s="32"/>
      <c r="AR75" s="30"/>
    </row>
    <row r="76" spans="2:44" s="1" customFormat="1" ht="10.2">
      <c r="B76" s="30"/>
      <c r="AR76" s="30"/>
    </row>
    <row r="77" spans="2:44" s="1" customFormat="1" ht="6.9" customHeight="1">
      <c r="B77" s="42"/>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30"/>
    </row>
    <row r="81" spans="2:44" s="1" customFormat="1" ht="6.9" customHeight="1">
      <c r="B81" s="44"/>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30"/>
    </row>
    <row r="82" spans="2:44" s="1" customFormat="1" ht="24.9" customHeight="1">
      <c r="B82" s="30"/>
      <c r="C82" s="19" t="s">
        <v>60</v>
      </c>
      <c r="AR82" s="30"/>
    </row>
    <row r="83" spans="2:44" s="1" customFormat="1" ht="6.9" customHeight="1">
      <c r="B83" s="30"/>
      <c r="AR83" s="30"/>
    </row>
    <row r="84" spans="2:44" s="3" customFormat="1" ht="12" customHeight="1">
      <c r="B84" s="46"/>
      <c r="C84" s="25" t="s">
        <v>13</v>
      </c>
      <c r="L84" s="3" t="str">
        <f>K5</f>
        <v>2022_013</v>
      </c>
      <c r="AR84" s="46"/>
    </row>
    <row r="85" spans="2:44" s="4" customFormat="1" ht="36.9" customHeight="1">
      <c r="B85" s="47"/>
      <c r="C85" s="48" t="s">
        <v>16</v>
      </c>
      <c r="L85" s="193" t="str">
        <f>K6</f>
        <v>Zvýšení bezpečnosti heliportu - Masarykova nemocnice Ústí nad Labem, o. z</v>
      </c>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R85" s="47"/>
    </row>
    <row r="86" spans="2:44" s="1" customFormat="1" ht="6.9" customHeight="1">
      <c r="B86" s="30"/>
      <c r="AR86" s="30"/>
    </row>
    <row r="87" spans="2:44" s="1" customFormat="1" ht="12" customHeight="1">
      <c r="B87" s="30"/>
      <c r="C87" s="25" t="s">
        <v>20</v>
      </c>
      <c r="L87" s="49" t="str">
        <f>IF(K8="","",K8)</f>
        <v>Sociální péče 3316/12A, 401 13  pavilon B</v>
      </c>
      <c r="AI87" s="25" t="s">
        <v>22</v>
      </c>
      <c r="AM87" s="221" t="str">
        <f>IF(AN8="","",AN8)</f>
        <v>29. 4. 2024</v>
      </c>
      <c r="AN87" s="221"/>
      <c r="AR87" s="30"/>
    </row>
    <row r="88" spans="2:44" s="1" customFormat="1" ht="6.9" customHeight="1">
      <c r="B88" s="30"/>
      <c r="AR88" s="30"/>
    </row>
    <row r="89" spans="2:56" s="1" customFormat="1" ht="25.65" customHeight="1">
      <c r="B89" s="30"/>
      <c r="C89" s="25" t="s">
        <v>24</v>
      </c>
      <c r="L89" s="3" t="str">
        <f>IF(E11="","",E11)</f>
        <v>Krajská zdravotní, a.s., Sociální péče 3316/12A</v>
      </c>
      <c r="AI89" s="25" t="s">
        <v>32</v>
      </c>
      <c r="AM89" s="222" t="str">
        <f>IF(E17="","",E17)</f>
        <v>SIEBERT+TALAŠ, spol.s r.o., Bucharova 1314/8, P5</v>
      </c>
      <c r="AN89" s="223"/>
      <c r="AO89" s="223"/>
      <c r="AP89" s="223"/>
      <c r="AR89" s="30"/>
      <c r="AS89" s="226" t="s">
        <v>61</v>
      </c>
      <c r="AT89" s="227"/>
      <c r="AU89" s="51"/>
      <c r="AV89" s="51"/>
      <c r="AW89" s="51"/>
      <c r="AX89" s="51"/>
      <c r="AY89" s="51"/>
      <c r="AZ89" s="51"/>
      <c r="BA89" s="51"/>
      <c r="BB89" s="51"/>
      <c r="BC89" s="51"/>
      <c r="BD89" s="52"/>
    </row>
    <row r="90" spans="2:56" s="1" customFormat="1" ht="15.15" customHeight="1">
      <c r="B90" s="30"/>
      <c r="C90" s="25" t="s">
        <v>30</v>
      </c>
      <c r="L90" s="3" t="str">
        <f>IF(E14="Vyplň údaj","",E14)</f>
        <v/>
      </c>
      <c r="AI90" s="25" t="s">
        <v>37</v>
      </c>
      <c r="AM90" s="222" t="str">
        <f>IF(E20="","",E20)</f>
        <v xml:space="preserve"> </v>
      </c>
      <c r="AN90" s="223"/>
      <c r="AO90" s="223"/>
      <c r="AP90" s="223"/>
      <c r="AR90" s="30"/>
      <c r="AS90" s="228"/>
      <c r="AT90" s="229"/>
      <c r="BD90" s="54"/>
    </row>
    <row r="91" spans="2:56" s="1" customFormat="1" ht="10.8" customHeight="1">
      <c r="B91" s="30"/>
      <c r="AR91" s="30"/>
      <c r="AS91" s="228"/>
      <c r="AT91" s="229"/>
      <c r="BD91" s="54"/>
    </row>
    <row r="92" spans="2:56" s="1" customFormat="1" ht="29.25" customHeight="1">
      <c r="B92" s="30"/>
      <c r="C92" s="188" t="s">
        <v>62</v>
      </c>
      <c r="D92" s="189"/>
      <c r="E92" s="189"/>
      <c r="F92" s="189"/>
      <c r="G92" s="189"/>
      <c r="H92" s="55"/>
      <c r="I92" s="192" t="s">
        <v>63</v>
      </c>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217" t="s">
        <v>64</v>
      </c>
      <c r="AH92" s="189"/>
      <c r="AI92" s="189"/>
      <c r="AJ92" s="189"/>
      <c r="AK92" s="189"/>
      <c r="AL92" s="189"/>
      <c r="AM92" s="189"/>
      <c r="AN92" s="192" t="s">
        <v>65</v>
      </c>
      <c r="AO92" s="189"/>
      <c r="AP92" s="224"/>
      <c r="AQ92" s="56" t="s">
        <v>66</v>
      </c>
      <c r="AR92" s="30"/>
      <c r="AS92" s="57" t="s">
        <v>67</v>
      </c>
      <c r="AT92" s="58" t="s">
        <v>68</v>
      </c>
      <c r="AU92" s="58" t="s">
        <v>69</v>
      </c>
      <c r="AV92" s="58" t="s">
        <v>70</v>
      </c>
      <c r="AW92" s="58" t="s">
        <v>71</v>
      </c>
      <c r="AX92" s="58" t="s">
        <v>72</v>
      </c>
      <c r="AY92" s="58" t="s">
        <v>73</v>
      </c>
      <c r="AZ92" s="58" t="s">
        <v>74</v>
      </c>
      <c r="BA92" s="58" t="s">
        <v>75</v>
      </c>
      <c r="BB92" s="58" t="s">
        <v>76</v>
      </c>
      <c r="BC92" s="58" t="s">
        <v>77</v>
      </c>
      <c r="BD92" s="59" t="s">
        <v>78</v>
      </c>
    </row>
    <row r="93" spans="2:56" s="1" customFormat="1" ht="10.8" customHeight="1">
      <c r="B93" s="30"/>
      <c r="AR93" s="30"/>
      <c r="AS93" s="60"/>
      <c r="AT93" s="51"/>
      <c r="AU93" s="51"/>
      <c r="AV93" s="51"/>
      <c r="AW93" s="51"/>
      <c r="AX93" s="51"/>
      <c r="AY93" s="51"/>
      <c r="AZ93" s="51"/>
      <c r="BA93" s="51"/>
      <c r="BB93" s="51"/>
      <c r="BC93" s="51"/>
      <c r="BD93" s="52"/>
    </row>
    <row r="94" spans="2:90" s="5" customFormat="1" ht="32.4" customHeight="1">
      <c r="B94" s="61"/>
      <c r="C94" s="62" t="s">
        <v>79</v>
      </c>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195">
        <f>ROUND(AG95+AG106+AG107,2)</f>
        <v>0</v>
      </c>
      <c r="AH94" s="195"/>
      <c r="AI94" s="195"/>
      <c r="AJ94" s="195"/>
      <c r="AK94" s="195"/>
      <c r="AL94" s="195"/>
      <c r="AM94" s="195"/>
      <c r="AN94" s="230">
        <f aca="true" t="shared" si="0" ref="AN94:AN107">SUM(AG94,AT94)</f>
        <v>0</v>
      </c>
      <c r="AO94" s="230"/>
      <c r="AP94" s="230"/>
      <c r="AQ94" s="65" t="s">
        <v>1</v>
      </c>
      <c r="AR94" s="61"/>
      <c r="AS94" s="66">
        <f>ROUND(AS95+AS106+AS107,2)</f>
        <v>0</v>
      </c>
      <c r="AT94" s="67">
        <f aca="true" t="shared" si="1" ref="AT94:AT107">ROUND(SUM(AV94:AW94),2)</f>
        <v>0</v>
      </c>
      <c r="AU94" s="68">
        <f>ROUND(AU95+AU106+AU107,5)</f>
        <v>0</v>
      </c>
      <c r="AV94" s="67">
        <f>ROUND(AZ94*L29,2)</f>
        <v>0</v>
      </c>
      <c r="AW94" s="67">
        <f>ROUND(BA94*L30,2)</f>
        <v>0</v>
      </c>
      <c r="AX94" s="67">
        <f>ROUND(BB94*L29,2)</f>
        <v>0</v>
      </c>
      <c r="AY94" s="67">
        <f>ROUND(BC94*L30,2)</f>
        <v>0</v>
      </c>
      <c r="AZ94" s="67">
        <f>ROUND(AZ95+AZ106+AZ107,2)</f>
        <v>0</v>
      </c>
      <c r="BA94" s="67">
        <f>ROUND(BA95+BA106+BA107,2)</f>
        <v>0</v>
      </c>
      <c r="BB94" s="67">
        <f>ROUND(BB95+BB106+BB107,2)</f>
        <v>0</v>
      </c>
      <c r="BC94" s="67">
        <f>ROUND(BC95+BC106+BC107,2)</f>
        <v>0</v>
      </c>
      <c r="BD94" s="69">
        <f>ROUND(BD95+BD106+BD107,2)</f>
        <v>0</v>
      </c>
      <c r="BS94" s="70" t="s">
        <v>80</v>
      </c>
      <c r="BT94" s="70" t="s">
        <v>81</v>
      </c>
      <c r="BU94" s="71" t="s">
        <v>82</v>
      </c>
      <c r="BV94" s="70" t="s">
        <v>83</v>
      </c>
      <c r="BW94" s="70" t="s">
        <v>5</v>
      </c>
      <c r="BX94" s="70" t="s">
        <v>84</v>
      </c>
      <c r="CL94" s="70" t="s">
        <v>1</v>
      </c>
    </row>
    <row r="95" spans="2:91" s="6" customFormat="1" ht="16.5" customHeight="1">
      <c r="B95" s="72"/>
      <c r="C95" s="73"/>
      <c r="D95" s="190" t="s">
        <v>85</v>
      </c>
      <c r="E95" s="190"/>
      <c r="F95" s="190"/>
      <c r="G95" s="190"/>
      <c r="H95" s="190"/>
      <c r="I95" s="74"/>
      <c r="J95" s="190" t="s">
        <v>86</v>
      </c>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218">
        <f>ROUND(AG96+SUM(AG99:AG105),2)</f>
        <v>0</v>
      </c>
      <c r="AH95" s="219"/>
      <c r="AI95" s="219"/>
      <c r="AJ95" s="219"/>
      <c r="AK95" s="219"/>
      <c r="AL95" s="219"/>
      <c r="AM95" s="219"/>
      <c r="AN95" s="225">
        <f t="shared" si="0"/>
        <v>0</v>
      </c>
      <c r="AO95" s="219"/>
      <c r="AP95" s="219"/>
      <c r="AQ95" s="75" t="s">
        <v>87</v>
      </c>
      <c r="AR95" s="72"/>
      <c r="AS95" s="76">
        <f>ROUND(AS96+SUM(AS99:AS105),2)</f>
        <v>0</v>
      </c>
      <c r="AT95" s="77">
        <f t="shared" si="1"/>
        <v>0</v>
      </c>
      <c r="AU95" s="78">
        <f>ROUND(AU96+SUM(AU99:AU105),5)</f>
        <v>0</v>
      </c>
      <c r="AV95" s="77">
        <f>ROUND(AZ95*L29,2)</f>
        <v>0</v>
      </c>
      <c r="AW95" s="77">
        <f>ROUND(BA95*L30,2)</f>
        <v>0</v>
      </c>
      <c r="AX95" s="77">
        <f>ROUND(BB95*L29,2)</f>
        <v>0</v>
      </c>
      <c r="AY95" s="77">
        <f>ROUND(BC95*L30,2)</f>
        <v>0</v>
      </c>
      <c r="AZ95" s="77">
        <f>ROUND(AZ96+SUM(AZ99:AZ105),2)</f>
        <v>0</v>
      </c>
      <c r="BA95" s="77">
        <f>ROUND(BA96+SUM(BA99:BA105),2)</f>
        <v>0</v>
      </c>
      <c r="BB95" s="77">
        <f>ROUND(BB96+SUM(BB99:BB105),2)</f>
        <v>0</v>
      </c>
      <c r="BC95" s="77">
        <f>ROUND(BC96+SUM(BC99:BC105),2)</f>
        <v>0</v>
      </c>
      <c r="BD95" s="79">
        <f>ROUND(BD96+SUM(BD99:BD105),2)</f>
        <v>0</v>
      </c>
      <c r="BS95" s="80" t="s">
        <v>80</v>
      </c>
      <c r="BT95" s="80" t="s">
        <v>88</v>
      </c>
      <c r="BU95" s="80" t="s">
        <v>82</v>
      </c>
      <c r="BV95" s="80" t="s">
        <v>83</v>
      </c>
      <c r="BW95" s="80" t="s">
        <v>89</v>
      </c>
      <c r="BX95" s="80" t="s">
        <v>5</v>
      </c>
      <c r="CL95" s="80" t="s">
        <v>1</v>
      </c>
      <c r="CM95" s="80" t="s">
        <v>90</v>
      </c>
    </row>
    <row r="96" spans="2:90" s="3" customFormat="1" ht="16.5" customHeight="1">
      <c r="B96" s="46"/>
      <c r="C96" s="9"/>
      <c r="D96" s="9"/>
      <c r="E96" s="191" t="s">
        <v>91</v>
      </c>
      <c r="F96" s="191"/>
      <c r="G96" s="191"/>
      <c r="H96" s="191"/>
      <c r="I96" s="191"/>
      <c r="J96" s="9"/>
      <c r="K96" s="191" t="s">
        <v>92</v>
      </c>
      <c r="L96" s="191"/>
      <c r="M96" s="191"/>
      <c r="N96" s="191"/>
      <c r="O96" s="191"/>
      <c r="P96" s="191"/>
      <c r="Q96" s="191"/>
      <c r="R96" s="191"/>
      <c r="S96" s="191"/>
      <c r="T96" s="191"/>
      <c r="U96" s="191"/>
      <c r="V96" s="191"/>
      <c r="W96" s="191"/>
      <c r="X96" s="191"/>
      <c r="Y96" s="191"/>
      <c r="Z96" s="191"/>
      <c r="AA96" s="191"/>
      <c r="AB96" s="191"/>
      <c r="AC96" s="191"/>
      <c r="AD96" s="191"/>
      <c r="AE96" s="191"/>
      <c r="AF96" s="191"/>
      <c r="AG96" s="220">
        <f>ROUND(SUM(AG97:AG98),2)</f>
        <v>0</v>
      </c>
      <c r="AH96" s="216"/>
      <c r="AI96" s="216"/>
      <c r="AJ96" s="216"/>
      <c r="AK96" s="216"/>
      <c r="AL96" s="216"/>
      <c r="AM96" s="216"/>
      <c r="AN96" s="215">
        <f t="shared" si="0"/>
        <v>0</v>
      </c>
      <c r="AO96" s="216"/>
      <c r="AP96" s="216"/>
      <c r="AQ96" s="81" t="s">
        <v>93</v>
      </c>
      <c r="AR96" s="46"/>
      <c r="AS96" s="82">
        <f>ROUND(SUM(AS97:AS98),2)</f>
        <v>0</v>
      </c>
      <c r="AT96" s="83">
        <f t="shared" si="1"/>
        <v>0</v>
      </c>
      <c r="AU96" s="84">
        <f>ROUND(SUM(AU97:AU98),5)</f>
        <v>0</v>
      </c>
      <c r="AV96" s="83">
        <f>ROUND(AZ96*L29,2)</f>
        <v>0</v>
      </c>
      <c r="AW96" s="83">
        <f>ROUND(BA96*L30,2)</f>
        <v>0</v>
      </c>
      <c r="AX96" s="83">
        <f>ROUND(BB96*L29,2)</f>
        <v>0</v>
      </c>
      <c r="AY96" s="83">
        <f>ROUND(BC96*L30,2)</f>
        <v>0</v>
      </c>
      <c r="AZ96" s="83">
        <f>ROUND(SUM(AZ97:AZ98),2)</f>
        <v>0</v>
      </c>
      <c r="BA96" s="83">
        <f>ROUND(SUM(BA97:BA98),2)</f>
        <v>0</v>
      </c>
      <c r="BB96" s="83">
        <f>ROUND(SUM(BB97:BB98),2)</f>
        <v>0</v>
      </c>
      <c r="BC96" s="83">
        <f>ROUND(SUM(BC97:BC98),2)</f>
        <v>0</v>
      </c>
      <c r="BD96" s="85">
        <f>ROUND(SUM(BD97:BD98),2)</f>
        <v>0</v>
      </c>
      <c r="BS96" s="23" t="s">
        <v>80</v>
      </c>
      <c r="BT96" s="23" t="s">
        <v>90</v>
      </c>
      <c r="BU96" s="23" t="s">
        <v>82</v>
      </c>
      <c r="BV96" s="23" t="s">
        <v>83</v>
      </c>
      <c r="BW96" s="23" t="s">
        <v>94</v>
      </c>
      <c r="BX96" s="23" t="s">
        <v>89</v>
      </c>
      <c r="CL96" s="23" t="s">
        <v>1</v>
      </c>
    </row>
    <row r="97" spans="1:90" s="3" customFormat="1" ht="23.25" customHeight="1">
      <c r="A97" s="86" t="s">
        <v>95</v>
      </c>
      <c r="B97" s="46"/>
      <c r="C97" s="9"/>
      <c r="D97" s="9"/>
      <c r="E97" s="9"/>
      <c r="F97" s="191" t="s">
        <v>96</v>
      </c>
      <c r="G97" s="191"/>
      <c r="H97" s="191"/>
      <c r="I97" s="191"/>
      <c r="J97" s="191"/>
      <c r="K97" s="9"/>
      <c r="L97" s="191" t="s">
        <v>97</v>
      </c>
      <c r="M97" s="191"/>
      <c r="N97" s="191"/>
      <c r="O97" s="191"/>
      <c r="P97" s="191"/>
      <c r="Q97" s="191"/>
      <c r="R97" s="191"/>
      <c r="S97" s="191"/>
      <c r="T97" s="191"/>
      <c r="U97" s="191"/>
      <c r="V97" s="191"/>
      <c r="W97" s="191"/>
      <c r="X97" s="191"/>
      <c r="Y97" s="191"/>
      <c r="Z97" s="191"/>
      <c r="AA97" s="191"/>
      <c r="AB97" s="191"/>
      <c r="AC97" s="191"/>
      <c r="AD97" s="191"/>
      <c r="AE97" s="191"/>
      <c r="AF97" s="191"/>
      <c r="AG97" s="215">
        <f>'D.1.01a - Architektonicko...'!J34</f>
        <v>0</v>
      </c>
      <c r="AH97" s="216"/>
      <c r="AI97" s="216"/>
      <c r="AJ97" s="216"/>
      <c r="AK97" s="216"/>
      <c r="AL97" s="216"/>
      <c r="AM97" s="216"/>
      <c r="AN97" s="215">
        <f t="shared" si="0"/>
        <v>0</v>
      </c>
      <c r="AO97" s="216"/>
      <c r="AP97" s="216"/>
      <c r="AQ97" s="81" t="s">
        <v>93</v>
      </c>
      <c r="AR97" s="46"/>
      <c r="AS97" s="82">
        <v>0</v>
      </c>
      <c r="AT97" s="83">
        <f t="shared" si="1"/>
        <v>0</v>
      </c>
      <c r="AU97" s="84">
        <f>'D.1.01a - Architektonicko...'!P135</f>
        <v>0</v>
      </c>
      <c r="AV97" s="83">
        <f>'D.1.01a - Architektonicko...'!J37</f>
        <v>0</v>
      </c>
      <c r="AW97" s="83">
        <f>'D.1.01a - Architektonicko...'!J38</f>
        <v>0</v>
      </c>
      <c r="AX97" s="83">
        <f>'D.1.01a - Architektonicko...'!J39</f>
        <v>0</v>
      </c>
      <c r="AY97" s="83">
        <f>'D.1.01a - Architektonicko...'!J40</f>
        <v>0</v>
      </c>
      <c r="AZ97" s="83">
        <f>'D.1.01a - Architektonicko...'!F37</f>
        <v>0</v>
      </c>
      <c r="BA97" s="83">
        <f>'D.1.01a - Architektonicko...'!F38</f>
        <v>0</v>
      </c>
      <c r="BB97" s="83">
        <f>'D.1.01a - Architektonicko...'!F39</f>
        <v>0</v>
      </c>
      <c r="BC97" s="83">
        <f>'D.1.01a - Architektonicko...'!F40</f>
        <v>0</v>
      </c>
      <c r="BD97" s="85">
        <f>'D.1.01a - Architektonicko...'!F41</f>
        <v>0</v>
      </c>
      <c r="BT97" s="23" t="s">
        <v>98</v>
      </c>
      <c r="BV97" s="23" t="s">
        <v>83</v>
      </c>
      <c r="BW97" s="23" t="s">
        <v>99</v>
      </c>
      <c r="BX97" s="23" t="s">
        <v>94</v>
      </c>
      <c r="CL97" s="23" t="s">
        <v>1</v>
      </c>
    </row>
    <row r="98" spans="1:90" s="3" customFormat="1" ht="23.25" customHeight="1">
      <c r="A98" s="86" t="s">
        <v>95</v>
      </c>
      <c r="B98" s="46"/>
      <c r="C98" s="9"/>
      <c r="D98" s="9"/>
      <c r="E98" s="9"/>
      <c r="F98" s="191" t="s">
        <v>100</v>
      </c>
      <c r="G98" s="191"/>
      <c r="H98" s="191"/>
      <c r="I98" s="191"/>
      <c r="J98" s="191"/>
      <c r="K98" s="9"/>
      <c r="L98" s="191" t="s">
        <v>101</v>
      </c>
      <c r="M98" s="191"/>
      <c r="N98" s="191"/>
      <c r="O98" s="191"/>
      <c r="P98" s="191"/>
      <c r="Q98" s="191"/>
      <c r="R98" s="191"/>
      <c r="S98" s="191"/>
      <c r="T98" s="191"/>
      <c r="U98" s="191"/>
      <c r="V98" s="191"/>
      <c r="W98" s="191"/>
      <c r="X98" s="191"/>
      <c r="Y98" s="191"/>
      <c r="Z98" s="191"/>
      <c r="AA98" s="191"/>
      <c r="AB98" s="191"/>
      <c r="AC98" s="191"/>
      <c r="AD98" s="191"/>
      <c r="AE98" s="191"/>
      <c r="AF98" s="191"/>
      <c r="AG98" s="215">
        <f>'D.1.01b - Architektonicko...'!J34</f>
        <v>0</v>
      </c>
      <c r="AH98" s="216"/>
      <c r="AI98" s="216"/>
      <c r="AJ98" s="216"/>
      <c r="AK98" s="216"/>
      <c r="AL98" s="216"/>
      <c r="AM98" s="216"/>
      <c r="AN98" s="215">
        <f t="shared" si="0"/>
        <v>0</v>
      </c>
      <c r="AO98" s="216"/>
      <c r="AP98" s="216"/>
      <c r="AQ98" s="81" t="s">
        <v>93</v>
      </c>
      <c r="AR98" s="46"/>
      <c r="AS98" s="82">
        <v>0</v>
      </c>
      <c r="AT98" s="83">
        <f t="shared" si="1"/>
        <v>0</v>
      </c>
      <c r="AU98" s="84">
        <f>'D.1.01b - Architektonicko...'!P144</f>
        <v>0</v>
      </c>
      <c r="AV98" s="83">
        <f>'D.1.01b - Architektonicko...'!J37</f>
        <v>0</v>
      </c>
      <c r="AW98" s="83">
        <f>'D.1.01b - Architektonicko...'!J38</f>
        <v>0</v>
      </c>
      <c r="AX98" s="83">
        <f>'D.1.01b - Architektonicko...'!J39</f>
        <v>0</v>
      </c>
      <c r="AY98" s="83">
        <f>'D.1.01b - Architektonicko...'!J40</f>
        <v>0</v>
      </c>
      <c r="AZ98" s="83">
        <f>'D.1.01b - Architektonicko...'!F37</f>
        <v>0</v>
      </c>
      <c r="BA98" s="83">
        <f>'D.1.01b - Architektonicko...'!F38</f>
        <v>0</v>
      </c>
      <c r="BB98" s="83">
        <f>'D.1.01b - Architektonicko...'!F39</f>
        <v>0</v>
      </c>
      <c r="BC98" s="83">
        <f>'D.1.01b - Architektonicko...'!F40</f>
        <v>0</v>
      </c>
      <c r="BD98" s="85">
        <f>'D.1.01b - Architektonicko...'!F41</f>
        <v>0</v>
      </c>
      <c r="BT98" s="23" t="s">
        <v>98</v>
      </c>
      <c r="BV98" s="23" t="s">
        <v>83</v>
      </c>
      <c r="BW98" s="23" t="s">
        <v>102</v>
      </c>
      <c r="BX98" s="23" t="s">
        <v>94</v>
      </c>
      <c r="CL98" s="23" t="s">
        <v>1</v>
      </c>
    </row>
    <row r="99" spans="1:90" s="3" customFormat="1" ht="16.5" customHeight="1">
      <c r="A99" s="86" t="s">
        <v>95</v>
      </c>
      <c r="B99" s="46"/>
      <c r="C99" s="9"/>
      <c r="D99" s="9"/>
      <c r="E99" s="191" t="s">
        <v>103</v>
      </c>
      <c r="F99" s="191"/>
      <c r="G99" s="191"/>
      <c r="H99" s="191"/>
      <c r="I99" s="191"/>
      <c r="J99" s="9"/>
      <c r="K99" s="191" t="s">
        <v>104</v>
      </c>
      <c r="L99" s="191"/>
      <c r="M99" s="191"/>
      <c r="N99" s="191"/>
      <c r="O99" s="191"/>
      <c r="P99" s="191"/>
      <c r="Q99" s="191"/>
      <c r="R99" s="191"/>
      <c r="S99" s="191"/>
      <c r="T99" s="191"/>
      <c r="U99" s="191"/>
      <c r="V99" s="191"/>
      <c r="W99" s="191"/>
      <c r="X99" s="191"/>
      <c r="Y99" s="191"/>
      <c r="Z99" s="191"/>
      <c r="AA99" s="191"/>
      <c r="AB99" s="191"/>
      <c r="AC99" s="191"/>
      <c r="AD99" s="191"/>
      <c r="AE99" s="191"/>
      <c r="AF99" s="191"/>
      <c r="AG99" s="215">
        <f>'D.1.02 - Stavebně konstru...'!J32</f>
        <v>0</v>
      </c>
      <c r="AH99" s="216"/>
      <c r="AI99" s="216"/>
      <c r="AJ99" s="216"/>
      <c r="AK99" s="216"/>
      <c r="AL99" s="216"/>
      <c r="AM99" s="216"/>
      <c r="AN99" s="215">
        <f t="shared" si="0"/>
        <v>0</v>
      </c>
      <c r="AO99" s="216"/>
      <c r="AP99" s="216"/>
      <c r="AQ99" s="81" t="s">
        <v>93</v>
      </c>
      <c r="AR99" s="46"/>
      <c r="AS99" s="82">
        <v>0</v>
      </c>
      <c r="AT99" s="83">
        <f t="shared" si="1"/>
        <v>0</v>
      </c>
      <c r="AU99" s="84">
        <f>'D.1.02 - Stavebně konstru...'!P144</f>
        <v>0</v>
      </c>
      <c r="AV99" s="83">
        <f>'D.1.02 - Stavebně konstru...'!J35</f>
        <v>0</v>
      </c>
      <c r="AW99" s="83">
        <f>'D.1.02 - Stavebně konstru...'!J36</f>
        <v>0</v>
      </c>
      <c r="AX99" s="83">
        <f>'D.1.02 - Stavebně konstru...'!J37</f>
        <v>0</v>
      </c>
      <c r="AY99" s="83">
        <f>'D.1.02 - Stavebně konstru...'!J38</f>
        <v>0</v>
      </c>
      <c r="AZ99" s="83">
        <f>'D.1.02 - Stavebně konstru...'!F35</f>
        <v>0</v>
      </c>
      <c r="BA99" s="83">
        <f>'D.1.02 - Stavebně konstru...'!F36</f>
        <v>0</v>
      </c>
      <c r="BB99" s="83">
        <f>'D.1.02 - Stavebně konstru...'!F37</f>
        <v>0</v>
      </c>
      <c r="BC99" s="83">
        <f>'D.1.02 - Stavebně konstru...'!F38</f>
        <v>0</v>
      </c>
      <c r="BD99" s="85">
        <f>'D.1.02 - Stavebně konstru...'!F39</f>
        <v>0</v>
      </c>
      <c r="BT99" s="23" t="s">
        <v>90</v>
      </c>
      <c r="BV99" s="23" t="s">
        <v>83</v>
      </c>
      <c r="BW99" s="23" t="s">
        <v>105</v>
      </c>
      <c r="BX99" s="23" t="s">
        <v>89</v>
      </c>
      <c r="CL99" s="23" t="s">
        <v>1</v>
      </c>
    </row>
    <row r="100" spans="1:90" s="3" customFormat="1" ht="16.5" customHeight="1">
      <c r="A100" s="86" t="s">
        <v>95</v>
      </c>
      <c r="B100" s="46"/>
      <c r="C100" s="9"/>
      <c r="D100" s="9"/>
      <c r="E100" s="191" t="s">
        <v>106</v>
      </c>
      <c r="F100" s="191"/>
      <c r="G100" s="191"/>
      <c r="H100" s="191"/>
      <c r="I100" s="191"/>
      <c r="J100" s="9"/>
      <c r="K100" s="191" t="s">
        <v>107</v>
      </c>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215">
        <f>'D.1.02a - Sanace statické...'!J32</f>
        <v>0</v>
      </c>
      <c r="AH100" s="216"/>
      <c r="AI100" s="216"/>
      <c r="AJ100" s="216"/>
      <c r="AK100" s="216"/>
      <c r="AL100" s="216"/>
      <c r="AM100" s="216"/>
      <c r="AN100" s="215">
        <f t="shared" si="0"/>
        <v>0</v>
      </c>
      <c r="AO100" s="216"/>
      <c r="AP100" s="216"/>
      <c r="AQ100" s="81" t="s">
        <v>93</v>
      </c>
      <c r="AR100" s="46"/>
      <c r="AS100" s="82">
        <v>0</v>
      </c>
      <c r="AT100" s="83">
        <f t="shared" si="1"/>
        <v>0</v>
      </c>
      <c r="AU100" s="84">
        <f>'D.1.02a - Sanace statické...'!P121</f>
        <v>0</v>
      </c>
      <c r="AV100" s="83">
        <f>'D.1.02a - Sanace statické...'!J35</f>
        <v>0</v>
      </c>
      <c r="AW100" s="83">
        <f>'D.1.02a - Sanace statické...'!J36</f>
        <v>0</v>
      </c>
      <c r="AX100" s="83">
        <f>'D.1.02a - Sanace statické...'!J37</f>
        <v>0</v>
      </c>
      <c r="AY100" s="83">
        <f>'D.1.02a - Sanace statické...'!J38</f>
        <v>0</v>
      </c>
      <c r="AZ100" s="83">
        <f>'D.1.02a - Sanace statické...'!F35</f>
        <v>0</v>
      </c>
      <c r="BA100" s="83">
        <f>'D.1.02a - Sanace statické...'!F36</f>
        <v>0</v>
      </c>
      <c r="BB100" s="83">
        <f>'D.1.02a - Sanace statické...'!F37</f>
        <v>0</v>
      </c>
      <c r="BC100" s="83">
        <f>'D.1.02a - Sanace statické...'!F38</f>
        <v>0</v>
      </c>
      <c r="BD100" s="85">
        <f>'D.1.02a - Sanace statické...'!F39</f>
        <v>0</v>
      </c>
      <c r="BT100" s="23" t="s">
        <v>90</v>
      </c>
      <c r="BV100" s="23" t="s">
        <v>83</v>
      </c>
      <c r="BW100" s="23" t="s">
        <v>108</v>
      </c>
      <c r="BX100" s="23" t="s">
        <v>89</v>
      </c>
      <c r="CL100" s="23" t="s">
        <v>1</v>
      </c>
    </row>
    <row r="101" spans="1:90" s="3" customFormat="1" ht="16.5" customHeight="1">
      <c r="A101" s="86" t="s">
        <v>95</v>
      </c>
      <c r="B101" s="46"/>
      <c r="C101" s="9"/>
      <c r="D101" s="9"/>
      <c r="E101" s="191" t="s">
        <v>109</v>
      </c>
      <c r="F101" s="191"/>
      <c r="G101" s="191"/>
      <c r="H101" s="191"/>
      <c r="I101" s="191"/>
      <c r="J101" s="9"/>
      <c r="K101" s="191" t="s">
        <v>110</v>
      </c>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215">
        <f>'D.1.06 - Slaboproudé inst...'!J32</f>
        <v>0</v>
      </c>
      <c r="AH101" s="216"/>
      <c r="AI101" s="216"/>
      <c r="AJ101" s="216"/>
      <c r="AK101" s="216"/>
      <c r="AL101" s="216"/>
      <c r="AM101" s="216"/>
      <c r="AN101" s="215">
        <f t="shared" si="0"/>
        <v>0</v>
      </c>
      <c r="AO101" s="216"/>
      <c r="AP101" s="216"/>
      <c r="AQ101" s="81" t="s">
        <v>93</v>
      </c>
      <c r="AR101" s="46"/>
      <c r="AS101" s="82">
        <v>0</v>
      </c>
      <c r="AT101" s="83">
        <f t="shared" si="1"/>
        <v>0</v>
      </c>
      <c r="AU101" s="84">
        <f>'D.1.06 - Slaboproudé inst...'!P124</f>
        <v>0</v>
      </c>
      <c r="AV101" s="83">
        <f>'D.1.06 - Slaboproudé inst...'!J35</f>
        <v>0</v>
      </c>
      <c r="AW101" s="83">
        <f>'D.1.06 - Slaboproudé inst...'!J36</f>
        <v>0</v>
      </c>
      <c r="AX101" s="83">
        <f>'D.1.06 - Slaboproudé inst...'!J37</f>
        <v>0</v>
      </c>
      <c r="AY101" s="83">
        <f>'D.1.06 - Slaboproudé inst...'!J38</f>
        <v>0</v>
      </c>
      <c r="AZ101" s="83">
        <f>'D.1.06 - Slaboproudé inst...'!F35</f>
        <v>0</v>
      </c>
      <c r="BA101" s="83">
        <f>'D.1.06 - Slaboproudé inst...'!F36</f>
        <v>0</v>
      </c>
      <c r="BB101" s="83">
        <f>'D.1.06 - Slaboproudé inst...'!F37</f>
        <v>0</v>
      </c>
      <c r="BC101" s="83">
        <f>'D.1.06 - Slaboproudé inst...'!F38</f>
        <v>0</v>
      </c>
      <c r="BD101" s="85">
        <f>'D.1.06 - Slaboproudé inst...'!F39</f>
        <v>0</v>
      </c>
      <c r="BT101" s="23" t="s">
        <v>90</v>
      </c>
      <c r="BV101" s="23" t="s">
        <v>83</v>
      </c>
      <c r="BW101" s="23" t="s">
        <v>111</v>
      </c>
      <c r="BX101" s="23" t="s">
        <v>89</v>
      </c>
      <c r="CL101" s="23" t="s">
        <v>1</v>
      </c>
    </row>
    <row r="102" spans="1:90" s="3" customFormat="1" ht="16.5" customHeight="1">
      <c r="A102" s="86" t="s">
        <v>95</v>
      </c>
      <c r="B102" s="46"/>
      <c r="C102" s="9"/>
      <c r="D102" s="9"/>
      <c r="E102" s="191" t="s">
        <v>112</v>
      </c>
      <c r="F102" s="191"/>
      <c r="G102" s="191"/>
      <c r="H102" s="191"/>
      <c r="I102" s="191"/>
      <c r="J102" s="9"/>
      <c r="K102" s="191" t="s">
        <v>113</v>
      </c>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215">
        <f>'D.1.07 - Silnoproudé inst...'!J32</f>
        <v>0</v>
      </c>
      <c r="AH102" s="216"/>
      <c r="AI102" s="216"/>
      <c r="AJ102" s="216"/>
      <c r="AK102" s="216"/>
      <c r="AL102" s="216"/>
      <c r="AM102" s="216"/>
      <c r="AN102" s="215">
        <f t="shared" si="0"/>
        <v>0</v>
      </c>
      <c r="AO102" s="216"/>
      <c r="AP102" s="216"/>
      <c r="AQ102" s="81" t="s">
        <v>93</v>
      </c>
      <c r="AR102" s="46"/>
      <c r="AS102" s="82">
        <v>0</v>
      </c>
      <c r="AT102" s="83">
        <f t="shared" si="1"/>
        <v>0</v>
      </c>
      <c r="AU102" s="84">
        <f>'D.1.07 - Silnoproudé inst...'!P124</f>
        <v>0</v>
      </c>
      <c r="AV102" s="83">
        <f>'D.1.07 - Silnoproudé inst...'!J35</f>
        <v>0</v>
      </c>
      <c r="AW102" s="83">
        <f>'D.1.07 - Silnoproudé inst...'!J36</f>
        <v>0</v>
      </c>
      <c r="AX102" s="83">
        <f>'D.1.07 - Silnoproudé inst...'!J37</f>
        <v>0</v>
      </c>
      <c r="AY102" s="83">
        <f>'D.1.07 - Silnoproudé inst...'!J38</f>
        <v>0</v>
      </c>
      <c r="AZ102" s="83">
        <f>'D.1.07 - Silnoproudé inst...'!F35</f>
        <v>0</v>
      </c>
      <c r="BA102" s="83">
        <f>'D.1.07 - Silnoproudé inst...'!F36</f>
        <v>0</v>
      </c>
      <c r="BB102" s="83">
        <f>'D.1.07 - Silnoproudé inst...'!F37</f>
        <v>0</v>
      </c>
      <c r="BC102" s="83">
        <f>'D.1.07 - Silnoproudé inst...'!F38</f>
        <v>0</v>
      </c>
      <c r="BD102" s="85">
        <f>'D.1.07 - Silnoproudé inst...'!F39</f>
        <v>0</v>
      </c>
      <c r="BT102" s="23" t="s">
        <v>90</v>
      </c>
      <c r="BV102" s="23" t="s">
        <v>83</v>
      </c>
      <c r="BW102" s="23" t="s">
        <v>114</v>
      </c>
      <c r="BX102" s="23" t="s">
        <v>89</v>
      </c>
      <c r="CL102" s="23" t="s">
        <v>1</v>
      </c>
    </row>
    <row r="103" spans="1:90" s="3" customFormat="1" ht="16.5" customHeight="1">
      <c r="A103" s="86" t="s">
        <v>95</v>
      </c>
      <c r="B103" s="46"/>
      <c r="C103" s="9"/>
      <c r="D103" s="9"/>
      <c r="E103" s="191" t="s">
        <v>115</v>
      </c>
      <c r="F103" s="191"/>
      <c r="G103" s="191"/>
      <c r="H103" s="191"/>
      <c r="I103" s="191"/>
      <c r="J103" s="9"/>
      <c r="K103" s="191" t="s">
        <v>116</v>
      </c>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215">
        <f>'D.1.08 - Nouzové osvětlení'!J32</f>
        <v>0</v>
      </c>
      <c r="AH103" s="216"/>
      <c r="AI103" s="216"/>
      <c r="AJ103" s="216"/>
      <c r="AK103" s="216"/>
      <c r="AL103" s="216"/>
      <c r="AM103" s="216"/>
      <c r="AN103" s="215">
        <f t="shared" si="0"/>
        <v>0</v>
      </c>
      <c r="AO103" s="216"/>
      <c r="AP103" s="216"/>
      <c r="AQ103" s="81" t="s">
        <v>93</v>
      </c>
      <c r="AR103" s="46"/>
      <c r="AS103" s="82">
        <v>0</v>
      </c>
      <c r="AT103" s="83">
        <f t="shared" si="1"/>
        <v>0</v>
      </c>
      <c r="AU103" s="84">
        <f>'D.1.08 - Nouzové osvětlení'!P124</f>
        <v>0</v>
      </c>
      <c r="AV103" s="83">
        <f>'D.1.08 - Nouzové osvětlení'!J35</f>
        <v>0</v>
      </c>
      <c r="AW103" s="83">
        <f>'D.1.08 - Nouzové osvětlení'!J36</f>
        <v>0</v>
      </c>
      <c r="AX103" s="83">
        <f>'D.1.08 - Nouzové osvětlení'!J37</f>
        <v>0</v>
      </c>
      <c r="AY103" s="83">
        <f>'D.1.08 - Nouzové osvětlení'!J38</f>
        <v>0</v>
      </c>
      <c r="AZ103" s="83">
        <f>'D.1.08 - Nouzové osvětlení'!F35</f>
        <v>0</v>
      </c>
      <c r="BA103" s="83">
        <f>'D.1.08 - Nouzové osvětlení'!F36</f>
        <v>0</v>
      </c>
      <c r="BB103" s="83">
        <f>'D.1.08 - Nouzové osvětlení'!F37</f>
        <v>0</v>
      </c>
      <c r="BC103" s="83">
        <f>'D.1.08 - Nouzové osvětlení'!F38</f>
        <v>0</v>
      </c>
      <c r="BD103" s="85">
        <f>'D.1.08 - Nouzové osvětlení'!F39</f>
        <v>0</v>
      </c>
      <c r="BT103" s="23" t="s">
        <v>90</v>
      </c>
      <c r="BV103" s="23" t="s">
        <v>83</v>
      </c>
      <c r="BW103" s="23" t="s">
        <v>117</v>
      </c>
      <c r="BX103" s="23" t="s">
        <v>89</v>
      </c>
      <c r="CL103" s="23" t="s">
        <v>1</v>
      </c>
    </row>
    <row r="104" spans="1:90" s="3" customFormat="1" ht="16.5" customHeight="1">
      <c r="A104" s="86" t="s">
        <v>95</v>
      </c>
      <c r="B104" s="46"/>
      <c r="C104" s="9"/>
      <c r="D104" s="9"/>
      <c r="E104" s="191" t="s">
        <v>118</v>
      </c>
      <c r="F104" s="191"/>
      <c r="G104" s="191"/>
      <c r="H104" s="191"/>
      <c r="I104" s="191"/>
      <c r="J104" s="9"/>
      <c r="K104" s="191" t="s">
        <v>119</v>
      </c>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215">
        <f>'D.1.09 - Elektrická požár...'!J32</f>
        <v>0</v>
      </c>
      <c r="AH104" s="216"/>
      <c r="AI104" s="216"/>
      <c r="AJ104" s="216"/>
      <c r="AK104" s="216"/>
      <c r="AL104" s="216"/>
      <c r="AM104" s="216"/>
      <c r="AN104" s="215">
        <f t="shared" si="0"/>
        <v>0</v>
      </c>
      <c r="AO104" s="216"/>
      <c r="AP104" s="216"/>
      <c r="AQ104" s="81" t="s">
        <v>93</v>
      </c>
      <c r="AR104" s="46"/>
      <c r="AS104" s="82">
        <v>0</v>
      </c>
      <c r="AT104" s="83">
        <f t="shared" si="1"/>
        <v>0</v>
      </c>
      <c r="AU104" s="84">
        <f>'D.1.09 - Elektrická požár...'!P124</f>
        <v>0</v>
      </c>
      <c r="AV104" s="83">
        <f>'D.1.09 - Elektrická požár...'!J35</f>
        <v>0</v>
      </c>
      <c r="AW104" s="83">
        <f>'D.1.09 - Elektrická požár...'!J36</f>
        <v>0</v>
      </c>
      <c r="AX104" s="83">
        <f>'D.1.09 - Elektrická požár...'!J37</f>
        <v>0</v>
      </c>
      <c r="AY104" s="83">
        <f>'D.1.09 - Elektrická požár...'!J38</f>
        <v>0</v>
      </c>
      <c r="AZ104" s="83">
        <f>'D.1.09 - Elektrická požár...'!F35</f>
        <v>0</v>
      </c>
      <c r="BA104" s="83">
        <f>'D.1.09 - Elektrická požár...'!F36</f>
        <v>0</v>
      </c>
      <c r="BB104" s="83">
        <f>'D.1.09 - Elektrická požár...'!F37</f>
        <v>0</v>
      </c>
      <c r="BC104" s="83">
        <f>'D.1.09 - Elektrická požár...'!F38</f>
        <v>0</v>
      </c>
      <c r="BD104" s="85">
        <f>'D.1.09 - Elektrická požár...'!F39</f>
        <v>0</v>
      </c>
      <c r="BT104" s="23" t="s">
        <v>90</v>
      </c>
      <c r="BV104" s="23" t="s">
        <v>83</v>
      </c>
      <c r="BW104" s="23" t="s">
        <v>120</v>
      </c>
      <c r="BX104" s="23" t="s">
        <v>89</v>
      </c>
      <c r="CL104" s="23" t="s">
        <v>1</v>
      </c>
    </row>
    <row r="105" spans="1:90" s="3" customFormat="1" ht="16.5" customHeight="1">
      <c r="A105" s="86" t="s">
        <v>95</v>
      </c>
      <c r="B105" s="46"/>
      <c r="C105" s="9"/>
      <c r="D105" s="9"/>
      <c r="E105" s="191" t="s">
        <v>121</v>
      </c>
      <c r="F105" s="191"/>
      <c r="G105" s="191"/>
      <c r="H105" s="191"/>
      <c r="I105" s="191"/>
      <c r="J105" s="9"/>
      <c r="K105" s="191" t="s">
        <v>122</v>
      </c>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c r="AG105" s="215">
        <f>'D.1.10 - Stabilní hasicí ...'!J32</f>
        <v>0</v>
      </c>
      <c r="AH105" s="216"/>
      <c r="AI105" s="216"/>
      <c r="AJ105" s="216"/>
      <c r="AK105" s="216"/>
      <c r="AL105" s="216"/>
      <c r="AM105" s="216"/>
      <c r="AN105" s="215">
        <f t="shared" si="0"/>
        <v>0</v>
      </c>
      <c r="AO105" s="216"/>
      <c r="AP105" s="216"/>
      <c r="AQ105" s="81" t="s">
        <v>93</v>
      </c>
      <c r="AR105" s="46"/>
      <c r="AS105" s="82">
        <v>0</v>
      </c>
      <c r="AT105" s="83">
        <f t="shared" si="1"/>
        <v>0</v>
      </c>
      <c r="AU105" s="84">
        <f>'D.1.10 - Stabilní hasicí ...'!P127</f>
        <v>0</v>
      </c>
      <c r="AV105" s="83">
        <f>'D.1.10 - Stabilní hasicí ...'!J35</f>
        <v>0</v>
      </c>
      <c r="AW105" s="83">
        <f>'D.1.10 - Stabilní hasicí ...'!J36</f>
        <v>0</v>
      </c>
      <c r="AX105" s="83">
        <f>'D.1.10 - Stabilní hasicí ...'!J37</f>
        <v>0</v>
      </c>
      <c r="AY105" s="83">
        <f>'D.1.10 - Stabilní hasicí ...'!J38</f>
        <v>0</v>
      </c>
      <c r="AZ105" s="83">
        <f>'D.1.10 - Stabilní hasicí ...'!F35</f>
        <v>0</v>
      </c>
      <c r="BA105" s="83">
        <f>'D.1.10 - Stabilní hasicí ...'!F36</f>
        <v>0</v>
      </c>
      <c r="BB105" s="83">
        <f>'D.1.10 - Stabilní hasicí ...'!F37</f>
        <v>0</v>
      </c>
      <c r="BC105" s="83">
        <f>'D.1.10 - Stabilní hasicí ...'!F38</f>
        <v>0</v>
      </c>
      <c r="BD105" s="85">
        <f>'D.1.10 - Stabilní hasicí ...'!F39</f>
        <v>0</v>
      </c>
      <c r="BT105" s="23" t="s">
        <v>90</v>
      </c>
      <c r="BV105" s="23" t="s">
        <v>83</v>
      </c>
      <c r="BW105" s="23" t="s">
        <v>123</v>
      </c>
      <c r="BX105" s="23" t="s">
        <v>89</v>
      </c>
      <c r="CL105" s="23" t="s">
        <v>1</v>
      </c>
    </row>
    <row r="106" spans="1:91" s="6" customFormat="1" ht="16.5" customHeight="1">
      <c r="A106" s="86" t="s">
        <v>95</v>
      </c>
      <c r="B106" s="72"/>
      <c r="C106" s="73"/>
      <c r="D106" s="190" t="s">
        <v>124</v>
      </c>
      <c r="E106" s="190"/>
      <c r="F106" s="190"/>
      <c r="G106" s="190"/>
      <c r="H106" s="190"/>
      <c r="I106" s="74"/>
      <c r="J106" s="190" t="s">
        <v>125</v>
      </c>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225">
        <f>'PS.01 - Světelné zabezpeč...'!J30</f>
        <v>0</v>
      </c>
      <c r="AH106" s="219"/>
      <c r="AI106" s="219"/>
      <c r="AJ106" s="219"/>
      <c r="AK106" s="219"/>
      <c r="AL106" s="219"/>
      <c r="AM106" s="219"/>
      <c r="AN106" s="225">
        <f t="shared" si="0"/>
        <v>0</v>
      </c>
      <c r="AO106" s="219"/>
      <c r="AP106" s="219"/>
      <c r="AQ106" s="75" t="s">
        <v>87</v>
      </c>
      <c r="AR106" s="72"/>
      <c r="AS106" s="76">
        <v>0</v>
      </c>
      <c r="AT106" s="77">
        <f t="shared" si="1"/>
        <v>0</v>
      </c>
      <c r="AU106" s="78">
        <f>'PS.01 - Světelné zabezpeč...'!P120</f>
        <v>0</v>
      </c>
      <c r="AV106" s="77">
        <f>'PS.01 - Světelné zabezpeč...'!J33</f>
        <v>0</v>
      </c>
      <c r="AW106" s="77">
        <f>'PS.01 - Světelné zabezpeč...'!J34</f>
        <v>0</v>
      </c>
      <c r="AX106" s="77">
        <f>'PS.01 - Světelné zabezpeč...'!J35</f>
        <v>0</v>
      </c>
      <c r="AY106" s="77">
        <f>'PS.01 - Světelné zabezpeč...'!J36</f>
        <v>0</v>
      </c>
      <c r="AZ106" s="77">
        <f>'PS.01 - Světelné zabezpeč...'!F33</f>
        <v>0</v>
      </c>
      <c r="BA106" s="77">
        <f>'PS.01 - Světelné zabezpeč...'!F34</f>
        <v>0</v>
      </c>
      <c r="BB106" s="77">
        <f>'PS.01 - Světelné zabezpeč...'!F35</f>
        <v>0</v>
      </c>
      <c r="BC106" s="77">
        <f>'PS.01 - Světelné zabezpeč...'!F36</f>
        <v>0</v>
      </c>
      <c r="BD106" s="79">
        <f>'PS.01 - Světelné zabezpeč...'!F37</f>
        <v>0</v>
      </c>
      <c r="BT106" s="80" t="s">
        <v>88</v>
      </c>
      <c r="BV106" s="80" t="s">
        <v>83</v>
      </c>
      <c r="BW106" s="80" t="s">
        <v>126</v>
      </c>
      <c r="BX106" s="80" t="s">
        <v>5</v>
      </c>
      <c r="CL106" s="80" t="s">
        <v>1</v>
      </c>
      <c r="CM106" s="80" t="s">
        <v>90</v>
      </c>
    </row>
    <row r="107" spans="1:91" s="6" customFormat="1" ht="16.5" customHeight="1">
      <c r="A107" s="86" t="s">
        <v>95</v>
      </c>
      <c r="B107" s="72"/>
      <c r="C107" s="73"/>
      <c r="D107" s="190" t="s">
        <v>127</v>
      </c>
      <c r="E107" s="190"/>
      <c r="F107" s="190"/>
      <c r="G107" s="190"/>
      <c r="H107" s="190"/>
      <c r="I107" s="74"/>
      <c r="J107" s="190" t="s">
        <v>128</v>
      </c>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225">
        <f>'VRN - Vedlejší rozpočtové...'!J30</f>
        <v>0</v>
      </c>
      <c r="AH107" s="219"/>
      <c r="AI107" s="219"/>
      <c r="AJ107" s="219"/>
      <c r="AK107" s="219"/>
      <c r="AL107" s="219"/>
      <c r="AM107" s="219"/>
      <c r="AN107" s="225">
        <f t="shared" si="0"/>
        <v>0</v>
      </c>
      <c r="AO107" s="219"/>
      <c r="AP107" s="219"/>
      <c r="AQ107" s="75" t="s">
        <v>87</v>
      </c>
      <c r="AR107" s="72"/>
      <c r="AS107" s="87">
        <v>0</v>
      </c>
      <c r="AT107" s="88">
        <f t="shared" si="1"/>
        <v>0</v>
      </c>
      <c r="AU107" s="89">
        <f>'VRN - Vedlejší rozpočtové...'!P124</f>
        <v>0</v>
      </c>
      <c r="AV107" s="88">
        <f>'VRN - Vedlejší rozpočtové...'!J33</f>
        <v>0</v>
      </c>
      <c r="AW107" s="88">
        <f>'VRN - Vedlejší rozpočtové...'!J34</f>
        <v>0</v>
      </c>
      <c r="AX107" s="88">
        <f>'VRN - Vedlejší rozpočtové...'!J35</f>
        <v>0</v>
      </c>
      <c r="AY107" s="88">
        <f>'VRN - Vedlejší rozpočtové...'!J36</f>
        <v>0</v>
      </c>
      <c r="AZ107" s="88">
        <f>'VRN - Vedlejší rozpočtové...'!F33</f>
        <v>0</v>
      </c>
      <c r="BA107" s="88">
        <f>'VRN - Vedlejší rozpočtové...'!F34</f>
        <v>0</v>
      </c>
      <c r="BB107" s="88">
        <f>'VRN - Vedlejší rozpočtové...'!F35</f>
        <v>0</v>
      </c>
      <c r="BC107" s="88">
        <f>'VRN - Vedlejší rozpočtové...'!F36</f>
        <v>0</v>
      </c>
      <c r="BD107" s="90">
        <f>'VRN - Vedlejší rozpočtové...'!F37</f>
        <v>0</v>
      </c>
      <c r="BT107" s="80" t="s">
        <v>88</v>
      </c>
      <c r="BV107" s="80" t="s">
        <v>83</v>
      </c>
      <c r="BW107" s="80" t="s">
        <v>129</v>
      </c>
      <c r="BX107" s="80" t="s">
        <v>5</v>
      </c>
      <c r="CL107" s="80" t="s">
        <v>1</v>
      </c>
      <c r="CM107" s="80" t="s">
        <v>90</v>
      </c>
    </row>
    <row r="108" spans="2:44" s="1" customFormat="1" ht="30" customHeight="1">
      <c r="B108" s="30"/>
      <c r="AR108" s="30"/>
    </row>
    <row r="109" spans="2:44" s="1" customFormat="1" ht="6.9" customHeight="1">
      <c r="B109" s="42"/>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30"/>
    </row>
  </sheetData>
  <sheetProtection algorithmName="SHA-512" hashValue="FFxMKFfFy65iB7M7uJiSozcehmelmyQMY0JkpMNAuywGGzr7O+cf7R+5Lr7Qugh7Db28v5Icn1ayPTc5j+hMnw==" saltValue="xNG7SRrxztu8o/mxUj0plA==" spinCount="100000" sheet="1" objects="1" scenarios="1"/>
  <mergeCells count="90">
    <mergeCell ref="AN106:AP106"/>
    <mergeCell ref="AG106:AM106"/>
    <mergeCell ref="AN107:AP107"/>
    <mergeCell ref="AG107:AM107"/>
    <mergeCell ref="AN94:AP94"/>
    <mergeCell ref="AN92:AP92"/>
    <mergeCell ref="AN95:AP95"/>
    <mergeCell ref="AS89:AT91"/>
    <mergeCell ref="AN105:AP105"/>
    <mergeCell ref="AG105:AM105"/>
    <mergeCell ref="AK35:AO35"/>
    <mergeCell ref="X35:AB35"/>
    <mergeCell ref="AR2:BE2"/>
    <mergeCell ref="AG97:AM97"/>
    <mergeCell ref="AG104:AM104"/>
    <mergeCell ref="AG103:AM103"/>
    <mergeCell ref="AG102:AM102"/>
    <mergeCell ref="AG101:AM101"/>
    <mergeCell ref="AG100:AM100"/>
    <mergeCell ref="AG92:AM92"/>
    <mergeCell ref="AG98:AM98"/>
    <mergeCell ref="AG99:AM99"/>
    <mergeCell ref="AG95:AM95"/>
    <mergeCell ref="AG96:AM96"/>
    <mergeCell ref="AM87:AN87"/>
    <mergeCell ref="AM89:AP89"/>
    <mergeCell ref="L32:P32"/>
    <mergeCell ref="W32:AE32"/>
    <mergeCell ref="AK32:AO32"/>
    <mergeCell ref="L33:P33"/>
    <mergeCell ref="W33:AE33"/>
    <mergeCell ref="AK33:AO33"/>
    <mergeCell ref="W30:AE30"/>
    <mergeCell ref="L30:P30"/>
    <mergeCell ref="AK31:AO31"/>
    <mergeCell ref="L31:P31"/>
    <mergeCell ref="W31:AE31"/>
    <mergeCell ref="D107:H107"/>
    <mergeCell ref="J107:AF107"/>
    <mergeCell ref="AG94:AM94"/>
    <mergeCell ref="BE5:BE34"/>
    <mergeCell ref="K5:AO5"/>
    <mergeCell ref="K6:AO6"/>
    <mergeCell ref="E14:AJ14"/>
    <mergeCell ref="E23:AN23"/>
    <mergeCell ref="AK26:AO26"/>
    <mergeCell ref="L28:P28"/>
    <mergeCell ref="W28:AE28"/>
    <mergeCell ref="AK28:AO28"/>
    <mergeCell ref="AK29:AO29"/>
    <mergeCell ref="L29:P29"/>
    <mergeCell ref="W29:AE29"/>
    <mergeCell ref="AK30:AO30"/>
    <mergeCell ref="L85:AO85"/>
    <mergeCell ref="L97:AF97"/>
    <mergeCell ref="E105:I105"/>
    <mergeCell ref="K105:AF105"/>
    <mergeCell ref="D106:H106"/>
    <mergeCell ref="J106:AF106"/>
    <mergeCell ref="AM90:AP90"/>
    <mergeCell ref="AN101:AP101"/>
    <mergeCell ref="AN102:AP102"/>
    <mergeCell ref="AN99:AP99"/>
    <mergeCell ref="AN96:AP96"/>
    <mergeCell ref="AN103:AP103"/>
    <mergeCell ref="AN97:AP97"/>
    <mergeCell ref="AN100:AP100"/>
    <mergeCell ref="AN98:AP98"/>
    <mergeCell ref="AN104:AP104"/>
    <mergeCell ref="K103:AF103"/>
    <mergeCell ref="K104:AF104"/>
    <mergeCell ref="K96:AF96"/>
    <mergeCell ref="K100:AF100"/>
    <mergeCell ref="L98:AF98"/>
    <mergeCell ref="C92:G92"/>
    <mergeCell ref="D95:H95"/>
    <mergeCell ref="E104:I104"/>
    <mergeCell ref="E96:I96"/>
    <mergeCell ref="E103:I103"/>
    <mergeCell ref="E99:I99"/>
    <mergeCell ref="E102:I102"/>
    <mergeCell ref="E101:I101"/>
    <mergeCell ref="E100:I100"/>
    <mergeCell ref="F97:J97"/>
    <mergeCell ref="F98:J98"/>
    <mergeCell ref="I92:AF92"/>
    <mergeCell ref="J95:AF95"/>
    <mergeCell ref="K101:AF101"/>
    <mergeCell ref="K102:AF102"/>
    <mergeCell ref="K99:AF99"/>
  </mergeCells>
  <hyperlinks>
    <hyperlink ref="A97" location="'D.1.01a - Architektonicko...'!C2" display="/"/>
    <hyperlink ref="A98" location="'D.1.01b - Architektonicko...'!C2" display="/"/>
    <hyperlink ref="A99" location="'D.1.02 - Stavebně konstru...'!C2" display="/"/>
    <hyperlink ref="A100" location="'D.1.02a - Sanace statické...'!C2" display="/"/>
    <hyperlink ref="A101" location="'D.1.06 - Slaboproudé inst...'!C2" display="/"/>
    <hyperlink ref="A102" location="'D.1.07 - Silnoproudé inst...'!C2" display="/"/>
    <hyperlink ref="A103" location="'D.1.08 - Nouzové osvětlení'!C2" display="/"/>
    <hyperlink ref="A104" location="'D.1.09 - Elektrická požár...'!C2" display="/"/>
    <hyperlink ref="A105" location="'D.1.10 - Stabilní hasicí ...'!C2" display="/"/>
    <hyperlink ref="A106" location="'PS.01 - Světelné zabezpeč...'!C2" display="/"/>
    <hyperlink ref="A107"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169"/>
  <sheetViews>
    <sheetView showGridLines="0" workbookViewId="0" topLeftCell="A1">
      <selection activeCell="BE41" sqref="BE4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00"/>
      <c r="M2" s="200"/>
      <c r="N2" s="200"/>
      <c r="O2" s="200"/>
      <c r="P2" s="200"/>
      <c r="Q2" s="200"/>
      <c r="R2" s="200"/>
      <c r="S2" s="200"/>
      <c r="T2" s="200"/>
      <c r="U2" s="200"/>
      <c r="V2" s="200"/>
      <c r="AT2" s="15" t="s">
        <v>123</v>
      </c>
    </row>
    <row r="3" spans="2:46" ht="6.9" customHeight="1">
      <c r="B3" s="16"/>
      <c r="C3" s="17"/>
      <c r="D3" s="17"/>
      <c r="E3" s="17"/>
      <c r="F3" s="17"/>
      <c r="G3" s="17"/>
      <c r="H3" s="17"/>
      <c r="I3" s="17"/>
      <c r="J3" s="17"/>
      <c r="K3" s="17"/>
      <c r="L3" s="18"/>
      <c r="AT3" s="15" t="s">
        <v>90</v>
      </c>
    </row>
    <row r="4" spans="2:46" ht="24.9" customHeight="1">
      <c r="B4" s="18"/>
      <c r="D4" s="19" t="s">
        <v>130</v>
      </c>
      <c r="L4" s="18"/>
      <c r="M4" s="91" t="s">
        <v>10</v>
      </c>
      <c r="AT4" s="15" t="s">
        <v>4</v>
      </c>
    </row>
    <row r="5" spans="2:12" ht="6.9" customHeight="1">
      <c r="B5" s="18"/>
      <c r="L5" s="18"/>
    </row>
    <row r="6" spans="2:12" ht="12" customHeight="1">
      <c r="B6" s="18"/>
      <c r="D6" s="25" t="s">
        <v>16</v>
      </c>
      <c r="L6" s="18"/>
    </row>
    <row r="7" spans="2:12" ht="26.25" customHeight="1">
      <c r="B7" s="18"/>
      <c r="E7" s="231" t="str">
        <f>'Rekapitulace stavby'!K6</f>
        <v>Zvýšení bezpečnosti heliportu - Masarykova nemocnice Ústí nad Labem, o. z</v>
      </c>
      <c r="F7" s="232"/>
      <c r="G7" s="232"/>
      <c r="H7" s="232"/>
      <c r="L7" s="18"/>
    </row>
    <row r="8" spans="2:12" ht="12" customHeight="1">
      <c r="B8" s="18"/>
      <c r="D8" s="25" t="s">
        <v>131</v>
      </c>
      <c r="L8" s="18"/>
    </row>
    <row r="9" spans="2:12" s="1" customFormat="1" ht="16.5" customHeight="1">
      <c r="B9" s="30"/>
      <c r="E9" s="231" t="s">
        <v>132</v>
      </c>
      <c r="F9" s="233"/>
      <c r="G9" s="233"/>
      <c r="H9" s="233"/>
      <c r="L9" s="30"/>
    </row>
    <row r="10" spans="2:12" s="1" customFormat="1" ht="12" customHeight="1">
      <c r="B10" s="30"/>
      <c r="D10" s="25" t="s">
        <v>133</v>
      </c>
      <c r="L10" s="30"/>
    </row>
    <row r="11" spans="2:12" s="1" customFormat="1" ht="16.5" customHeight="1">
      <c r="B11" s="30"/>
      <c r="E11" s="193" t="s">
        <v>2270</v>
      </c>
      <c r="F11" s="233"/>
      <c r="G11" s="233"/>
      <c r="H11" s="233"/>
      <c r="L11" s="30"/>
    </row>
    <row r="12" spans="2:12" s="1" customFormat="1" ht="10.2">
      <c r="B12" s="30"/>
      <c r="L12" s="30"/>
    </row>
    <row r="13" spans="2:12" s="1" customFormat="1" ht="12" customHeight="1">
      <c r="B13" s="30"/>
      <c r="D13" s="25" t="s">
        <v>18</v>
      </c>
      <c r="F13" s="23" t="s">
        <v>1</v>
      </c>
      <c r="I13" s="25" t="s">
        <v>19</v>
      </c>
      <c r="J13" s="23" t="s">
        <v>1</v>
      </c>
      <c r="L13" s="30"/>
    </row>
    <row r="14" spans="2:12" s="1" customFormat="1" ht="12" customHeight="1">
      <c r="B14" s="30"/>
      <c r="D14" s="25" t="s">
        <v>20</v>
      </c>
      <c r="F14" s="23" t="s">
        <v>21</v>
      </c>
      <c r="I14" s="25" t="s">
        <v>22</v>
      </c>
      <c r="J14" s="50" t="str">
        <f>'Rekapitulace stavby'!AN8</f>
        <v>29. 4. 2024</v>
      </c>
      <c r="L14" s="30"/>
    </row>
    <row r="15" spans="2:12" s="1" customFormat="1" ht="10.8" customHeight="1">
      <c r="B15" s="30"/>
      <c r="L15" s="30"/>
    </row>
    <row r="16" spans="2:12" s="1" customFormat="1" ht="12" customHeight="1">
      <c r="B16" s="30"/>
      <c r="D16" s="25" t="s">
        <v>24</v>
      </c>
      <c r="I16" s="25" t="s">
        <v>25</v>
      </c>
      <c r="J16" s="23" t="s">
        <v>26</v>
      </c>
      <c r="L16" s="30"/>
    </row>
    <row r="17" spans="2:12" s="1" customFormat="1" ht="18" customHeight="1">
      <c r="B17" s="30"/>
      <c r="E17" s="23" t="s">
        <v>27</v>
      </c>
      <c r="I17" s="25" t="s">
        <v>28</v>
      </c>
      <c r="J17" s="23" t="s">
        <v>29</v>
      </c>
      <c r="L17" s="30"/>
    </row>
    <row r="18" spans="2:12" s="1" customFormat="1" ht="6.9" customHeight="1">
      <c r="B18" s="30"/>
      <c r="L18" s="30"/>
    </row>
    <row r="19" spans="2:12" s="1" customFormat="1" ht="12" customHeight="1">
      <c r="B19" s="30"/>
      <c r="D19" s="25" t="s">
        <v>30</v>
      </c>
      <c r="I19" s="25" t="s">
        <v>25</v>
      </c>
      <c r="J19" s="26" t="str">
        <f>'Rekapitulace stavby'!AN13</f>
        <v>Vyplň údaj</v>
      </c>
      <c r="L19" s="30"/>
    </row>
    <row r="20" spans="2:12" s="1" customFormat="1" ht="18" customHeight="1">
      <c r="B20" s="30"/>
      <c r="E20" s="234" t="str">
        <f>'Rekapitulace stavby'!E14</f>
        <v>Vyplň údaj</v>
      </c>
      <c r="F20" s="199"/>
      <c r="G20" s="199"/>
      <c r="H20" s="199"/>
      <c r="I20" s="25" t="s">
        <v>28</v>
      </c>
      <c r="J20" s="26" t="str">
        <f>'Rekapitulace stavby'!AN14</f>
        <v>Vyplň údaj</v>
      </c>
      <c r="L20" s="30"/>
    </row>
    <row r="21" spans="2:12" s="1" customFormat="1" ht="6.9" customHeight="1">
      <c r="B21" s="30"/>
      <c r="L21" s="30"/>
    </row>
    <row r="22" spans="2:12" s="1" customFormat="1" ht="12" customHeight="1">
      <c r="B22" s="30"/>
      <c r="D22" s="25" t="s">
        <v>32</v>
      </c>
      <c r="I22" s="25" t="s">
        <v>25</v>
      </c>
      <c r="J22" s="23" t="s">
        <v>33</v>
      </c>
      <c r="L22" s="30"/>
    </row>
    <row r="23" spans="2:12" s="1" customFormat="1" ht="18" customHeight="1">
      <c r="B23" s="30"/>
      <c r="E23" s="23" t="s">
        <v>34</v>
      </c>
      <c r="I23" s="25" t="s">
        <v>28</v>
      </c>
      <c r="J23" s="23" t="s">
        <v>35</v>
      </c>
      <c r="L23" s="30"/>
    </row>
    <row r="24" spans="2:12" s="1" customFormat="1" ht="6.9" customHeight="1">
      <c r="B24" s="30"/>
      <c r="L24" s="30"/>
    </row>
    <row r="25" spans="2:12" s="1" customFormat="1" ht="12" customHeight="1">
      <c r="B25" s="30"/>
      <c r="D25" s="25" t="s">
        <v>37</v>
      </c>
      <c r="I25" s="25" t="s">
        <v>25</v>
      </c>
      <c r="J25" s="23" t="str">
        <f>IF('Rekapitulace stavby'!AN19="","",'Rekapitulace stavby'!AN19)</f>
        <v/>
      </c>
      <c r="L25" s="30"/>
    </row>
    <row r="26" spans="2:12" s="1" customFormat="1" ht="18" customHeight="1">
      <c r="B26" s="30"/>
      <c r="E26" s="23" t="str">
        <f>IF('Rekapitulace stavby'!E20="","",'Rekapitulace stavby'!E20)</f>
        <v xml:space="preserve"> </v>
      </c>
      <c r="I26" s="25" t="s">
        <v>28</v>
      </c>
      <c r="J26" s="23" t="str">
        <f>IF('Rekapitulace stavby'!AN20="","",'Rekapitulace stavby'!AN20)</f>
        <v/>
      </c>
      <c r="L26" s="30"/>
    </row>
    <row r="27" spans="2:12" s="1" customFormat="1" ht="6.9" customHeight="1">
      <c r="B27" s="30"/>
      <c r="L27" s="30"/>
    </row>
    <row r="28" spans="2:12" s="1" customFormat="1" ht="12" customHeight="1">
      <c r="B28" s="30"/>
      <c r="D28" s="25" t="s">
        <v>39</v>
      </c>
      <c r="L28" s="30"/>
    </row>
    <row r="29" spans="2:12" s="7" customFormat="1" ht="47.25" customHeight="1">
      <c r="B29" s="92"/>
      <c r="E29" s="204" t="s">
        <v>40</v>
      </c>
      <c r="F29" s="204"/>
      <c r="G29" s="204"/>
      <c r="H29" s="204"/>
      <c r="L29" s="92"/>
    </row>
    <row r="30" spans="2:12" s="1" customFormat="1" ht="6.9" customHeight="1">
      <c r="B30" s="30"/>
      <c r="L30" s="30"/>
    </row>
    <row r="31" spans="2:12" s="1" customFormat="1" ht="6.9" customHeight="1">
      <c r="B31" s="30"/>
      <c r="D31" s="51"/>
      <c r="E31" s="51"/>
      <c r="F31" s="51"/>
      <c r="G31" s="51"/>
      <c r="H31" s="51"/>
      <c r="I31" s="51"/>
      <c r="J31" s="51"/>
      <c r="K31" s="51"/>
      <c r="L31" s="30"/>
    </row>
    <row r="32" spans="2:12" s="1" customFormat="1" ht="25.35" customHeight="1">
      <c r="B32" s="30"/>
      <c r="D32" s="93" t="s">
        <v>41</v>
      </c>
      <c r="J32" s="64">
        <f>ROUND(J127,2)</f>
        <v>0</v>
      </c>
      <c r="L32" s="30"/>
    </row>
    <row r="33" spans="2:12" s="1" customFormat="1" ht="6.9" customHeight="1">
      <c r="B33" s="30"/>
      <c r="D33" s="51"/>
      <c r="E33" s="51"/>
      <c r="F33" s="51"/>
      <c r="G33" s="51"/>
      <c r="H33" s="51"/>
      <c r="I33" s="51"/>
      <c r="J33" s="51"/>
      <c r="K33" s="51"/>
      <c r="L33" s="30"/>
    </row>
    <row r="34" spans="2:12" s="1" customFormat="1" ht="14.4" customHeight="1">
      <c r="B34" s="30"/>
      <c r="F34" s="33" t="s">
        <v>43</v>
      </c>
      <c r="I34" s="33" t="s">
        <v>42</v>
      </c>
      <c r="J34" s="33" t="s">
        <v>44</v>
      </c>
      <c r="L34" s="30"/>
    </row>
    <row r="35" spans="2:12" s="1" customFormat="1" ht="14.4" customHeight="1">
      <c r="B35" s="30"/>
      <c r="D35" s="53" t="s">
        <v>45</v>
      </c>
      <c r="E35" s="25" t="s">
        <v>46</v>
      </c>
      <c r="F35" s="83">
        <f>ROUND((SUM(BE127:BE168)),2)</f>
        <v>0</v>
      </c>
      <c r="I35" s="94">
        <v>0.21</v>
      </c>
      <c r="J35" s="83">
        <f>ROUND(((SUM(BE127:BE168))*I35),2)</f>
        <v>0</v>
      </c>
      <c r="L35" s="30"/>
    </row>
    <row r="36" spans="2:12" s="1" customFormat="1" ht="14.4" customHeight="1">
      <c r="B36" s="30"/>
      <c r="E36" s="25" t="s">
        <v>47</v>
      </c>
      <c r="F36" s="83">
        <f>ROUND((SUM(BF127:BF168)),2)</f>
        <v>0</v>
      </c>
      <c r="I36" s="94">
        <v>0.12</v>
      </c>
      <c r="J36" s="83">
        <f>ROUND(((SUM(BF127:BF168))*I36),2)</f>
        <v>0</v>
      </c>
      <c r="L36" s="30"/>
    </row>
    <row r="37" spans="2:12" s="1" customFormat="1" ht="14.4" customHeight="1" hidden="1">
      <c r="B37" s="30"/>
      <c r="E37" s="25" t="s">
        <v>48</v>
      </c>
      <c r="F37" s="83">
        <f>ROUND((SUM(BG127:BG168)),2)</f>
        <v>0</v>
      </c>
      <c r="I37" s="94">
        <v>0.21</v>
      </c>
      <c r="J37" s="83">
        <f>0</f>
        <v>0</v>
      </c>
      <c r="L37" s="30"/>
    </row>
    <row r="38" spans="2:12" s="1" customFormat="1" ht="14.4" customHeight="1" hidden="1">
      <c r="B38" s="30"/>
      <c r="E38" s="25" t="s">
        <v>49</v>
      </c>
      <c r="F38" s="83">
        <f>ROUND((SUM(BH127:BH168)),2)</f>
        <v>0</v>
      </c>
      <c r="I38" s="94">
        <v>0.12</v>
      </c>
      <c r="J38" s="83">
        <f>0</f>
        <v>0</v>
      </c>
      <c r="L38" s="30"/>
    </row>
    <row r="39" spans="2:12" s="1" customFormat="1" ht="14.4" customHeight="1" hidden="1">
      <c r="B39" s="30"/>
      <c r="E39" s="25" t="s">
        <v>50</v>
      </c>
      <c r="F39" s="83">
        <f>ROUND((SUM(BI127:BI168)),2)</f>
        <v>0</v>
      </c>
      <c r="I39" s="94">
        <v>0</v>
      </c>
      <c r="J39" s="83">
        <f>0</f>
        <v>0</v>
      </c>
      <c r="L39" s="30"/>
    </row>
    <row r="40" spans="2:12" s="1" customFormat="1" ht="6.9" customHeight="1">
      <c r="B40" s="30"/>
      <c r="L40" s="30"/>
    </row>
    <row r="41" spans="2:12" s="1" customFormat="1" ht="25.35" customHeight="1">
      <c r="B41" s="30"/>
      <c r="C41" s="95"/>
      <c r="D41" s="96" t="s">
        <v>51</v>
      </c>
      <c r="E41" s="55"/>
      <c r="F41" s="55"/>
      <c r="G41" s="97" t="s">
        <v>52</v>
      </c>
      <c r="H41" s="98" t="s">
        <v>53</v>
      </c>
      <c r="I41" s="55"/>
      <c r="J41" s="99">
        <f>SUM(J32:J39)</f>
        <v>0</v>
      </c>
      <c r="K41" s="100"/>
      <c r="L41" s="30"/>
    </row>
    <row r="42" spans="2:12" s="1" customFormat="1" ht="14.4" customHeight="1">
      <c r="B42" s="30"/>
      <c r="L42" s="30"/>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0"/>
      <c r="D50" s="39" t="s">
        <v>54</v>
      </c>
      <c r="E50" s="40"/>
      <c r="F50" s="40"/>
      <c r="G50" s="39" t="s">
        <v>55</v>
      </c>
      <c r="H50" s="40"/>
      <c r="I50" s="40"/>
      <c r="J50" s="40"/>
      <c r="K50" s="40"/>
      <c r="L50" s="30"/>
    </row>
    <row r="51" spans="2:12" ht="10.2">
      <c r="B51" s="18"/>
      <c r="L51" s="18"/>
    </row>
    <row r="52" spans="2:12" ht="10.2">
      <c r="B52" s="18"/>
      <c r="L52" s="18"/>
    </row>
    <row r="53" spans="2:12" ht="10.2">
      <c r="B53" s="18"/>
      <c r="L53" s="18"/>
    </row>
    <row r="54" spans="2:12" ht="10.2">
      <c r="B54" s="18"/>
      <c r="L54" s="18"/>
    </row>
    <row r="55" spans="2:12" ht="10.2">
      <c r="B55" s="18"/>
      <c r="L55" s="18"/>
    </row>
    <row r="56" spans="2:12" ht="10.2">
      <c r="B56" s="18"/>
      <c r="L56" s="18"/>
    </row>
    <row r="57" spans="2:12" ht="10.2">
      <c r="B57" s="18"/>
      <c r="L57" s="18"/>
    </row>
    <row r="58" spans="2:12" ht="10.2">
      <c r="B58" s="18"/>
      <c r="L58" s="18"/>
    </row>
    <row r="59" spans="2:12" ht="10.2">
      <c r="B59" s="18"/>
      <c r="L59" s="18"/>
    </row>
    <row r="60" spans="2:12" ht="10.2">
      <c r="B60" s="18"/>
      <c r="L60" s="18"/>
    </row>
    <row r="61" spans="2:12" s="1" customFormat="1" ht="13.2">
      <c r="B61" s="30"/>
      <c r="D61" s="41" t="s">
        <v>56</v>
      </c>
      <c r="E61" s="32"/>
      <c r="F61" s="101" t="s">
        <v>57</v>
      </c>
      <c r="G61" s="41" t="s">
        <v>56</v>
      </c>
      <c r="H61" s="32"/>
      <c r="I61" s="32"/>
      <c r="J61" s="102" t="s">
        <v>57</v>
      </c>
      <c r="K61" s="32"/>
      <c r="L61" s="30"/>
    </row>
    <row r="62" spans="2:12" ht="10.2">
      <c r="B62" s="18"/>
      <c r="L62" s="18"/>
    </row>
    <row r="63" spans="2:12" ht="10.2">
      <c r="B63" s="18"/>
      <c r="L63" s="18"/>
    </row>
    <row r="64" spans="2:12" ht="10.2">
      <c r="B64" s="18"/>
      <c r="L64" s="18"/>
    </row>
    <row r="65" spans="2:12" s="1" customFormat="1" ht="13.2">
      <c r="B65" s="30"/>
      <c r="D65" s="39" t="s">
        <v>58</v>
      </c>
      <c r="E65" s="40"/>
      <c r="F65" s="40"/>
      <c r="G65" s="39" t="s">
        <v>59</v>
      </c>
      <c r="H65" s="40"/>
      <c r="I65" s="40"/>
      <c r="J65" s="40"/>
      <c r="K65" s="40"/>
      <c r="L65" s="30"/>
    </row>
    <row r="66" spans="2:12" ht="10.2">
      <c r="B66" s="18"/>
      <c r="L66" s="18"/>
    </row>
    <row r="67" spans="2:12" ht="10.2">
      <c r="B67" s="18"/>
      <c r="L67" s="18"/>
    </row>
    <row r="68" spans="2:12" ht="10.2">
      <c r="B68" s="18"/>
      <c r="L68" s="18"/>
    </row>
    <row r="69" spans="2:12" ht="10.2">
      <c r="B69" s="18"/>
      <c r="L69" s="18"/>
    </row>
    <row r="70" spans="2:12" ht="10.2">
      <c r="B70" s="18"/>
      <c r="L70" s="18"/>
    </row>
    <row r="71" spans="2:12" ht="10.2">
      <c r="B71" s="18"/>
      <c r="L71" s="18"/>
    </row>
    <row r="72" spans="2:12" ht="10.2">
      <c r="B72" s="18"/>
      <c r="L72" s="18"/>
    </row>
    <row r="73" spans="2:12" ht="10.2">
      <c r="B73" s="18"/>
      <c r="L73" s="18"/>
    </row>
    <row r="74" spans="2:12" ht="10.2">
      <c r="B74" s="18"/>
      <c r="L74" s="18"/>
    </row>
    <row r="75" spans="2:12" ht="10.2">
      <c r="B75" s="18"/>
      <c r="L75" s="18"/>
    </row>
    <row r="76" spans="2:12" s="1" customFormat="1" ht="13.2">
      <c r="B76" s="30"/>
      <c r="D76" s="41" t="s">
        <v>56</v>
      </c>
      <c r="E76" s="32"/>
      <c r="F76" s="101" t="s">
        <v>57</v>
      </c>
      <c r="G76" s="41" t="s">
        <v>56</v>
      </c>
      <c r="H76" s="32"/>
      <c r="I76" s="32"/>
      <c r="J76" s="102" t="s">
        <v>57</v>
      </c>
      <c r="K76" s="32"/>
      <c r="L76" s="30"/>
    </row>
    <row r="77" spans="2:12" s="1" customFormat="1" ht="14.4" customHeight="1">
      <c r="B77" s="42"/>
      <c r="C77" s="43"/>
      <c r="D77" s="43"/>
      <c r="E77" s="43"/>
      <c r="F77" s="43"/>
      <c r="G77" s="43"/>
      <c r="H77" s="43"/>
      <c r="I77" s="43"/>
      <c r="J77" s="43"/>
      <c r="K77" s="43"/>
      <c r="L77" s="30"/>
    </row>
    <row r="81" spans="2:12" s="1" customFormat="1" ht="6.9" customHeight="1">
      <c r="B81" s="44"/>
      <c r="C81" s="45"/>
      <c r="D81" s="45"/>
      <c r="E81" s="45"/>
      <c r="F81" s="45"/>
      <c r="G81" s="45"/>
      <c r="H81" s="45"/>
      <c r="I81" s="45"/>
      <c r="J81" s="45"/>
      <c r="K81" s="45"/>
      <c r="L81" s="30"/>
    </row>
    <row r="82" spans="2:12" s="1" customFormat="1" ht="24.9" customHeight="1">
      <c r="B82" s="30"/>
      <c r="C82" s="19" t="s">
        <v>137</v>
      </c>
      <c r="L82" s="30"/>
    </row>
    <row r="83" spans="2:12" s="1" customFormat="1" ht="6.9" customHeight="1">
      <c r="B83" s="30"/>
      <c r="L83" s="30"/>
    </row>
    <row r="84" spans="2:12" s="1" customFormat="1" ht="12" customHeight="1">
      <c r="B84" s="30"/>
      <c r="C84" s="25" t="s">
        <v>16</v>
      </c>
      <c r="L84" s="30"/>
    </row>
    <row r="85" spans="2:12" s="1" customFormat="1" ht="26.25" customHeight="1">
      <c r="B85" s="30"/>
      <c r="E85" s="231" t="str">
        <f>E7</f>
        <v>Zvýšení bezpečnosti heliportu - Masarykova nemocnice Ústí nad Labem, o. z</v>
      </c>
      <c r="F85" s="232"/>
      <c r="G85" s="232"/>
      <c r="H85" s="232"/>
      <c r="L85" s="30"/>
    </row>
    <row r="86" spans="2:12" ht="12" customHeight="1">
      <c r="B86" s="18"/>
      <c r="C86" s="25" t="s">
        <v>131</v>
      </c>
      <c r="L86" s="18"/>
    </row>
    <row r="87" spans="2:12" s="1" customFormat="1" ht="16.5" customHeight="1">
      <c r="B87" s="30"/>
      <c r="E87" s="231" t="s">
        <v>132</v>
      </c>
      <c r="F87" s="233"/>
      <c r="G87" s="233"/>
      <c r="H87" s="233"/>
      <c r="L87" s="30"/>
    </row>
    <row r="88" spans="2:12" s="1" customFormat="1" ht="12" customHeight="1">
      <c r="B88" s="30"/>
      <c r="C88" s="25" t="s">
        <v>133</v>
      </c>
      <c r="L88" s="30"/>
    </row>
    <row r="89" spans="2:12" s="1" customFormat="1" ht="16.5" customHeight="1">
      <c r="B89" s="30"/>
      <c r="E89" s="193" t="str">
        <f>E11</f>
        <v>D.1.10 - Stabilní hasicí zařízení</v>
      </c>
      <c r="F89" s="233"/>
      <c r="G89" s="233"/>
      <c r="H89" s="233"/>
      <c r="L89" s="30"/>
    </row>
    <row r="90" spans="2:12" s="1" customFormat="1" ht="6.9" customHeight="1">
      <c r="B90" s="30"/>
      <c r="L90" s="30"/>
    </row>
    <row r="91" spans="2:12" s="1" customFormat="1" ht="12" customHeight="1">
      <c r="B91" s="30"/>
      <c r="C91" s="25" t="s">
        <v>20</v>
      </c>
      <c r="F91" s="23" t="str">
        <f>F14</f>
        <v>Sociální péče 3316/12A, 401 13  pavilon B</v>
      </c>
      <c r="I91" s="25" t="s">
        <v>22</v>
      </c>
      <c r="J91" s="50" t="str">
        <f>IF(J14="","",J14)</f>
        <v>29. 4. 2024</v>
      </c>
      <c r="L91" s="30"/>
    </row>
    <row r="92" spans="2:12" s="1" customFormat="1" ht="6.9" customHeight="1">
      <c r="B92" s="30"/>
      <c r="L92" s="30"/>
    </row>
    <row r="93" spans="2:12" s="1" customFormat="1" ht="40.05" customHeight="1">
      <c r="B93" s="30"/>
      <c r="C93" s="25" t="s">
        <v>24</v>
      </c>
      <c r="F93" s="23" t="str">
        <f>E17</f>
        <v>Krajská zdravotní, a.s., Sociální péče 3316/12A</v>
      </c>
      <c r="I93" s="25" t="s">
        <v>32</v>
      </c>
      <c r="J93" s="28" t="str">
        <f>E23</f>
        <v>SIEBERT+TALAŠ, spol.s r.o., Bucharova 1314/8, P5</v>
      </c>
      <c r="L93" s="30"/>
    </row>
    <row r="94" spans="2:12" s="1" customFormat="1" ht="15.15" customHeight="1">
      <c r="B94" s="30"/>
      <c r="C94" s="25" t="s">
        <v>30</v>
      </c>
      <c r="F94" s="23" t="str">
        <f>IF(E20="","",E20)</f>
        <v>Vyplň údaj</v>
      </c>
      <c r="I94" s="25" t="s">
        <v>37</v>
      </c>
      <c r="J94" s="28" t="str">
        <f>E26</f>
        <v xml:space="preserve"> </v>
      </c>
      <c r="L94" s="30"/>
    </row>
    <row r="95" spans="2:12" s="1" customFormat="1" ht="10.35" customHeight="1">
      <c r="B95" s="30"/>
      <c r="L95" s="30"/>
    </row>
    <row r="96" spans="2:12" s="1" customFormat="1" ht="29.25" customHeight="1">
      <c r="B96" s="30"/>
      <c r="C96" s="103" t="s">
        <v>138</v>
      </c>
      <c r="D96" s="95"/>
      <c r="E96" s="95"/>
      <c r="F96" s="95"/>
      <c r="G96" s="95"/>
      <c r="H96" s="95"/>
      <c r="I96" s="95"/>
      <c r="J96" s="104" t="s">
        <v>139</v>
      </c>
      <c r="K96" s="95"/>
      <c r="L96" s="30"/>
    </row>
    <row r="97" spans="2:12" s="1" customFormat="1" ht="10.35" customHeight="1">
      <c r="B97" s="30"/>
      <c r="L97" s="30"/>
    </row>
    <row r="98" spans="2:47" s="1" customFormat="1" ht="22.8" customHeight="1">
      <c r="B98" s="30"/>
      <c r="C98" s="105" t="s">
        <v>140</v>
      </c>
      <c r="J98" s="64">
        <f>J127</f>
        <v>0</v>
      </c>
      <c r="L98" s="30"/>
      <c r="AU98" s="15" t="s">
        <v>141</v>
      </c>
    </row>
    <row r="99" spans="2:12" s="8" customFormat="1" ht="24.9" customHeight="1">
      <c r="B99" s="106"/>
      <c r="D99" s="107" t="s">
        <v>148</v>
      </c>
      <c r="E99" s="108"/>
      <c r="F99" s="108"/>
      <c r="G99" s="108"/>
      <c r="H99" s="108"/>
      <c r="I99" s="108"/>
      <c r="J99" s="109">
        <f>J128</f>
        <v>0</v>
      </c>
      <c r="L99" s="106"/>
    </row>
    <row r="100" spans="2:12" s="9" customFormat="1" ht="19.95" customHeight="1">
      <c r="B100" s="110"/>
      <c r="D100" s="111" t="s">
        <v>2271</v>
      </c>
      <c r="E100" s="112"/>
      <c r="F100" s="112"/>
      <c r="G100" s="112"/>
      <c r="H100" s="112"/>
      <c r="I100" s="112"/>
      <c r="J100" s="113">
        <f>J129</f>
        <v>0</v>
      </c>
      <c r="L100" s="110"/>
    </row>
    <row r="101" spans="2:12" s="9" customFormat="1" ht="14.85" customHeight="1">
      <c r="B101" s="110"/>
      <c r="D101" s="111" t="s">
        <v>2272</v>
      </c>
      <c r="E101" s="112"/>
      <c r="F101" s="112"/>
      <c r="G101" s="112"/>
      <c r="H101" s="112"/>
      <c r="I101" s="112"/>
      <c r="J101" s="113">
        <f>J130</f>
        <v>0</v>
      </c>
      <c r="L101" s="110"/>
    </row>
    <row r="102" spans="2:12" s="9" customFormat="1" ht="14.85" customHeight="1">
      <c r="B102" s="110"/>
      <c r="D102" s="111" t="s">
        <v>2273</v>
      </c>
      <c r="E102" s="112"/>
      <c r="F102" s="112"/>
      <c r="G102" s="112"/>
      <c r="H102" s="112"/>
      <c r="I102" s="112"/>
      <c r="J102" s="113">
        <f>J134</f>
        <v>0</v>
      </c>
      <c r="L102" s="110"/>
    </row>
    <row r="103" spans="2:12" s="9" customFormat="1" ht="14.85" customHeight="1">
      <c r="B103" s="110"/>
      <c r="D103" s="111" t="s">
        <v>2274</v>
      </c>
      <c r="E103" s="112"/>
      <c r="F103" s="112"/>
      <c r="G103" s="112"/>
      <c r="H103" s="112"/>
      <c r="I103" s="112"/>
      <c r="J103" s="113">
        <f>J153</f>
        <v>0</v>
      </c>
      <c r="L103" s="110"/>
    </row>
    <row r="104" spans="2:12" s="9" customFormat="1" ht="14.85" customHeight="1">
      <c r="B104" s="110"/>
      <c r="D104" s="111" t="s">
        <v>2275</v>
      </c>
      <c r="E104" s="112"/>
      <c r="F104" s="112"/>
      <c r="G104" s="112"/>
      <c r="H104" s="112"/>
      <c r="I104" s="112"/>
      <c r="J104" s="113">
        <f>J159</f>
        <v>0</v>
      </c>
      <c r="L104" s="110"/>
    </row>
    <row r="105" spans="2:12" s="9" customFormat="1" ht="14.85" customHeight="1">
      <c r="B105" s="110"/>
      <c r="D105" s="111" t="s">
        <v>2276</v>
      </c>
      <c r="E105" s="112"/>
      <c r="F105" s="112"/>
      <c r="G105" s="112"/>
      <c r="H105" s="112"/>
      <c r="I105" s="112"/>
      <c r="J105" s="113">
        <f>J164</f>
        <v>0</v>
      </c>
      <c r="L105" s="110"/>
    </row>
    <row r="106" spans="2:12" s="1" customFormat="1" ht="21.75" customHeight="1">
      <c r="B106" s="30"/>
      <c r="L106" s="30"/>
    </row>
    <row r="107" spans="2:12" s="1" customFormat="1" ht="6.9" customHeight="1">
      <c r="B107" s="42"/>
      <c r="C107" s="43"/>
      <c r="D107" s="43"/>
      <c r="E107" s="43"/>
      <c r="F107" s="43"/>
      <c r="G107" s="43"/>
      <c r="H107" s="43"/>
      <c r="I107" s="43"/>
      <c r="J107" s="43"/>
      <c r="K107" s="43"/>
      <c r="L107" s="30"/>
    </row>
    <row r="111" spans="2:12" s="1" customFormat="1" ht="6.9" customHeight="1">
      <c r="B111" s="44"/>
      <c r="C111" s="45"/>
      <c r="D111" s="45"/>
      <c r="E111" s="45"/>
      <c r="F111" s="45"/>
      <c r="G111" s="45"/>
      <c r="H111" s="45"/>
      <c r="I111" s="45"/>
      <c r="J111" s="45"/>
      <c r="K111" s="45"/>
      <c r="L111" s="30"/>
    </row>
    <row r="112" spans="2:12" s="1" customFormat="1" ht="24.9" customHeight="1">
      <c r="B112" s="30"/>
      <c r="C112" s="19" t="s">
        <v>153</v>
      </c>
      <c r="L112" s="30"/>
    </row>
    <row r="113" spans="2:12" s="1" customFormat="1" ht="6.9" customHeight="1">
      <c r="B113" s="30"/>
      <c r="L113" s="30"/>
    </row>
    <row r="114" spans="2:12" s="1" customFormat="1" ht="12" customHeight="1">
      <c r="B114" s="30"/>
      <c r="C114" s="25" t="s">
        <v>16</v>
      </c>
      <c r="L114" s="30"/>
    </row>
    <row r="115" spans="2:12" s="1" customFormat="1" ht="26.25" customHeight="1">
      <c r="B115" s="30"/>
      <c r="E115" s="231" t="str">
        <f>E7</f>
        <v>Zvýšení bezpečnosti heliportu - Masarykova nemocnice Ústí nad Labem, o. z</v>
      </c>
      <c r="F115" s="232"/>
      <c r="G115" s="232"/>
      <c r="H115" s="232"/>
      <c r="L115" s="30"/>
    </row>
    <row r="116" spans="2:12" ht="12" customHeight="1">
      <c r="B116" s="18"/>
      <c r="C116" s="25" t="s">
        <v>131</v>
      </c>
      <c r="L116" s="18"/>
    </row>
    <row r="117" spans="2:12" s="1" customFormat="1" ht="16.5" customHeight="1">
      <c r="B117" s="30"/>
      <c r="E117" s="231" t="s">
        <v>132</v>
      </c>
      <c r="F117" s="233"/>
      <c r="G117" s="233"/>
      <c r="H117" s="233"/>
      <c r="L117" s="30"/>
    </row>
    <row r="118" spans="2:12" s="1" customFormat="1" ht="12" customHeight="1">
      <c r="B118" s="30"/>
      <c r="C118" s="25" t="s">
        <v>133</v>
      </c>
      <c r="L118" s="30"/>
    </row>
    <row r="119" spans="2:12" s="1" customFormat="1" ht="16.5" customHeight="1">
      <c r="B119" s="30"/>
      <c r="E119" s="193" t="str">
        <f>E11</f>
        <v>D.1.10 - Stabilní hasicí zařízení</v>
      </c>
      <c r="F119" s="233"/>
      <c r="G119" s="233"/>
      <c r="H119" s="233"/>
      <c r="L119" s="30"/>
    </row>
    <row r="120" spans="2:12" s="1" customFormat="1" ht="6.9" customHeight="1">
      <c r="B120" s="30"/>
      <c r="L120" s="30"/>
    </row>
    <row r="121" spans="2:12" s="1" customFormat="1" ht="12" customHeight="1">
      <c r="B121" s="30"/>
      <c r="C121" s="25" t="s">
        <v>20</v>
      </c>
      <c r="F121" s="23" t="str">
        <f>F14</f>
        <v>Sociální péče 3316/12A, 401 13  pavilon B</v>
      </c>
      <c r="I121" s="25" t="s">
        <v>22</v>
      </c>
      <c r="J121" s="50" t="str">
        <f>IF(J14="","",J14)</f>
        <v>29. 4. 2024</v>
      </c>
      <c r="L121" s="30"/>
    </row>
    <row r="122" spans="2:12" s="1" customFormat="1" ht="6.9" customHeight="1">
      <c r="B122" s="30"/>
      <c r="L122" s="30"/>
    </row>
    <row r="123" spans="2:12" s="1" customFormat="1" ht="40.05" customHeight="1">
      <c r="B123" s="30"/>
      <c r="C123" s="25" t="s">
        <v>24</v>
      </c>
      <c r="F123" s="23" t="str">
        <f>E17</f>
        <v>Krajská zdravotní, a.s., Sociální péče 3316/12A</v>
      </c>
      <c r="I123" s="25" t="s">
        <v>32</v>
      </c>
      <c r="J123" s="28" t="str">
        <f>E23</f>
        <v>SIEBERT+TALAŠ, spol.s r.o., Bucharova 1314/8, P5</v>
      </c>
      <c r="L123" s="30"/>
    </row>
    <row r="124" spans="2:12" s="1" customFormat="1" ht="15.15" customHeight="1">
      <c r="B124" s="30"/>
      <c r="C124" s="25" t="s">
        <v>30</v>
      </c>
      <c r="F124" s="23" t="str">
        <f>IF(E20="","",E20)</f>
        <v>Vyplň údaj</v>
      </c>
      <c r="I124" s="25" t="s">
        <v>37</v>
      </c>
      <c r="J124" s="28" t="str">
        <f>E26</f>
        <v xml:space="preserve"> </v>
      </c>
      <c r="L124" s="30"/>
    </row>
    <row r="125" spans="2:12" s="1" customFormat="1" ht="10.35" customHeight="1">
      <c r="B125" s="30"/>
      <c r="L125" s="30"/>
    </row>
    <row r="126" spans="2:20" s="10" customFormat="1" ht="29.25" customHeight="1">
      <c r="B126" s="114"/>
      <c r="C126" s="115" t="s">
        <v>154</v>
      </c>
      <c r="D126" s="116" t="s">
        <v>66</v>
      </c>
      <c r="E126" s="116" t="s">
        <v>62</v>
      </c>
      <c r="F126" s="116" t="s">
        <v>63</v>
      </c>
      <c r="G126" s="116" t="s">
        <v>155</v>
      </c>
      <c r="H126" s="116" t="s">
        <v>156</v>
      </c>
      <c r="I126" s="116" t="s">
        <v>157</v>
      </c>
      <c r="J126" s="117" t="s">
        <v>139</v>
      </c>
      <c r="K126" s="118" t="s">
        <v>158</v>
      </c>
      <c r="L126" s="114"/>
      <c r="M126" s="57" t="s">
        <v>1</v>
      </c>
      <c r="N126" s="58" t="s">
        <v>45</v>
      </c>
      <c r="O126" s="58" t="s">
        <v>159</v>
      </c>
      <c r="P126" s="58" t="s">
        <v>160</v>
      </c>
      <c r="Q126" s="58" t="s">
        <v>161</v>
      </c>
      <c r="R126" s="58" t="s">
        <v>162</v>
      </c>
      <c r="S126" s="58" t="s">
        <v>163</v>
      </c>
      <c r="T126" s="59" t="s">
        <v>164</v>
      </c>
    </row>
    <row r="127" spans="2:63" s="1" customFormat="1" ht="22.8" customHeight="1">
      <c r="B127" s="30"/>
      <c r="C127" s="62" t="s">
        <v>165</v>
      </c>
      <c r="J127" s="119">
        <f>BK127</f>
        <v>0</v>
      </c>
      <c r="L127" s="30"/>
      <c r="M127" s="60"/>
      <c r="N127" s="51"/>
      <c r="O127" s="51"/>
      <c r="P127" s="120">
        <f>P128</f>
        <v>0</v>
      </c>
      <c r="Q127" s="51"/>
      <c r="R127" s="120">
        <f>R128</f>
        <v>0</v>
      </c>
      <c r="S127" s="51"/>
      <c r="T127" s="121">
        <f>T128</f>
        <v>0</v>
      </c>
      <c r="AT127" s="15" t="s">
        <v>80</v>
      </c>
      <c r="AU127" s="15" t="s">
        <v>141</v>
      </c>
      <c r="BK127" s="122">
        <f>BK128</f>
        <v>0</v>
      </c>
    </row>
    <row r="128" spans="2:63" s="11" customFormat="1" ht="25.95" customHeight="1">
      <c r="B128" s="123"/>
      <c r="D128" s="124" t="s">
        <v>80</v>
      </c>
      <c r="E128" s="125" t="s">
        <v>331</v>
      </c>
      <c r="F128" s="125" t="s">
        <v>332</v>
      </c>
      <c r="I128" s="126"/>
      <c r="J128" s="127">
        <f>BK128</f>
        <v>0</v>
      </c>
      <c r="L128" s="123"/>
      <c r="M128" s="128"/>
      <c r="P128" s="129">
        <f>P129</f>
        <v>0</v>
      </c>
      <c r="R128" s="129">
        <f>R129</f>
        <v>0</v>
      </c>
      <c r="T128" s="130">
        <f>T129</f>
        <v>0</v>
      </c>
      <c r="AR128" s="124" t="s">
        <v>90</v>
      </c>
      <c r="AT128" s="131" t="s">
        <v>80</v>
      </c>
      <c r="AU128" s="131" t="s">
        <v>81</v>
      </c>
      <c r="AY128" s="124" t="s">
        <v>168</v>
      </c>
      <c r="BK128" s="132">
        <f>BK129</f>
        <v>0</v>
      </c>
    </row>
    <row r="129" spans="2:63" s="11" customFormat="1" ht="22.8" customHeight="1">
      <c r="B129" s="123"/>
      <c r="D129" s="124" t="s">
        <v>80</v>
      </c>
      <c r="E129" s="133" t="s">
        <v>718</v>
      </c>
      <c r="F129" s="133" t="s">
        <v>122</v>
      </c>
      <c r="I129" s="126"/>
      <c r="J129" s="134">
        <f>BK129</f>
        <v>0</v>
      </c>
      <c r="L129" s="123"/>
      <c r="M129" s="128"/>
      <c r="P129" s="129">
        <f>P130+P134+P153+P159+P164</f>
        <v>0</v>
      </c>
      <c r="R129" s="129">
        <f>R130+R134+R153+R159+R164</f>
        <v>0</v>
      </c>
      <c r="T129" s="130">
        <f>T130+T134+T153+T159+T164</f>
        <v>0</v>
      </c>
      <c r="AR129" s="124" t="s">
        <v>90</v>
      </c>
      <c r="AT129" s="131" t="s">
        <v>80</v>
      </c>
      <c r="AU129" s="131" t="s">
        <v>88</v>
      </c>
      <c r="AY129" s="124" t="s">
        <v>168</v>
      </c>
      <c r="BK129" s="132">
        <f>BK130+BK134+BK153+BK159+BK164</f>
        <v>0</v>
      </c>
    </row>
    <row r="130" spans="2:63" s="11" customFormat="1" ht="20.85" customHeight="1">
      <c r="B130" s="123"/>
      <c r="D130" s="124" t="s">
        <v>80</v>
      </c>
      <c r="E130" s="133" t="s">
        <v>2277</v>
      </c>
      <c r="F130" s="133" t="s">
        <v>2278</v>
      </c>
      <c r="I130" s="126"/>
      <c r="J130" s="134">
        <f>BK130</f>
        <v>0</v>
      </c>
      <c r="L130" s="123"/>
      <c r="M130" s="128"/>
      <c r="P130" s="129">
        <f>SUM(P131:P133)</f>
        <v>0</v>
      </c>
      <c r="R130" s="129">
        <f>SUM(R131:R133)</f>
        <v>0</v>
      </c>
      <c r="T130" s="130">
        <f>SUM(T131:T133)</f>
        <v>0</v>
      </c>
      <c r="AR130" s="124" t="s">
        <v>90</v>
      </c>
      <c r="AT130" s="131" t="s">
        <v>80</v>
      </c>
      <c r="AU130" s="131" t="s">
        <v>90</v>
      </c>
      <c r="AY130" s="124" t="s">
        <v>168</v>
      </c>
      <c r="BK130" s="132">
        <f>SUM(BK131:BK133)</f>
        <v>0</v>
      </c>
    </row>
    <row r="131" spans="2:65" s="1" customFormat="1" ht="33" customHeight="1">
      <c r="B131" s="30"/>
      <c r="C131" s="135" t="s">
        <v>88</v>
      </c>
      <c r="D131" s="135" t="s">
        <v>170</v>
      </c>
      <c r="E131" s="136" t="s">
        <v>2279</v>
      </c>
      <c r="F131" s="137" t="s">
        <v>2280</v>
      </c>
      <c r="G131" s="138" t="s">
        <v>208</v>
      </c>
      <c r="H131" s="139">
        <v>6</v>
      </c>
      <c r="I131" s="140"/>
      <c r="J131" s="141">
        <f>ROUND(I131*H131,2)</f>
        <v>0</v>
      </c>
      <c r="K131" s="142"/>
      <c r="L131" s="30"/>
      <c r="M131" s="143" t="s">
        <v>1</v>
      </c>
      <c r="N131" s="144" t="s">
        <v>46</v>
      </c>
      <c r="P131" s="145">
        <f>O131*H131</f>
        <v>0</v>
      </c>
      <c r="Q131" s="145">
        <v>0</v>
      </c>
      <c r="R131" s="145">
        <f>Q131*H131</f>
        <v>0</v>
      </c>
      <c r="S131" s="145">
        <v>0</v>
      </c>
      <c r="T131" s="146">
        <f>S131*H131</f>
        <v>0</v>
      </c>
      <c r="AR131" s="147" t="s">
        <v>263</v>
      </c>
      <c r="AT131" s="147" t="s">
        <v>170</v>
      </c>
      <c r="AU131" s="147" t="s">
        <v>98</v>
      </c>
      <c r="AY131" s="15" t="s">
        <v>168</v>
      </c>
      <c r="BE131" s="148">
        <f>IF(N131="základní",J131,0)</f>
        <v>0</v>
      </c>
      <c r="BF131" s="148">
        <f>IF(N131="snížená",J131,0)</f>
        <v>0</v>
      </c>
      <c r="BG131" s="148">
        <f>IF(N131="zákl. přenesená",J131,0)</f>
        <v>0</v>
      </c>
      <c r="BH131" s="148">
        <f>IF(N131="sníž. přenesená",J131,0)</f>
        <v>0</v>
      </c>
      <c r="BI131" s="148">
        <f>IF(N131="nulová",J131,0)</f>
        <v>0</v>
      </c>
      <c r="BJ131" s="15" t="s">
        <v>88</v>
      </c>
      <c r="BK131" s="148">
        <f>ROUND(I131*H131,2)</f>
        <v>0</v>
      </c>
      <c r="BL131" s="15" t="s">
        <v>263</v>
      </c>
      <c r="BM131" s="147" t="s">
        <v>2281</v>
      </c>
    </row>
    <row r="132" spans="2:65" s="1" customFormat="1" ht="33" customHeight="1">
      <c r="B132" s="30"/>
      <c r="C132" s="135" t="s">
        <v>90</v>
      </c>
      <c r="D132" s="135" t="s">
        <v>170</v>
      </c>
      <c r="E132" s="136" t="s">
        <v>2282</v>
      </c>
      <c r="F132" s="137" t="s">
        <v>2283</v>
      </c>
      <c r="G132" s="138" t="s">
        <v>208</v>
      </c>
      <c r="H132" s="139">
        <v>54</v>
      </c>
      <c r="I132" s="140"/>
      <c r="J132" s="141">
        <f>ROUND(I132*H132,2)</f>
        <v>0</v>
      </c>
      <c r="K132" s="142"/>
      <c r="L132" s="30"/>
      <c r="M132" s="143" t="s">
        <v>1</v>
      </c>
      <c r="N132" s="144" t="s">
        <v>46</v>
      </c>
      <c r="P132" s="145">
        <f>O132*H132</f>
        <v>0</v>
      </c>
      <c r="Q132" s="145">
        <v>0</v>
      </c>
      <c r="R132" s="145">
        <f>Q132*H132</f>
        <v>0</v>
      </c>
      <c r="S132" s="145">
        <v>0</v>
      </c>
      <c r="T132" s="146">
        <f>S132*H132</f>
        <v>0</v>
      </c>
      <c r="AR132" s="147" t="s">
        <v>263</v>
      </c>
      <c r="AT132" s="147" t="s">
        <v>170</v>
      </c>
      <c r="AU132" s="147" t="s">
        <v>98</v>
      </c>
      <c r="AY132" s="15" t="s">
        <v>168</v>
      </c>
      <c r="BE132" s="148">
        <f>IF(N132="základní",J132,0)</f>
        <v>0</v>
      </c>
      <c r="BF132" s="148">
        <f>IF(N132="snížená",J132,0)</f>
        <v>0</v>
      </c>
      <c r="BG132" s="148">
        <f>IF(N132="zákl. přenesená",J132,0)</f>
        <v>0</v>
      </c>
      <c r="BH132" s="148">
        <f>IF(N132="sníž. přenesená",J132,0)</f>
        <v>0</v>
      </c>
      <c r="BI132" s="148">
        <f>IF(N132="nulová",J132,0)</f>
        <v>0</v>
      </c>
      <c r="BJ132" s="15" t="s">
        <v>88</v>
      </c>
      <c r="BK132" s="148">
        <f>ROUND(I132*H132,2)</f>
        <v>0</v>
      </c>
      <c r="BL132" s="15" t="s">
        <v>263</v>
      </c>
      <c r="BM132" s="147" t="s">
        <v>2284</v>
      </c>
    </row>
    <row r="133" spans="2:65" s="1" customFormat="1" ht="33" customHeight="1">
      <c r="B133" s="30"/>
      <c r="C133" s="135" t="s">
        <v>98</v>
      </c>
      <c r="D133" s="135" t="s">
        <v>170</v>
      </c>
      <c r="E133" s="136" t="s">
        <v>2285</v>
      </c>
      <c r="F133" s="137" t="s">
        <v>2286</v>
      </c>
      <c r="G133" s="138" t="s">
        <v>208</v>
      </c>
      <c r="H133" s="139">
        <v>12</v>
      </c>
      <c r="I133" s="140"/>
      <c r="J133" s="141">
        <f>ROUND(I133*H133,2)</f>
        <v>0</v>
      </c>
      <c r="K133" s="142"/>
      <c r="L133" s="30"/>
      <c r="M133" s="143" t="s">
        <v>1</v>
      </c>
      <c r="N133" s="144" t="s">
        <v>46</v>
      </c>
      <c r="P133" s="145">
        <f>O133*H133</f>
        <v>0</v>
      </c>
      <c r="Q133" s="145">
        <v>0</v>
      </c>
      <c r="R133" s="145">
        <f>Q133*H133</f>
        <v>0</v>
      </c>
      <c r="S133" s="145">
        <v>0</v>
      </c>
      <c r="T133" s="146">
        <f>S133*H133</f>
        <v>0</v>
      </c>
      <c r="AR133" s="147" t="s">
        <v>263</v>
      </c>
      <c r="AT133" s="147" t="s">
        <v>170</v>
      </c>
      <c r="AU133" s="147" t="s">
        <v>98</v>
      </c>
      <c r="AY133" s="15" t="s">
        <v>168</v>
      </c>
      <c r="BE133" s="148">
        <f>IF(N133="základní",J133,0)</f>
        <v>0</v>
      </c>
      <c r="BF133" s="148">
        <f>IF(N133="snížená",J133,0)</f>
        <v>0</v>
      </c>
      <c r="BG133" s="148">
        <f>IF(N133="zákl. přenesená",J133,0)</f>
        <v>0</v>
      </c>
      <c r="BH133" s="148">
        <f>IF(N133="sníž. přenesená",J133,0)</f>
        <v>0</v>
      </c>
      <c r="BI133" s="148">
        <f>IF(N133="nulová",J133,0)</f>
        <v>0</v>
      </c>
      <c r="BJ133" s="15" t="s">
        <v>88</v>
      </c>
      <c r="BK133" s="148">
        <f>ROUND(I133*H133,2)</f>
        <v>0</v>
      </c>
      <c r="BL133" s="15" t="s">
        <v>263</v>
      </c>
      <c r="BM133" s="147" t="s">
        <v>2287</v>
      </c>
    </row>
    <row r="134" spans="2:63" s="11" customFormat="1" ht="20.85" customHeight="1">
      <c r="B134" s="123"/>
      <c r="D134" s="124" t="s">
        <v>80</v>
      </c>
      <c r="E134" s="133" t="s">
        <v>2288</v>
      </c>
      <c r="F134" s="133" t="s">
        <v>2289</v>
      </c>
      <c r="I134" s="126"/>
      <c r="J134" s="134">
        <f>BK134</f>
        <v>0</v>
      </c>
      <c r="L134" s="123"/>
      <c r="M134" s="128"/>
      <c r="P134" s="129">
        <f>SUM(P135:P152)</f>
        <v>0</v>
      </c>
      <c r="R134" s="129">
        <f>SUM(R135:R152)</f>
        <v>0</v>
      </c>
      <c r="T134" s="130">
        <f>SUM(T135:T152)</f>
        <v>0</v>
      </c>
      <c r="AR134" s="124" t="s">
        <v>90</v>
      </c>
      <c r="AT134" s="131" t="s">
        <v>80</v>
      </c>
      <c r="AU134" s="131" t="s">
        <v>90</v>
      </c>
      <c r="AY134" s="124" t="s">
        <v>168</v>
      </c>
      <c r="BK134" s="132">
        <f>SUM(BK135:BK152)</f>
        <v>0</v>
      </c>
    </row>
    <row r="135" spans="2:65" s="1" customFormat="1" ht="16.5" customHeight="1">
      <c r="B135" s="30"/>
      <c r="C135" s="235" t="s">
        <v>174</v>
      </c>
      <c r="D135" s="235" t="s">
        <v>170</v>
      </c>
      <c r="E135" s="236" t="s">
        <v>2290</v>
      </c>
      <c r="F135" s="237" t="s">
        <v>2291</v>
      </c>
      <c r="G135" s="238" t="s">
        <v>566</v>
      </c>
      <c r="H135" s="239">
        <v>1</v>
      </c>
      <c r="I135" s="240"/>
      <c r="J135" s="241">
        <f aca="true" t="shared" si="0" ref="J135:J152">ROUND(I135*H135,2)</f>
        <v>0</v>
      </c>
      <c r="K135" s="142"/>
      <c r="L135" s="30"/>
      <c r="M135" s="143" t="s">
        <v>1</v>
      </c>
      <c r="N135" s="144" t="s">
        <v>46</v>
      </c>
      <c r="P135" s="145">
        <f aca="true" t="shared" si="1" ref="P135:P152">O135*H135</f>
        <v>0</v>
      </c>
      <c r="Q135" s="145">
        <v>0</v>
      </c>
      <c r="R135" s="145">
        <f aca="true" t="shared" si="2" ref="R135:R152">Q135*H135</f>
        <v>0</v>
      </c>
      <c r="S135" s="145">
        <v>0</v>
      </c>
      <c r="T135" s="146">
        <f aca="true" t="shared" si="3" ref="T135:T152">S135*H135</f>
        <v>0</v>
      </c>
      <c r="AR135" s="147" t="s">
        <v>263</v>
      </c>
      <c r="AT135" s="147" t="s">
        <v>170</v>
      </c>
      <c r="AU135" s="147" t="s">
        <v>98</v>
      </c>
      <c r="AY135" s="15" t="s">
        <v>168</v>
      </c>
      <c r="BE135" s="148">
        <f aca="true" t="shared" si="4" ref="BE135:BE152">IF(N135="základní",J135,0)</f>
        <v>0</v>
      </c>
      <c r="BF135" s="148">
        <f aca="true" t="shared" si="5" ref="BF135:BF152">IF(N135="snížená",J135,0)</f>
        <v>0</v>
      </c>
      <c r="BG135" s="148">
        <f aca="true" t="shared" si="6" ref="BG135:BG152">IF(N135="zákl. přenesená",J135,0)</f>
        <v>0</v>
      </c>
      <c r="BH135" s="148">
        <f aca="true" t="shared" si="7" ref="BH135:BH152">IF(N135="sníž. přenesená",J135,0)</f>
        <v>0</v>
      </c>
      <c r="BI135" s="148">
        <f aca="true" t="shared" si="8" ref="BI135:BI152">IF(N135="nulová",J135,0)</f>
        <v>0</v>
      </c>
      <c r="BJ135" s="15" t="s">
        <v>88</v>
      </c>
      <c r="BK135" s="148">
        <f aca="true" t="shared" si="9" ref="BK135:BK152">ROUND(I135*H135,2)</f>
        <v>0</v>
      </c>
      <c r="BL135" s="15" t="s">
        <v>263</v>
      </c>
      <c r="BM135" s="147" t="s">
        <v>2292</v>
      </c>
    </row>
    <row r="136" spans="2:65" s="1" customFormat="1" ht="49.05" customHeight="1">
      <c r="B136" s="30"/>
      <c r="C136" s="135" t="s">
        <v>198</v>
      </c>
      <c r="D136" s="135" t="s">
        <v>170</v>
      </c>
      <c r="E136" s="136" t="s">
        <v>2293</v>
      </c>
      <c r="F136" s="137" t="s">
        <v>2294</v>
      </c>
      <c r="G136" s="138" t="s">
        <v>566</v>
      </c>
      <c r="H136" s="139">
        <v>1</v>
      </c>
      <c r="I136" s="140"/>
      <c r="J136" s="141">
        <f t="shared" si="0"/>
        <v>0</v>
      </c>
      <c r="K136" s="142"/>
      <c r="L136" s="30"/>
      <c r="M136" s="143" t="s">
        <v>1</v>
      </c>
      <c r="N136" s="144" t="s">
        <v>46</v>
      </c>
      <c r="P136" s="145">
        <f t="shared" si="1"/>
        <v>0</v>
      </c>
      <c r="Q136" s="145">
        <v>0</v>
      </c>
      <c r="R136" s="145">
        <f t="shared" si="2"/>
        <v>0</v>
      </c>
      <c r="S136" s="145">
        <v>0</v>
      </c>
      <c r="T136" s="146">
        <f t="shared" si="3"/>
        <v>0</v>
      </c>
      <c r="AR136" s="147" t="s">
        <v>263</v>
      </c>
      <c r="AT136" s="147" t="s">
        <v>170</v>
      </c>
      <c r="AU136" s="147" t="s">
        <v>98</v>
      </c>
      <c r="AY136" s="15" t="s">
        <v>168</v>
      </c>
      <c r="BE136" s="148">
        <f t="shared" si="4"/>
        <v>0</v>
      </c>
      <c r="BF136" s="148">
        <f t="shared" si="5"/>
        <v>0</v>
      </c>
      <c r="BG136" s="148">
        <f t="shared" si="6"/>
        <v>0</v>
      </c>
      <c r="BH136" s="148">
        <f t="shared" si="7"/>
        <v>0</v>
      </c>
      <c r="BI136" s="148">
        <f t="shared" si="8"/>
        <v>0</v>
      </c>
      <c r="BJ136" s="15" t="s">
        <v>88</v>
      </c>
      <c r="BK136" s="148">
        <f t="shared" si="9"/>
        <v>0</v>
      </c>
      <c r="BL136" s="15" t="s">
        <v>263</v>
      </c>
      <c r="BM136" s="147" t="s">
        <v>2295</v>
      </c>
    </row>
    <row r="137" spans="2:65" s="1" customFormat="1" ht="44.25" customHeight="1">
      <c r="B137" s="30"/>
      <c r="C137" s="135" t="s">
        <v>205</v>
      </c>
      <c r="D137" s="135" t="s">
        <v>170</v>
      </c>
      <c r="E137" s="136" t="s">
        <v>2296</v>
      </c>
      <c r="F137" s="137" t="s">
        <v>2297</v>
      </c>
      <c r="G137" s="138" t="s">
        <v>2298</v>
      </c>
      <c r="H137" s="139">
        <v>1</v>
      </c>
      <c r="I137" s="140"/>
      <c r="J137" s="141">
        <f t="shared" si="0"/>
        <v>0</v>
      </c>
      <c r="K137" s="142"/>
      <c r="L137" s="30"/>
      <c r="M137" s="143" t="s">
        <v>1</v>
      </c>
      <c r="N137" s="144" t="s">
        <v>46</v>
      </c>
      <c r="P137" s="145">
        <f t="shared" si="1"/>
        <v>0</v>
      </c>
      <c r="Q137" s="145">
        <v>0</v>
      </c>
      <c r="R137" s="145">
        <f t="shared" si="2"/>
        <v>0</v>
      </c>
      <c r="S137" s="145">
        <v>0</v>
      </c>
      <c r="T137" s="146">
        <f t="shared" si="3"/>
        <v>0</v>
      </c>
      <c r="AR137" s="147" t="s">
        <v>263</v>
      </c>
      <c r="AT137" s="147" t="s">
        <v>170</v>
      </c>
      <c r="AU137" s="147" t="s">
        <v>98</v>
      </c>
      <c r="AY137" s="15" t="s">
        <v>168</v>
      </c>
      <c r="BE137" s="148">
        <f t="shared" si="4"/>
        <v>0</v>
      </c>
      <c r="BF137" s="148">
        <f t="shared" si="5"/>
        <v>0</v>
      </c>
      <c r="BG137" s="148">
        <f t="shared" si="6"/>
        <v>0</v>
      </c>
      <c r="BH137" s="148">
        <f t="shared" si="7"/>
        <v>0</v>
      </c>
      <c r="BI137" s="148">
        <f t="shared" si="8"/>
        <v>0</v>
      </c>
      <c r="BJ137" s="15" t="s">
        <v>88</v>
      </c>
      <c r="BK137" s="148">
        <f t="shared" si="9"/>
        <v>0</v>
      </c>
      <c r="BL137" s="15" t="s">
        <v>263</v>
      </c>
      <c r="BM137" s="147" t="s">
        <v>2299</v>
      </c>
    </row>
    <row r="138" spans="2:65" s="1" customFormat="1" ht="55.5" customHeight="1">
      <c r="B138" s="30"/>
      <c r="C138" s="135" t="s">
        <v>214</v>
      </c>
      <c r="D138" s="135" t="s">
        <v>170</v>
      </c>
      <c r="E138" s="136" t="s">
        <v>2300</v>
      </c>
      <c r="F138" s="137" t="s">
        <v>2301</v>
      </c>
      <c r="G138" s="138" t="s">
        <v>566</v>
      </c>
      <c r="H138" s="139">
        <v>1</v>
      </c>
      <c r="I138" s="140"/>
      <c r="J138" s="141">
        <f t="shared" si="0"/>
        <v>0</v>
      </c>
      <c r="K138" s="142"/>
      <c r="L138" s="30"/>
      <c r="M138" s="143" t="s">
        <v>1</v>
      </c>
      <c r="N138" s="144" t="s">
        <v>46</v>
      </c>
      <c r="P138" s="145">
        <f t="shared" si="1"/>
        <v>0</v>
      </c>
      <c r="Q138" s="145">
        <v>0</v>
      </c>
      <c r="R138" s="145">
        <f t="shared" si="2"/>
        <v>0</v>
      </c>
      <c r="S138" s="145">
        <v>0</v>
      </c>
      <c r="T138" s="146">
        <f t="shared" si="3"/>
        <v>0</v>
      </c>
      <c r="AR138" s="147" t="s">
        <v>263</v>
      </c>
      <c r="AT138" s="147" t="s">
        <v>170</v>
      </c>
      <c r="AU138" s="147" t="s">
        <v>98</v>
      </c>
      <c r="AY138" s="15" t="s">
        <v>168</v>
      </c>
      <c r="BE138" s="148">
        <f t="shared" si="4"/>
        <v>0</v>
      </c>
      <c r="BF138" s="148">
        <f t="shared" si="5"/>
        <v>0</v>
      </c>
      <c r="BG138" s="148">
        <f t="shared" si="6"/>
        <v>0</v>
      </c>
      <c r="BH138" s="148">
        <f t="shared" si="7"/>
        <v>0</v>
      </c>
      <c r="BI138" s="148">
        <f t="shared" si="8"/>
        <v>0</v>
      </c>
      <c r="BJ138" s="15" t="s">
        <v>88</v>
      </c>
      <c r="BK138" s="148">
        <f t="shared" si="9"/>
        <v>0</v>
      </c>
      <c r="BL138" s="15" t="s">
        <v>263</v>
      </c>
      <c r="BM138" s="147" t="s">
        <v>2302</v>
      </c>
    </row>
    <row r="139" spans="2:65" s="1" customFormat="1" ht="37.8" customHeight="1">
      <c r="B139" s="30"/>
      <c r="C139" s="235" t="s">
        <v>221</v>
      </c>
      <c r="D139" s="235" t="s">
        <v>170</v>
      </c>
      <c r="E139" s="236" t="s">
        <v>2303</v>
      </c>
      <c r="F139" s="237" t="s">
        <v>2304</v>
      </c>
      <c r="G139" s="238" t="s">
        <v>566</v>
      </c>
      <c r="H139" s="239">
        <v>1</v>
      </c>
      <c r="I139" s="240"/>
      <c r="J139" s="241">
        <f t="shared" si="0"/>
        <v>0</v>
      </c>
      <c r="K139" s="142"/>
      <c r="L139" s="30"/>
      <c r="M139" s="143" t="s">
        <v>1</v>
      </c>
      <c r="N139" s="144" t="s">
        <v>46</v>
      </c>
      <c r="P139" s="145">
        <f t="shared" si="1"/>
        <v>0</v>
      </c>
      <c r="Q139" s="145">
        <v>0</v>
      </c>
      <c r="R139" s="145">
        <f t="shared" si="2"/>
        <v>0</v>
      </c>
      <c r="S139" s="145">
        <v>0</v>
      </c>
      <c r="T139" s="146">
        <f t="shared" si="3"/>
        <v>0</v>
      </c>
      <c r="AR139" s="147" t="s">
        <v>263</v>
      </c>
      <c r="AT139" s="147" t="s">
        <v>170</v>
      </c>
      <c r="AU139" s="147" t="s">
        <v>98</v>
      </c>
      <c r="AY139" s="15" t="s">
        <v>168</v>
      </c>
      <c r="BE139" s="148">
        <f t="shared" si="4"/>
        <v>0</v>
      </c>
      <c r="BF139" s="148">
        <f t="shared" si="5"/>
        <v>0</v>
      </c>
      <c r="BG139" s="148">
        <f t="shared" si="6"/>
        <v>0</v>
      </c>
      <c r="BH139" s="148">
        <f t="shared" si="7"/>
        <v>0</v>
      </c>
      <c r="BI139" s="148">
        <f t="shared" si="8"/>
        <v>0</v>
      </c>
      <c r="BJ139" s="15" t="s">
        <v>88</v>
      </c>
      <c r="BK139" s="148">
        <f t="shared" si="9"/>
        <v>0</v>
      </c>
      <c r="BL139" s="15" t="s">
        <v>263</v>
      </c>
      <c r="BM139" s="147" t="s">
        <v>2305</v>
      </c>
    </row>
    <row r="140" spans="2:65" s="1" customFormat="1" ht="49.05" customHeight="1">
      <c r="B140" s="30"/>
      <c r="C140" s="135" t="s">
        <v>203</v>
      </c>
      <c r="D140" s="135" t="s">
        <v>170</v>
      </c>
      <c r="E140" s="136" t="s">
        <v>2306</v>
      </c>
      <c r="F140" s="137" t="s">
        <v>2307</v>
      </c>
      <c r="G140" s="138" t="s">
        <v>566</v>
      </c>
      <c r="H140" s="139">
        <v>1</v>
      </c>
      <c r="I140" s="140"/>
      <c r="J140" s="141">
        <f t="shared" si="0"/>
        <v>0</v>
      </c>
      <c r="K140" s="142"/>
      <c r="L140" s="30"/>
      <c r="M140" s="143" t="s">
        <v>1</v>
      </c>
      <c r="N140" s="144" t="s">
        <v>46</v>
      </c>
      <c r="P140" s="145">
        <f t="shared" si="1"/>
        <v>0</v>
      </c>
      <c r="Q140" s="145">
        <v>0</v>
      </c>
      <c r="R140" s="145">
        <f t="shared" si="2"/>
        <v>0</v>
      </c>
      <c r="S140" s="145">
        <v>0</v>
      </c>
      <c r="T140" s="146">
        <f t="shared" si="3"/>
        <v>0</v>
      </c>
      <c r="AR140" s="147" t="s">
        <v>263</v>
      </c>
      <c r="AT140" s="147" t="s">
        <v>170</v>
      </c>
      <c r="AU140" s="147" t="s">
        <v>98</v>
      </c>
      <c r="AY140" s="15" t="s">
        <v>168</v>
      </c>
      <c r="BE140" s="148">
        <f t="shared" si="4"/>
        <v>0</v>
      </c>
      <c r="BF140" s="148">
        <f t="shared" si="5"/>
        <v>0</v>
      </c>
      <c r="BG140" s="148">
        <f t="shared" si="6"/>
        <v>0</v>
      </c>
      <c r="BH140" s="148">
        <f t="shared" si="7"/>
        <v>0</v>
      </c>
      <c r="BI140" s="148">
        <f t="shared" si="8"/>
        <v>0</v>
      </c>
      <c r="BJ140" s="15" t="s">
        <v>88</v>
      </c>
      <c r="BK140" s="148">
        <f t="shared" si="9"/>
        <v>0</v>
      </c>
      <c r="BL140" s="15" t="s">
        <v>263</v>
      </c>
      <c r="BM140" s="147" t="s">
        <v>2308</v>
      </c>
    </row>
    <row r="141" spans="2:65" s="1" customFormat="1" ht="33" customHeight="1">
      <c r="B141" s="30"/>
      <c r="C141" s="235" t="s">
        <v>230</v>
      </c>
      <c r="D141" s="235" t="s">
        <v>170</v>
      </c>
      <c r="E141" s="236" t="s">
        <v>2309</v>
      </c>
      <c r="F141" s="237" t="s">
        <v>2310</v>
      </c>
      <c r="G141" s="238" t="s">
        <v>566</v>
      </c>
      <c r="H141" s="239">
        <v>1</v>
      </c>
      <c r="I141" s="240"/>
      <c r="J141" s="241">
        <f t="shared" si="0"/>
        <v>0</v>
      </c>
      <c r="K141" s="142"/>
      <c r="L141" s="30"/>
      <c r="M141" s="143" t="s">
        <v>1</v>
      </c>
      <c r="N141" s="144" t="s">
        <v>46</v>
      </c>
      <c r="P141" s="145">
        <f t="shared" si="1"/>
        <v>0</v>
      </c>
      <c r="Q141" s="145">
        <v>0</v>
      </c>
      <c r="R141" s="145">
        <f t="shared" si="2"/>
        <v>0</v>
      </c>
      <c r="S141" s="145">
        <v>0</v>
      </c>
      <c r="T141" s="146">
        <f t="shared" si="3"/>
        <v>0</v>
      </c>
      <c r="AR141" s="147" t="s">
        <v>263</v>
      </c>
      <c r="AT141" s="147" t="s">
        <v>170</v>
      </c>
      <c r="AU141" s="147" t="s">
        <v>98</v>
      </c>
      <c r="AY141" s="15" t="s">
        <v>168</v>
      </c>
      <c r="BE141" s="148">
        <f t="shared" si="4"/>
        <v>0</v>
      </c>
      <c r="BF141" s="148">
        <f t="shared" si="5"/>
        <v>0</v>
      </c>
      <c r="BG141" s="148">
        <f t="shared" si="6"/>
        <v>0</v>
      </c>
      <c r="BH141" s="148">
        <f t="shared" si="7"/>
        <v>0</v>
      </c>
      <c r="BI141" s="148">
        <f t="shared" si="8"/>
        <v>0</v>
      </c>
      <c r="BJ141" s="15" t="s">
        <v>88</v>
      </c>
      <c r="BK141" s="148">
        <f t="shared" si="9"/>
        <v>0</v>
      </c>
      <c r="BL141" s="15" t="s">
        <v>263</v>
      </c>
      <c r="BM141" s="147" t="s">
        <v>2311</v>
      </c>
    </row>
    <row r="142" spans="2:65" s="1" customFormat="1" ht="55.5" customHeight="1">
      <c r="B142" s="30"/>
      <c r="C142" s="235" t="s">
        <v>236</v>
      </c>
      <c r="D142" s="235" t="s">
        <v>170</v>
      </c>
      <c r="E142" s="236" t="s">
        <v>2312</v>
      </c>
      <c r="F142" s="237" t="s">
        <v>2313</v>
      </c>
      <c r="G142" s="238" t="s">
        <v>566</v>
      </c>
      <c r="H142" s="239">
        <v>1</v>
      </c>
      <c r="I142" s="240"/>
      <c r="J142" s="241">
        <f t="shared" si="0"/>
        <v>0</v>
      </c>
      <c r="K142" s="142"/>
      <c r="L142" s="30"/>
      <c r="M142" s="143" t="s">
        <v>1</v>
      </c>
      <c r="N142" s="144" t="s">
        <v>46</v>
      </c>
      <c r="P142" s="145">
        <f t="shared" si="1"/>
        <v>0</v>
      </c>
      <c r="Q142" s="145">
        <v>0</v>
      </c>
      <c r="R142" s="145">
        <f t="shared" si="2"/>
        <v>0</v>
      </c>
      <c r="S142" s="145">
        <v>0</v>
      </c>
      <c r="T142" s="146">
        <f t="shared" si="3"/>
        <v>0</v>
      </c>
      <c r="AR142" s="147" t="s">
        <v>263</v>
      </c>
      <c r="AT142" s="147" t="s">
        <v>170</v>
      </c>
      <c r="AU142" s="147" t="s">
        <v>98</v>
      </c>
      <c r="AY142" s="15" t="s">
        <v>168</v>
      </c>
      <c r="BE142" s="148">
        <f t="shared" si="4"/>
        <v>0</v>
      </c>
      <c r="BF142" s="148">
        <f t="shared" si="5"/>
        <v>0</v>
      </c>
      <c r="BG142" s="148">
        <f t="shared" si="6"/>
        <v>0</v>
      </c>
      <c r="BH142" s="148">
        <f t="shared" si="7"/>
        <v>0</v>
      </c>
      <c r="BI142" s="148">
        <f t="shared" si="8"/>
        <v>0</v>
      </c>
      <c r="BJ142" s="15" t="s">
        <v>88</v>
      </c>
      <c r="BK142" s="148">
        <f t="shared" si="9"/>
        <v>0</v>
      </c>
      <c r="BL142" s="15" t="s">
        <v>263</v>
      </c>
      <c r="BM142" s="147" t="s">
        <v>2314</v>
      </c>
    </row>
    <row r="143" spans="2:65" s="1" customFormat="1" ht="37.8" customHeight="1">
      <c r="B143" s="30"/>
      <c r="C143" s="235" t="s">
        <v>8</v>
      </c>
      <c r="D143" s="235" t="s">
        <v>170</v>
      </c>
      <c r="E143" s="236" t="s">
        <v>2315</v>
      </c>
      <c r="F143" s="237" t="s">
        <v>2316</v>
      </c>
      <c r="G143" s="238" t="s">
        <v>566</v>
      </c>
      <c r="H143" s="239">
        <v>1</v>
      </c>
      <c r="I143" s="240"/>
      <c r="J143" s="241">
        <f t="shared" si="0"/>
        <v>0</v>
      </c>
      <c r="K143" s="142"/>
      <c r="L143" s="30"/>
      <c r="M143" s="143" t="s">
        <v>1</v>
      </c>
      <c r="N143" s="144" t="s">
        <v>46</v>
      </c>
      <c r="P143" s="145">
        <f t="shared" si="1"/>
        <v>0</v>
      </c>
      <c r="Q143" s="145">
        <v>0</v>
      </c>
      <c r="R143" s="145">
        <f t="shared" si="2"/>
        <v>0</v>
      </c>
      <c r="S143" s="145">
        <v>0</v>
      </c>
      <c r="T143" s="146">
        <f t="shared" si="3"/>
        <v>0</v>
      </c>
      <c r="AR143" s="147" t="s">
        <v>263</v>
      </c>
      <c r="AT143" s="147" t="s">
        <v>170</v>
      </c>
      <c r="AU143" s="147" t="s">
        <v>98</v>
      </c>
      <c r="AY143" s="15" t="s">
        <v>168</v>
      </c>
      <c r="BE143" s="148">
        <f t="shared" si="4"/>
        <v>0</v>
      </c>
      <c r="BF143" s="148">
        <f t="shared" si="5"/>
        <v>0</v>
      </c>
      <c r="BG143" s="148">
        <f t="shared" si="6"/>
        <v>0</v>
      </c>
      <c r="BH143" s="148">
        <f t="shared" si="7"/>
        <v>0</v>
      </c>
      <c r="BI143" s="148">
        <f t="shared" si="8"/>
        <v>0</v>
      </c>
      <c r="BJ143" s="15" t="s">
        <v>88</v>
      </c>
      <c r="BK143" s="148">
        <f t="shared" si="9"/>
        <v>0</v>
      </c>
      <c r="BL143" s="15" t="s">
        <v>263</v>
      </c>
      <c r="BM143" s="147" t="s">
        <v>2317</v>
      </c>
    </row>
    <row r="144" spans="2:65" s="1" customFormat="1" ht="66.75" customHeight="1">
      <c r="B144" s="30"/>
      <c r="C144" s="235" t="s">
        <v>246</v>
      </c>
      <c r="D144" s="235" t="s">
        <v>170</v>
      </c>
      <c r="E144" s="236" t="s">
        <v>2318</v>
      </c>
      <c r="F144" s="237" t="s">
        <v>2319</v>
      </c>
      <c r="G144" s="238" t="s">
        <v>566</v>
      </c>
      <c r="H144" s="239">
        <v>1</v>
      </c>
      <c r="I144" s="240"/>
      <c r="J144" s="241">
        <f t="shared" si="0"/>
        <v>0</v>
      </c>
      <c r="K144" s="142"/>
      <c r="L144" s="30"/>
      <c r="M144" s="143" t="s">
        <v>1</v>
      </c>
      <c r="N144" s="144" t="s">
        <v>46</v>
      </c>
      <c r="P144" s="145">
        <f t="shared" si="1"/>
        <v>0</v>
      </c>
      <c r="Q144" s="145">
        <v>0</v>
      </c>
      <c r="R144" s="145">
        <f t="shared" si="2"/>
        <v>0</v>
      </c>
      <c r="S144" s="145">
        <v>0</v>
      </c>
      <c r="T144" s="146">
        <f t="shared" si="3"/>
        <v>0</v>
      </c>
      <c r="AR144" s="147" t="s">
        <v>263</v>
      </c>
      <c r="AT144" s="147" t="s">
        <v>170</v>
      </c>
      <c r="AU144" s="147" t="s">
        <v>98</v>
      </c>
      <c r="AY144" s="15" t="s">
        <v>168</v>
      </c>
      <c r="BE144" s="148">
        <f t="shared" si="4"/>
        <v>0</v>
      </c>
      <c r="BF144" s="148">
        <f t="shared" si="5"/>
        <v>0</v>
      </c>
      <c r="BG144" s="148">
        <f t="shared" si="6"/>
        <v>0</v>
      </c>
      <c r="BH144" s="148">
        <f t="shared" si="7"/>
        <v>0</v>
      </c>
      <c r="BI144" s="148">
        <f t="shared" si="8"/>
        <v>0</v>
      </c>
      <c r="BJ144" s="15" t="s">
        <v>88</v>
      </c>
      <c r="BK144" s="148">
        <f t="shared" si="9"/>
        <v>0</v>
      </c>
      <c r="BL144" s="15" t="s">
        <v>263</v>
      </c>
      <c r="BM144" s="147" t="s">
        <v>2320</v>
      </c>
    </row>
    <row r="145" spans="2:65" s="1" customFormat="1" ht="16.5" customHeight="1">
      <c r="B145" s="30"/>
      <c r="C145" s="135" t="s">
        <v>252</v>
      </c>
      <c r="D145" s="135" t="s">
        <v>170</v>
      </c>
      <c r="E145" s="136" t="s">
        <v>2321</v>
      </c>
      <c r="F145" s="137" t="s">
        <v>2322</v>
      </c>
      <c r="G145" s="138" t="s">
        <v>2323</v>
      </c>
      <c r="H145" s="139">
        <v>450</v>
      </c>
      <c r="I145" s="140"/>
      <c r="J145" s="141">
        <f t="shared" si="0"/>
        <v>0</v>
      </c>
      <c r="K145" s="142"/>
      <c r="L145" s="30"/>
      <c r="M145" s="143" t="s">
        <v>1</v>
      </c>
      <c r="N145" s="144" t="s">
        <v>46</v>
      </c>
      <c r="P145" s="145">
        <f t="shared" si="1"/>
        <v>0</v>
      </c>
      <c r="Q145" s="145">
        <v>0</v>
      </c>
      <c r="R145" s="145">
        <f t="shared" si="2"/>
        <v>0</v>
      </c>
      <c r="S145" s="145">
        <v>0</v>
      </c>
      <c r="T145" s="146">
        <f t="shared" si="3"/>
        <v>0</v>
      </c>
      <c r="AR145" s="147" t="s">
        <v>263</v>
      </c>
      <c r="AT145" s="147" t="s">
        <v>170</v>
      </c>
      <c r="AU145" s="147" t="s">
        <v>98</v>
      </c>
      <c r="AY145" s="15" t="s">
        <v>168</v>
      </c>
      <c r="BE145" s="148">
        <f t="shared" si="4"/>
        <v>0</v>
      </c>
      <c r="BF145" s="148">
        <f t="shared" si="5"/>
        <v>0</v>
      </c>
      <c r="BG145" s="148">
        <f t="shared" si="6"/>
        <v>0</v>
      </c>
      <c r="BH145" s="148">
        <f t="shared" si="7"/>
        <v>0</v>
      </c>
      <c r="BI145" s="148">
        <f t="shared" si="8"/>
        <v>0</v>
      </c>
      <c r="BJ145" s="15" t="s">
        <v>88</v>
      </c>
      <c r="BK145" s="148">
        <f t="shared" si="9"/>
        <v>0</v>
      </c>
      <c r="BL145" s="15" t="s">
        <v>263</v>
      </c>
      <c r="BM145" s="147" t="s">
        <v>2324</v>
      </c>
    </row>
    <row r="146" spans="2:65" s="1" customFormat="1" ht="33" customHeight="1">
      <c r="B146" s="30"/>
      <c r="C146" s="135" t="s">
        <v>258</v>
      </c>
      <c r="D146" s="135" t="s">
        <v>170</v>
      </c>
      <c r="E146" s="136" t="s">
        <v>2325</v>
      </c>
      <c r="F146" s="137" t="s">
        <v>2326</v>
      </c>
      <c r="G146" s="138" t="s">
        <v>566</v>
      </c>
      <c r="H146" s="139">
        <v>1</v>
      </c>
      <c r="I146" s="140"/>
      <c r="J146" s="141">
        <f t="shared" si="0"/>
        <v>0</v>
      </c>
      <c r="K146" s="142"/>
      <c r="L146" s="30"/>
      <c r="M146" s="143" t="s">
        <v>1</v>
      </c>
      <c r="N146" s="144" t="s">
        <v>46</v>
      </c>
      <c r="P146" s="145">
        <f t="shared" si="1"/>
        <v>0</v>
      </c>
      <c r="Q146" s="145">
        <v>0</v>
      </c>
      <c r="R146" s="145">
        <f t="shared" si="2"/>
        <v>0</v>
      </c>
      <c r="S146" s="145">
        <v>0</v>
      </c>
      <c r="T146" s="146">
        <f t="shared" si="3"/>
        <v>0</v>
      </c>
      <c r="AR146" s="147" t="s">
        <v>263</v>
      </c>
      <c r="AT146" s="147" t="s">
        <v>170</v>
      </c>
      <c r="AU146" s="147" t="s">
        <v>98</v>
      </c>
      <c r="AY146" s="15" t="s">
        <v>168</v>
      </c>
      <c r="BE146" s="148">
        <f t="shared" si="4"/>
        <v>0</v>
      </c>
      <c r="BF146" s="148">
        <f t="shared" si="5"/>
        <v>0</v>
      </c>
      <c r="BG146" s="148">
        <f t="shared" si="6"/>
        <v>0</v>
      </c>
      <c r="BH146" s="148">
        <f t="shared" si="7"/>
        <v>0</v>
      </c>
      <c r="BI146" s="148">
        <f t="shared" si="8"/>
        <v>0</v>
      </c>
      <c r="BJ146" s="15" t="s">
        <v>88</v>
      </c>
      <c r="BK146" s="148">
        <f t="shared" si="9"/>
        <v>0</v>
      </c>
      <c r="BL146" s="15" t="s">
        <v>263</v>
      </c>
      <c r="BM146" s="147" t="s">
        <v>2327</v>
      </c>
    </row>
    <row r="147" spans="2:65" s="1" customFormat="1" ht="37.8" customHeight="1">
      <c r="B147" s="30"/>
      <c r="C147" s="135" t="s">
        <v>263</v>
      </c>
      <c r="D147" s="135" t="s">
        <v>170</v>
      </c>
      <c r="E147" s="136" t="s">
        <v>2328</v>
      </c>
      <c r="F147" s="137" t="s">
        <v>2329</v>
      </c>
      <c r="G147" s="138" t="s">
        <v>566</v>
      </c>
      <c r="H147" s="139">
        <v>1</v>
      </c>
      <c r="I147" s="140"/>
      <c r="J147" s="141">
        <f t="shared" si="0"/>
        <v>0</v>
      </c>
      <c r="K147" s="142"/>
      <c r="L147" s="30"/>
      <c r="M147" s="143" t="s">
        <v>1</v>
      </c>
      <c r="N147" s="144" t="s">
        <v>46</v>
      </c>
      <c r="P147" s="145">
        <f t="shared" si="1"/>
        <v>0</v>
      </c>
      <c r="Q147" s="145">
        <v>0</v>
      </c>
      <c r="R147" s="145">
        <f t="shared" si="2"/>
        <v>0</v>
      </c>
      <c r="S147" s="145">
        <v>0</v>
      </c>
      <c r="T147" s="146">
        <f t="shared" si="3"/>
        <v>0</v>
      </c>
      <c r="AR147" s="147" t="s">
        <v>263</v>
      </c>
      <c r="AT147" s="147" t="s">
        <v>170</v>
      </c>
      <c r="AU147" s="147" t="s">
        <v>98</v>
      </c>
      <c r="AY147" s="15" t="s">
        <v>168</v>
      </c>
      <c r="BE147" s="148">
        <f t="shared" si="4"/>
        <v>0</v>
      </c>
      <c r="BF147" s="148">
        <f t="shared" si="5"/>
        <v>0</v>
      </c>
      <c r="BG147" s="148">
        <f t="shared" si="6"/>
        <v>0</v>
      </c>
      <c r="BH147" s="148">
        <f t="shared" si="7"/>
        <v>0</v>
      </c>
      <c r="BI147" s="148">
        <f t="shared" si="8"/>
        <v>0</v>
      </c>
      <c r="BJ147" s="15" t="s">
        <v>88</v>
      </c>
      <c r="BK147" s="148">
        <f t="shared" si="9"/>
        <v>0</v>
      </c>
      <c r="BL147" s="15" t="s">
        <v>263</v>
      </c>
      <c r="BM147" s="147" t="s">
        <v>2330</v>
      </c>
    </row>
    <row r="148" spans="2:65" s="1" customFormat="1" ht="16.5" customHeight="1">
      <c r="B148" s="30"/>
      <c r="C148" s="235" t="s">
        <v>270</v>
      </c>
      <c r="D148" s="235" t="s">
        <v>170</v>
      </c>
      <c r="E148" s="236" t="s">
        <v>2331</v>
      </c>
      <c r="F148" s="237" t="s">
        <v>2332</v>
      </c>
      <c r="G148" s="238" t="s">
        <v>566</v>
      </c>
      <c r="H148" s="239">
        <v>1</v>
      </c>
      <c r="I148" s="240"/>
      <c r="J148" s="241">
        <f t="shared" si="0"/>
        <v>0</v>
      </c>
      <c r="K148" s="142"/>
      <c r="L148" s="30"/>
      <c r="M148" s="143" t="s">
        <v>1</v>
      </c>
      <c r="N148" s="144" t="s">
        <v>46</v>
      </c>
      <c r="P148" s="145">
        <f t="shared" si="1"/>
        <v>0</v>
      </c>
      <c r="Q148" s="145">
        <v>0</v>
      </c>
      <c r="R148" s="145">
        <f t="shared" si="2"/>
        <v>0</v>
      </c>
      <c r="S148" s="145">
        <v>0</v>
      </c>
      <c r="T148" s="146">
        <f t="shared" si="3"/>
        <v>0</v>
      </c>
      <c r="AR148" s="147" t="s">
        <v>263</v>
      </c>
      <c r="AT148" s="147" t="s">
        <v>170</v>
      </c>
      <c r="AU148" s="147" t="s">
        <v>98</v>
      </c>
      <c r="AY148" s="15" t="s">
        <v>168</v>
      </c>
      <c r="BE148" s="148">
        <f t="shared" si="4"/>
        <v>0</v>
      </c>
      <c r="BF148" s="148">
        <f t="shared" si="5"/>
        <v>0</v>
      </c>
      <c r="BG148" s="148">
        <f t="shared" si="6"/>
        <v>0</v>
      </c>
      <c r="BH148" s="148">
        <f t="shared" si="7"/>
        <v>0</v>
      </c>
      <c r="BI148" s="148">
        <f t="shared" si="8"/>
        <v>0</v>
      </c>
      <c r="BJ148" s="15" t="s">
        <v>88</v>
      </c>
      <c r="BK148" s="148">
        <f t="shared" si="9"/>
        <v>0</v>
      </c>
      <c r="BL148" s="15" t="s">
        <v>263</v>
      </c>
      <c r="BM148" s="147" t="s">
        <v>2333</v>
      </c>
    </row>
    <row r="149" spans="2:65" s="1" customFormat="1" ht="33" customHeight="1">
      <c r="B149" s="30"/>
      <c r="C149" s="235" t="s">
        <v>275</v>
      </c>
      <c r="D149" s="235" t="s">
        <v>170</v>
      </c>
      <c r="E149" s="236" t="s">
        <v>2334</v>
      </c>
      <c r="F149" s="237" t="s">
        <v>2335</v>
      </c>
      <c r="G149" s="238" t="s">
        <v>566</v>
      </c>
      <c r="H149" s="239">
        <v>1</v>
      </c>
      <c r="I149" s="240"/>
      <c r="J149" s="241">
        <f t="shared" si="0"/>
        <v>0</v>
      </c>
      <c r="K149" s="142"/>
      <c r="L149" s="30"/>
      <c r="M149" s="143" t="s">
        <v>1</v>
      </c>
      <c r="N149" s="144" t="s">
        <v>46</v>
      </c>
      <c r="P149" s="145">
        <f t="shared" si="1"/>
        <v>0</v>
      </c>
      <c r="Q149" s="145">
        <v>0</v>
      </c>
      <c r="R149" s="145">
        <f t="shared" si="2"/>
        <v>0</v>
      </c>
      <c r="S149" s="145">
        <v>0</v>
      </c>
      <c r="T149" s="146">
        <f t="shared" si="3"/>
        <v>0</v>
      </c>
      <c r="AR149" s="147" t="s">
        <v>263</v>
      </c>
      <c r="AT149" s="147" t="s">
        <v>170</v>
      </c>
      <c r="AU149" s="147" t="s">
        <v>98</v>
      </c>
      <c r="AY149" s="15" t="s">
        <v>168</v>
      </c>
      <c r="BE149" s="148">
        <f t="shared" si="4"/>
        <v>0</v>
      </c>
      <c r="BF149" s="148">
        <f t="shared" si="5"/>
        <v>0</v>
      </c>
      <c r="BG149" s="148">
        <f t="shared" si="6"/>
        <v>0</v>
      </c>
      <c r="BH149" s="148">
        <f t="shared" si="7"/>
        <v>0</v>
      </c>
      <c r="BI149" s="148">
        <f t="shared" si="8"/>
        <v>0</v>
      </c>
      <c r="BJ149" s="15" t="s">
        <v>88</v>
      </c>
      <c r="BK149" s="148">
        <f t="shared" si="9"/>
        <v>0</v>
      </c>
      <c r="BL149" s="15" t="s">
        <v>263</v>
      </c>
      <c r="BM149" s="147" t="s">
        <v>2336</v>
      </c>
    </row>
    <row r="150" spans="2:65" s="1" customFormat="1" ht="24.15" customHeight="1">
      <c r="B150" s="30"/>
      <c r="C150" s="235" t="s">
        <v>281</v>
      </c>
      <c r="D150" s="235" t="s">
        <v>170</v>
      </c>
      <c r="E150" s="236" t="s">
        <v>2337</v>
      </c>
      <c r="F150" s="237" t="s">
        <v>2338</v>
      </c>
      <c r="G150" s="238" t="s">
        <v>566</v>
      </c>
      <c r="H150" s="239">
        <v>2</v>
      </c>
      <c r="I150" s="240"/>
      <c r="J150" s="241">
        <f t="shared" si="0"/>
        <v>0</v>
      </c>
      <c r="K150" s="142"/>
      <c r="L150" s="30"/>
      <c r="M150" s="143" t="s">
        <v>1</v>
      </c>
      <c r="N150" s="144" t="s">
        <v>46</v>
      </c>
      <c r="P150" s="145">
        <f t="shared" si="1"/>
        <v>0</v>
      </c>
      <c r="Q150" s="145">
        <v>0</v>
      </c>
      <c r="R150" s="145">
        <f t="shared" si="2"/>
        <v>0</v>
      </c>
      <c r="S150" s="145">
        <v>0</v>
      </c>
      <c r="T150" s="146">
        <f t="shared" si="3"/>
        <v>0</v>
      </c>
      <c r="AR150" s="147" t="s">
        <v>263</v>
      </c>
      <c r="AT150" s="147" t="s">
        <v>170</v>
      </c>
      <c r="AU150" s="147" t="s">
        <v>98</v>
      </c>
      <c r="AY150" s="15" t="s">
        <v>168</v>
      </c>
      <c r="BE150" s="148">
        <f t="shared" si="4"/>
        <v>0</v>
      </c>
      <c r="BF150" s="148">
        <f t="shared" si="5"/>
        <v>0</v>
      </c>
      <c r="BG150" s="148">
        <f t="shared" si="6"/>
        <v>0</v>
      </c>
      <c r="BH150" s="148">
        <f t="shared" si="7"/>
        <v>0</v>
      </c>
      <c r="BI150" s="148">
        <f t="shared" si="8"/>
        <v>0</v>
      </c>
      <c r="BJ150" s="15" t="s">
        <v>88</v>
      </c>
      <c r="BK150" s="148">
        <f t="shared" si="9"/>
        <v>0</v>
      </c>
      <c r="BL150" s="15" t="s">
        <v>263</v>
      </c>
      <c r="BM150" s="147" t="s">
        <v>2339</v>
      </c>
    </row>
    <row r="151" spans="2:65" s="1" customFormat="1" ht="37.8" customHeight="1">
      <c r="B151" s="30"/>
      <c r="C151" s="235" t="s">
        <v>287</v>
      </c>
      <c r="D151" s="235" t="s">
        <v>170</v>
      </c>
      <c r="E151" s="236" t="s">
        <v>2340</v>
      </c>
      <c r="F151" s="237" t="s">
        <v>2341</v>
      </c>
      <c r="G151" s="238" t="s">
        <v>566</v>
      </c>
      <c r="H151" s="239">
        <v>2</v>
      </c>
      <c r="I151" s="240"/>
      <c r="J151" s="241">
        <f t="shared" si="0"/>
        <v>0</v>
      </c>
      <c r="K151" s="142"/>
      <c r="L151" s="30"/>
      <c r="M151" s="143" t="s">
        <v>1</v>
      </c>
      <c r="N151" s="144" t="s">
        <v>46</v>
      </c>
      <c r="P151" s="145">
        <f t="shared" si="1"/>
        <v>0</v>
      </c>
      <c r="Q151" s="145">
        <v>0</v>
      </c>
      <c r="R151" s="145">
        <f t="shared" si="2"/>
        <v>0</v>
      </c>
      <c r="S151" s="145">
        <v>0</v>
      </c>
      <c r="T151" s="146">
        <f t="shared" si="3"/>
        <v>0</v>
      </c>
      <c r="AR151" s="147" t="s">
        <v>263</v>
      </c>
      <c r="AT151" s="147" t="s">
        <v>170</v>
      </c>
      <c r="AU151" s="147" t="s">
        <v>98</v>
      </c>
      <c r="AY151" s="15" t="s">
        <v>168</v>
      </c>
      <c r="BE151" s="148">
        <f t="shared" si="4"/>
        <v>0</v>
      </c>
      <c r="BF151" s="148">
        <f t="shared" si="5"/>
        <v>0</v>
      </c>
      <c r="BG151" s="148">
        <f t="shared" si="6"/>
        <v>0</v>
      </c>
      <c r="BH151" s="148">
        <f t="shared" si="7"/>
        <v>0</v>
      </c>
      <c r="BI151" s="148">
        <f t="shared" si="8"/>
        <v>0</v>
      </c>
      <c r="BJ151" s="15" t="s">
        <v>88</v>
      </c>
      <c r="BK151" s="148">
        <f t="shared" si="9"/>
        <v>0</v>
      </c>
      <c r="BL151" s="15" t="s">
        <v>263</v>
      </c>
      <c r="BM151" s="147" t="s">
        <v>2342</v>
      </c>
    </row>
    <row r="152" spans="2:65" s="1" customFormat="1" ht="44.25" customHeight="1">
      <c r="B152" s="30"/>
      <c r="C152" s="235" t="s">
        <v>7</v>
      </c>
      <c r="D152" s="235" t="s">
        <v>170</v>
      </c>
      <c r="E152" s="236" t="s">
        <v>2343</v>
      </c>
      <c r="F152" s="237" t="s">
        <v>2344</v>
      </c>
      <c r="G152" s="238" t="s">
        <v>566</v>
      </c>
      <c r="H152" s="239">
        <v>1</v>
      </c>
      <c r="I152" s="240"/>
      <c r="J152" s="241">
        <f t="shared" si="0"/>
        <v>0</v>
      </c>
      <c r="K152" s="142"/>
      <c r="L152" s="30"/>
      <c r="M152" s="143" t="s">
        <v>1</v>
      </c>
      <c r="N152" s="144" t="s">
        <v>46</v>
      </c>
      <c r="P152" s="145">
        <f t="shared" si="1"/>
        <v>0</v>
      </c>
      <c r="Q152" s="145">
        <v>0</v>
      </c>
      <c r="R152" s="145">
        <f t="shared" si="2"/>
        <v>0</v>
      </c>
      <c r="S152" s="145">
        <v>0</v>
      </c>
      <c r="T152" s="146">
        <f t="shared" si="3"/>
        <v>0</v>
      </c>
      <c r="AR152" s="147" t="s">
        <v>263</v>
      </c>
      <c r="AT152" s="147" t="s">
        <v>170</v>
      </c>
      <c r="AU152" s="147" t="s">
        <v>98</v>
      </c>
      <c r="AY152" s="15" t="s">
        <v>168</v>
      </c>
      <c r="BE152" s="148">
        <f t="shared" si="4"/>
        <v>0</v>
      </c>
      <c r="BF152" s="148">
        <f t="shared" si="5"/>
        <v>0</v>
      </c>
      <c r="BG152" s="148">
        <f t="shared" si="6"/>
        <v>0</v>
      </c>
      <c r="BH152" s="148">
        <f t="shared" si="7"/>
        <v>0</v>
      </c>
      <c r="BI152" s="148">
        <f t="shared" si="8"/>
        <v>0</v>
      </c>
      <c r="BJ152" s="15" t="s">
        <v>88</v>
      </c>
      <c r="BK152" s="148">
        <f t="shared" si="9"/>
        <v>0</v>
      </c>
      <c r="BL152" s="15" t="s">
        <v>263</v>
      </c>
      <c r="BM152" s="147" t="s">
        <v>2345</v>
      </c>
    </row>
    <row r="153" spans="2:63" s="11" customFormat="1" ht="20.85" customHeight="1">
      <c r="B153" s="123"/>
      <c r="D153" s="124" t="s">
        <v>80</v>
      </c>
      <c r="E153" s="133" t="s">
        <v>2346</v>
      </c>
      <c r="F153" s="133" t="s">
        <v>2347</v>
      </c>
      <c r="I153" s="126"/>
      <c r="J153" s="134">
        <f>BK153</f>
        <v>0</v>
      </c>
      <c r="L153" s="123"/>
      <c r="M153" s="128"/>
      <c r="P153" s="129">
        <f>SUM(P154:P158)</f>
        <v>0</v>
      </c>
      <c r="R153" s="129">
        <f>SUM(R154:R158)</f>
        <v>0</v>
      </c>
      <c r="T153" s="130">
        <f>SUM(T154:T158)</f>
        <v>0</v>
      </c>
      <c r="AR153" s="124" t="s">
        <v>90</v>
      </c>
      <c r="AT153" s="131" t="s">
        <v>80</v>
      </c>
      <c r="AU153" s="131" t="s">
        <v>90</v>
      </c>
      <c r="AY153" s="124" t="s">
        <v>168</v>
      </c>
      <c r="BK153" s="132">
        <f>SUM(BK154:BK158)</f>
        <v>0</v>
      </c>
    </row>
    <row r="154" spans="2:65" s="1" customFormat="1" ht="16.5" customHeight="1">
      <c r="B154" s="30"/>
      <c r="C154" s="235" t="s">
        <v>299</v>
      </c>
      <c r="D154" s="235" t="s">
        <v>170</v>
      </c>
      <c r="E154" s="236" t="s">
        <v>2348</v>
      </c>
      <c r="F154" s="237" t="s">
        <v>2349</v>
      </c>
      <c r="G154" s="238" t="s">
        <v>566</v>
      </c>
      <c r="H154" s="239">
        <v>1</v>
      </c>
      <c r="I154" s="240"/>
      <c r="J154" s="241">
        <f>ROUND(I154*H154,2)</f>
        <v>0</v>
      </c>
      <c r="K154" s="142"/>
      <c r="L154" s="30"/>
      <c r="M154" s="143" t="s">
        <v>1</v>
      </c>
      <c r="N154" s="144" t="s">
        <v>46</v>
      </c>
      <c r="P154" s="145">
        <f>O154*H154</f>
        <v>0</v>
      </c>
      <c r="Q154" s="145">
        <v>0</v>
      </c>
      <c r="R154" s="145">
        <f>Q154*H154</f>
        <v>0</v>
      </c>
      <c r="S154" s="145">
        <v>0</v>
      </c>
      <c r="T154" s="146">
        <f>S154*H154</f>
        <v>0</v>
      </c>
      <c r="AR154" s="147" t="s">
        <v>263</v>
      </c>
      <c r="AT154" s="147" t="s">
        <v>170</v>
      </c>
      <c r="AU154" s="147" t="s">
        <v>98</v>
      </c>
      <c r="AY154" s="15" t="s">
        <v>168</v>
      </c>
      <c r="BE154" s="148">
        <f>IF(N154="základní",J154,0)</f>
        <v>0</v>
      </c>
      <c r="BF154" s="148">
        <f>IF(N154="snížená",J154,0)</f>
        <v>0</v>
      </c>
      <c r="BG154" s="148">
        <f>IF(N154="zákl. přenesená",J154,0)</f>
        <v>0</v>
      </c>
      <c r="BH154" s="148">
        <f>IF(N154="sníž. přenesená",J154,0)</f>
        <v>0</v>
      </c>
      <c r="BI154" s="148">
        <f>IF(N154="nulová",J154,0)</f>
        <v>0</v>
      </c>
      <c r="BJ154" s="15" t="s">
        <v>88</v>
      </c>
      <c r="BK154" s="148">
        <f>ROUND(I154*H154,2)</f>
        <v>0</v>
      </c>
      <c r="BL154" s="15" t="s">
        <v>263</v>
      </c>
      <c r="BM154" s="147" t="s">
        <v>2350</v>
      </c>
    </row>
    <row r="155" spans="2:47" s="1" customFormat="1" ht="67.2">
      <c r="B155" s="30"/>
      <c r="D155" s="154" t="s">
        <v>414</v>
      </c>
      <c r="F155" s="182" t="s">
        <v>2351</v>
      </c>
      <c r="I155" s="151"/>
      <c r="L155" s="30"/>
      <c r="M155" s="152"/>
      <c r="T155" s="54"/>
      <c r="AT155" s="15" t="s">
        <v>414</v>
      </c>
      <c r="AU155" s="15" t="s">
        <v>98</v>
      </c>
    </row>
    <row r="156" spans="2:65" s="1" customFormat="1" ht="37.8" customHeight="1">
      <c r="B156" s="30"/>
      <c r="C156" s="235" t="s">
        <v>304</v>
      </c>
      <c r="D156" s="235" t="s">
        <v>170</v>
      </c>
      <c r="E156" s="236" t="s">
        <v>2352</v>
      </c>
      <c r="F156" s="237" t="s">
        <v>2353</v>
      </c>
      <c r="G156" s="238" t="s">
        <v>566</v>
      </c>
      <c r="H156" s="239">
        <v>1</v>
      </c>
      <c r="I156" s="240"/>
      <c r="J156" s="241">
        <f>ROUND(I156*H156,2)</f>
        <v>0</v>
      </c>
      <c r="K156" s="142"/>
      <c r="L156" s="30"/>
      <c r="M156" s="143" t="s">
        <v>1</v>
      </c>
      <c r="N156" s="144" t="s">
        <v>46</v>
      </c>
      <c r="P156" s="145">
        <f>O156*H156</f>
        <v>0</v>
      </c>
      <c r="Q156" s="145">
        <v>0</v>
      </c>
      <c r="R156" s="145">
        <f>Q156*H156</f>
        <v>0</v>
      </c>
      <c r="S156" s="145">
        <v>0</v>
      </c>
      <c r="T156" s="146">
        <f>S156*H156</f>
        <v>0</v>
      </c>
      <c r="AR156" s="147" t="s">
        <v>263</v>
      </c>
      <c r="AT156" s="147" t="s">
        <v>170</v>
      </c>
      <c r="AU156" s="147" t="s">
        <v>98</v>
      </c>
      <c r="AY156" s="15" t="s">
        <v>168</v>
      </c>
      <c r="BE156" s="148">
        <f>IF(N156="základní",J156,0)</f>
        <v>0</v>
      </c>
      <c r="BF156" s="148">
        <f>IF(N156="snížená",J156,0)</f>
        <v>0</v>
      </c>
      <c r="BG156" s="148">
        <f>IF(N156="zákl. přenesená",J156,0)</f>
        <v>0</v>
      </c>
      <c r="BH156" s="148">
        <f>IF(N156="sníž. přenesená",J156,0)</f>
        <v>0</v>
      </c>
      <c r="BI156" s="148">
        <f>IF(N156="nulová",J156,0)</f>
        <v>0</v>
      </c>
      <c r="BJ156" s="15" t="s">
        <v>88</v>
      </c>
      <c r="BK156" s="148">
        <f>ROUND(I156*H156,2)</f>
        <v>0</v>
      </c>
      <c r="BL156" s="15" t="s">
        <v>263</v>
      </c>
      <c r="BM156" s="147" t="s">
        <v>2354</v>
      </c>
    </row>
    <row r="157" spans="2:65" s="1" customFormat="1" ht="24.15" customHeight="1">
      <c r="B157" s="30"/>
      <c r="C157" s="235" t="s">
        <v>309</v>
      </c>
      <c r="D157" s="235" t="s">
        <v>170</v>
      </c>
      <c r="E157" s="236" t="s">
        <v>2355</v>
      </c>
      <c r="F157" s="237" t="s">
        <v>2356</v>
      </c>
      <c r="G157" s="238" t="s">
        <v>566</v>
      </c>
      <c r="H157" s="239">
        <v>4</v>
      </c>
      <c r="I157" s="240"/>
      <c r="J157" s="241">
        <f>ROUND(I157*H157,2)</f>
        <v>0</v>
      </c>
      <c r="K157" s="142"/>
      <c r="L157" s="30"/>
      <c r="M157" s="143" t="s">
        <v>1</v>
      </c>
      <c r="N157" s="144" t="s">
        <v>46</v>
      </c>
      <c r="P157" s="145">
        <f>O157*H157</f>
        <v>0</v>
      </c>
      <c r="Q157" s="145">
        <v>0</v>
      </c>
      <c r="R157" s="145">
        <f>Q157*H157</f>
        <v>0</v>
      </c>
      <c r="S157" s="145">
        <v>0</v>
      </c>
      <c r="T157" s="146">
        <f>S157*H157</f>
        <v>0</v>
      </c>
      <c r="AR157" s="147" t="s">
        <v>263</v>
      </c>
      <c r="AT157" s="147" t="s">
        <v>170</v>
      </c>
      <c r="AU157" s="147" t="s">
        <v>98</v>
      </c>
      <c r="AY157" s="15" t="s">
        <v>168</v>
      </c>
      <c r="BE157" s="148">
        <f>IF(N157="základní",J157,0)</f>
        <v>0</v>
      </c>
      <c r="BF157" s="148">
        <f>IF(N157="snížená",J157,0)</f>
        <v>0</v>
      </c>
      <c r="BG157" s="148">
        <f>IF(N157="zákl. přenesená",J157,0)</f>
        <v>0</v>
      </c>
      <c r="BH157" s="148">
        <f>IF(N157="sníž. přenesená",J157,0)</f>
        <v>0</v>
      </c>
      <c r="BI157" s="148">
        <f>IF(N157="nulová",J157,0)</f>
        <v>0</v>
      </c>
      <c r="BJ157" s="15" t="s">
        <v>88</v>
      </c>
      <c r="BK157" s="148">
        <f>ROUND(I157*H157,2)</f>
        <v>0</v>
      </c>
      <c r="BL157" s="15" t="s">
        <v>263</v>
      </c>
      <c r="BM157" s="147" t="s">
        <v>2357</v>
      </c>
    </row>
    <row r="158" spans="2:65" s="1" customFormat="1" ht="24.15" customHeight="1">
      <c r="B158" s="30"/>
      <c r="C158" s="135" t="s">
        <v>315</v>
      </c>
      <c r="D158" s="135" t="s">
        <v>170</v>
      </c>
      <c r="E158" s="136" t="s">
        <v>2358</v>
      </c>
      <c r="F158" s="137" t="s">
        <v>2359</v>
      </c>
      <c r="G158" s="138" t="s">
        <v>566</v>
      </c>
      <c r="H158" s="139">
        <v>1</v>
      </c>
      <c r="I158" s="140"/>
      <c r="J158" s="141">
        <f>ROUND(I158*H158,2)</f>
        <v>0</v>
      </c>
      <c r="K158" s="142"/>
      <c r="L158" s="30"/>
      <c r="M158" s="143" t="s">
        <v>1</v>
      </c>
      <c r="N158" s="144" t="s">
        <v>46</v>
      </c>
      <c r="P158" s="145">
        <f>O158*H158</f>
        <v>0</v>
      </c>
      <c r="Q158" s="145">
        <v>0</v>
      </c>
      <c r="R158" s="145">
        <f>Q158*H158</f>
        <v>0</v>
      </c>
      <c r="S158" s="145">
        <v>0</v>
      </c>
      <c r="T158" s="146">
        <f>S158*H158</f>
        <v>0</v>
      </c>
      <c r="AR158" s="147" t="s">
        <v>263</v>
      </c>
      <c r="AT158" s="147" t="s">
        <v>170</v>
      </c>
      <c r="AU158" s="147" t="s">
        <v>98</v>
      </c>
      <c r="AY158" s="15" t="s">
        <v>168</v>
      </c>
      <c r="BE158" s="148">
        <f>IF(N158="základní",J158,0)</f>
        <v>0</v>
      </c>
      <c r="BF158" s="148">
        <f>IF(N158="snížená",J158,0)</f>
        <v>0</v>
      </c>
      <c r="BG158" s="148">
        <f>IF(N158="zákl. přenesená",J158,0)</f>
        <v>0</v>
      </c>
      <c r="BH158" s="148">
        <f>IF(N158="sníž. přenesená",J158,0)</f>
        <v>0</v>
      </c>
      <c r="BI158" s="148">
        <f>IF(N158="nulová",J158,0)</f>
        <v>0</v>
      </c>
      <c r="BJ158" s="15" t="s">
        <v>88</v>
      </c>
      <c r="BK158" s="148">
        <f>ROUND(I158*H158,2)</f>
        <v>0</v>
      </c>
      <c r="BL158" s="15" t="s">
        <v>263</v>
      </c>
      <c r="BM158" s="147" t="s">
        <v>2360</v>
      </c>
    </row>
    <row r="159" spans="2:63" s="11" customFormat="1" ht="20.85" customHeight="1">
      <c r="B159" s="123"/>
      <c r="D159" s="124" t="s">
        <v>80</v>
      </c>
      <c r="E159" s="133" t="s">
        <v>2361</v>
      </c>
      <c r="F159" s="133" t="s">
        <v>2362</v>
      </c>
      <c r="I159" s="126"/>
      <c r="J159" s="134">
        <f>BK159</f>
        <v>0</v>
      </c>
      <c r="L159" s="123"/>
      <c r="M159" s="128"/>
      <c r="P159" s="129">
        <f>SUM(P160:P163)</f>
        <v>0</v>
      </c>
      <c r="R159" s="129">
        <f>SUM(R160:R163)</f>
        <v>0</v>
      </c>
      <c r="T159" s="130">
        <f>SUM(T160:T163)</f>
        <v>0</v>
      </c>
      <c r="AR159" s="124" t="s">
        <v>90</v>
      </c>
      <c r="AT159" s="131" t="s">
        <v>80</v>
      </c>
      <c r="AU159" s="131" t="s">
        <v>90</v>
      </c>
      <c r="AY159" s="124" t="s">
        <v>168</v>
      </c>
      <c r="BK159" s="132">
        <f>SUM(BK160:BK163)</f>
        <v>0</v>
      </c>
    </row>
    <row r="160" spans="2:65" s="1" customFormat="1" ht="49.05" customHeight="1">
      <c r="B160" s="30"/>
      <c r="C160" s="235" t="s">
        <v>322</v>
      </c>
      <c r="D160" s="235" t="s">
        <v>170</v>
      </c>
      <c r="E160" s="236" t="s">
        <v>2363</v>
      </c>
      <c r="F160" s="237" t="s">
        <v>2364</v>
      </c>
      <c r="G160" s="238" t="s">
        <v>566</v>
      </c>
      <c r="H160" s="239">
        <v>1</v>
      </c>
      <c r="I160" s="240"/>
      <c r="J160" s="241">
        <f>ROUND(I160*H160,2)</f>
        <v>0</v>
      </c>
      <c r="K160" s="142"/>
      <c r="L160" s="30"/>
      <c r="M160" s="143" t="s">
        <v>1</v>
      </c>
      <c r="N160" s="144" t="s">
        <v>46</v>
      </c>
      <c r="P160" s="145">
        <f>O160*H160</f>
        <v>0</v>
      </c>
      <c r="Q160" s="145">
        <v>0</v>
      </c>
      <c r="R160" s="145">
        <f>Q160*H160</f>
        <v>0</v>
      </c>
      <c r="S160" s="145">
        <v>0</v>
      </c>
      <c r="T160" s="146">
        <f>S160*H160</f>
        <v>0</v>
      </c>
      <c r="AR160" s="147" t="s">
        <v>263</v>
      </c>
      <c r="AT160" s="147" t="s">
        <v>170</v>
      </c>
      <c r="AU160" s="147" t="s">
        <v>98</v>
      </c>
      <c r="AY160" s="15" t="s">
        <v>168</v>
      </c>
      <c r="BE160" s="148">
        <f>IF(N160="základní",J160,0)</f>
        <v>0</v>
      </c>
      <c r="BF160" s="148">
        <f>IF(N160="snížená",J160,0)</f>
        <v>0</v>
      </c>
      <c r="BG160" s="148">
        <f>IF(N160="zákl. přenesená",J160,0)</f>
        <v>0</v>
      </c>
      <c r="BH160" s="148">
        <f>IF(N160="sníž. přenesená",J160,0)</f>
        <v>0</v>
      </c>
      <c r="BI160" s="148">
        <f>IF(N160="nulová",J160,0)</f>
        <v>0</v>
      </c>
      <c r="BJ160" s="15" t="s">
        <v>88</v>
      </c>
      <c r="BK160" s="148">
        <f>ROUND(I160*H160,2)</f>
        <v>0</v>
      </c>
      <c r="BL160" s="15" t="s">
        <v>263</v>
      </c>
      <c r="BM160" s="147" t="s">
        <v>2365</v>
      </c>
    </row>
    <row r="161" spans="2:65" s="1" customFormat="1" ht="44.25" customHeight="1">
      <c r="B161" s="30"/>
      <c r="C161" s="235" t="s">
        <v>327</v>
      </c>
      <c r="D161" s="235" t="s">
        <v>170</v>
      </c>
      <c r="E161" s="236" t="s">
        <v>2366</v>
      </c>
      <c r="F161" s="237" t="s">
        <v>2367</v>
      </c>
      <c r="G161" s="238" t="s">
        <v>566</v>
      </c>
      <c r="H161" s="239">
        <v>1</v>
      </c>
      <c r="I161" s="240"/>
      <c r="J161" s="241">
        <f>ROUND(I161*H161,2)</f>
        <v>0</v>
      </c>
      <c r="K161" s="142"/>
      <c r="L161" s="30"/>
      <c r="M161" s="143" t="s">
        <v>1</v>
      </c>
      <c r="N161" s="144" t="s">
        <v>46</v>
      </c>
      <c r="P161" s="145">
        <f>O161*H161</f>
        <v>0</v>
      </c>
      <c r="Q161" s="145">
        <v>0</v>
      </c>
      <c r="R161" s="145">
        <f>Q161*H161</f>
        <v>0</v>
      </c>
      <c r="S161" s="145">
        <v>0</v>
      </c>
      <c r="T161" s="146">
        <f>S161*H161</f>
        <v>0</v>
      </c>
      <c r="AR161" s="147" t="s">
        <v>263</v>
      </c>
      <c r="AT161" s="147" t="s">
        <v>170</v>
      </c>
      <c r="AU161" s="147" t="s">
        <v>98</v>
      </c>
      <c r="AY161" s="15" t="s">
        <v>168</v>
      </c>
      <c r="BE161" s="148">
        <f>IF(N161="základní",J161,0)</f>
        <v>0</v>
      </c>
      <c r="BF161" s="148">
        <f>IF(N161="snížená",J161,0)</f>
        <v>0</v>
      </c>
      <c r="BG161" s="148">
        <f>IF(N161="zákl. přenesená",J161,0)</f>
        <v>0</v>
      </c>
      <c r="BH161" s="148">
        <f>IF(N161="sníž. přenesená",J161,0)</f>
        <v>0</v>
      </c>
      <c r="BI161" s="148">
        <f>IF(N161="nulová",J161,0)</f>
        <v>0</v>
      </c>
      <c r="BJ161" s="15" t="s">
        <v>88</v>
      </c>
      <c r="BK161" s="148">
        <f>ROUND(I161*H161,2)</f>
        <v>0</v>
      </c>
      <c r="BL161" s="15" t="s">
        <v>263</v>
      </c>
      <c r="BM161" s="147" t="s">
        <v>2368</v>
      </c>
    </row>
    <row r="162" spans="2:65" s="1" customFormat="1" ht="24.15" customHeight="1">
      <c r="B162" s="30"/>
      <c r="C162" s="135" t="s">
        <v>335</v>
      </c>
      <c r="D162" s="135" t="s">
        <v>170</v>
      </c>
      <c r="E162" s="136" t="s">
        <v>2369</v>
      </c>
      <c r="F162" s="137" t="s">
        <v>2370</v>
      </c>
      <c r="G162" s="138" t="s">
        <v>566</v>
      </c>
      <c r="H162" s="139">
        <v>1</v>
      </c>
      <c r="I162" s="140"/>
      <c r="J162" s="141">
        <f>ROUND(I162*H162,2)</f>
        <v>0</v>
      </c>
      <c r="K162" s="142"/>
      <c r="L162" s="30"/>
      <c r="M162" s="143" t="s">
        <v>1</v>
      </c>
      <c r="N162" s="144" t="s">
        <v>46</v>
      </c>
      <c r="P162" s="145">
        <f>O162*H162</f>
        <v>0</v>
      </c>
      <c r="Q162" s="145">
        <v>0</v>
      </c>
      <c r="R162" s="145">
        <f>Q162*H162</f>
        <v>0</v>
      </c>
      <c r="S162" s="145">
        <v>0</v>
      </c>
      <c r="T162" s="146">
        <f>S162*H162</f>
        <v>0</v>
      </c>
      <c r="AR162" s="147" t="s">
        <v>263</v>
      </c>
      <c r="AT162" s="147" t="s">
        <v>170</v>
      </c>
      <c r="AU162" s="147" t="s">
        <v>98</v>
      </c>
      <c r="AY162" s="15" t="s">
        <v>168</v>
      </c>
      <c r="BE162" s="148">
        <f>IF(N162="základní",J162,0)</f>
        <v>0</v>
      </c>
      <c r="BF162" s="148">
        <f>IF(N162="snížená",J162,0)</f>
        <v>0</v>
      </c>
      <c r="BG162" s="148">
        <f>IF(N162="zákl. přenesená",J162,0)</f>
        <v>0</v>
      </c>
      <c r="BH162" s="148">
        <f>IF(N162="sníž. přenesená",J162,0)</f>
        <v>0</v>
      </c>
      <c r="BI162" s="148">
        <f>IF(N162="nulová",J162,0)</f>
        <v>0</v>
      </c>
      <c r="BJ162" s="15" t="s">
        <v>88</v>
      </c>
      <c r="BK162" s="148">
        <f>ROUND(I162*H162,2)</f>
        <v>0</v>
      </c>
      <c r="BL162" s="15" t="s">
        <v>263</v>
      </c>
      <c r="BM162" s="147" t="s">
        <v>2371</v>
      </c>
    </row>
    <row r="163" spans="2:65" s="1" customFormat="1" ht="24.15" customHeight="1">
      <c r="B163" s="30"/>
      <c r="C163" s="135" t="s">
        <v>344</v>
      </c>
      <c r="D163" s="135" t="s">
        <v>170</v>
      </c>
      <c r="E163" s="136" t="s">
        <v>2372</v>
      </c>
      <c r="F163" s="137" t="s">
        <v>2373</v>
      </c>
      <c r="G163" s="138" t="s">
        <v>566</v>
      </c>
      <c r="H163" s="139">
        <v>1</v>
      </c>
      <c r="I163" s="140"/>
      <c r="J163" s="141">
        <f>ROUND(I163*H163,2)</f>
        <v>0</v>
      </c>
      <c r="K163" s="142"/>
      <c r="L163" s="30"/>
      <c r="M163" s="143" t="s">
        <v>1</v>
      </c>
      <c r="N163" s="144" t="s">
        <v>46</v>
      </c>
      <c r="P163" s="145">
        <f>O163*H163</f>
        <v>0</v>
      </c>
      <c r="Q163" s="145">
        <v>0</v>
      </c>
      <c r="R163" s="145">
        <f>Q163*H163</f>
        <v>0</v>
      </c>
      <c r="S163" s="145">
        <v>0</v>
      </c>
      <c r="T163" s="146">
        <f>S163*H163</f>
        <v>0</v>
      </c>
      <c r="AR163" s="147" t="s">
        <v>263</v>
      </c>
      <c r="AT163" s="147" t="s">
        <v>170</v>
      </c>
      <c r="AU163" s="147" t="s">
        <v>98</v>
      </c>
      <c r="AY163" s="15" t="s">
        <v>168</v>
      </c>
      <c r="BE163" s="148">
        <f>IF(N163="základní",J163,0)</f>
        <v>0</v>
      </c>
      <c r="BF163" s="148">
        <f>IF(N163="snížená",J163,0)</f>
        <v>0</v>
      </c>
      <c r="BG163" s="148">
        <f>IF(N163="zákl. přenesená",J163,0)</f>
        <v>0</v>
      </c>
      <c r="BH163" s="148">
        <f>IF(N163="sníž. přenesená",J163,0)</f>
        <v>0</v>
      </c>
      <c r="BI163" s="148">
        <f>IF(N163="nulová",J163,0)</f>
        <v>0</v>
      </c>
      <c r="BJ163" s="15" t="s">
        <v>88</v>
      </c>
      <c r="BK163" s="148">
        <f>ROUND(I163*H163,2)</f>
        <v>0</v>
      </c>
      <c r="BL163" s="15" t="s">
        <v>263</v>
      </c>
      <c r="BM163" s="147" t="s">
        <v>2374</v>
      </c>
    </row>
    <row r="164" spans="2:63" s="11" customFormat="1" ht="20.85" customHeight="1">
      <c r="B164" s="123"/>
      <c r="D164" s="124" t="s">
        <v>80</v>
      </c>
      <c r="E164" s="133" t="s">
        <v>2375</v>
      </c>
      <c r="F164" s="133" t="s">
        <v>2073</v>
      </c>
      <c r="I164" s="126"/>
      <c r="J164" s="134">
        <f>BK164</f>
        <v>0</v>
      </c>
      <c r="L164" s="123"/>
      <c r="M164" s="128"/>
      <c r="P164" s="129">
        <f>SUM(P165:P168)</f>
        <v>0</v>
      </c>
      <c r="R164" s="129">
        <f>SUM(R165:R168)</f>
        <v>0</v>
      </c>
      <c r="T164" s="130">
        <f>SUM(T165:T168)</f>
        <v>0</v>
      </c>
      <c r="AR164" s="124" t="s">
        <v>90</v>
      </c>
      <c r="AT164" s="131" t="s">
        <v>80</v>
      </c>
      <c r="AU164" s="131" t="s">
        <v>90</v>
      </c>
      <c r="AY164" s="124" t="s">
        <v>168</v>
      </c>
      <c r="BK164" s="132">
        <f>SUM(BK165:BK168)</f>
        <v>0</v>
      </c>
    </row>
    <row r="165" spans="2:65" s="1" customFormat="1" ht="16.5" customHeight="1">
      <c r="B165" s="30"/>
      <c r="C165" s="135" t="s">
        <v>352</v>
      </c>
      <c r="D165" s="135" t="s">
        <v>170</v>
      </c>
      <c r="E165" s="136" t="s">
        <v>2376</v>
      </c>
      <c r="F165" s="137" t="s">
        <v>2377</v>
      </c>
      <c r="G165" s="138" t="s">
        <v>566</v>
      </c>
      <c r="H165" s="139">
        <v>1</v>
      </c>
      <c r="I165" s="140"/>
      <c r="J165" s="141">
        <f>ROUND(I165*H165,2)</f>
        <v>0</v>
      </c>
      <c r="K165" s="142"/>
      <c r="L165" s="30"/>
      <c r="M165" s="143" t="s">
        <v>1</v>
      </c>
      <c r="N165" s="144" t="s">
        <v>46</v>
      </c>
      <c r="P165" s="145">
        <f>O165*H165</f>
        <v>0</v>
      </c>
      <c r="Q165" s="145">
        <v>0</v>
      </c>
      <c r="R165" s="145">
        <f>Q165*H165</f>
        <v>0</v>
      </c>
      <c r="S165" s="145">
        <v>0</v>
      </c>
      <c r="T165" s="146">
        <f>S165*H165</f>
        <v>0</v>
      </c>
      <c r="AR165" s="147" t="s">
        <v>263</v>
      </c>
      <c r="AT165" s="147" t="s">
        <v>170</v>
      </c>
      <c r="AU165" s="147" t="s">
        <v>98</v>
      </c>
      <c r="AY165" s="15" t="s">
        <v>168</v>
      </c>
      <c r="BE165" s="148">
        <f>IF(N165="základní",J165,0)</f>
        <v>0</v>
      </c>
      <c r="BF165" s="148">
        <f>IF(N165="snížená",J165,0)</f>
        <v>0</v>
      </c>
      <c r="BG165" s="148">
        <f>IF(N165="zákl. přenesená",J165,0)</f>
        <v>0</v>
      </c>
      <c r="BH165" s="148">
        <f>IF(N165="sníž. přenesená",J165,0)</f>
        <v>0</v>
      </c>
      <c r="BI165" s="148">
        <f>IF(N165="nulová",J165,0)</f>
        <v>0</v>
      </c>
      <c r="BJ165" s="15" t="s">
        <v>88</v>
      </c>
      <c r="BK165" s="148">
        <f>ROUND(I165*H165,2)</f>
        <v>0</v>
      </c>
      <c r="BL165" s="15" t="s">
        <v>263</v>
      </c>
      <c r="BM165" s="147" t="s">
        <v>2378</v>
      </c>
    </row>
    <row r="166" spans="2:65" s="1" customFormat="1" ht="37.8" customHeight="1">
      <c r="B166" s="30"/>
      <c r="C166" s="135" t="s">
        <v>357</v>
      </c>
      <c r="D166" s="135" t="s">
        <v>170</v>
      </c>
      <c r="E166" s="136" t="s">
        <v>2379</v>
      </c>
      <c r="F166" s="137" t="s">
        <v>2380</v>
      </c>
      <c r="G166" s="138" t="s">
        <v>566</v>
      </c>
      <c r="H166" s="139">
        <v>1</v>
      </c>
      <c r="I166" s="140"/>
      <c r="J166" s="141">
        <f>ROUND(I166*H166,2)</f>
        <v>0</v>
      </c>
      <c r="K166" s="142"/>
      <c r="L166" s="30"/>
      <c r="M166" s="143" t="s">
        <v>1</v>
      </c>
      <c r="N166" s="144" t="s">
        <v>46</v>
      </c>
      <c r="P166" s="145">
        <f>O166*H166</f>
        <v>0</v>
      </c>
      <c r="Q166" s="145">
        <v>0</v>
      </c>
      <c r="R166" s="145">
        <f>Q166*H166</f>
        <v>0</v>
      </c>
      <c r="S166" s="145">
        <v>0</v>
      </c>
      <c r="T166" s="146">
        <f>S166*H166</f>
        <v>0</v>
      </c>
      <c r="AR166" s="147" t="s">
        <v>263</v>
      </c>
      <c r="AT166" s="147" t="s">
        <v>170</v>
      </c>
      <c r="AU166" s="147" t="s">
        <v>98</v>
      </c>
      <c r="AY166" s="15" t="s">
        <v>168</v>
      </c>
      <c r="BE166" s="148">
        <f>IF(N166="základní",J166,0)</f>
        <v>0</v>
      </c>
      <c r="BF166" s="148">
        <f>IF(N166="snížená",J166,0)</f>
        <v>0</v>
      </c>
      <c r="BG166" s="148">
        <f>IF(N166="zákl. přenesená",J166,0)</f>
        <v>0</v>
      </c>
      <c r="BH166" s="148">
        <f>IF(N166="sníž. přenesená",J166,0)</f>
        <v>0</v>
      </c>
      <c r="BI166" s="148">
        <f>IF(N166="nulová",J166,0)</f>
        <v>0</v>
      </c>
      <c r="BJ166" s="15" t="s">
        <v>88</v>
      </c>
      <c r="BK166" s="148">
        <f>ROUND(I166*H166,2)</f>
        <v>0</v>
      </c>
      <c r="BL166" s="15" t="s">
        <v>263</v>
      </c>
      <c r="BM166" s="147" t="s">
        <v>2381</v>
      </c>
    </row>
    <row r="167" spans="2:65" s="1" customFormat="1" ht="33" customHeight="1">
      <c r="B167" s="30"/>
      <c r="C167" s="135" t="s">
        <v>364</v>
      </c>
      <c r="D167" s="135" t="s">
        <v>170</v>
      </c>
      <c r="E167" s="136" t="s">
        <v>2382</v>
      </c>
      <c r="F167" s="137" t="s">
        <v>2383</v>
      </c>
      <c r="G167" s="138" t="s">
        <v>566</v>
      </c>
      <c r="H167" s="139">
        <v>1</v>
      </c>
      <c r="I167" s="140"/>
      <c r="J167" s="141">
        <f>ROUND(I167*H167,2)</f>
        <v>0</v>
      </c>
      <c r="K167" s="142"/>
      <c r="L167" s="30"/>
      <c r="M167" s="143" t="s">
        <v>1</v>
      </c>
      <c r="N167" s="144" t="s">
        <v>46</v>
      </c>
      <c r="P167" s="145">
        <f>O167*H167</f>
        <v>0</v>
      </c>
      <c r="Q167" s="145">
        <v>0</v>
      </c>
      <c r="R167" s="145">
        <f>Q167*H167</f>
        <v>0</v>
      </c>
      <c r="S167" s="145">
        <v>0</v>
      </c>
      <c r="T167" s="146">
        <f>S167*H167</f>
        <v>0</v>
      </c>
      <c r="AR167" s="147" t="s">
        <v>263</v>
      </c>
      <c r="AT167" s="147" t="s">
        <v>170</v>
      </c>
      <c r="AU167" s="147" t="s">
        <v>98</v>
      </c>
      <c r="AY167" s="15" t="s">
        <v>168</v>
      </c>
      <c r="BE167" s="148">
        <f>IF(N167="základní",J167,0)</f>
        <v>0</v>
      </c>
      <c r="BF167" s="148">
        <f>IF(N167="snížená",J167,0)</f>
        <v>0</v>
      </c>
      <c r="BG167" s="148">
        <f>IF(N167="zákl. přenesená",J167,0)</f>
        <v>0</v>
      </c>
      <c r="BH167" s="148">
        <f>IF(N167="sníž. přenesená",J167,0)</f>
        <v>0</v>
      </c>
      <c r="BI167" s="148">
        <f>IF(N167="nulová",J167,0)</f>
        <v>0</v>
      </c>
      <c r="BJ167" s="15" t="s">
        <v>88</v>
      </c>
      <c r="BK167" s="148">
        <f>ROUND(I167*H167,2)</f>
        <v>0</v>
      </c>
      <c r="BL167" s="15" t="s">
        <v>263</v>
      </c>
      <c r="BM167" s="147" t="s">
        <v>2384</v>
      </c>
    </row>
    <row r="168" spans="2:65" s="1" customFormat="1" ht="16.5" customHeight="1">
      <c r="B168" s="30"/>
      <c r="C168" s="135" t="s">
        <v>369</v>
      </c>
      <c r="D168" s="135" t="s">
        <v>170</v>
      </c>
      <c r="E168" s="136" t="s">
        <v>2385</v>
      </c>
      <c r="F168" s="137" t="s">
        <v>2386</v>
      </c>
      <c r="G168" s="138" t="s">
        <v>566</v>
      </c>
      <c r="H168" s="139">
        <v>1</v>
      </c>
      <c r="I168" s="140"/>
      <c r="J168" s="141">
        <f>ROUND(I168*H168,2)</f>
        <v>0</v>
      </c>
      <c r="K168" s="142"/>
      <c r="L168" s="30"/>
      <c r="M168" s="184" t="s">
        <v>1</v>
      </c>
      <c r="N168" s="185" t="s">
        <v>46</v>
      </c>
      <c r="O168" s="169"/>
      <c r="P168" s="186">
        <f>O168*H168</f>
        <v>0</v>
      </c>
      <c r="Q168" s="186">
        <v>0</v>
      </c>
      <c r="R168" s="186">
        <f>Q168*H168</f>
        <v>0</v>
      </c>
      <c r="S168" s="186">
        <v>0</v>
      </c>
      <c r="T168" s="187">
        <f>S168*H168</f>
        <v>0</v>
      </c>
      <c r="AR168" s="147" t="s">
        <v>263</v>
      </c>
      <c r="AT168" s="147" t="s">
        <v>170</v>
      </c>
      <c r="AU168" s="147" t="s">
        <v>98</v>
      </c>
      <c r="AY168" s="15" t="s">
        <v>168</v>
      </c>
      <c r="BE168" s="148">
        <f>IF(N168="základní",J168,0)</f>
        <v>0</v>
      </c>
      <c r="BF168" s="148">
        <f>IF(N168="snížená",J168,0)</f>
        <v>0</v>
      </c>
      <c r="BG168" s="148">
        <f>IF(N168="zákl. přenesená",J168,0)</f>
        <v>0</v>
      </c>
      <c r="BH168" s="148">
        <f>IF(N168="sníž. přenesená",J168,0)</f>
        <v>0</v>
      </c>
      <c r="BI168" s="148">
        <f>IF(N168="nulová",J168,0)</f>
        <v>0</v>
      </c>
      <c r="BJ168" s="15" t="s">
        <v>88</v>
      </c>
      <c r="BK168" s="148">
        <f>ROUND(I168*H168,2)</f>
        <v>0</v>
      </c>
      <c r="BL168" s="15" t="s">
        <v>263</v>
      </c>
      <c r="BM168" s="147" t="s">
        <v>2387</v>
      </c>
    </row>
    <row r="169" spans="2:12" s="1" customFormat="1" ht="6.9" customHeight="1">
      <c r="B169" s="42"/>
      <c r="C169" s="43"/>
      <c r="D169" s="43"/>
      <c r="E169" s="43"/>
      <c r="F169" s="43"/>
      <c r="G169" s="43"/>
      <c r="H169" s="43"/>
      <c r="I169" s="43"/>
      <c r="J169" s="43"/>
      <c r="K169" s="43"/>
      <c r="L169" s="30"/>
    </row>
  </sheetData>
  <sheetProtection algorithmName="SHA-512" hashValue="Cb17ntNSDxXFqTKZeKPULYqjUNIjkI1b72lHH6PksRpYm1Doh4KCi9qEvhj1bDi3uo4bZeQ7GK+d5qHICWJ0hQ==" saltValue="NpINIhaiP3BDxIcJ31Upxg==" spinCount="100000" sheet="1" objects="1" scenarios="1" formatColumns="0" formatRows="0" autoFilter="0"/>
  <autoFilter ref="C126:K168"/>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184"/>
  <sheetViews>
    <sheetView showGridLines="0" workbookViewId="0" topLeftCell="A1">
      <selection activeCell="BE41" sqref="BE4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00"/>
      <c r="M2" s="200"/>
      <c r="N2" s="200"/>
      <c r="O2" s="200"/>
      <c r="P2" s="200"/>
      <c r="Q2" s="200"/>
      <c r="R2" s="200"/>
      <c r="S2" s="200"/>
      <c r="T2" s="200"/>
      <c r="U2" s="200"/>
      <c r="V2" s="200"/>
      <c r="AT2" s="15" t="s">
        <v>126</v>
      </c>
    </row>
    <row r="3" spans="2:46" ht="6.9" customHeight="1">
      <c r="B3" s="16"/>
      <c r="C3" s="17"/>
      <c r="D3" s="17"/>
      <c r="E3" s="17"/>
      <c r="F3" s="17"/>
      <c r="G3" s="17"/>
      <c r="H3" s="17"/>
      <c r="I3" s="17"/>
      <c r="J3" s="17"/>
      <c r="K3" s="17"/>
      <c r="L3" s="18"/>
      <c r="AT3" s="15" t="s">
        <v>90</v>
      </c>
    </row>
    <row r="4" spans="2:46" ht="24.9" customHeight="1">
      <c r="B4" s="18"/>
      <c r="D4" s="19" t="s">
        <v>130</v>
      </c>
      <c r="L4" s="18"/>
      <c r="M4" s="91" t="s">
        <v>10</v>
      </c>
      <c r="AT4" s="15" t="s">
        <v>4</v>
      </c>
    </row>
    <row r="5" spans="2:12" ht="6.9" customHeight="1">
      <c r="B5" s="18"/>
      <c r="L5" s="18"/>
    </row>
    <row r="6" spans="2:12" ht="12" customHeight="1">
      <c r="B6" s="18"/>
      <c r="D6" s="25" t="s">
        <v>16</v>
      </c>
      <c r="L6" s="18"/>
    </row>
    <row r="7" spans="2:12" ht="26.25" customHeight="1">
      <c r="B7" s="18"/>
      <c r="E7" s="231" t="str">
        <f>'Rekapitulace stavby'!K6</f>
        <v>Zvýšení bezpečnosti heliportu - Masarykova nemocnice Ústí nad Labem, o. z</v>
      </c>
      <c r="F7" s="232"/>
      <c r="G7" s="232"/>
      <c r="H7" s="232"/>
      <c r="L7" s="18"/>
    </row>
    <row r="8" spans="2:12" s="1" customFormat="1" ht="12" customHeight="1">
      <c r="B8" s="30"/>
      <c r="D8" s="25" t="s">
        <v>131</v>
      </c>
      <c r="L8" s="30"/>
    </row>
    <row r="9" spans="2:12" s="1" customFormat="1" ht="16.5" customHeight="1">
      <c r="B9" s="30"/>
      <c r="E9" s="193" t="s">
        <v>2388</v>
      </c>
      <c r="F9" s="233"/>
      <c r="G9" s="233"/>
      <c r="H9" s="233"/>
      <c r="L9" s="30"/>
    </row>
    <row r="10" spans="2:12" s="1" customFormat="1" ht="10.2">
      <c r="B10" s="30"/>
      <c r="L10" s="30"/>
    </row>
    <row r="11" spans="2:12" s="1" customFormat="1" ht="12" customHeight="1">
      <c r="B11" s="30"/>
      <c r="D11" s="25" t="s">
        <v>18</v>
      </c>
      <c r="F11" s="23" t="s">
        <v>1</v>
      </c>
      <c r="I11" s="25" t="s">
        <v>19</v>
      </c>
      <c r="J11" s="23" t="s">
        <v>1</v>
      </c>
      <c r="L11" s="30"/>
    </row>
    <row r="12" spans="2:12" s="1" customFormat="1" ht="12" customHeight="1">
      <c r="B12" s="30"/>
      <c r="D12" s="25" t="s">
        <v>20</v>
      </c>
      <c r="F12" s="23" t="s">
        <v>21</v>
      </c>
      <c r="I12" s="25" t="s">
        <v>22</v>
      </c>
      <c r="J12" s="50" t="str">
        <f>'Rekapitulace stavby'!AN8</f>
        <v>29. 4. 2024</v>
      </c>
      <c r="L12" s="30"/>
    </row>
    <row r="13" spans="2:12" s="1" customFormat="1" ht="10.8" customHeight="1">
      <c r="B13" s="30"/>
      <c r="L13" s="30"/>
    </row>
    <row r="14" spans="2:12" s="1" customFormat="1" ht="12" customHeight="1">
      <c r="B14" s="30"/>
      <c r="D14" s="25" t="s">
        <v>24</v>
      </c>
      <c r="I14" s="25" t="s">
        <v>25</v>
      </c>
      <c r="J14" s="23" t="s">
        <v>26</v>
      </c>
      <c r="L14" s="30"/>
    </row>
    <row r="15" spans="2:12" s="1" customFormat="1" ht="18" customHeight="1">
      <c r="B15" s="30"/>
      <c r="E15" s="23" t="s">
        <v>27</v>
      </c>
      <c r="I15" s="25" t="s">
        <v>28</v>
      </c>
      <c r="J15" s="23" t="s">
        <v>29</v>
      </c>
      <c r="L15" s="30"/>
    </row>
    <row r="16" spans="2:12" s="1" customFormat="1" ht="6.9" customHeight="1">
      <c r="B16" s="30"/>
      <c r="L16" s="30"/>
    </row>
    <row r="17" spans="2:12" s="1" customFormat="1" ht="12" customHeight="1">
      <c r="B17" s="30"/>
      <c r="D17" s="25" t="s">
        <v>30</v>
      </c>
      <c r="I17" s="25" t="s">
        <v>25</v>
      </c>
      <c r="J17" s="26" t="str">
        <f>'Rekapitulace stavby'!AN13</f>
        <v>Vyplň údaj</v>
      </c>
      <c r="L17" s="30"/>
    </row>
    <row r="18" spans="2:12" s="1" customFormat="1" ht="18" customHeight="1">
      <c r="B18" s="30"/>
      <c r="E18" s="234" t="str">
        <f>'Rekapitulace stavby'!E14</f>
        <v>Vyplň údaj</v>
      </c>
      <c r="F18" s="199"/>
      <c r="G18" s="199"/>
      <c r="H18" s="199"/>
      <c r="I18" s="25" t="s">
        <v>28</v>
      </c>
      <c r="J18" s="26" t="str">
        <f>'Rekapitulace stavby'!AN14</f>
        <v>Vyplň údaj</v>
      </c>
      <c r="L18" s="30"/>
    </row>
    <row r="19" spans="2:12" s="1" customFormat="1" ht="6.9" customHeight="1">
      <c r="B19" s="30"/>
      <c r="L19" s="30"/>
    </row>
    <row r="20" spans="2:12" s="1" customFormat="1" ht="12" customHeight="1">
      <c r="B20" s="30"/>
      <c r="D20" s="25" t="s">
        <v>32</v>
      </c>
      <c r="I20" s="25" t="s">
        <v>25</v>
      </c>
      <c r="J20" s="23" t="s">
        <v>33</v>
      </c>
      <c r="L20" s="30"/>
    </row>
    <row r="21" spans="2:12" s="1" customFormat="1" ht="18" customHeight="1">
      <c r="B21" s="30"/>
      <c r="E21" s="23" t="s">
        <v>34</v>
      </c>
      <c r="I21" s="25" t="s">
        <v>28</v>
      </c>
      <c r="J21" s="23" t="s">
        <v>35</v>
      </c>
      <c r="L21" s="30"/>
    </row>
    <row r="22" spans="2:12" s="1" customFormat="1" ht="6.9" customHeight="1">
      <c r="B22" s="30"/>
      <c r="L22" s="30"/>
    </row>
    <row r="23" spans="2:12" s="1" customFormat="1" ht="12" customHeight="1">
      <c r="B23" s="30"/>
      <c r="D23" s="25" t="s">
        <v>37</v>
      </c>
      <c r="I23" s="25" t="s">
        <v>25</v>
      </c>
      <c r="J23" s="23" t="str">
        <f>IF('Rekapitulace stavby'!AN19="","",'Rekapitulace stavby'!AN19)</f>
        <v/>
      </c>
      <c r="L23" s="30"/>
    </row>
    <row r="24" spans="2:12" s="1" customFormat="1" ht="18" customHeight="1">
      <c r="B24" s="30"/>
      <c r="E24" s="23" t="str">
        <f>IF('Rekapitulace stavby'!E20="","",'Rekapitulace stavby'!E20)</f>
        <v xml:space="preserve"> </v>
      </c>
      <c r="I24" s="25" t="s">
        <v>28</v>
      </c>
      <c r="J24" s="23" t="str">
        <f>IF('Rekapitulace stavby'!AN20="","",'Rekapitulace stavby'!AN20)</f>
        <v/>
      </c>
      <c r="L24" s="30"/>
    </row>
    <row r="25" spans="2:12" s="1" customFormat="1" ht="6.9" customHeight="1">
      <c r="B25" s="30"/>
      <c r="L25" s="30"/>
    </row>
    <row r="26" spans="2:12" s="1" customFormat="1" ht="12" customHeight="1">
      <c r="B26" s="30"/>
      <c r="D26" s="25" t="s">
        <v>39</v>
      </c>
      <c r="L26" s="30"/>
    </row>
    <row r="27" spans="2:12" s="7" customFormat="1" ht="47.25" customHeight="1">
      <c r="B27" s="92"/>
      <c r="E27" s="204" t="s">
        <v>40</v>
      </c>
      <c r="F27" s="204"/>
      <c r="G27" s="204"/>
      <c r="H27" s="204"/>
      <c r="L27" s="92"/>
    </row>
    <row r="28" spans="2:12" s="1" customFormat="1" ht="6.9" customHeight="1">
      <c r="B28" s="30"/>
      <c r="L28" s="30"/>
    </row>
    <row r="29" spans="2:12" s="1" customFormat="1" ht="6.9" customHeight="1">
      <c r="B29" s="30"/>
      <c r="D29" s="51"/>
      <c r="E29" s="51"/>
      <c r="F29" s="51"/>
      <c r="G29" s="51"/>
      <c r="H29" s="51"/>
      <c r="I29" s="51"/>
      <c r="J29" s="51"/>
      <c r="K29" s="51"/>
      <c r="L29" s="30"/>
    </row>
    <row r="30" spans="2:12" s="1" customFormat="1" ht="25.35" customHeight="1">
      <c r="B30" s="30"/>
      <c r="D30" s="93" t="s">
        <v>41</v>
      </c>
      <c r="J30" s="64">
        <f>ROUND(J120,2)</f>
        <v>0</v>
      </c>
      <c r="L30" s="30"/>
    </row>
    <row r="31" spans="2:12" s="1" customFormat="1" ht="6.9" customHeight="1">
      <c r="B31" s="30"/>
      <c r="D31" s="51"/>
      <c r="E31" s="51"/>
      <c r="F31" s="51"/>
      <c r="G31" s="51"/>
      <c r="H31" s="51"/>
      <c r="I31" s="51"/>
      <c r="J31" s="51"/>
      <c r="K31" s="51"/>
      <c r="L31" s="30"/>
    </row>
    <row r="32" spans="2:12" s="1" customFormat="1" ht="14.4" customHeight="1">
      <c r="B32" s="30"/>
      <c r="F32" s="33" t="s">
        <v>43</v>
      </c>
      <c r="I32" s="33" t="s">
        <v>42</v>
      </c>
      <c r="J32" s="33" t="s">
        <v>44</v>
      </c>
      <c r="L32" s="30"/>
    </row>
    <row r="33" spans="2:12" s="1" customFormat="1" ht="14.4" customHeight="1">
      <c r="B33" s="30"/>
      <c r="D33" s="53" t="s">
        <v>45</v>
      </c>
      <c r="E33" s="25" t="s">
        <v>46</v>
      </c>
      <c r="F33" s="83">
        <f>ROUND((SUM(BE120:BE183)),2)</f>
        <v>0</v>
      </c>
      <c r="I33" s="94">
        <v>0.21</v>
      </c>
      <c r="J33" s="83">
        <f>ROUND(((SUM(BE120:BE183))*I33),2)</f>
        <v>0</v>
      </c>
      <c r="L33" s="30"/>
    </row>
    <row r="34" spans="2:12" s="1" customFormat="1" ht="14.4" customHeight="1">
      <c r="B34" s="30"/>
      <c r="E34" s="25" t="s">
        <v>47</v>
      </c>
      <c r="F34" s="83">
        <f>ROUND((SUM(BF120:BF183)),2)</f>
        <v>0</v>
      </c>
      <c r="I34" s="94">
        <v>0.12</v>
      </c>
      <c r="J34" s="83">
        <f>ROUND(((SUM(BF120:BF183))*I34),2)</f>
        <v>0</v>
      </c>
      <c r="L34" s="30"/>
    </row>
    <row r="35" spans="2:12" s="1" customFormat="1" ht="14.4" customHeight="1" hidden="1">
      <c r="B35" s="30"/>
      <c r="E35" s="25" t="s">
        <v>48</v>
      </c>
      <c r="F35" s="83">
        <f>ROUND((SUM(BG120:BG183)),2)</f>
        <v>0</v>
      </c>
      <c r="I35" s="94">
        <v>0.21</v>
      </c>
      <c r="J35" s="83">
        <f>0</f>
        <v>0</v>
      </c>
      <c r="L35" s="30"/>
    </row>
    <row r="36" spans="2:12" s="1" customFormat="1" ht="14.4" customHeight="1" hidden="1">
      <c r="B36" s="30"/>
      <c r="E36" s="25" t="s">
        <v>49</v>
      </c>
      <c r="F36" s="83">
        <f>ROUND((SUM(BH120:BH183)),2)</f>
        <v>0</v>
      </c>
      <c r="I36" s="94">
        <v>0.12</v>
      </c>
      <c r="J36" s="83">
        <f>0</f>
        <v>0</v>
      </c>
      <c r="L36" s="30"/>
    </row>
    <row r="37" spans="2:12" s="1" customFormat="1" ht="14.4" customHeight="1" hidden="1">
      <c r="B37" s="30"/>
      <c r="E37" s="25" t="s">
        <v>50</v>
      </c>
      <c r="F37" s="83">
        <f>ROUND((SUM(BI120:BI183)),2)</f>
        <v>0</v>
      </c>
      <c r="I37" s="94">
        <v>0</v>
      </c>
      <c r="J37" s="83">
        <f>0</f>
        <v>0</v>
      </c>
      <c r="L37" s="30"/>
    </row>
    <row r="38" spans="2:12" s="1" customFormat="1" ht="6.9" customHeight="1">
      <c r="B38" s="30"/>
      <c r="L38" s="30"/>
    </row>
    <row r="39" spans="2:12" s="1" customFormat="1" ht="25.35" customHeight="1">
      <c r="B39" s="30"/>
      <c r="C39" s="95"/>
      <c r="D39" s="96" t="s">
        <v>51</v>
      </c>
      <c r="E39" s="55"/>
      <c r="F39" s="55"/>
      <c r="G39" s="97" t="s">
        <v>52</v>
      </c>
      <c r="H39" s="98" t="s">
        <v>53</v>
      </c>
      <c r="I39" s="55"/>
      <c r="J39" s="99">
        <f>SUM(J30:J37)</f>
        <v>0</v>
      </c>
      <c r="K39" s="100"/>
      <c r="L39" s="30"/>
    </row>
    <row r="40" spans="2:12" s="1" customFormat="1" ht="14.4" customHeight="1">
      <c r="B40" s="30"/>
      <c r="L40" s="30"/>
    </row>
    <row r="41" spans="2:12" ht="14.4" customHeight="1">
      <c r="B41" s="18"/>
      <c r="L41" s="18"/>
    </row>
    <row r="42" spans="2:12" ht="14.4" customHeight="1">
      <c r="B42" s="18"/>
      <c r="L42" s="18"/>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0"/>
      <c r="D50" s="39" t="s">
        <v>54</v>
      </c>
      <c r="E50" s="40"/>
      <c r="F50" s="40"/>
      <c r="G50" s="39" t="s">
        <v>55</v>
      </c>
      <c r="H50" s="40"/>
      <c r="I50" s="40"/>
      <c r="J50" s="40"/>
      <c r="K50" s="40"/>
      <c r="L50" s="30"/>
    </row>
    <row r="51" spans="2:12" ht="10.2">
      <c r="B51" s="18"/>
      <c r="L51" s="18"/>
    </row>
    <row r="52" spans="2:12" ht="10.2">
      <c r="B52" s="18"/>
      <c r="L52" s="18"/>
    </row>
    <row r="53" spans="2:12" ht="10.2">
      <c r="B53" s="18"/>
      <c r="L53" s="18"/>
    </row>
    <row r="54" spans="2:12" ht="10.2">
      <c r="B54" s="18"/>
      <c r="L54" s="18"/>
    </row>
    <row r="55" spans="2:12" ht="10.2">
      <c r="B55" s="18"/>
      <c r="L55" s="18"/>
    </row>
    <row r="56" spans="2:12" ht="10.2">
      <c r="B56" s="18"/>
      <c r="L56" s="18"/>
    </row>
    <row r="57" spans="2:12" ht="10.2">
      <c r="B57" s="18"/>
      <c r="L57" s="18"/>
    </row>
    <row r="58" spans="2:12" ht="10.2">
      <c r="B58" s="18"/>
      <c r="L58" s="18"/>
    </row>
    <row r="59" spans="2:12" ht="10.2">
      <c r="B59" s="18"/>
      <c r="L59" s="18"/>
    </row>
    <row r="60" spans="2:12" ht="10.2">
      <c r="B60" s="18"/>
      <c r="L60" s="18"/>
    </row>
    <row r="61" spans="2:12" s="1" customFormat="1" ht="13.2">
      <c r="B61" s="30"/>
      <c r="D61" s="41" t="s">
        <v>56</v>
      </c>
      <c r="E61" s="32"/>
      <c r="F61" s="101" t="s">
        <v>57</v>
      </c>
      <c r="G61" s="41" t="s">
        <v>56</v>
      </c>
      <c r="H61" s="32"/>
      <c r="I61" s="32"/>
      <c r="J61" s="102" t="s">
        <v>57</v>
      </c>
      <c r="K61" s="32"/>
      <c r="L61" s="30"/>
    </row>
    <row r="62" spans="2:12" ht="10.2">
      <c r="B62" s="18"/>
      <c r="L62" s="18"/>
    </row>
    <row r="63" spans="2:12" ht="10.2">
      <c r="B63" s="18"/>
      <c r="L63" s="18"/>
    </row>
    <row r="64" spans="2:12" ht="10.2">
      <c r="B64" s="18"/>
      <c r="L64" s="18"/>
    </row>
    <row r="65" spans="2:12" s="1" customFormat="1" ht="13.2">
      <c r="B65" s="30"/>
      <c r="D65" s="39" t="s">
        <v>58</v>
      </c>
      <c r="E65" s="40"/>
      <c r="F65" s="40"/>
      <c r="G65" s="39" t="s">
        <v>59</v>
      </c>
      <c r="H65" s="40"/>
      <c r="I65" s="40"/>
      <c r="J65" s="40"/>
      <c r="K65" s="40"/>
      <c r="L65" s="30"/>
    </row>
    <row r="66" spans="2:12" ht="10.2">
      <c r="B66" s="18"/>
      <c r="L66" s="18"/>
    </row>
    <row r="67" spans="2:12" ht="10.2">
      <c r="B67" s="18"/>
      <c r="L67" s="18"/>
    </row>
    <row r="68" spans="2:12" ht="10.2">
      <c r="B68" s="18"/>
      <c r="L68" s="18"/>
    </row>
    <row r="69" spans="2:12" ht="10.2">
      <c r="B69" s="18"/>
      <c r="L69" s="18"/>
    </row>
    <row r="70" spans="2:12" ht="10.2">
      <c r="B70" s="18"/>
      <c r="L70" s="18"/>
    </row>
    <row r="71" spans="2:12" ht="10.2">
      <c r="B71" s="18"/>
      <c r="L71" s="18"/>
    </row>
    <row r="72" spans="2:12" ht="10.2">
      <c r="B72" s="18"/>
      <c r="L72" s="18"/>
    </row>
    <row r="73" spans="2:12" ht="10.2">
      <c r="B73" s="18"/>
      <c r="L73" s="18"/>
    </row>
    <row r="74" spans="2:12" ht="10.2">
      <c r="B74" s="18"/>
      <c r="L74" s="18"/>
    </row>
    <row r="75" spans="2:12" ht="10.2">
      <c r="B75" s="18"/>
      <c r="L75" s="18"/>
    </row>
    <row r="76" spans="2:12" s="1" customFormat="1" ht="13.2">
      <c r="B76" s="30"/>
      <c r="D76" s="41" t="s">
        <v>56</v>
      </c>
      <c r="E76" s="32"/>
      <c r="F76" s="101" t="s">
        <v>57</v>
      </c>
      <c r="G76" s="41" t="s">
        <v>56</v>
      </c>
      <c r="H76" s="32"/>
      <c r="I76" s="32"/>
      <c r="J76" s="102" t="s">
        <v>57</v>
      </c>
      <c r="K76" s="32"/>
      <c r="L76" s="30"/>
    </row>
    <row r="77" spans="2:12" s="1" customFormat="1" ht="14.4" customHeight="1">
      <c r="B77" s="42"/>
      <c r="C77" s="43"/>
      <c r="D77" s="43"/>
      <c r="E77" s="43"/>
      <c r="F77" s="43"/>
      <c r="G77" s="43"/>
      <c r="H77" s="43"/>
      <c r="I77" s="43"/>
      <c r="J77" s="43"/>
      <c r="K77" s="43"/>
      <c r="L77" s="30"/>
    </row>
    <row r="81" spans="2:12" s="1" customFormat="1" ht="6.9" customHeight="1">
      <c r="B81" s="44"/>
      <c r="C81" s="45"/>
      <c r="D81" s="45"/>
      <c r="E81" s="45"/>
      <c r="F81" s="45"/>
      <c r="G81" s="45"/>
      <c r="H81" s="45"/>
      <c r="I81" s="45"/>
      <c r="J81" s="45"/>
      <c r="K81" s="45"/>
      <c r="L81" s="30"/>
    </row>
    <row r="82" spans="2:12" s="1" customFormat="1" ht="24.9" customHeight="1">
      <c r="B82" s="30"/>
      <c r="C82" s="19" t="s">
        <v>137</v>
      </c>
      <c r="L82" s="30"/>
    </row>
    <row r="83" spans="2:12" s="1" customFormat="1" ht="6.9" customHeight="1">
      <c r="B83" s="30"/>
      <c r="L83" s="30"/>
    </row>
    <row r="84" spans="2:12" s="1" customFormat="1" ht="12" customHeight="1">
      <c r="B84" s="30"/>
      <c r="C84" s="25" t="s">
        <v>16</v>
      </c>
      <c r="L84" s="30"/>
    </row>
    <row r="85" spans="2:12" s="1" customFormat="1" ht="26.25" customHeight="1">
      <c r="B85" s="30"/>
      <c r="E85" s="231" t="str">
        <f>E7</f>
        <v>Zvýšení bezpečnosti heliportu - Masarykova nemocnice Ústí nad Labem, o. z</v>
      </c>
      <c r="F85" s="232"/>
      <c r="G85" s="232"/>
      <c r="H85" s="232"/>
      <c r="L85" s="30"/>
    </row>
    <row r="86" spans="2:12" s="1" customFormat="1" ht="12" customHeight="1">
      <c r="B86" s="30"/>
      <c r="C86" s="25" t="s">
        <v>131</v>
      </c>
      <c r="L86" s="30"/>
    </row>
    <row r="87" spans="2:12" s="1" customFormat="1" ht="16.5" customHeight="1">
      <c r="B87" s="30"/>
      <c r="E87" s="193" t="str">
        <f>E9</f>
        <v>PS.01 - Světelné zabezpečovací zařízení</v>
      </c>
      <c r="F87" s="233"/>
      <c r="G87" s="233"/>
      <c r="H87" s="233"/>
      <c r="L87" s="30"/>
    </row>
    <row r="88" spans="2:12" s="1" customFormat="1" ht="6.9" customHeight="1">
      <c r="B88" s="30"/>
      <c r="L88" s="30"/>
    </row>
    <row r="89" spans="2:12" s="1" customFormat="1" ht="12" customHeight="1">
      <c r="B89" s="30"/>
      <c r="C89" s="25" t="s">
        <v>20</v>
      </c>
      <c r="F89" s="23" t="str">
        <f>F12</f>
        <v>Sociální péče 3316/12A, 401 13  pavilon B</v>
      </c>
      <c r="I89" s="25" t="s">
        <v>22</v>
      </c>
      <c r="J89" s="50" t="str">
        <f>IF(J12="","",J12)</f>
        <v>29. 4. 2024</v>
      </c>
      <c r="L89" s="30"/>
    </row>
    <row r="90" spans="2:12" s="1" customFormat="1" ht="6.9" customHeight="1">
      <c r="B90" s="30"/>
      <c r="L90" s="30"/>
    </row>
    <row r="91" spans="2:12" s="1" customFormat="1" ht="40.05" customHeight="1">
      <c r="B91" s="30"/>
      <c r="C91" s="25" t="s">
        <v>24</v>
      </c>
      <c r="F91" s="23" t="str">
        <f>E15</f>
        <v>Krajská zdravotní, a.s., Sociální péče 3316/12A</v>
      </c>
      <c r="I91" s="25" t="s">
        <v>32</v>
      </c>
      <c r="J91" s="28" t="str">
        <f>E21</f>
        <v>SIEBERT+TALAŠ, spol.s r.o., Bucharova 1314/8, P5</v>
      </c>
      <c r="L91" s="30"/>
    </row>
    <row r="92" spans="2:12" s="1" customFormat="1" ht="15.15" customHeight="1">
      <c r="B92" s="30"/>
      <c r="C92" s="25" t="s">
        <v>30</v>
      </c>
      <c r="F92" s="23" t="str">
        <f>IF(E18="","",E18)</f>
        <v>Vyplň údaj</v>
      </c>
      <c r="I92" s="25" t="s">
        <v>37</v>
      </c>
      <c r="J92" s="28" t="str">
        <f>E24</f>
        <v xml:space="preserve"> </v>
      </c>
      <c r="L92" s="30"/>
    </row>
    <row r="93" spans="2:12" s="1" customFormat="1" ht="10.35" customHeight="1">
      <c r="B93" s="30"/>
      <c r="L93" s="30"/>
    </row>
    <row r="94" spans="2:12" s="1" customFormat="1" ht="29.25" customHeight="1">
      <c r="B94" s="30"/>
      <c r="C94" s="103" t="s">
        <v>138</v>
      </c>
      <c r="D94" s="95"/>
      <c r="E94" s="95"/>
      <c r="F94" s="95"/>
      <c r="G94" s="95"/>
      <c r="H94" s="95"/>
      <c r="I94" s="95"/>
      <c r="J94" s="104" t="s">
        <v>139</v>
      </c>
      <c r="K94" s="95"/>
      <c r="L94" s="30"/>
    </row>
    <row r="95" spans="2:12" s="1" customFormat="1" ht="10.35" customHeight="1">
      <c r="B95" s="30"/>
      <c r="L95" s="30"/>
    </row>
    <row r="96" spans="2:47" s="1" customFormat="1" ht="22.8" customHeight="1">
      <c r="B96" s="30"/>
      <c r="C96" s="105" t="s">
        <v>140</v>
      </c>
      <c r="J96" s="64">
        <f>J120</f>
        <v>0</v>
      </c>
      <c r="L96" s="30"/>
      <c r="AU96" s="15" t="s">
        <v>141</v>
      </c>
    </row>
    <row r="97" spans="2:12" s="8" customFormat="1" ht="24.9" customHeight="1">
      <c r="B97" s="106"/>
      <c r="D97" s="107" t="s">
        <v>148</v>
      </c>
      <c r="E97" s="108"/>
      <c r="F97" s="108"/>
      <c r="G97" s="108"/>
      <c r="H97" s="108"/>
      <c r="I97" s="108"/>
      <c r="J97" s="109">
        <f>J121</f>
        <v>0</v>
      </c>
      <c r="L97" s="106"/>
    </row>
    <row r="98" spans="2:12" s="9" customFormat="1" ht="19.95" customHeight="1">
      <c r="B98" s="110"/>
      <c r="D98" s="111" t="s">
        <v>2389</v>
      </c>
      <c r="E98" s="112"/>
      <c r="F98" s="112"/>
      <c r="G98" s="112"/>
      <c r="H98" s="112"/>
      <c r="I98" s="112"/>
      <c r="J98" s="113">
        <f>J122</f>
        <v>0</v>
      </c>
      <c r="L98" s="110"/>
    </row>
    <row r="99" spans="2:12" s="9" customFormat="1" ht="14.85" customHeight="1">
      <c r="B99" s="110"/>
      <c r="D99" s="111" t="s">
        <v>2390</v>
      </c>
      <c r="E99" s="112"/>
      <c r="F99" s="112"/>
      <c r="G99" s="112"/>
      <c r="H99" s="112"/>
      <c r="I99" s="112"/>
      <c r="J99" s="113">
        <f>J123</f>
        <v>0</v>
      </c>
      <c r="L99" s="110"/>
    </row>
    <row r="100" spans="2:12" s="9" customFormat="1" ht="14.85" customHeight="1">
      <c r="B100" s="110"/>
      <c r="D100" s="111" t="s">
        <v>2391</v>
      </c>
      <c r="E100" s="112"/>
      <c r="F100" s="112"/>
      <c r="G100" s="112"/>
      <c r="H100" s="112"/>
      <c r="I100" s="112"/>
      <c r="J100" s="113">
        <f>J166</f>
        <v>0</v>
      </c>
      <c r="L100" s="110"/>
    </row>
    <row r="101" spans="2:12" s="1" customFormat="1" ht="21.75" customHeight="1">
      <c r="B101" s="30"/>
      <c r="L101" s="30"/>
    </row>
    <row r="102" spans="2:12" s="1" customFormat="1" ht="6.9" customHeight="1">
      <c r="B102" s="42"/>
      <c r="C102" s="43"/>
      <c r="D102" s="43"/>
      <c r="E102" s="43"/>
      <c r="F102" s="43"/>
      <c r="G102" s="43"/>
      <c r="H102" s="43"/>
      <c r="I102" s="43"/>
      <c r="J102" s="43"/>
      <c r="K102" s="43"/>
      <c r="L102" s="30"/>
    </row>
    <row r="106" spans="2:12" s="1" customFormat="1" ht="6.9" customHeight="1">
      <c r="B106" s="44"/>
      <c r="C106" s="45"/>
      <c r="D106" s="45"/>
      <c r="E106" s="45"/>
      <c r="F106" s="45"/>
      <c r="G106" s="45"/>
      <c r="H106" s="45"/>
      <c r="I106" s="45"/>
      <c r="J106" s="45"/>
      <c r="K106" s="45"/>
      <c r="L106" s="30"/>
    </row>
    <row r="107" spans="2:12" s="1" customFormat="1" ht="24.9" customHeight="1">
      <c r="B107" s="30"/>
      <c r="C107" s="19" t="s">
        <v>153</v>
      </c>
      <c r="L107" s="30"/>
    </row>
    <row r="108" spans="2:12" s="1" customFormat="1" ht="6.9" customHeight="1">
      <c r="B108" s="30"/>
      <c r="L108" s="30"/>
    </row>
    <row r="109" spans="2:12" s="1" customFormat="1" ht="12" customHeight="1">
      <c r="B109" s="30"/>
      <c r="C109" s="25" t="s">
        <v>16</v>
      </c>
      <c r="L109" s="30"/>
    </row>
    <row r="110" spans="2:12" s="1" customFormat="1" ht="26.25" customHeight="1">
      <c r="B110" s="30"/>
      <c r="E110" s="231" t="str">
        <f>E7</f>
        <v>Zvýšení bezpečnosti heliportu - Masarykova nemocnice Ústí nad Labem, o. z</v>
      </c>
      <c r="F110" s="232"/>
      <c r="G110" s="232"/>
      <c r="H110" s="232"/>
      <c r="L110" s="30"/>
    </row>
    <row r="111" spans="2:12" s="1" customFormat="1" ht="12" customHeight="1">
      <c r="B111" s="30"/>
      <c r="C111" s="25" t="s">
        <v>131</v>
      </c>
      <c r="L111" s="30"/>
    </row>
    <row r="112" spans="2:12" s="1" customFormat="1" ht="16.5" customHeight="1">
      <c r="B112" s="30"/>
      <c r="E112" s="193" t="str">
        <f>E9</f>
        <v>PS.01 - Světelné zabezpečovací zařízení</v>
      </c>
      <c r="F112" s="233"/>
      <c r="G112" s="233"/>
      <c r="H112" s="233"/>
      <c r="L112" s="30"/>
    </row>
    <row r="113" spans="2:12" s="1" customFormat="1" ht="6.9" customHeight="1">
      <c r="B113" s="30"/>
      <c r="L113" s="30"/>
    </row>
    <row r="114" spans="2:12" s="1" customFormat="1" ht="12" customHeight="1">
      <c r="B114" s="30"/>
      <c r="C114" s="25" t="s">
        <v>20</v>
      </c>
      <c r="F114" s="23" t="str">
        <f>F12</f>
        <v>Sociální péče 3316/12A, 401 13  pavilon B</v>
      </c>
      <c r="I114" s="25" t="s">
        <v>22</v>
      </c>
      <c r="J114" s="50" t="str">
        <f>IF(J12="","",J12)</f>
        <v>29. 4. 2024</v>
      </c>
      <c r="L114" s="30"/>
    </row>
    <row r="115" spans="2:12" s="1" customFormat="1" ht="6.9" customHeight="1">
      <c r="B115" s="30"/>
      <c r="L115" s="30"/>
    </row>
    <row r="116" spans="2:12" s="1" customFormat="1" ht="40.05" customHeight="1">
      <c r="B116" s="30"/>
      <c r="C116" s="25" t="s">
        <v>24</v>
      </c>
      <c r="F116" s="23" t="str">
        <f>E15</f>
        <v>Krajská zdravotní, a.s., Sociální péče 3316/12A</v>
      </c>
      <c r="I116" s="25" t="s">
        <v>32</v>
      </c>
      <c r="J116" s="28" t="str">
        <f>E21</f>
        <v>SIEBERT+TALAŠ, spol.s r.o., Bucharova 1314/8, P5</v>
      </c>
      <c r="L116" s="30"/>
    </row>
    <row r="117" spans="2:12" s="1" customFormat="1" ht="15.15" customHeight="1">
      <c r="B117" s="30"/>
      <c r="C117" s="25" t="s">
        <v>30</v>
      </c>
      <c r="F117" s="23" t="str">
        <f>IF(E18="","",E18)</f>
        <v>Vyplň údaj</v>
      </c>
      <c r="I117" s="25" t="s">
        <v>37</v>
      </c>
      <c r="J117" s="28" t="str">
        <f>E24</f>
        <v xml:space="preserve"> </v>
      </c>
      <c r="L117" s="30"/>
    </row>
    <row r="118" spans="2:12" s="1" customFormat="1" ht="10.35" customHeight="1">
      <c r="B118" s="30"/>
      <c r="L118" s="30"/>
    </row>
    <row r="119" spans="2:20" s="10" customFormat="1" ht="29.25" customHeight="1">
      <c r="B119" s="114"/>
      <c r="C119" s="115" t="s">
        <v>154</v>
      </c>
      <c r="D119" s="116" t="s">
        <v>66</v>
      </c>
      <c r="E119" s="116" t="s">
        <v>62</v>
      </c>
      <c r="F119" s="116" t="s">
        <v>63</v>
      </c>
      <c r="G119" s="116" t="s">
        <v>155</v>
      </c>
      <c r="H119" s="116" t="s">
        <v>156</v>
      </c>
      <c r="I119" s="116" t="s">
        <v>157</v>
      </c>
      <c r="J119" s="117" t="s">
        <v>139</v>
      </c>
      <c r="K119" s="118" t="s">
        <v>158</v>
      </c>
      <c r="L119" s="114"/>
      <c r="M119" s="57" t="s">
        <v>1</v>
      </c>
      <c r="N119" s="58" t="s">
        <v>45</v>
      </c>
      <c r="O119" s="58" t="s">
        <v>159</v>
      </c>
      <c r="P119" s="58" t="s">
        <v>160</v>
      </c>
      <c r="Q119" s="58" t="s">
        <v>161</v>
      </c>
      <c r="R119" s="58" t="s">
        <v>162</v>
      </c>
      <c r="S119" s="58" t="s">
        <v>163</v>
      </c>
      <c r="T119" s="59" t="s">
        <v>164</v>
      </c>
    </row>
    <row r="120" spans="2:63" s="1" customFormat="1" ht="22.8" customHeight="1">
      <c r="B120" s="30"/>
      <c r="C120" s="62" t="s">
        <v>165</v>
      </c>
      <c r="J120" s="119">
        <f>BK120</f>
        <v>0</v>
      </c>
      <c r="L120" s="30"/>
      <c r="M120" s="60"/>
      <c r="N120" s="51"/>
      <c r="O120" s="51"/>
      <c r="P120" s="120">
        <f>P121</f>
        <v>0</v>
      </c>
      <c r="Q120" s="51"/>
      <c r="R120" s="120">
        <f>R121</f>
        <v>0</v>
      </c>
      <c r="S120" s="51"/>
      <c r="T120" s="121">
        <f>T121</f>
        <v>0</v>
      </c>
      <c r="AT120" s="15" t="s">
        <v>80</v>
      </c>
      <c r="AU120" s="15" t="s">
        <v>141</v>
      </c>
      <c r="BK120" s="122">
        <f>BK121</f>
        <v>0</v>
      </c>
    </row>
    <row r="121" spans="2:63" s="11" customFormat="1" ht="25.95" customHeight="1">
      <c r="B121" s="123"/>
      <c r="D121" s="124" t="s">
        <v>80</v>
      </c>
      <c r="E121" s="125" t="s">
        <v>331</v>
      </c>
      <c r="F121" s="125" t="s">
        <v>332</v>
      </c>
      <c r="I121" s="126"/>
      <c r="J121" s="127">
        <f>BK121</f>
        <v>0</v>
      </c>
      <c r="L121" s="123"/>
      <c r="M121" s="128"/>
      <c r="P121" s="129">
        <f>P122</f>
        <v>0</v>
      </c>
      <c r="R121" s="129">
        <f>R122</f>
        <v>0</v>
      </c>
      <c r="T121" s="130">
        <f>T122</f>
        <v>0</v>
      </c>
      <c r="AR121" s="124" t="s">
        <v>90</v>
      </c>
      <c r="AT121" s="131" t="s">
        <v>80</v>
      </c>
      <c r="AU121" s="131" t="s">
        <v>81</v>
      </c>
      <c r="AY121" s="124" t="s">
        <v>168</v>
      </c>
      <c r="BK121" s="132">
        <f>BK122</f>
        <v>0</v>
      </c>
    </row>
    <row r="122" spans="2:63" s="11" customFormat="1" ht="22.8" customHeight="1">
      <c r="B122" s="123"/>
      <c r="D122" s="124" t="s">
        <v>80</v>
      </c>
      <c r="E122" s="133" t="s">
        <v>723</v>
      </c>
      <c r="F122" s="133" t="s">
        <v>2392</v>
      </c>
      <c r="I122" s="126"/>
      <c r="J122" s="134">
        <f>BK122</f>
        <v>0</v>
      </c>
      <c r="L122" s="123"/>
      <c r="M122" s="128"/>
      <c r="P122" s="129">
        <f>P123+P166</f>
        <v>0</v>
      </c>
      <c r="R122" s="129">
        <f>R123+R166</f>
        <v>0</v>
      </c>
      <c r="T122" s="130">
        <f>T123+T166</f>
        <v>0</v>
      </c>
      <c r="AR122" s="124" t="s">
        <v>90</v>
      </c>
      <c r="AT122" s="131" t="s">
        <v>80</v>
      </c>
      <c r="AU122" s="131" t="s">
        <v>88</v>
      </c>
      <c r="AY122" s="124" t="s">
        <v>168</v>
      </c>
      <c r="BK122" s="132">
        <f>BK123+BK166</f>
        <v>0</v>
      </c>
    </row>
    <row r="123" spans="2:63" s="11" customFormat="1" ht="20.85" customHeight="1">
      <c r="B123" s="123"/>
      <c r="D123" s="124" t="s">
        <v>80</v>
      </c>
      <c r="E123" s="133" t="s">
        <v>2393</v>
      </c>
      <c r="F123" s="133" t="s">
        <v>2394</v>
      </c>
      <c r="I123" s="126"/>
      <c r="J123" s="134">
        <f>BK123</f>
        <v>0</v>
      </c>
      <c r="L123" s="123"/>
      <c r="M123" s="128"/>
      <c r="P123" s="129">
        <f>SUM(P124:P165)</f>
        <v>0</v>
      </c>
      <c r="R123" s="129">
        <f>SUM(R124:R165)</f>
        <v>0</v>
      </c>
      <c r="T123" s="130">
        <f>SUM(T124:T165)</f>
        <v>0</v>
      </c>
      <c r="AR123" s="124" t="s">
        <v>90</v>
      </c>
      <c r="AT123" s="131" t="s">
        <v>80</v>
      </c>
      <c r="AU123" s="131" t="s">
        <v>90</v>
      </c>
      <c r="AY123" s="124" t="s">
        <v>168</v>
      </c>
      <c r="BK123" s="132">
        <f>SUM(BK124:BK165)</f>
        <v>0</v>
      </c>
    </row>
    <row r="124" spans="2:65" s="1" customFormat="1" ht="16.5" customHeight="1">
      <c r="B124" s="30"/>
      <c r="C124" s="235" t="s">
        <v>88</v>
      </c>
      <c r="D124" s="235" t="s">
        <v>170</v>
      </c>
      <c r="E124" s="236" t="s">
        <v>2395</v>
      </c>
      <c r="F124" s="237" t="s">
        <v>2396</v>
      </c>
      <c r="G124" s="238" t="s">
        <v>173</v>
      </c>
      <c r="H124" s="239">
        <v>1</v>
      </c>
      <c r="I124" s="240"/>
      <c r="J124" s="241">
        <f aca="true" t="shared" si="0" ref="J124:J137">ROUND(I124*H124,2)</f>
        <v>0</v>
      </c>
      <c r="K124" s="142"/>
      <c r="L124" s="30"/>
      <c r="M124" s="143" t="s">
        <v>1</v>
      </c>
      <c r="N124" s="144" t="s">
        <v>46</v>
      </c>
      <c r="P124" s="145">
        <f aca="true" t="shared" si="1" ref="P124:P137">O124*H124</f>
        <v>0</v>
      </c>
      <c r="Q124" s="145">
        <v>0</v>
      </c>
      <c r="R124" s="145">
        <f aca="true" t="shared" si="2" ref="R124:R137">Q124*H124</f>
        <v>0</v>
      </c>
      <c r="S124" s="145">
        <v>0</v>
      </c>
      <c r="T124" s="146">
        <f aca="true" t="shared" si="3" ref="T124:T137">S124*H124</f>
        <v>0</v>
      </c>
      <c r="AR124" s="147" t="s">
        <v>263</v>
      </c>
      <c r="AT124" s="147" t="s">
        <v>170</v>
      </c>
      <c r="AU124" s="147" t="s">
        <v>98</v>
      </c>
      <c r="AY124" s="15" t="s">
        <v>168</v>
      </c>
      <c r="BE124" s="148">
        <f aca="true" t="shared" si="4" ref="BE124:BE137">IF(N124="základní",J124,0)</f>
        <v>0</v>
      </c>
      <c r="BF124" s="148">
        <f aca="true" t="shared" si="5" ref="BF124:BF137">IF(N124="snížená",J124,0)</f>
        <v>0</v>
      </c>
      <c r="BG124" s="148">
        <f aca="true" t="shared" si="6" ref="BG124:BG137">IF(N124="zákl. přenesená",J124,0)</f>
        <v>0</v>
      </c>
      <c r="BH124" s="148">
        <f aca="true" t="shared" si="7" ref="BH124:BH137">IF(N124="sníž. přenesená",J124,0)</f>
        <v>0</v>
      </c>
      <c r="BI124" s="148">
        <f aca="true" t="shared" si="8" ref="BI124:BI137">IF(N124="nulová",J124,0)</f>
        <v>0</v>
      </c>
      <c r="BJ124" s="15" t="s">
        <v>88</v>
      </c>
      <c r="BK124" s="148">
        <f aca="true" t="shared" si="9" ref="BK124:BK137">ROUND(I124*H124,2)</f>
        <v>0</v>
      </c>
      <c r="BL124" s="15" t="s">
        <v>263</v>
      </c>
      <c r="BM124" s="147" t="s">
        <v>2397</v>
      </c>
    </row>
    <row r="125" spans="2:65" s="1" customFormat="1" ht="66.75" customHeight="1">
      <c r="B125" s="30"/>
      <c r="C125" s="235" t="s">
        <v>90</v>
      </c>
      <c r="D125" s="235" t="s">
        <v>170</v>
      </c>
      <c r="E125" s="236" t="s">
        <v>2398</v>
      </c>
      <c r="F125" s="237" t="s">
        <v>2399</v>
      </c>
      <c r="G125" s="238" t="s">
        <v>173</v>
      </c>
      <c r="H125" s="239">
        <v>1</v>
      </c>
      <c r="I125" s="240"/>
      <c r="J125" s="241">
        <f t="shared" si="0"/>
        <v>0</v>
      </c>
      <c r="K125" s="142"/>
      <c r="L125" s="30"/>
      <c r="M125" s="143" t="s">
        <v>1</v>
      </c>
      <c r="N125" s="144" t="s">
        <v>46</v>
      </c>
      <c r="P125" s="145">
        <f t="shared" si="1"/>
        <v>0</v>
      </c>
      <c r="Q125" s="145">
        <v>0</v>
      </c>
      <c r="R125" s="145">
        <f t="shared" si="2"/>
        <v>0</v>
      </c>
      <c r="S125" s="145">
        <v>0</v>
      </c>
      <c r="T125" s="146">
        <f t="shared" si="3"/>
        <v>0</v>
      </c>
      <c r="AR125" s="147" t="s">
        <v>263</v>
      </c>
      <c r="AT125" s="147" t="s">
        <v>170</v>
      </c>
      <c r="AU125" s="147" t="s">
        <v>98</v>
      </c>
      <c r="AY125" s="15" t="s">
        <v>168</v>
      </c>
      <c r="BE125" s="148">
        <f t="shared" si="4"/>
        <v>0</v>
      </c>
      <c r="BF125" s="148">
        <f t="shared" si="5"/>
        <v>0</v>
      </c>
      <c r="BG125" s="148">
        <f t="shared" si="6"/>
        <v>0</v>
      </c>
      <c r="BH125" s="148">
        <f t="shared" si="7"/>
        <v>0</v>
      </c>
      <c r="BI125" s="148">
        <f t="shared" si="8"/>
        <v>0</v>
      </c>
      <c r="BJ125" s="15" t="s">
        <v>88</v>
      </c>
      <c r="BK125" s="148">
        <f t="shared" si="9"/>
        <v>0</v>
      </c>
      <c r="BL125" s="15" t="s">
        <v>263</v>
      </c>
      <c r="BM125" s="147" t="s">
        <v>2400</v>
      </c>
    </row>
    <row r="126" spans="2:65" s="1" customFormat="1" ht="49.05" customHeight="1">
      <c r="B126" s="30"/>
      <c r="C126" s="235" t="s">
        <v>98</v>
      </c>
      <c r="D126" s="235" t="s">
        <v>170</v>
      </c>
      <c r="E126" s="236" t="s">
        <v>2401</v>
      </c>
      <c r="F126" s="237" t="s">
        <v>2402</v>
      </c>
      <c r="G126" s="238" t="s">
        <v>173</v>
      </c>
      <c r="H126" s="239">
        <v>1</v>
      </c>
      <c r="I126" s="240"/>
      <c r="J126" s="241">
        <f t="shared" si="0"/>
        <v>0</v>
      </c>
      <c r="K126" s="142"/>
      <c r="L126" s="30"/>
      <c r="M126" s="143" t="s">
        <v>1</v>
      </c>
      <c r="N126" s="144" t="s">
        <v>46</v>
      </c>
      <c r="P126" s="145">
        <f t="shared" si="1"/>
        <v>0</v>
      </c>
      <c r="Q126" s="145">
        <v>0</v>
      </c>
      <c r="R126" s="145">
        <f t="shared" si="2"/>
        <v>0</v>
      </c>
      <c r="S126" s="145">
        <v>0</v>
      </c>
      <c r="T126" s="146">
        <f t="shared" si="3"/>
        <v>0</v>
      </c>
      <c r="AR126" s="147" t="s">
        <v>263</v>
      </c>
      <c r="AT126" s="147" t="s">
        <v>170</v>
      </c>
      <c r="AU126" s="147" t="s">
        <v>98</v>
      </c>
      <c r="AY126" s="15" t="s">
        <v>168</v>
      </c>
      <c r="BE126" s="148">
        <f t="shared" si="4"/>
        <v>0</v>
      </c>
      <c r="BF126" s="148">
        <f t="shared" si="5"/>
        <v>0</v>
      </c>
      <c r="BG126" s="148">
        <f t="shared" si="6"/>
        <v>0</v>
      </c>
      <c r="BH126" s="148">
        <f t="shared" si="7"/>
        <v>0</v>
      </c>
      <c r="BI126" s="148">
        <f t="shared" si="8"/>
        <v>0</v>
      </c>
      <c r="BJ126" s="15" t="s">
        <v>88</v>
      </c>
      <c r="BK126" s="148">
        <f t="shared" si="9"/>
        <v>0</v>
      </c>
      <c r="BL126" s="15" t="s">
        <v>263</v>
      </c>
      <c r="BM126" s="147" t="s">
        <v>2403</v>
      </c>
    </row>
    <row r="127" spans="2:65" s="1" customFormat="1" ht="49.05" customHeight="1">
      <c r="B127" s="30"/>
      <c r="C127" s="235" t="s">
        <v>174</v>
      </c>
      <c r="D127" s="235" t="s">
        <v>170</v>
      </c>
      <c r="E127" s="236" t="s">
        <v>2404</v>
      </c>
      <c r="F127" s="237" t="s">
        <v>2405</v>
      </c>
      <c r="G127" s="238" t="s">
        <v>173</v>
      </c>
      <c r="H127" s="239">
        <v>1</v>
      </c>
      <c r="I127" s="240"/>
      <c r="J127" s="241">
        <f t="shared" si="0"/>
        <v>0</v>
      </c>
      <c r="K127" s="142"/>
      <c r="L127" s="30"/>
      <c r="M127" s="143" t="s">
        <v>1</v>
      </c>
      <c r="N127" s="144" t="s">
        <v>46</v>
      </c>
      <c r="P127" s="145">
        <f t="shared" si="1"/>
        <v>0</v>
      </c>
      <c r="Q127" s="145">
        <v>0</v>
      </c>
      <c r="R127" s="145">
        <f t="shared" si="2"/>
        <v>0</v>
      </c>
      <c r="S127" s="145">
        <v>0</v>
      </c>
      <c r="T127" s="146">
        <f t="shared" si="3"/>
        <v>0</v>
      </c>
      <c r="AR127" s="147" t="s">
        <v>263</v>
      </c>
      <c r="AT127" s="147" t="s">
        <v>170</v>
      </c>
      <c r="AU127" s="147" t="s">
        <v>98</v>
      </c>
      <c r="AY127" s="15" t="s">
        <v>168</v>
      </c>
      <c r="BE127" s="148">
        <f t="shared" si="4"/>
        <v>0</v>
      </c>
      <c r="BF127" s="148">
        <f t="shared" si="5"/>
        <v>0</v>
      </c>
      <c r="BG127" s="148">
        <f t="shared" si="6"/>
        <v>0</v>
      </c>
      <c r="BH127" s="148">
        <f t="shared" si="7"/>
        <v>0</v>
      </c>
      <c r="BI127" s="148">
        <f t="shared" si="8"/>
        <v>0</v>
      </c>
      <c r="BJ127" s="15" t="s">
        <v>88</v>
      </c>
      <c r="BK127" s="148">
        <f t="shared" si="9"/>
        <v>0</v>
      </c>
      <c r="BL127" s="15" t="s">
        <v>263</v>
      </c>
      <c r="BM127" s="147" t="s">
        <v>2406</v>
      </c>
    </row>
    <row r="128" spans="2:65" s="1" customFormat="1" ht="24.15" customHeight="1">
      <c r="B128" s="30"/>
      <c r="C128" s="235" t="s">
        <v>198</v>
      </c>
      <c r="D128" s="235" t="s">
        <v>170</v>
      </c>
      <c r="E128" s="236" t="s">
        <v>2407</v>
      </c>
      <c r="F128" s="237" t="s">
        <v>2408</v>
      </c>
      <c r="G128" s="238" t="s">
        <v>173</v>
      </c>
      <c r="H128" s="239">
        <v>32</v>
      </c>
      <c r="I128" s="240"/>
      <c r="J128" s="241">
        <f t="shared" si="0"/>
        <v>0</v>
      </c>
      <c r="K128" s="142"/>
      <c r="L128" s="30"/>
      <c r="M128" s="143" t="s">
        <v>1</v>
      </c>
      <c r="N128" s="144" t="s">
        <v>46</v>
      </c>
      <c r="P128" s="145">
        <f t="shared" si="1"/>
        <v>0</v>
      </c>
      <c r="Q128" s="145">
        <v>0</v>
      </c>
      <c r="R128" s="145">
        <f t="shared" si="2"/>
        <v>0</v>
      </c>
      <c r="S128" s="145">
        <v>0</v>
      </c>
      <c r="T128" s="146">
        <f t="shared" si="3"/>
        <v>0</v>
      </c>
      <c r="AR128" s="147" t="s">
        <v>263</v>
      </c>
      <c r="AT128" s="147" t="s">
        <v>170</v>
      </c>
      <c r="AU128" s="147" t="s">
        <v>98</v>
      </c>
      <c r="AY128" s="15" t="s">
        <v>168</v>
      </c>
      <c r="BE128" s="148">
        <f t="shared" si="4"/>
        <v>0</v>
      </c>
      <c r="BF128" s="148">
        <f t="shared" si="5"/>
        <v>0</v>
      </c>
      <c r="BG128" s="148">
        <f t="shared" si="6"/>
        <v>0</v>
      </c>
      <c r="BH128" s="148">
        <f t="shared" si="7"/>
        <v>0</v>
      </c>
      <c r="BI128" s="148">
        <f t="shared" si="8"/>
        <v>0</v>
      </c>
      <c r="BJ128" s="15" t="s">
        <v>88</v>
      </c>
      <c r="BK128" s="148">
        <f t="shared" si="9"/>
        <v>0</v>
      </c>
      <c r="BL128" s="15" t="s">
        <v>263</v>
      </c>
      <c r="BM128" s="147" t="s">
        <v>2409</v>
      </c>
    </row>
    <row r="129" spans="2:65" s="1" customFormat="1" ht="24.15" customHeight="1">
      <c r="B129" s="30"/>
      <c r="C129" s="235" t="s">
        <v>205</v>
      </c>
      <c r="D129" s="235" t="s">
        <v>170</v>
      </c>
      <c r="E129" s="236" t="s">
        <v>2410</v>
      </c>
      <c r="F129" s="237" t="s">
        <v>2411</v>
      </c>
      <c r="G129" s="238" t="s">
        <v>173</v>
      </c>
      <c r="H129" s="239">
        <v>10</v>
      </c>
      <c r="I129" s="240"/>
      <c r="J129" s="241">
        <f t="shared" si="0"/>
        <v>0</v>
      </c>
      <c r="K129" s="142"/>
      <c r="L129" s="30"/>
      <c r="M129" s="143" t="s">
        <v>1</v>
      </c>
      <c r="N129" s="144" t="s">
        <v>46</v>
      </c>
      <c r="P129" s="145">
        <f t="shared" si="1"/>
        <v>0</v>
      </c>
      <c r="Q129" s="145">
        <v>0</v>
      </c>
      <c r="R129" s="145">
        <f t="shared" si="2"/>
        <v>0</v>
      </c>
      <c r="S129" s="145">
        <v>0</v>
      </c>
      <c r="T129" s="146">
        <f t="shared" si="3"/>
        <v>0</v>
      </c>
      <c r="AR129" s="147" t="s">
        <v>263</v>
      </c>
      <c r="AT129" s="147" t="s">
        <v>170</v>
      </c>
      <c r="AU129" s="147" t="s">
        <v>98</v>
      </c>
      <c r="AY129" s="15" t="s">
        <v>168</v>
      </c>
      <c r="BE129" s="148">
        <f t="shared" si="4"/>
        <v>0</v>
      </c>
      <c r="BF129" s="148">
        <f t="shared" si="5"/>
        <v>0</v>
      </c>
      <c r="BG129" s="148">
        <f t="shared" si="6"/>
        <v>0</v>
      </c>
      <c r="BH129" s="148">
        <f t="shared" si="7"/>
        <v>0</v>
      </c>
      <c r="BI129" s="148">
        <f t="shared" si="8"/>
        <v>0</v>
      </c>
      <c r="BJ129" s="15" t="s">
        <v>88</v>
      </c>
      <c r="BK129" s="148">
        <f t="shared" si="9"/>
        <v>0</v>
      </c>
      <c r="BL129" s="15" t="s">
        <v>263</v>
      </c>
      <c r="BM129" s="147" t="s">
        <v>2412</v>
      </c>
    </row>
    <row r="130" spans="2:65" s="1" customFormat="1" ht="37.8" customHeight="1">
      <c r="B130" s="30"/>
      <c r="C130" s="235" t="s">
        <v>214</v>
      </c>
      <c r="D130" s="235" t="s">
        <v>170</v>
      </c>
      <c r="E130" s="236" t="s">
        <v>2413</v>
      </c>
      <c r="F130" s="237" t="s">
        <v>2414</v>
      </c>
      <c r="G130" s="238" t="s">
        <v>173</v>
      </c>
      <c r="H130" s="239">
        <v>42</v>
      </c>
      <c r="I130" s="240"/>
      <c r="J130" s="241">
        <f t="shared" si="0"/>
        <v>0</v>
      </c>
      <c r="K130" s="142"/>
      <c r="L130" s="30"/>
      <c r="M130" s="143" t="s">
        <v>1</v>
      </c>
      <c r="N130" s="144" t="s">
        <v>46</v>
      </c>
      <c r="P130" s="145">
        <f t="shared" si="1"/>
        <v>0</v>
      </c>
      <c r="Q130" s="145">
        <v>0</v>
      </c>
      <c r="R130" s="145">
        <f t="shared" si="2"/>
        <v>0</v>
      </c>
      <c r="S130" s="145">
        <v>0</v>
      </c>
      <c r="T130" s="146">
        <f t="shared" si="3"/>
        <v>0</v>
      </c>
      <c r="AR130" s="147" t="s">
        <v>263</v>
      </c>
      <c r="AT130" s="147" t="s">
        <v>170</v>
      </c>
      <c r="AU130" s="147" t="s">
        <v>98</v>
      </c>
      <c r="AY130" s="15" t="s">
        <v>168</v>
      </c>
      <c r="BE130" s="148">
        <f t="shared" si="4"/>
        <v>0</v>
      </c>
      <c r="BF130" s="148">
        <f t="shared" si="5"/>
        <v>0</v>
      </c>
      <c r="BG130" s="148">
        <f t="shared" si="6"/>
        <v>0</v>
      </c>
      <c r="BH130" s="148">
        <f t="shared" si="7"/>
        <v>0</v>
      </c>
      <c r="BI130" s="148">
        <f t="shared" si="8"/>
        <v>0</v>
      </c>
      <c r="BJ130" s="15" t="s">
        <v>88</v>
      </c>
      <c r="BK130" s="148">
        <f t="shared" si="9"/>
        <v>0</v>
      </c>
      <c r="BL130" s="15" t="s">
        <v>263</v>
      </c>
      <c r="BM130" s="147" t="s">
        <v>2415</v>
      </c>
    </row>
    <row r="131" spans="2:65" s="1" customFormat="1" ht="24.15" customHeight="1">
      <c r="B131" s="30"/>
      <c r="C131" s="135" t="s">
        <v>221</v>
      </c>
      <c r="D131" s="135" t="s">
        <v>170</v>
      </c>
      <c r="E131" s="136" t="s">
        <v>2416</v>
      </c>
      <c r="F131" s="137" t="s">
        <v>2417</v>
      </c>
      <c r="G131" s="138" t="s">
        <v>767</v>
      </c>
      <c r="H131" s="139">
        <v>22</v>
      </c>
      <c r="I131" s="140"/>
      <c r="J131" s="141">
        <f t="shared" si="0"/>
        <v>0</v>
      </c>
      <c r="K131" s="142"/>
      <c r="L131" s="30"/>
      <c r="M131" s="143" t="s">
        <v>1</v>
      </c>
      <c r="N131" s="144" t="s">
        <v>46</v>
      </c>
      <c r="P131" s="145">
        <f t="shared" si="1"/>
        <v>0</v>
      </c>
      <c r="Q131" s="145">
        <v>0</v>
      </c>
      <c r="R131" s="145">
        <f t="shared" si="2"/>
        <v>0</v>
      </c>
      <c r="S131" s="145">
        <v>0</v>
      </c>
      <c r="T131" s="146">
        <f t="shared" si="3"/>
        <v>0</v>
      </c>
      <c r="AR131" s="147" t="s">
        <v>263</v>
      </c>
      <c r="AT131" s="147" t="s">
        <v>170</v>
      </c>
      <c r="AU131" s="147" t="s">
        <v>98</v>
      </c>
      <c r="AY131" s="15" t="s">
        <v>168</v>
      </c>
      <c r="BE131" s="148">
        <f t="shared" si="4"/>
        <v>0</v>
      </c>
      <c r="BF131" s="148">
        <f t="shared" si="5"/>
        <v>0</v>
      </c>
      <c r="BG131" s="148">
        <f t="shared" si="6"/>
        <v>0</v>
      </c>
      <c r="BH131" s="148">
        <f t="shared" si="7"/>
        <v>0</v>
      </c>
      <c r="BI131" s="148">
        <f t="shared" si="8"/>
        <v>0</v>
      </c>
      <c r="BJ131" s="15" t="s">
        <v>88</v>
      </c>
      <c r="BK131" s="148">
        <f t="shared" si="9"/>
        <v>0</v>
      </c>
      <c r="BL131" s="15" t="s">
        <v>263</v>
      </c>
      <c r="BM131" s="147" t="s">
        <v>2418</v>
      </c>
    </row>
    <row r="132" spans="2:65" s="1" customFormat="1" ht="16.5" customHeight="1">
      <c r="B132" s="30"/>
      <c r="C132" s="135" t="s">
        <v>203</v>
      </c>
      <c r="D132" s="135" t="s">
        <v>170</v>
      </c>
      <c r="E132" s="136" t="s">
        <v>2419</v>
      </c>
      <c r="F132" s="137" t="s">
        <v>2420</v>
      </c>
      <c r="G132" s="138" t="s">
        <v>566</v>
      </c>
      <c r="H132" s="139">
        <v>11</v>
      </c>
      <c r="I132" s="140"/>
      <c r="J132" s="141">
        <f t="shared" si="0"/>
        <v>0</v>
      </c>
      <c r="K132" s="142"/>
      <c r="L132" s="30"/>
      <c r="M132" s="143" t="s">
        <v>1</v>
      </c>
      <c r="N132" s="144" t="s">
        <v>46</v>
      </c>
      <c r="P132" s="145">
        <f t="shared" si="1"/>
        <v>0</v>
      </c>
      <c r="Q132" s="145">
        <v>0</v>
      </c>
      <c r="R132" s="145">
        <f t="shared" si="2"/>
        <v>0</v>
      </c>
      <c r="S132" s="145">
        <v>0</v>
      </c>
      <c r="T132" s="146">
        <f t="shared" si="3"/>
        <v>0</v>
      </c>
      <c r="AR132" s="147" t="s">
        <v>263</v>
      </c>
      <c r="AT132" s="147" t="s">
        <v>170</v>
      </c>
      <c r="AU132" s="147" t="s">
        <v>98</v>
      </c>
      <c r="AY132" s="15" t="s">
        <v>168</v>
      </c>
      <c r="BE132" s="148">
        <f t="shared" si="4"/>
        <v>0</v>
      </c>
      <c r="BF132" s="148">
        <f t="shared" si="5"/>
        <v>0</v>
      </c>
      <c r="BG132" s="148">
        <f t="shared" si="6"/>
        <v>0</v>
      </c>
      <c r="BH132" s="148">
        <f t="shared" si="7"/>
        <v>0</v>
      </c>
      <c r="BI132" s="148">
        <f t="shared" si="8"/>
        <v>0</v>
      </c>
      <c r="BJ132" s="15" t="s">
        <v>88</v>
      </c>
      <c r="BK132" s="148">
        <f t="shared" si="9"/>
        <v>0</v>
      </c>
      <c r="BL132" s="15" t="s">
        <v>263</v>
      </c>
      <c r="BM132" s="147" t="s">
        <v>2421</v>
      </c>
    </row>
    <row r="133" spans="2:65" s="1" customFormat="1" ht="44.25" customHeight="1">
      <c r="B133" s="30"/>
      <c r="C133" s="235" t="s">
        <v>230</v>
      </c>
      <c r="D133" s="235" t="s">
        <v>170</v>
      </c>
      <c r="E133" s="236" t="s">
        <v>2422</v>
      </c>
      <c r="F133" s="237" t="s">
        <v>2423</v>
      </c>
      <c r="G133" s="238" t="s">
        <v>173</v>
      </c>
      <c r="H133" s="239">
        <v>2</v>
      </c>
      <c r="I133" s="240"/>
      <c r="J133" s="241">
        <f t="shared" si="0"/>
        <v>0</v>
      </c>
      <c r="K133" s="142"/>
      <c r="L133" s="30"/>
      <c r="M133" s="143" t="s">
        <v>1</v>
      </c>
      <c r="N133" s="144" t="s">
        <v>46</v>
      </c>
      <c r="P133" s="145">
        <f t="shared" si="1"/>
        <v>0</v>
      </c>
      <c r="Q133" s="145">
        <v>0</v>
      </c>
      <c r="R133" s="145">
        <f t="shared" si="2"/>
        <v>0</v>
      </c>
      <c r="S133" s="145">
        <v>0</v>
      </c>
      <c r="T133" s="146">
        <f t="shared" si="3"/>
        <v>0</v>
      </c>
      <c r="AR133" s="147" t="s">
        <v>263</v>
      </c>
      <c r="AT133" s="147" t="s">
        <v>170</v>
      </c>
      <c r="AU133" s="147" t="s">
        <v>98</v>
      </c>
      <c r="AY133" s="15" t="s">
        <v>168</v>
      </c>
      <c r="BE133" s="148">
        <f t="shared" si="4"/>
        <v>0</v>
      </c>
      <c r="BF133" s="148">
        <f t="shared" si="5"/>
        <v>0</v>
      </c>
      <c r="BG133" s="148">
        <f t="shared" si="6"/>
        <v>0</v>
      </c>
      <c r="BH133" s="148">
        <f t="shared" si="7"/>
        <v>0</v>
      </c>
      <c r="BI133" s="148">
        <f t="shared" si="8"/>
        <v>0</v>
      </c>
      <c r="BJ133" s="15" t="s">
        <v>88</v>
      </c>
      <c r="BK133" s="148">
        <f t="shared" si="9"/>
        <v>0</v>
      </c>
      <c r="BL133" s="15" t="s">
        <v>263</v>
      </c>
      <c r="BM133" s="147" t="s">
        <v>2424</v>
      </c>
    </row>
    <row r="134" spans="2:65" s="1" customFormat="1" ht="16.5" customHeight="1">
      <c r="B134" s="30"/>
      <c r="C134" s="235" t="s">
        <v>236</v>
      </c>
      <c r="D134" s="235" t="s">
        <v>170</v>
      </c>
      <c r="E134" s="236" t="s">
        <v>2425</v>
      </c>
      <c r="F134" s="237" t="s">
        <v>2426</v>
      </c>
      <c r="G134" s="238" t="s">
        <v>173</v>
      </c>
      <c r="H134" s="239">
        <v>5</v>
      </c>
      <c r="I134" s="240"/>
      <c r="J134" s="241">
        <f t="shared" si="0"/>
        <v>0</v>
      </c>
      <c r="K134" s="142"/>
      <c r="L134" s="30"/>
      <c r="M134" s="143" t="s">
        <v>1</v>
      </c>
      <c r="N134" s="144" t="s">
        <v>46</v>
      </c>
      <c r="P134" s="145">
        <f t="shared" si="1"/>
        <v>0</v>
      </c>
      <c r="Q134" s="145">
        <v>0</v>
      </c>
      <c r="R134" s="145">
        <f t="shared" si="2"/>
        <v>0</v>
      </c>
      <c r="S134" s="145">
        <v>0</v>
      </c>
      <c r="T134" s="146">
        <f t="shared" si="3"/>
        <v>0</v>
      </c>
      <c r="AR134" s="147" t="s">
        <v>263</v>
      </c>
      <c r="AT134" s="147" t="s">
        <v>170</v>
      </c>
      <c r="AU134" s="147" t="s">
        <v>98</v>
      </c>
      <c r="AY134" s="15" t="s">
        <v>168</v>
      </c>
      <c r="BE134" s="148">
        <f t="shared" si="4"/>
        <v>0</v>
      </c>
      <c r="BF134" s="148">
        <f t="shared" si="5"/>
        <v>0</v>
      </c>
      <c r="BG134" s="148">
        <f t="shared" si="6"/>
        <v>0</v>
      </c>
      <c r="BH134" s="148">
        <f t="shared" si="7"/>
        <v>0</v>
      </c>
      <c r="BI134" s="148">
        <f t="shared" si="8"/>
        <v>0</v>
      </c>
      <c r="BJ134" s="15" t="s">
        <v>88</v>
      </c>
      <c r="BK134" s="148">
        <f t="shared" si="9"/>
        <v>0</v>
      </c>
      <c r="BL134" s="15" t="s">
        <v>263</v>
      </c>
      <c r="BM134" s="147" t="s">
        <v>2427</v>
      </c>
    </row>
    <row r="135" spans="2:65" s="1" customFormat="1" ht="37.8" customHeight="1">
      <c r="B135" s="30"/>
      <c r="C135" s="235" t="s">
        <v>8</v>
      </c>
      <c r="D135" s="235" t="s">
        <v>170</v>
      </c>
      <c r="E135" s="236" t="s">
        <v>2428</v>
      </c>
      <c r="F135" s="237" t="s">
        <v>2429</v>
      </c>
      <c r="G135" s="238" t="s">
        <v>173</v>
      </c>
      <c r="H135" s="239">
        <v>6</v>
      </c>
      <c r="I135" s="240"/>
      <c r="J135" s="241">
        <f t="shared" si="0"/>
        <v>0</v>
      </c>
      <c r="K135" s="142"/>
      <c r="L135" s="30"/>
      <c r="M135" s="143" t="s">
        <v>1</v>
      </c>
      <c r="N135" s="144" t="s">
        <v>46</v>
      </c>
      <c r="P135" s="145">
        <f t="shared" si="1"/>
        <v>0</v>
      </c>
      <c r="Q135" s="145">
        <v>0</v>
      </c>
      <c r="R135" s="145">
        <f t="shared" si="2"/>
        <v>0</v>
      </c>
      <c r="S135" s="145">
        <v>0</v>
      </c>
      <c r="T135" s="146">
        <f t="shared" si="3"/>
        <v>0</v>
      </c>
      <c r="AR135" s="147" t="s">
        <v>263</v>
      </c>
      <c r="AT135" s="147" t="s">
        <v>170</v>
      </c>
      <c r="AU135" s="147" t="s">
        <v>98</v>
      </c>
      <c r="AY135" s="15" t="s">
        <v>168</v>
      </c>
      <c r="BE135" s="148">
        <f t="shared" si="4"/>
        <v>0</v>
      </c>
      <c r="BF135" s="148">
        <f t="shared" si="5"/>
        <v>0</v>
      </c>
      <c r="BG135" s="148">
        <f t="shared" si="6"/>
        <v>0</v>
      </c>
      <c r="BH135" s="148">
        <f t="shared" si="7"/>
        <v>0</v>
      </c>
      <c r="BI135" s="148">
        <f t="shared" si="8"/>
        <v>0</v>
      </c>
      <c r="BJ135" s="15" t="s">
        <v>88</v>
      </c>
      <c r="BK135" s="148">
        <f t="shared" si="9"/>
        <v>0</v>
      </c>
      <c r="BL135" s="15" t="s">
        <v>263</v>
      </c>
      <c r="BM135" s="147" t="s">
        <v>2430</v>
      </c>
    </row>
    <row r="136" spans="2:65" s="1" customFormat="1" ht="37.8" customHeight="1">
      <c r="B136" s="30"/>
      <c r="C136" s="235" t="s">
        <v>246</v>
      </c>
      <c r="D136" s="235" t="s">
        <v>170</v>
      </c>
      <c r="E136" s="236" t="s">
        <v>2431</v>
      </c>
      <c r="F136" s="237" t="s">
        <v>2432</v>
      </c>
      <c r="G136" s="238" t="s">
        <v>173</v>
      </c>
      <c r="H136" s="239">
        <v>6</v>
      </c>
      <c r="I136" s="240"/>
      <c r="J136" s="241">
        <f t="shared" si="0"/>
        <v>0</v>
      </c>
      <c r="K136" s="142"/>
      <c r="L136" s="30"/>
      <c r="M136" s="143" t="s">
        <v>1</v>
      </c>
      <c r="N136" s="144" t="s">
        <v>46</v>
      </c>
      <c r="P136" s="145">
        <f t="shared" si="1"/>
        <v>0</v>
      </c>
      <c r="Q136" s="145">
        <v>0</v>
      </c>
      <c r="R136" s="145">
        <f t="shared" si="2"/>
        <v>0</v>
      </c>
      <c r="S136" s="145">
        <v>0</v>
      </c>
      <c r="T136" s="146">
        <f t="shared" si="3"/>
        <v>0</v>
      </c>
      <c r="AR136" s="147" t="s">
        <v>263</v>
      </c>
      <c r="AT136" s="147" t="s">
        <v>170</v>
      </c>
      <c r="AU136" s="147" t="s">
        <v>98</v>
      </c>
      <c r="AY136" s="15" t="s">
        <v>168</v>
      </c>
      <c r="BE136" s="148">
        <f t="shared" si="4"/>
        <v>0</v>
      </c>
      <c r="BF136" s="148">
        <f t="shared" si="5"/>
        <v>0</v>
      </c>
      <c r="BG136" s="148">
        <f t="shared" si="6"/>
        <v>0</v>
      </c>
      <c r="BH136" s="148">
        <f t="shared" si="7"/>
        <v>0</v>
      </c>
      <c r="BI136" s="148">
        <f t="shared" si="8"/>
        <v>0</v>
      </c>
      <c r="BJ136" s="15" t="s">
        <v>88</v>
      </c>
      <c r="BK136" s="148">
        <f t="shared" si="9"/>
        <v>0</v>
      </c>
      <c r="BL136" s="15" t="s">
        <v>263</v>
      </c>
      <c r="BM136" s="147" t="s">
        <v>2433</v>
      </c>
    </row>
    <row r="137" spans="2:65" s="1" customFormat="1" ht="24.15" customHeight="1">
      <c r="B137" s="30"/>
      <c r="C137" s="235" t="s">
        <v>252</v>
      </c>
      <c r="D137" s="235" t="s">
        <v>170</v>
      </c>
      <c r="E137" s="236" t="s">
        <v>2434</v>
      </c>
      <c r="F137" s="237" t="s">
        <v>2435</v>
      </c>
      <c r="G137" s="238" t="s">
        <v>173</v>
      </c>
      <c r="H137" s="239">
        <v>2</v>
      </c>
      <c r="I137" s="240"/>
      <c r="J137" s="241">
        <f t="shared" si="0"/>
        <v>0</v>
      </c>
      <c r="K137" s="142"/>
      <c r="L137" s="30"/>
      <c r="M137" s="143" t="s">
        <v>1</v>
      </c>
      <c r="N137" s="144" t="s">
        <v>46</v>
      </c>
      <c r="P137" s="145">
        <f t="shared" si="1"/>
        <v>0</v>
      </c>
      <c r="Q137" s="145">
        <v>0</v>
      </c>
      <c r="R137" s="145">
        <f t="shared" si="2"/>
        <v>0</v>
      </c>
      <c r="S137" s="145">
        <v>0</v>
      </c>
      <c r="T137" s="146">
        <f t="shared" si="3"/>
        <v>0</v>
      </c>
      <c r="AR137" s="147" t="s">
        <v>263</v>
      </c>
      <c r="AT137" s="147" t="s">
        <v>170</v>
      </c>
      <c r="AU137" s="147" t="s">
        <v>98</v>
      </c>
      <c r="AY137" s="15" t="s">
        <v>168</v>
      </c>
      <c r="BE137" s="148">
        <f t="shared" si="4"/>
        <v>0</v>
      </c>
      <c r="BF137" s="148">
        <f t="shared" si="5"/>
        <v>0</v>
      </c>
      <c r="BG137" s="148">
        <f t="shared" si="6"/>
        <v>0</v>
      </c>
      <c r="BH137" s="148">
        <f t="shared" si="7"/>
        <v>0</v>
      </c>
      <c r="BI137" s="148">
        <f t="shared" si="8"/>
        <v>0</v>
      </c>
      <c r="BJ137" s="15" t="s">
        <v>88</v>
      </c>
      <c r="BK137" s="148">
        <f t="shared" si="9"/>
        <v>0</v>
      </c>
      <c r="BL137" s="15" t="s">
        <v>263</v>
      </c>
      <c r="BM137" s="147" t="s">
        <v>2436</v>
      </c>
    </row>
    <row r="138" spans="2:47" s="1" customFormat="1" ht="115.2">
      <c r="B138" s="30"/>
      <c r="D138" s="154" t="s">
        <v>414</v>
      </c>
      <c r="F138" s="182" t="s">
        <v>2437</v>
      </c>
      <c r="I138" s="151"/>
      <c r="L138" s="30"/>
      <c r="M138" s="152"/>
      <c r="T138" s="54"/>
      <c r="AT138" s="15" t="s">
        <v>414</v>
      </c>
      <c r="AU138" s="15" t="s">
        <v>98</v>
      </c>
    </row>
    <row r="139" spans="2:65" s="1" customFormat="1" ht="16.5" customHeight="1">
      <c r="B139" s="30"/>
      <c r="C139" s="235" t="s">
        <v>258</v>
      </c>
      <c r="D139" s="235" t="s">
        <v>170</v>
      </c>
      <c r="E139" s="236" t="s">
        <v>2438</v>
      </c>
      <c r="F139" s="237" t="s">
        <v>2439</v>
      </c>
      <c r="G139" s="238" t="s">
        <v>173</v>
      </c>
      <c r="H139" s="239">
        <v>50</v>
      </c>
      <c r="I139" s="240"/>
      <c r="J139" s="241">
        <f aca="true" t="shared" si="10" ref="J139:J156">ROUND(I139*H139,2)</f>
        <v>0</v>
      </c>
      <c r="K139" s="142"/>
      <c r="L139" s="30"/>
      <c r="M139" s="143" t="s">
        <v>1</v>
      </c>
      <c r="N139" s="144" t="s">
        <v>46</v>
      </c>
      <c r="P139" s="145">
        <f aca="true" t="shared" si="11" ref="P139:P156">O139*H139</f>
        <v>0</v>
      </c>
      <c r="Q139" s="145">
        <v>0</v>
      </c>
      <c r="R139" s="145">
        <f aca="true" t="shared" si="12" ref="R139:R156">Q139*H139</f>
        <v>0</v>
      </c>
      <c r="S139" s="145">
        <v>0</v>
      </c>
      <c r="T139" s="146">
        <f aca="true" t="shared" si="13" ref="T139:T156">S139*H139</f>
        <v>0</v>
      </c>
      <c r="AR139" s="147" t="s">
        <v>263</v>
      </c>
      <c r="AT139" s="147" t="s">
        <v>170</v>
      </c>
      <c r="AU139" s="147" t="s">
        <v>98</v>
      </c>
      <c r="AY139" s="15" t="s">
        <v>168</v>
      </c>
      <c r="BE139" s="148">
        <f aca="true" t="shared" si="14" ref="BE139:BE156">IF(N139="základní",J139,0)</f>
        <v>0</v>
      </c>
      <c r="BF139" s="148">
        <f aca="true" t="shared" si="15" ref="BF139:BF156">IF(N139="snížená",J139,0)</f>
        <v>0</v>
      </c>
      <c r="BG139" s="148">
        <f aca="true" t="shared" si="16" ref="BG139:BG156">IF(N139="zákl. přenesená",J139,0)</f>
        <v>0</v>
      </c>
      <c r="BH139" s="148">
        <f aca="true" t="shared" si="17" ref="BH139:BH156">IF(N139="sníž. přenesená",J139,0)</f>
        <v>0</v>
      </c>
      <c r="BI139" s="148">
        <f aca="true" t="shared" si="18" ref="BI139:BI156">IF(N139="nulová",J139,0)</f>
        <v>0</v>
      </c>
      <c r="BJ139" s="15" t="s">
        <v>88</v>
      </c>
      <c r="BK139" s="148">
        <f aca="true" t="shared" si="19" ref="BK139:BK156">ROUND(I139*H139,2)</f>
        <v>0</v>
      </c>
      <c r="BL139" s="15" t="s">
        <v>263</v>
      </c>
      <c r="BM139" s="147" t="s">
        <v>2440</v>
      </c>
    </row>
    <row r="140" spans="2:65" s="1" customFormat="1" ht="16.5" customHeight="1">
      <c r="B140" s="30"/>
      <c r="C140" s="235" t="s">
        <v>263</v>
      </c>
      <c r="D140" s="235" t="s">
        <v>170</v>
      </c>
      <c r="E140" s="236" t="s">
        <v>2441</v>
      </c>
      <c r="F140" s="237" t="s">
        <v>2442</v>
      </c>
      <c r="G140" s="238" t="s">
        <v>173</v>
      </c>
      <c r="H140" s="239">
        <v>45</v>
      </c>
      <c r="I140" s="240"/>
      <c r="J140" s="241">
        <f t="shared" si="10"/>
        <v>0</v>
      </c>
      <c r="K140" s="142"/>
      <c r="L140" s="30"/>
      <c r="M140" s="143" t="s">
        <v>1</v>
      </c>
      <c r="N140" s="144" t="s">
        <v>46</v>
      </c>
      <c r="P140" s="145">
        <f t="shared" si="11"/>
        <v>0</v>
      </c>
      <c r="Q140" s="145">
        <v>0</v>
      </c>
      <c r="R140" s="145">
        <f t="shared" si="12"/>
        <v>0</v>
      </c>
      <c r="S140" s="145">
        <v>0</v>
      </c>
      <c r="T140" s="146">
        <f t="shared" si="13"/>
        <v>0</v>
      </c>
      <c r="AR140" s="147" t="s">
        <v>263</v>
      </c>
      <c r="AT140" s="147" t="s">
        <v>170</v>
      </c>
      <c r="AU140" s="147" t="s">
        <v>98</v>
      </c>
      <c r="AY140" s="15" t="s">
        <v>168</v>
      </c>
      <c r="BE140" s="148">
        <f t="shared" si="14"/>
        <v>0</v>
      </c>
      <c r="BF140" s="148">
        <f t="shared" si="15"/>
        <v>0</v>
      </c>
      <c r="BG140" s="148">
        <f t="shared" si="16"/>
        <v>0</v>
      </c>
      <c r="BH140" s="148">
        <f t="shared" si="17"/>
        <v>0</v>
      </c>
      <c r="BI140" s="148">
        <f t="shared" si="18"/>
        <v>0</v>
      </c>
      <c r="BJ140" s="15" t="s">
        <v>88</v>
      </c>
      <c r="BK140" s="148">
        <f t="shared" si="19"/>
        <v>0</v>
      </c>
      <c r="BL140" s="15" t="s">
        <v>263</v>
      </c>
      <c r="BM140" s="147" t="s">
        <v>2443</v>
      </c>
    </row>
    <row r="141" spans="2:65" s="1" customFormat="1" ht="16.5" customHeight="1">
      <c r="B141" s="30"/>
      <c r="C141" s="235" t="s">
        <v>270</v>
      </c>
      <c r="D141" s="235" t="s">
        <v>170</v>
      </c>
      <c r="E141" s="236" t="s">
        <v>2444</v>
      </c>
      <c r="F141" s="237" t="s">
        <v>2445</v>
      </c>
      <c r="G141" s="238" t="s">
        <v>173</v>
      </c>
      <c r="H141" s="239">
        <v>41</v>
      </c>
      <c r="I141" s="240"/>
      <c r="J141" s="241">
        <f t="shared" si="10"/>
        <v>0</v>
      </c>
      <c r="K141" s="142"/>
      <c r="L141" s="30"/>
      <c r="M141" s="143" t="s">
        <v>1</v>
      </c>
      <c r="N141" s="144" t="s">
        <v>46</v>
      </c>
      <c r="P141" s="145">
        <f t="shared" si="11"/>
        <v>0</v>
      </c>
      <c r="Q141" s="145">
        <v>0</v>
      </c>
      <c r="R141" s="145">
        <f t="shared" si="12"/>
        <v>0</v>
      </c>
      <c r="S141" s="145">
        <v>0</v>
      </c>
      <c r="T141" s="146">
        <f t="shared" si="13"/>
        <v>0</v>
      </c>
      <c r="AR141" s="147" t="s">
        <v>263</v>
      </c>
      <c r="AT141" s="147" t="s">
        <v>170</v>
      </c>
      <c r="AU141" s="147" t="s">
        <v>98</v>
      </c>
      <c r="AY141" s="15" t="s">
        <v>168</v>
      </c>
      <c r="BE141" s="148">
        <f t="shared" si="14"/>
        <v>0</v>
      </c>
      <c r="BF141" s="148">
        <f t="shared" si="15"/>
        <v>0</v>
      </c>
      <c r="BG141" s="148">
        <f t="shared" si="16"/>
        <v>0</v>
      </c>
      <c r="BH141" s="148">
        <f t="shared" si="17"/>
        <v>0</v>
      </c>
      <c r="BI141" s="148">
        <f t="shared" si="18"/>
        <v>0</v>
      </c>
      <c r="BJ141" s="15" t="s">
        <v>88</v>
      </c>
      <c r="BK141" s="148">
        <f t="shared" si="19"/>
        <v>0</v>
      </c>
      <c r="BL141" s="15" t="s">
        <v>263</v>
      </c>
      <c r="BM141" s="147" t="s">
        <v>2446</v>
      </c>
    </row>
    <row r="142" spans="2:65" s="1" customFormat="1" ht="16.5" customHeight="1">
      <c r="B142" s="30"/>
      <c r="C142" s="135" t="s">
        <v>275</v>
      </c>
      <c r="D142" s="135" t="s">
        <v>170</v>
      </c>
      <c r="E142" s="136" t="s">
        <v>2447</v>
      </c>
      <c r="F142" s="137" t="s">
        <v>2448</v>
      </c>
      <c r="G142" s="138" t="s">
        <v>208</v>
      </c>
      <c r="H142" s="139">
        <v>210</v>
      </c>
      <c r="I142" s="140"/>
      <c r="J142" s="141">
        <f t="shared" si="10"/>
        <v>0</v>
      </c>
      <c r="K142" s="142"/>
      <c r="L142" s="30"/>
      <c r="M142" s="143" t="s">
        <v>1</v>
      </c>
      <c r="N142" s="144" t="s">
        <v>46</v>
      </c>
      <c r="P142" s="145">
        <f t="shared" si="11"/>
        <v>0</v>
      </c>
      <c r="Q142" s="145">
        <v>0</v>
      </c>
      <c r="R142" s="145">
        <f t="shared" si="12"/>
        <v>0</v>
      </c>
      <c r="S142" s="145">
        <v>0</v>
      </c>
      <c r="T142" s="146">
        <f t="shared" si="13"/>
        <v>0</v>
      </c>
      <c r="AR142" s="147" t="s">
        <v>263</v>
      </c>
      <c r="AT142" s="147" t="s">
        <v>170</v>
      </c>
      <c r="AU142" s="147" t="s">
        <v>98</v>
      </c>
      <c r="AY142" s="15" t="s">
        <v>168</v>
      </c>
      <c r="BE142" s="148">
        <f t="shared" si="14"/>
        <v>0</v>
      </c>
      <c r="BF142" s="148">
        <f t="shared" si="15"/>
        <v>0</v>
      </c>
      <c r="BG142" s="148">
        <f t="shared" si="16"/>
        <v>0</v>
      </c>
      <c r="BH142" s="148">
        <f t="shared" si="17"/>
        <v>0</v>
      </c>
      <c r="BI142" s="148">
        <f t="shared" si="18"/>
        <v>0</v>
      </c>
      <c r="BJ142" s="15" t="s">
        <v>88</v>
      </c>
      <c r="BK142" s="148">
        <f t="shared" si="19"/>
        <v>0</v>
      </c>
      <c r="BL142" s="15" t="s">
        <v>263</v>
      </c>
      <c r="BM142" s="147" t="s">
        <v>2449</v>
      </c>
    </row>
    <row r="143" spans="2:65" s="1" customFormat="1" ht="16.5" customHeight="1">
      <c r="B143" s="30"/>
      <c r="C143" s="135" t="s">
        <v>281</v>
      </c>
      <c r="D143" s="135" t="s">
        <v>170</v>
      </c>
      <c r="E143" s="136" t="s">
        <v>2450</v>
      </c>
      <c r="F143" s="137" t="s">
        <v>2451</v>
      </c>
      <c r="G143" s="138" t="s">
        <v>208</v>
      </c>
      <c r="H143" s="139">
        <v>135</v>
      </c>
      <c r="I143" s="140"/>
      <c r="J143" s="141">
        <f t="shared" si="10"/>
        <v>0</v>
      </c>
      <c r="K143" s="142"/>
      <c r="L143" s="30"/>
      <c r="M143" s="143" t="s">
        <v>1</v>
      </c>
      <c r="N143" s="144" t="s">
        <v>46</v>
      </c>
      <c r="P143" s="145">
        <f t="shared" si="11"/>
        <v>0</v>
      </c>
      <c r="Q143" s="145">
        <v>0</v>
      </c>
      <c r="R143" s="145">
        <f t="shared" si="12"/>
        <v>0</v>
      </c>
      <c r="S143" s="145">
        <v>0</v>
      </c>
      <c r="T143" s="146">
        <f t="shared" si="13"/>
        <v>0</v>
      </c>
      <c r="AR143" s="147" t="s">
        <v>263</v>
      </c>
      <c r="AT143" s="147" t="s">
        <v>170</v>
      </c>
      <c r="AU143" s="147" t="s">
        <v>98</v>
      </c>
      <c r="AY143" s="15" t="s">
        <v>168</v>
      </c>
      <c r="BE143" s="148">
        <f t="shared" si="14"/>
        <v>0</v>
      </c>
      <c r="BF143" s="148">
        <f t="shared" si="15"/>
        <v>0</v>
      </c>
      <c r="BG143" s="148">
        <f t="shared" si="16"/>
        <v>0</v>
      </c>
      <c r="BH143" s="148">
        <f t="shared" si="17"/>
        <v>0</v>
      </c>
      <c r="BI143" s="148">
        <f t="shared" si="18"/>
        <v>0</v>
      </c>
      <c r="BJ143" s="15" t="s">
        <v>88</v>
      </c>
      <c r="BK143" s="148">
        <f t="shared" si="19"/>
        <v>0</v>
      </c>
      <c r="BL143" s="15" t="s">
        <v>263</v>
      </c>
      <c r="BM143" s="147" t="s">
        <v>2452</v>
      </c>
    </row>
    <row r="144" spans="2:65" s="1" customFormat="1" ht="16.5" customHeight="1">
      <c r="B144" s="30"/>
      <c r="C144" s="135" t="s">
        <v>287</v>
      </c>
      <c r="D144" s="135" t="s">
        <v>170</v>
      </c>
      <c r="E144" s="136" t="s">
        <v>2453</v>
      </c>
      <c r="F144" s="137" t="s">
        <v>2454</v>
      </c>
      <c r="G144" s="138" t="s">
        <v>208</v>
      </c>
      <c r="H144" s="139">
        <v>30</v>
      </c>
      <c r="I144" s="140"/>
      <c r="J144" s="141">
        <f t="shared" si="10"/>
        <v>0</v>
      </c>
      <c r="K144" s="142"/>
      <c r="L144" s="30"/>
      <c r="M144" s="143" t="s">
        <v>1</v>
      </c>
      <c r="N144" s="144" t="s">
        <v>46</v>
      </c>
      <c r="P144" s="145">
        <f t="shared" si="11"/>
        <v>0</v>
      </c>
      <c r="Q144" s="145">
        <v>0</v>
      </c>
      <c r="R144" s="145">
        <f t="shared" si="12"/>
        <v>0</v>
      </c>
      <c r="S144" s="145">
        <v>0</v>
      </c>
      <c r="T144" s="146">
        <f t="shared" si="13"/>
        <v>0</v>
      </c>
      <c r="AR144" s="147" t="s">
        <v>263</v>
      </c>
      <c r="AT144" s="147" t="s">
        <v>170</v>
      </c>
      <c r="AU144" s="147" t="s">
        <v>98</v>
      </c>
      <c r="AY144" s="15" t="s">
        <v>168</v>
      </c>
      <c r="BE144" s="148">
        <f t="shared" si="14"/>
        <v>0</v>
      </c>
      <c r="BF144" s="148">
        <f t="shared" si="15"/>
        <v>0</v>
      </c>
      <c r="BG144" s="148">
        <f t="shared" si="16"/>
        <v>0</v>
      </c>
      <c r="BH144" s="148">
        <f t="shared" si="17"/>
        <v>0</v>
      </c>
      <c r="BI144" s="148">
        <f t="shared" si="18"/>
        <v>0</v>
      </c>
      <c r="BJ144" s="15" t="s">
        <v>88</v>
      </c>
      <c r="BK144" s="148">
        <f t="shared" si="19"/>
        <v>0</v>
      </c>
      <c r="BL144" s="15" t="s">
        <v>263</v>
      </c>
      <c r="BM144" s="147" t="s">
        <v>2455</v>
      </c>
    </row>
    <row r="145" spans="2:65" s="1" customFormat="1" ht="16.5" customHeight="1">
      <c r="B145" s="30"/>
      <c r="C145" s="135" t="s">
        <v>7</v>
      </c>
      <c r="D145" s="135" t="s">
        <v>170</v>
      </c>
      <c r="E145" s="136" t="s">
        <v>2456</v>
      </c>
      <c r="F145" s="137" t="s">
        <v>2457</v>
      </c>
      <c r="G145" s="138" t="s">
        <v>208</v>
      </c>
      <c r="H145" s="139">
        <v>170</v>
      </c>
      <c r="I145" s="140"/>
      <c r="J145" s="141">
        <f t="shared" si="10"/>
        <v>0</v>
      </c>
      <c r="K145" s="142"/>
      <c r="L145" s="30"/>
      <c r="M145" s="143" t="s">
        <v>1</v>
      </c>
      <c r="N145" s="144" t="s">
        <v>46</v>
      </c>
      <c r="P145" s="145">
        <f t="shared" si="11"/>
        <v>0</v>
      </c>
      <c r="Q145" s="145">
        <v>0</v>
      </c>
      <c r="R145" s="145">
        <f t="shared" si="12"/>
        <v>0</v>
      </c>
      <c r="S145" s="145">
        <v>0</v>
      </c>
      <c r="T145" s="146">
        <f t="shared" si="13"/>
        <v>0</v>
      </c>
      <c r="AR145" s="147" t="s">
        <v>263</v>
      </c>
      <c r="AT145" s="147" t="s">
        <v>170</v>
      </c>
      <c r="AU145" s="147" t="s">
        <v>98</v>
      </c>
      <c r="AY145" s="15" t="s">
        <v>168</v>
      </c>
      <c r="BE145" s="148">
        <f t="shared" si="14"/>
        <v>0</v>
      </c>
      <c r="BF145" s="148">
        <f t="shared" si="15"/>
        <v>0</v>
      </c>
      <c r="BG145" s="148">
        <f t="shared" si="16"/>
        <v>0</v>
      </c>
      <c r="BH145" s="148">
        <f t="shared" si="17"/>
        <v>0</v>
      </c>
      <c r="BI145" s="148">
        <f t="shared" si="18"/>
        <v>0</v>
      </c>
      <c r="BJ145" s="15" t="s">
        <v>88</v>
      </c>
      <c r="BK145" s="148">
        <f t="shared" si="19"/>
        <v>0</v>
      </c>
      <c r="BL145" s="15" t="s">
        <v>263</v>
      </c>
      <c r="BM145" s="147" t="s">
        <v>2458</v>
      </c>
    </row>
    <row r="146" spans="2:65" s="1" customFormat="1" ht="16.5" customHeight="1">
      <c r="B146" s="30"/>
      <c r="C146" s="135" t="s">
        <v>299</v>
      </c>
      <c r="D146" s="135" t="s">
        <v>170</v>
      </c>
      <c r="E146" s="136" t="s">
        <v>2459</v>
      </c>
      <c r="F146" s="137" t="s">
        <v>2460</v>
      </c>
      <c r="G146" s="138" t="s">
        <v>208</v>
      </c>
      <c r="H146" s="139">
        <v>95</v>
      </c>
      <c r="I146" s="140"/>
      <c r="J146" s="141">
        <f t="shared" si="10"/>
        <v>0</v>
      </c>
      <c r="K146" s="142"/>
      <c r="L146" s="30"/>
      <c r="M146" s="143" t="s">
        <v>1</v>
      </c>
      <c r="N146" s="144" t="s">
        <v>46</v>
      </c>
      <c r="P146" s="145">
        <f t="shared" si="11"/>
        <v>0</v>
      </c>
      <c r="Q146" s="145">
        <v>0</v>
      </c>
      <c r="R146" s="145">
        <f t="shared" si="12"/>
        <v>0</v>
      </c>
      <c r="S146" s="145">
        <v>0</v>
      </c>
      <c r="T146" s="146">
        <f t="shared" si="13"/>
        <v>0</v>
      </c>
      <c r="AR146" s="147" t="s">
        <v>263</v>
      </c>
      <c r="AT146" s="147" t="s">
        <v>170</v>
      </c>
      <c r="AU146" s="147" t="s">
        <v>98</v>
      </c>
      <c r="AY146" s="15" t="s">
        <v>168</v>
      </c>
      <c r="BE146" s="148">
        <f t="shared" si="14"/>
        <v>0</v>
      </c>
      <c r="BF146" s="148">
        <f t="shared" si="15"/>
        <v>0</v>
      </c>
      <c r="BG146" s="148">
        <f t="shared" si="16"/>
        <v>0</v>
      </c>
      <c r="BH146" s="148">
        <f t="shared" si="17"/>
        <v>0</v>
      </c>
      <c r="BI146" s="148">
        <f t="shared" si="18"/>
        <v>0</v>
      </c>
      <c r="BJ146" s="15" t="s">
        <v>88</v>
      </c>
      <c r="BK146" s="148">
        <f t="shared" si="19"/>
        <v>0</v>
      </c>
      <c r="BL146" s="15" t="s">
        <v>263</v>
      </c>
      <c r="BM146" s="147" t="s">
        <v>2461</v>
      </c>
    </row>
    <row r="147" spans="2:65" s="1" customFormat="1" ht="16.5" customHeight="1">
      <c r="B147" s="30"/>
      <c r="C147" s="135" t="s">
        <v>304</v>
      </c>
      <c r="D147" s="135" t="s">
        <v>170</v>
      </c>
      <c r="E147" s="136" t="s">
        <v>2462</v>
      </c>
      <c r="F147" s="137" t="s">
        <v>2463</v>
      </c>
      <c r="G147" s="138" t="s">
        <v>208</v>
      </c>
      <c r="H147" s="139">
        <v>70</v>
      </c>
      <c r="I147" s="140"/>
      <c r="J147" s="141">
        <f t="shared" si="10"/>
        <v>0</v>
      </c>
      <c r="K147" s="142"/>
      <c r="L147" s="30"/>
      <c r="M147" s="143" t="s">
        <v>1</v>
      </c>
      <c r="N147" s="144" t="s">
        <v>46</v>
      </c>
      <c r="P147" s="145">
        <f t="shared" si="11"/>
        <v>0</v>
      </c>
      <c r="Q147" s="145">
        <v>0</v>
      </c>
      <c r="R147" s="145">
        <f t="shared" si="12"/>
        <v>0</v>
      </c>
      <c r="S147" s="145">
        <v>0</v>
      </c>
      <c r="T147" s="146">
        <f t="shared" si="13"/>
        <v>0</v>
      </c>
      <c r="AR147" s="147" t="s">
        <v>263</v>
      </c>
      <c r="AT147" s="147" t="s">
        <v>170</v>
      </c>
      <c r="AU147" s="147" t="s">
        <v>98</v>
      </c>
      <c r="AY147" s="15" t="s">
        <v>168</v>
      </c>
      <c r="BE147" s="148">
        <f t="shared" si="14"/>
        <v>0</v>
      </c>
      <c r="BF147" s="148">
        <f t="shared" si="15"/>
        <v>0</v>
      </c>
      <c r="BG147" s="148">
        <f t="shared" si="16"/>
        <v>0</v>
      </c>
      <c r="BH147" s="148">
        <f t="shared" si="17"/>
        <v>0</v>
      </c>
      <c r="BI147" s="148">
        <f t="shared" si="18"/>
        <v>0</v>
      </c>
      <c r="BJ147" s="15" t="s">
        <v>88</v>
      </c>
      <c r="BK147" s="148">
        <f t="shared" si="19"/>
        <v>0</v>
      </c>
      <c r="BL147" s="15" t="s">
        <v>263</v>
      </c>
      <c r="BM147" s="147" t="s">
        <v>2464</v>
      </c>
    </row>
    <row r="148" spans="2:65" s="1" customFormat="1" ht="16.5" customHeight="1">
      <c r="B148" s="30"/>
      <c r="C148" s="135" t="s">
        <v>309</v>
      </c>
      <c r="D148" s="135" t="s">
        <v>170</v>
      </c>
      <c r="E148" s="136" t="s">
        <v>2465</v>
      </c>
      <c r="F148" s="137" t="s">
        <v>2466</v>
      </c>
      <c r="G148" s="138" t="s">
        <v>208</v>
      </c>
      <c r="H148" s="139">
        <v>250</v>
      </c>
      <c r="I148" s="140"/>
      <c r="J148" s="141">
        <f t="shared" si="10"/>
        <v>0</v>
      </c>
      <c r="K148" s="142"/>
      <c r="L148" s="30"/>
      <c r="M148" s="143" t="s">
        <v>1</v>
      </c>
      <c r="N148" s="144" t="s">
        <v>46</v>
      </c>
      <c r="P148" s="145">
        <f t="shared" si="11"/>
        <v>0</v>
      </c>
      <c r="Q148" s="145">
        <v>0</v>
      </c>
      <c r="R148" s="145">
        <f t="shared" si="12"/>
        <v>0</v>
      </c>
      <c r="S148" s="145">
        <v>0</v>
      </c>
      <c r="T148" s="146">
        <f t="shared" si="13"/>
        <v>0</v>
      </c>
      <c r="AR148" s="147" t="s">
        <v>263</v>
      </c>
      <c r="AT148" s="147" t="s">
        <v>170</v>
      </c>
      <c r="AU148" s="147" t="s">
        <v>98</v>
      </c>
      <c r="AY148" s="15" t="s">
        <v>168</v>
      </c>
      <c r="BE148" s="148">
        <f t="shared" si="14"/>
        <v>0</v>
      </c>
      <c r="BF148" s="148">
        <f t="shared" si="15"/>
        <v>0</v>
      </c>
      <c r="BG148" s="148">
        <f t="shared" si="16"/>
        <v>0</v>
      </c>
      <c r="BH148" s="148">
        <f t="shared" si="17"/>
        <v>0</v>
      </c>
      <c r="BI148" s="148">
        <f t="shared" si="18"/>
        <v>0</v>
      </c>
      <c r="BJ148" s="15" t="s">
        <v>88</v>
      </c>
      <c r="BK148" s="148">
        <f t="shared" si="19"/>
        <v>0</v>
      </c>
      <c r="BL148" s="15" t="s">
        <v>263</v>
      </c>
      <c r="BM148" s="147" t="s">
        <v>2467</v>
      </c>
    </row>
    <row r="149" spans="2:65" s="1" customFormat="1" ht="37.8" customHeight="1">
      <c r="B149" s="30"/>
      <c r="C149" s="235" t="s">
        <v>315</v>
      </c>
      <c r="D149" s="235" t="s">
        <v>170</v>
      </c>
      <c r="E149" s="236" t="s">
        <v>2468</v>
      </c>
      <c r="F149" s="237" t="s">
        <v>2469</v>
      </c>
      <c r="G149" s="238" t="s">
        <v>566</v>
      </c>
      <c r="H149" s="239">
        <v>1</v>
      </c>
      <c r="I149" s="240"/>
      <c r="J149" s="241">
        <f t="shared" si="10"/>
        <v>0</v>
      </c>
      <c r="K149" s="142"/>
      <c r="L149" s="30"/>
      <c r="M149" s="143" t="s">
        <v>1</v>
      </c>
      <c r="N149" s="144" t="s">
        <v>46</v>
      </c>
      <c r="P149" s="145">
        <f t="shared" si="11"/>
        <v>0</v>
      </c>
      <c r="Q149" s="145">
        <v>0</v>
      </c>
      <c r="R149" s="145">
        <f t="shared" si="12"/>
        <v>0</v>
      </c>
      <c r="S149" s="145">
        <v>0</v>
      </c>
      <c r="T149" s="146">
        <f t="shared" si="13"/>
        <v>0</v>
      </c>
      <c r="AR149" s="147" t="s">
        <v>263</v>
      </c>
      <c r="AT149" s="147" t="s">
        <v>170</v>
      </c>
      <c r="AU149" s="147" t="s">
        <v>98</v>
      </c>
      <c r="AY149" s="15" t="s">
        <v>168</v>
      </c>
      <c r="BE149" s="148">
        <f t="shared" si="14"/>
        <v>0</v>
      </c>
      <c r="BF149" s="148">
        <f t="shared" si="15"/>
        <v>0</v>
      </c>
      <c r="BG149" s="148">
        <f t="shared" si="16"/>
        <v>0</v>
      </c>
      <c r="BH149" s="148">
        <f t="shared" si="17"/>
        <v>0</v>
      </c>
      <c r="BI149" s="148">
        <f t="shared" si="18"/>
        <v>0</v>
      </c>
      <c r="BJ149" s="15" t="s">
        <v>88</v>
      </c>
      <c r="BK149" s="148">
        <f t="shared" si="19"/>
        <v>0</v>
      </c>
      <c r="BL149" s="15" t="s">
        <v>263</v>
      </c>
      <c r="BM149" s="147" t="s">
        <v>2470</v>
      </c>
    </row>
    <row r="150" spans="2:65" s="1" customFormat="1" ht="24.15" customHeight="1">
      <c r="B150" s="30"/>
      <c r="C150" s="235" t="s">
        <v>322</v>
      </c>
      <c r="D150" s="235" t="s">
        <v>170</v>
      </c>
      <c r="E150" s="236" t="s">
        <v>2471</v>
      </c>
      <c r="F150" s="237" t="s">
        <v>2472</v>
      </c>
      <c r="G150" s="238" t="s">
        <v>173</v>
      </c>
      <c r="H150" s="239">
        <v>2</v>
      </c>
      <c r="I150" s="240"/>
      <c r="J150" s="241">
        <f t="shared" si="10"/>
        <v>0</v>
      </c>
      <c r="K150" s="142"/>
      <c r="L150" s="30"/>
      <c r="M150" s="143" t="s">
        <v>1</v>
      </c>
      <c r="N150" s="144" t="s">
        <v>46</v>
      </c>
      <c r="P150" s="145">
        <f t="shared" si="11"/>
        <v>0</v>
      </c>
      <c r="Q150" s="145">
        <v>0</v>
      </c>
      <c r="R150" s="145">
        <f t="shared" si="12"/>
        <v>0</v>
      </c>
      <c r="S150" s="145">
        <v>0</v>
      </c>
      <c r="T150" s="146">
        <f t="shared" si="13"/>
        <v>0</v>
      </c>
      <c r="AR150" s="147" t="s">
        <v>263</v>
      </c>
      <c r="AT150" s="147" t="s">
        <v>170</v>
      </c>
      <c r="AU150" s="147" t="s">
        <v>98</v>
      </c>
      <c r="AY150" s="15" t="s">
        <v>168</v>
      </c>
      <c r="BE150" s="148">
        <f t="shared" si="14"/>
        <v>0</v>
      </c>
      <c r="BF150" s="148">
        <f t="shared" si="15"/>
        <v>0</v>
      </c>
      <c r="BG150" s="148">
        <f t="shared" si="16"/>
        <v>0</v>
      </c>
      <c r="BH150" s="148">
        <f t="shared" si="17"/>
        <v>0</v>
      </c>
      <c r="BI150" s="148">
        <f t="shared" si="18"/>
        <v>0</v>
      </c>
      <c r="BJ150" s="15" t="s">
        <v>88</v>
      </c>
      <c r="BK150" s="148">
        <f t="shared" si="19"/>
        <v>0</v>
      </c>
      <c r="BL150" s="15" t="s">
        <v>263</v>
      </c>
      <c r="BM150" s="147" t="s">
        <v>2473</v>
      </c>
    </row>
    <row r="151" spans="2:65" s="1" customFormat="1" ht="24.15" customHeight="1">
      <c r="B151" s="30"/>
      <c r="C151" s="235" t="s">
        <v>327</v>
      </c>
      <c r="D151" s="235" t="s">
        <v>170</v>
      </c>
      <c r="E151" s="236" t="s">
        <v>2474</v>
      </c>
      <c r="F151" s="237" t="s">
        <v>2475</v>
      </c>
      <c r="G151" s="238" t="s">
        <v>173</v>
      </c>
      <c r="H151" s="239">
        <v>2</v>
      </c>
      <c r="I151" s="240"/>
      <c r="J151" s="241">
        <f t="shared" si="10"/>
        <v>0</v>
      </c>
      <c r="K151" s="142"/>
      <c r="L151" s="30"/>
      <c r="M151" s="143" t="s">
        <v>1</v>
      </c>
      <c r="N151" s="144" t="s">
        <v>46</v>
      </c>
      <c r="P151" s="145">
        <f t="shared" si="11"/>
        <v>0</v>
      </c>
      <c r="Q151" s="145">
        <v>0</v>
      </c>
      <c r="R151" s="145">
        <f t="shared" si="12"/>
        <v>0</v>
      </c>
      <c r="S151" s="145">
        <v>0</v>
      </c>
      <c r="T151" s="146">
        <f t="shared" si="13"/>
        <v>0</v>
      </c>
      <c r="AR151" s="147" t="s">
        <v>263</v>
      </c>
      <c r="AT151" s="147" t="s">
        <v>170</v>
      </c>
      <c r="AU151" s="147" t="s">
        <v>98</v>
      </c>
      <c r="AY151" s="15" t="s">
        <v>168</v>
      </c>
      <c r="BE151" s="148">
        <f t="shared" si="14"/>
        <v>0</v>
      </c>
      <c r="BF151" s="148">
        <f t="shared" si="15"/>
        <v>0</v>
      </c>
      <c r="BG151" s="148">
        <f t="shared" si="16"/>
        <v>0</v>
      </c>
      <c r="BH151" s="148">
        <f t="shared" si="17"/>
        <v>0</v>
      </c>
      <c r="BI151" s="148">
        <f t="shared" si="18"/>
        <v>0</v>
      </c>
      <c r="BJ151" s="15" t="s">
        <v>88</v>
      </c>
      <c r="BK151" s="148">
        <f t="shared" si="19"/>
        <v>0</v>
      </c>
      <c r="BL151" s="15" t="s">
        <v>263</v>
      </c>
      <c r="BM151" s="147" t="s">
        <v>2476</v>
      </c>
    </row>
    <row r="152" spans="2:65" s="1" customFormat="1" ht="21.75" customHeight="1">
      <c r="B152" s="30"/>
      <c r="C152" s="135" t="s">
        <v>335</v>
      </c>
      <c r="D152" s="135" t="s">
        <v>170</v>
      </c>
      <c r="E152" s="136" t="s">
        <v>2477</v>
      </c>
      <c r="F152" s="137" t="s">
        <v>2478</v>
      </c>
      <c r="G152" s="138" t="s">
        <v>208</v>
      </c>
      <c r="H152" s="139">
        <v>20</v>
      </c>
      <c r="I152" s="140"/>
      <c r="J152" s="141">
        <f t="shared" si="10"/>
        <v>0</v>
      </c>
      <c r="K152" s="142"/>
      <c r="L152" s="30"/>
      <c r="M152" s="143" t="s">
        <v>1</v>
      </c>
      <c r="N152" s="144" t="s">
        <v>46</v>
      </c>
      <c r="P152" s="145">
        <f t="shared" si="11"/>
        <v>0</v>
      </c>
      <c r="Q152" s="145">
        <v>0</v>
      </c>
      <c r="R152" s="145">
        <f t="shared" si="12"/>
        <v>0</v>
      </c>
      <c r="S152" s="145">
        <v>0</v>
      </c>
      <c r="T152" s="146">
        <f t="shared" si="13"/>
        <v>0</v>
      </c>
      <c r="AR152" s="147" t="s">
        <v>263</v>
      </c>
      <c r="AT152" s="147" t="s">
        <v>170</v>
      </c>
      <c r="AU152" s="147" t="s">
        <v>98</v>
      </c>
      <c r="AY152" s="15" t="s">
        <v>168</v>
      </c>
      <c r="BE152" s="148">
        <f t="shared" si="14"/>
        <v>0</v>
      </c>
      <c r="BF152" s="148">
        <f t="shared" si="15"/>
        <v>0</v>
      </c>
      <c r="BG152" s="148">
        <f t="shared" si="16"/>
        <v>0</v>
      </c>
      <c r="BH152" s="148">
        <f t="shared" si="17"/>
        <v>0</v>
      </c>
      <c r="BI152" s="148">
        <f t="shared" si="18"/>
        <v>0</v>
      </c>
      <c r="BJ152" s="15" t="s">
        <v>88</v>
      </c>
      <c r="BK152" s="148">
        <f t="shared" si="19"/>
        <v>0</v>
      </c>
      <c r="BL152" s="15" t="s">
        <v>263</v>
      </c>
      <c r="BM152" s="147" t="s">
        <v>2479</v>
      </c>
    </row>
    <row r="153" spans="2:65" s="1" customFormat="1" ht="44.25" customHeight="1">
      <c r="B153" s="30"/>
      <c r="C153" s="135" t="s">
        <v>344</v>
      </c>
      <c r="D153" s="135" t="s">
        <v>170</v>
      </c>
      <c r="E153" s="136" t="s">
        <v>2480</v>
      </c>
      <c r="F153" s="137" t="s">
        <v>2481</v>
      </c>
      <c r="G153" s="138" t="s">
        <v>208</v>
      </c>
      <c r="H153" s="139">
        <v>140</v>
      </c>
      <c r="I153" s="140"/>
      <c r="J153" s="141">
        <f t="shared" si="10"/>
        <v>0</v>
      </c>
      <c r="K153" s="142"/>
      <c r="L153" s="30"/>
      <c r="M153" s="143" t="s">
        <v>1</v>
      </c>
      <c r="N153" s="144" t="s">
        <v>46</v>
      </c>
      <c r="P153" s="145">
        <f t="shared" si="11"/>
        <v>0</v>
      </c>
      <c r="Q153" s="145">
        <v>0</v>
      </c>
      <c r="R153" s="145">
        <f t="shared" si="12"/>
        <v>0</v>
      </c>
      <c r="S153" s="145">
        <v>0</v>
      </c>
      <c r="T153" s="146">
        <f t="shared" si="13"/>
        <v>0</v>
      </c>
      <c r="AR153" s="147" t="s">
        <v>263</v>
      </c>
      <c r="AT153" s="147" t="s">
        <v>170</v>
      </c>
      <c r="AU153" s="147" t="s">
        <v>98</v>
      </c>
      <c r="AY153" s="15" t="s">
        <v>168</v>
      </c>
      <c r="BE153" s="148">
        <f t="shared" si="14"/>
        <v>0</v>
      </c>
      <c r="BF153" s="148">
        <f t="shared" si="15"/>
        <v>0</v>
      </c>
      <c r="BG153" s="148">
        <f t="shared" si="16"/>
        <v>0</v>
      </c>
      <c r="BH153" s="148">
        <f t="shared" si="17"/>
        <v>0</v>
      </c>
      <c r="BI153" s="148">
        <f t="shared" si="18"/>
        <v>0</v>
      </c>
      <c r="BJ153" s="15" t="s">
        <v>88</v>
      </c>
      <c r="BK153" s="148">
        <f t="shared" si="19"/>
        <v>0</v>
      </c>
      <c r="BL153" s="15" t="s">
        <v>263</v>
      </c>
      <c r="BM153" s="147" t="s">
        <v>2482</v>
      </c>
    </row>
    <row r="154" spans="2:65" s="1" customFormat="1" ht="44.25" customHeight="1">
      <c r="B154" s="30"/>
      <c r="C154" s="135" t="s">
        <v>352</v>
      </c>
      <c r="D154" s="135" t="s">
        <v>170</v>
      </c>
      <c r="E154" s="136" t="s">
        <v>2483</v>
      </c>
      <c r="F154" s="137" t="s">
        <v>2484</v>
      </c>
      <c r="G154" s="138" t="s">
        <v>208</v>
      </c>
      <c r="H154" s="139">
        <v>200</v>
      </c>
      <c r="I154" s="140"/>
      <c r="J154" s="141">
        <f t="shared" si="10"/>
        <v>0</v>
      </c>
      <c r="K154" s="142"/>
      <c r="L154" s="30"/>
      <c r="M154" s="143" t="s">
        <v>1</v>
      </c>
      <c r="N154" s="144" t="s">
        <v>46</v>
      </c>
      <c r="P154" s="145">
        <f t="shared" si="11"/>
        <v>0</v>
      </c>
      <c r="Q154" s="145">
        <v>0</v>
      </c>
      <c r="R154" s="145">
        <f t="shared" si="12"/>
        <v>0</v>
      </c>
      <c r="S154" s="145">
        <v>0</v>
      </c>
      <c r="T154" s="146">
        <f t="shared" si="13"/>
        <v>0</v>
      </c>
      <c r="AR154" s="147" t="s">
        <v>263</v>
      </c>
      <c r="AT154" s="147" t="s">
        <v>170</v>
      </c>
      <c r="AU154" s="147" t="s">
        <v>98</v>
      </c>
      <c r="AY154" s="15" t="s">
        <v>168</v>
      </c>
      <c r="BE154" s="148">
        <f t="shared" si="14"/>
        <v>0</v>
      </c>
      <c r="BF154" s="148">
        <f t="shared" si="15"/>
        <v>0</v>
      </c>
      <c r="BG154" s="148">
        <f t="shared" si="16"/>
        <v>0</v>
      </c>
      <c r="BH154" s="148">
        <f t="shared" si="17"/>
        <v>0</v>
      </c>
      <c r="BI154" s="148">
        <f t="shared" si="18"/>
        <v>0</v>
      </c>
      <c r="BJ154" s="15" t="s">
        <v>88</v>
      </c>
      <c r="BK154" s="148">
        <f t="shared" si="19"/>
        <v>0</v>
      </c>
      <c r="BL154" s="15" t="s">
        <v>263</v>
      </c>
      <c r="BM154" s="147" t="s">
        <v>2485</v>
      </c>
    </row>
    <row r="155" spans="2:65" s="1" customFormat="1" ht="37.8" customHeight="1">
      <c r="B155" s="30"/>
      <c r="C155" s="135" t="s">
        <v>357</v>
      </c>
      <c r="D155" s="135" t="s">
        <v>170</v>
      </c>
      <c r="E155" s="136" t="s">
        <v>2486</v>
      </c>
      <c r="F155" s="137" t="s">
        <v>2487</v>
      </c>
      <c r="G155" s="138" t="s">
        <v>208</v>
      </c>
      <c r="H155" s="139">
        <v>150</v>
      </c>
      <c r="I155" s="140"/>
      <c r="J155" s="141">
        <f t="shared" si="10"/>
        <v>0</v>
      </c>
      <c r="K155" s="142"/>
      <c r="L155" s="30"/>
      <c r="M155" s="143" t="s">
        <v>1</v>
      </c>
      <c r="N155" s="144" t="s">
        <v>46</v>
      </c>
      <c r="P155" s="145">
        <f t="shared" si="11"/>
        <v>0</v>
      </c>
      <c r="Q155" s="145">
        <v>0</v>
      </c>
      <c r="R155" s="145">
        <f t="shared" si="12"/>
        <v>0</v>
      </c>
      <c r="S155" s="145">
        <v>0</v>
      </c>
      <c r="T155" s="146">
        <f t="shared" si="13"/>
        <v>0</v>
      </c>
      <c r="AR155" s="147" t="s">
        <v>263</v>
      </c>
      <c r="AT155" s="147" t="s">
        <v>170</v>
      </c>
      <c r="AU155" s="147" t="s">
        <v>98</v>
      </c>
      <c r="AY155" s="15" t="s">
        <v>168</v>
      </c>
      <c r="BE155" s="148">
        <f t="shared" si="14"/>
        <v>0</v>
      </c>
      <c r="BF155" s="148">
        <f t="shared" si="15"/>
        <v>0</v>
      </c>
      <c r="BG155" s="148">
        <f t="shared" si="16"/>
        <v>0</v>
      </c>
      <c r="BH155" s="148">
        <f t="shared" si="17"/>
        <v>0</v>
      </c>
      <c r="BI155" s="148">
        <f t="shared" si="18"/>
        <v>0</v>
      </c>
      <c r="BJ155" s="15" t="s">
        <v>88</v>
      </c>
      <c r="BK155" s="148">
        <f t="shared" si="19"/>
        <v>0</v>
      </c>
      <c r="BL155" s="15" t="s">
        <v>263</v>
      </c>
      <c r="BM155" s="147" t="s">
        <v>2488</v>
      </c>
    </row>
    <row r="156" spans="2:65" s="1" customFormat="1" ht="37.8" customHeight="1">
      <c r="B156" s="30"/>
      <c r="C156" s="135" t="s">
        <v>364</v>
      </c>
      <c r="D156" s="135" t="s">
        <v>170</v>
      </c>
      <c r="E156" s="136" t="s">
        <v>2489</v>
      </c>
      <c r="F156" s="137" t="s">
        <v>2490</v>
      </c>
      <c r="G156" s="138" t="s">
        <v>173</v>
      </c>
      <c r="H156" s="139">
        <v>94</v>
      </c>
      <c r="I156" s="140"/>
      <c r="J156" s="141">
        <f t="shared" si="10"/>
        <v>0</v>
      </c>
      <c r="K156" s="142"/>
      <c r="L156" s="30"/>
      <c r="M156" s="143" t="s">
        <v>1</v>
      </c>
      <c r="N156" s="144" t="s">
        <v>46</v>
      </c>
      <c r="P156" s="145">
        <f t="shared" si="11"/>
        <v>0</v>
      </c>
      <c r="Q156" s="145">
        <v>0</v>
      </c>
      <c r="R156" s="145">
        <f t="shared" si="12"/>
        <v>0</v>
      </c>
      <c r="S156" s="145">
        <v>0</v>
      </c>
      <c r="T156" s="146">
        <f t="shared" si="13"/>
        <v>0</v>
      </c>
      <c r="AR156" s="147" t="s">
        <v>263</v>
      </c>
      <c r="AT156" s="147" t="s">
        <v>170</v>
      </c>
      <c r="AU156" s="147" t="s">
        <v>98</v>
      </c>
      <c r="AY156" s="15" t="s">
        <v>168</v>
      </c>
      <c r="BE156" s="148">
        <f t="shared" si="14"/>
        <v>0</v>
      </c>
      <c r="BF156" s="148">
        <f t="shared" si="15"/>
        <v>0</v>
      </c>
      <c r="BG156" s="148">
        <f t="shared" si="16"/>
        <v>0</v>
      </c>
      <c r="BH156" s="148">
        <f t="shared" si="17"/>
        <v>0</v>
      </c>
      <c r="BI156" s="148">
        <f t="shared" si="18"/>
        <v>0</v>
      </c>
      <c r="BJ156" s="15" t="s">
        <v>88</v>
      </c>
      <c r="BK156" s="148">
        <f t="shared" si="19"/>
        <v>0</v>
      </c>
      <c r="BL156" s="15" t="s">
        <v>263</v>
      </c>
      <c r="BM156" s="147" t="s">
        <v>2491</v>
      </c>
    </row>
    <row r="157" spans="2:51" s="12" customFormat="1" ht="10.2">
      <c r="B157" s="153"/>
      <c r="D157" s="154" t="s">
        <v>183</v>
      </c>
      <c r="E157" s="155" t="s">
        <v>1</v>
      </c>
      <c r="F157" s="156" t="s">
        <v>2492</v>
      </c>
      <c r="H157" s="157">
        <v>4</v>
      </c>
      <c r="I157" s="158"/>
      <c r="L157" s="153"/>
      <c r="M157" s="159"/>
      <c r="T157" s="160"/>
      <c r="AT157" s="155" t="s">
        <v>183</v>
      </c>
      <c r="AU157" s="155" t="s">
        <v>98</v>
      </c>
      <c r="AV157" s="12" t="s">
        <v>90</v>
      </c>
      <c r="AW157" s="12" t="s">
        <v>36</v>
      </c>
      <c r="AX157" s="12" t="s">
        <v>81</v>
      </c>
      <c r="AY157" s="155" t="s">
        <v>168</v>
      </c>
    </row>
    <row r="158" spans="2:51" s="12" customFormat="1" ht="10.2">
      <c r="B158" s="153"/>
      <c r="D158" s="154" t="s">
        <v>183</v>
      </c>
      <c r="E158" s="155" t="s">
        <v>1</v>
      </c>
      <c r="F158" s="156" t="s">
        <v>2493</v>
      </c>
      <c r="H158" s="157">
        <v>90</v>
      </c>
      <c r="I158" s="158"/>
      <c r="L158" s="153"/>
      <c r="M158" s="159"/>
      <c r="T158" s="160"/>
      <c r="AT158" s="155" t="s">
        <v>183</v>
      </c>
      <c r="AU158" s="155" t="s">
        <v>98</v>
      </c>
      <c r="AV158" s="12" t="s">
        <v>90</v>
      </c>
      <c r="AW158" s="12" t="s">
        <v>36</v>
      </c>
      <c r="AX158" s="12" t="s">
        <v>81</v>
      </c>
      <c r="AY158" s="155" t="s">
        <v>168</v>
      </c>
    </row>
    <row r="159" spans="2:51" s="13" customFormat="1" ht="10.2">
      <c r="B159" s="161"/>
      <c r="D159" s="154" t="s">
        <v>183</v>
      </c>
      <c r="E159" s="162" t="s">
        <v>1</v>
      </c>
      <c r="F159" s="163" t="s">
        <v>192</v>
      </c>
      <c r="H159" s="164">
        <v>94</v>
      </c>
      <c r="I159" s="165"/>
      <c r="L159" s="161"/>
      <c r="M159" s="166"/>
      <c r="T159" s="167"/>
      <c r="AT159" s="162" t="s">
        <v>183</v>
      </c>
      <c r="AU159" s="162" t="s">
        <v>98</v>
      </c>
      <c r="AV159" s="13" t="s">
        <v>174</v>
      </c>
      <c r="AW159" s="13" t="s">
        <v>36</v>
      </c>
      <c r="AX159" s="13" t="s">
        <v>88</v>
      </c>
      <c r="AY159" s="162" t="s">
        <v>168</v>
      </c>
    </row>
    <row r="160" spans="2:65" s="1" customFormat="1" ht="16.5" customHeight="1">
      <c r="B160" s="30"/>
      <c r="C160" s="135" t="s">
        <v>369</v>
      </c>
      <c r="D160" s="135" t="s">
        <v>170</v>
      </c>
      <c r="E160" s="136" t="s">
        <v>2494</v>
      </c>
      <c r="F160" s="137" t="s">
        <v>2114</v>
      </c>
      <c r="G160" s="138" t="s">
        <v>173</v>
      </c>
      <c r="H160" s="139">
        <v>10</v>
      </c>
      <c r="I160" s="140"/>
      <c r="J160" s="141">
        <f>ROUND(I160*H160,2)</f>
        <v>0</v>
      </c>
      <c r="K160" s="142"/>
      <c r="L160" s="30"/>
      <c r="M160" s="143" t="s">
        <v>1</v>
      </c>
      <c r="N160" s="144" t="s">
        <v>46</v>
      </c>
      <c r="P160" s="145">
        <f>O160*H160</f>
        <v>0</v>
      </c>
      <c r="Q160" s="145">
        <v>0</v>
      </c>
      <c r="R160" s="145">
        <f>Q160*H160</f>
        <v>0</v>
      </c>
      <c r="S160" s="145">
        <v>0</v>
      </c>
      <c r="T160" s="146">
        <f>S160*H160</f>
        <v>0</v>
      </c>
      <c r="AR160" s="147" t="s">
        <v>263</v>
      </c>
      <c r="AT160" s="147" t="s">
        <v>170</v>
      </c>
      <c r="AU160" s="147" t="s">
        <v>98</v>
      </c>
      <c r="AY160" s="15" t="s">
        <v>168</v>
      </c>
      <c r="BE160" s="148">
        <f>IF(N160="základní",J160,0)</f>
        <v>0</v>
      </c>
      <c r="BF160" s="148">
        <f>IF(N160="snížená",J160,0)</f>
        <v>0</v>
      </c>
      <c r="BG160" s="148">
        <f>IF(N160="zákl. přenesená",J160,0)</f>
        <v>0</v>
      </c>
      <c r="BH160" s="148">
        <f>IF(N160="sníž. přenesená",J160,0)</f>
        <v>0</v>
      </c>
      <c r="BI160" s="148">
        <f>IF(N160="nulová",J160,0)</f>
        <v>0</v>
      </c>
      <c r="BJ160" s="15" t="s">
        <v>88</v>
      </c>
      <c r="BK160" s="148">
        <f>ROUND(I160*H160,2)</f>
        <v>0</v>
      </c>
      <c r="BL160" s="15" t="s">
        <v>263</v>
      </c>
      <c r="BM160" s="147" t="s">
        <v>2495</v>
      </c>
    </row>
    <row r="161" spans="2:65" s="1" customFormat="1" ht="16.5" customHeight="1">
      <c r="B161" s="30"/>
      <c r="C161" s="135" t="s">
        <v>524</v>
      </c>
      <c r="D161" s="135" t="s">
        <v>170</v>
      </c>
      <c r="E161" s="136" t="s">
        <v>2496</v>
      </c>
      <c r="F161" s="137" t="s">
        <v>2116</v>
      </c>
      <c r="G161" s="138" t="s">
        <v>173</v>
      </c>
      <c r="H161" s="139">
        <v>10</v>
      </c>
      <c r="I161" s="140"/>
      <c r="J161" s="141">
        <f>ROUND(I161*H161,2)</f>
        <v>0</v>
      </c>
      <c r="K161" s="142"/>
      <c r="L161" s="30"/>
      <c r="M161" s="143" t="s">
        <v>1</v>
      </c>
      <c r="N161" s="144" t="s">
        <v>46</v>
      </c>
      <c r="P161" s="145">
        <f>O161*H161</f>
        <v>0</v>
      </c>
      <c r="Q161" s="145">
        <v>0</v>
      </c>
      <c r="R161" s="145">
        <f>Q161*H161</f>
        <v>0</v>
      </c>
      <c r="S161" s="145">
        <v>0</v>
      </c>
      <c r="T161" s="146">
        <f>S161*H161</f>
        <v>0</v>
      </c>
      <c r="AR161" s="147" t="s">
        <v>263</v>
      </c>
      <c r="AT161" s="147" t="s">
        <v>170</v>
      </c>
      <c r="AU161" s="147" t="s">
        <v>98</v>
      </c>
      <c r="AY161" s="15" t="s">
        <v>168</v>
      </c>
      <c r="BE161" s="148">
        <f>IF(N161="základní",J161,0)</f>
        <v>0</v>
      </c>
      <c r="BF161" s="148">
        <f>IF(N161="snížená",J161,0)</f>
        <v>0</v>
      </c>
      <c r="BG161" s="148">
        <f>IF(N161="zákl. přenesená",J161,0)</f>
        <v>0</v>
      </c>
      <c r="BH161" s="148">
        <f>IF(N161="sníž. přenesená",J161,0)</f>
        <v>0</v>
      </c>
      <c r="BI161" s="148">
        <f>IF(N161="nulová",J161,0)</f>
        <v>0</v>
      </c>
      <c r="BJ161" s="15" t="s">
        <v>88</v>
      </c>
      <c r="BK161" s="148">
        <f>ROUND(I161*H161,2)</f>
        <v>0</v>
      </c>
      <c r="BL161" s="15" t="s">
        <v>263</v>
      </c>
      <c r="BM161" s="147" t="s">
        <v>2497</v>
      </c>
    </row>
    <row r="162" spans="2:65" s="1" customFormat="1" ht="16.5" customHeight="1">
      <c r="B162" s="30"/>
      <c r="C162" s="135" t="s">
        <v>529</v>
      </c>
      <c r="D162" s="135" t="s">
        <v>170</v>
      </c>
      <c r="E162" s="136" t="s">
        <v>2498</v>
      </c>
      <c r="F162" s="137" t="s">
        <v>2118</v>
      </c>
      <c r="G162" s="138" t="s">
        <v>173</v>
      </c>
      <c r="H162" s="139">
        <v>10</v>
      </c>
      <c r="I162" s="140"/>
      <c r="J162" s="141">
        <f>ROUND(I162*H162,2)</f>
        <v>0</v>
      </c>
      <c r="K162" s="142"/>
      <c r="L162" s="30"/>
      <c r="M162" s="143" t="s">
        <v>1</v>
      </c>
      <c r="N162" s="144" t="s">
        <v>46</v>
      </c>
      <c r="P162" s="145">
        <f>O162*H162</f>
        <v>0</v>
      </c>
      <c r="Q162" s="145">
        <v>0</v>
      </c>
      <c r="R162" s="145">
        <f>Q162*H162</f>
        <v>0</v>
      </c>
      <c r="S162" s="145">
        <v>0</v>
      </c>
      <c r="T162" s="146">
        <f>S162*H162</f>
        <v>0</v>
      </c>
      <c r="AR162" s="147" t="s">
        <v>263</v>
      </c>
      <c r="AT162" s="147" t="s">
        <v>170</v>
      </c>
      <c r="AU162" s="147" t="s">
        <v>98</v>
      </c>
      <c r="AY162" s="15" t="s">
        <v>168</v>
      </c>
      <c r="BE162" s="148">
        <f>IF(N162="základní",J162,0)</f>
        <v>0</v>
      </c>
      <c r="BF162" s="148">
        <f>IF(N162="snížená",J162,0)</f>
        <v>0</v>
      </c>
      <c r="BG162" s="148">
        <f>IF(N162="zákl. přenesená",J162,0)</f>
        <v>0</v>
      </c>
      <c r="BH162" s="148">
        <f>IF(N162="sníž. přenesená",J162,0)</f>
        <v>0</v>
      </c>
      <c r="BI162" s="148">
        <f>IF(N162="nulová",J162,0)</f>
        <v>0</v>
      </c>
      <c r="BJ162" s="15" t="s">
        <v>88</v>
      </c>
      <c r="BK162" s="148">
        <f>ROUND(I162*H162,2)</f>
        <v>0</v>
      </c>
      <c r="BL162" s="15" t="s">
        <v>263</v>
      </c>
      <c r="BM162" s="147" t="s">
        <v>2499</v>
      </c>
    </row>
    <row r="163" spans="2:65" s="1" customFormat="1" ht="24.15" customHeight="1">
      <c r="B163" s="30"/>
      <c r="C163" s="135" t="s">
        <v>533</v>
      </c>
      <c r="D163" s="135" t="s">
        <v>170</v>
      </c>
      <c r="E163" s="136" t="s">
        <v>2500</v>
      </c>
      <c r="F163" s="137" t="s">
        <v>2501</v>
      </c>
      <c r="G163" s="138" t="s">
        <v>173</v>
      </c>
      <c r="H163" s="139">
        <v>1</v>
      </c>
      <c r="I163" s="140"/>
      <c r="J163" s="141">
        <f>ROUND(I163*H163,2)</f>
        <v>0</v>
      </c>
      <c r="K163" s="142"/>
      <c r="L163" s="30"/>
      <c r="M163" s="143" t="s">
        <v>1</v>
      </c>
      <c r="N163" s="144" t="s">
        <v>46</v>
      </c>
      <c r="P163" s="145">
        <f>O163*H163</f>
        <v>0</v>
      </c>
      <c r="Q163" s="145">
        <v>0</v>
      </c>
      <c r="R163" s="145">
        <f>Q163*H163</f>
        <v>0</v>
      </c>
      <c r="S163" s="145">
        <v>0</v>
      </c>
      <c r="T163" s="146">
        <f>S163*H163</f>
        <v>0</v>
      </c>
      <c r="AR163" s="147" t="s">
        <v>263</v>
      </c>
      <c r="AT163" s="147" t="s">
        <v>170</v>
      </c>
      <c r="AU163" s="147" t="s">
        <v>98</v>
      </c>
      <c r="AY163" s="15" t="s">
        <v>168</v>
      </c>
      <c r="BE163" s="148">
        <f>IF(N163="základní",J163,0)</f>
        <v>0</v>
      </c>
      <c r="BF163" s="148">
        <f>IF(N163="snížená",J163,0)</f>
        <v>0</v>
      </c>
      <c r="BG163" s="148">
        <f>IF(N163="zákl. přenesená",J163,0)</f>
        <v>0</v>
      </c>
      <c r="BH163" s="148">
        <f>IF(N163="sníž. přenesená",J163,0)</f>
        <v>0</v>
      </c>
      <c r="BI163" s="148">
        <f>IF(N163="nulová",J163,0)</f>
        <v>0</v>
      </c>
      <c r="BJ163" s="15" t="s">
        <v>88</v>
      </c>
      <c r="BK163" s="148">
        <f>ROUND(I163*H163,2)</f>
        <v>0</v>
      </c>
      <c r="BL163" s="15" t="s">
        <v>263</v>
      </c>
      <c r="BM163" s="147" t="s">
        <v>2502</v>
      </c>
    </row>
    <row r="164" spans="2:47" s="1" customFormat="1" ht="67.2">
      <c r="B164" s="30"/>
      <c r="D164" s="154" t="s">
        <v>414</v>
      </c>
      <c r="F164" s="182" t="s">
        <v>2503</v>
      </c>
      <c r="I164" s="151"/>
      <c r="L164" s="30"/>
      <c r="M164" s="152"/>
      <c r="T164" s="54"/>
      <c r="AT164" s="15" t="s">
        <v>414</v>
      </c>
      <c r="AU164" s="15" t="s">
        <v>98</v>
      </c>
    </row>
    <row r="165" spans="2:65" s="1" customFormat="1" ht="37.8" customHeight="1">
      <c r="B165" s="30"/>
      <c r="C165" s="135" t="s">
        <v>537</v>
      </c>
      <c r="D165" s="135" t="s">
        <v>170</v>
      </c>
      <c r="E165" s="136" t="s">
        <v>2504</v>
      </c>
      <c r="F165" s="137" t="s">
        <v>2505</v>
      </c>
      <c r="G165" s="138" t="s">
        <v>173</v>
      </c>
      <c r="H165" s="139">
        <v>1</v>
      </c>
      <c r="I165" s="140"/>
      <c r="J165" s="141">
        <f>ROUND(I165*H165,2)</f>
        <v>0</v>
      </c>
      <c r="K165" s="142"/>
      <c r="L165" s="30"/>
      <c r="M165" s="143" t="s">
        <v>1</v>
      </c>
      <c r="N165" s="144" t="s">
        <v>46</v>
      </c>
      <c r="P165" s="145">
        <f>O165*H165</f>
        <v>0</v>
      </c>
      <c r="Q165" s="145">
        <v>0</v>
      </c>
      <c r="R165" s="145">
        <f>Q165*H165</f>
        <v>0</v>
      </c>
      <c r="S165" s="145">
        <v>0</v>
      </c>
      <c r="T165" s="146">
        <f>S165*H165</f>
        <v>0</v>
      </c>
      <c r="AR165" s="147" t="s">
        <v>263</v>
      </c>
      <c r="AT165" s="147" t="s">
        <v>170</v>
      </c>
      <c r="AU165" s="147" t="s">
        <v>98</v>
      </c>
      <c r="AY165" s="15" t="s">
        <v>168</v>
      </c>
      <c r="BE165" s="148">
        <f>IF(N165="základní",J165,0)</f>
        <v>0</v>
      </c>
      <c r="BF165" s="148">
        <f>IF(N165="snížená",J165,0)</f>
        <v>0</v>
      </c>
      <c r="BG165" s="148">
        <f>IF(N165="zákl. přenesená",J165,0)</f>
        <v>0</v>
      </c>
      <c r="BH165" s="148">
        <f>IF(N165="sníž. přenesená",J165,0)</f>
        <v>0</v>
      </c>
      <c r="BI165" s="148">
        <f>IF(N165="nulová",J165,0)</f>
        <v>0</v>
      </c>
      <c r="BJ165" s="15" t="s">
        <v>88</v>
      </c>
      <c r="BK165" s="148">
        <f>ROUND(I165*H165,2)</f>
        <v>0</v>
      </c>
      <c r="BL165" s="15" t="s">
        <v>263</v>
      </c>
      <c r="BM165" s="147" t="s">
        <v>2506</v>
      </c>
    </row>
    <row r="166" spans="2:63" s="11" customFormat="1" ht="20.85" customHeight="1">
      <c r="B166" s="123"/>
      <c r="D166" s="124" t="s">
        <v>80</v>
      </c>
      <c r="E166" s="133" t="s">
        <v>2507</v>
      </c>
      <c r="F166" s="133" t="s">
        <v>2073</v>
      </c>
      <c r="I166" s="126"/>
      <c r="J166" s="134">
        <f>BK166</f>
        <v>0</v>
      </c>
      <c r="L166" s="123"/>
      <c r="M166" s="128"/>
      <c r="P166" s="129">
        <f>SUM(P167:P183)</f>
        <v>0</v>
      </c>
      <c r="R166" s="129">
        <f>SUM(R167:R183)</f>
        <v>0</v>
      </c>
      <c r="T166" s="130">
        <f>SUM(T167:T183)</f>
        <v>0</v>
      </c>
      <c r="AR166" s="124" t="s">
        <v>90</v>
      </c>
      <c r="AT166" s="131" t="s">
        <v>80</v>
      </c>
      <c r="AU166" s="131" t="s">
        <v>90</v>
      </c>
      <c r="AY166" s="124" t="s">
        <v>168</v>
      </c>
      <c r="BK166" s="132">
        <f>SUM(BK167:BK183)</f>
        <v>0</v>
      </c>
    </row>
    <row r="167" spans="2:65" s="1" customFormat="1" ht="16.5" customHeight="1">
      <c r="B167" s="30"/>
      <c r="C167" s="135" t="s">
        <v>541</v>
      </c>
      <c r="D167" s="135" t="s">
        <v>170</v>
      </c>
      <c r="E167" s="136" t="s">
        <v>2508</v>
      </c>
      <c r="F167" s="137" t="s">
        <v>2075</v>
      </c>
      <c r="G167" s="138" t="s">
        <v>2509</v>
      </c>
      <c r="H167" s="139">
        <v>2</v>
      </c>
      <c r="I167" s="140"/>
      <c r="J167" s="141">
        <f aca="true" t="shared" si="20" ref="J167:J183">ROUND(I167*H167,2)</f>
        <v>0</v>
      </c>
      <c r="K167" s="142"/>
      <c r="L167" s="30"/>
      <c r="M167" s="143" t="s">
        <v>1</v>
      </c>
      <c r="N167" s="144" t="s">
        <v>46</v>
      </c>
      <c r="P167" s="145">
        <f aca="true" t="shared" si="21" ref="P167:P183">O167*H167</f>
        <v>0</v>
      </c>
      <c r="Q167" s="145">
        <v>0</v>
      </c>
      <c r="R167" s="145">
        <f aca="true" t="shared" si="22" ref="R167:R183">Q167*H167</f>
        <v>0</v>
      </c>
      <c r="S167" s="145">
        <v>0</v>
      </c>
      <c r="T167" s="146">
        <f aca="true" t="shared" si="23" ref="T167:T183">S167*H167</f>
        <v>0</v>
      </c>
      <c r="AR167" s="147" t="s">
        <v>263</v>
      </c>
      <c r="AT167" s="147" t="s">
        <v>170</v>
      </c>
      <c r="AU167" s="147" t="s">
        <v>98</v>
      </c>
      <c r="AY167" s="15" t="s">
        <v>168</v>
      </c>
      <c r="BE167" s="148">
        <f aca="true" t="shared" si="24" ref="BE167:BE183">IF(N167="základní",J167,0)</f>
        <v>0</v>
      </c>
      <c r="BF167" s="148">
        <f aca="true" t="shared" si="25" ref="BF167:BF183">IF(N167="snížená",J167,0)</f>
        <v>0</v>
      </c>
      <c r="BG167" s="148">
        <f aca="true" t="shared" si="26" ref="BG167:BG183">IF(N167="zákl. přenesená",J167,0)</f>
        <v>0</v>
      </c>
      <c r="BH167" s="148">
        <f aca="true" t="shared" si="27" ref="BH167:BH183">IF(N167="sníž. přenesená",J167,0)</f>
        <v>0</v>
      </c>
      <c r="BI167" s="148">
        <f aca="true" t="shared" si="28" ref="BI167:BI183">IF(N167="nulová",J167,0)</f>
        <v>0</v>
      </c>
      <c r="BJ167" s="15" t="s">
        <v>88</v>
      </c>
      <c r="BK167" s="148">
        <f aca="true" t="shared" si="29" ref="BK167:BK183">ROUND(I167*H167,2)</f>
        <v>0</v>
      </c>
      <c r="BL167" s="15" t="s">
        <v>263</v>
      </c>
      <c r="BM167" s="147" t="s">
        <v>2510</v>
      </c>
    </row>
    <row r="168" spans="2:65" s="1" customFormat="1" ht="16.5" customHeight="1">
      <c r="B168" s="30"/>
      <c r="C168" s="135" t="s">
        <v>546</v>
      </c>
      <c r="D168" s="135" t="s">
        <v>170</v>
      </c>
      <c r="E168" s="136" t="s">
        <v>2511</v>
      </c>
      <c r="F168" s="137" t="s">
        <v>2199</v>
      </c>
      <c r="G168" s="138" t="s">
        <v>566</v>
      </c>
      <c r="H168" s="139">
        <v>1</v>
      </c>
      <c r="I168" s="140"/>
      <c r="J168" s="141">
        <f t="shared" si="20"/>
        <v>0</v>
      </c>
      <c r="K168" s="142"/>
      <c r="L168" s="30"/>
      <c r="M168" s="143" t="s">
        <v>1</v>
      </c>
      <c r="N168" s="144" t="s">
        <v>46</v>
      </c>
      <c r="P168" s="145">
        <f t="shared" si="21"/>
        <v>0</v>
      </c>
      <c r="Q168" s="145">
        <v>0</v>
      </c>
      <c r="R168" s="145">
        <f t="shared" si="22"/>
        <v>0</v>
      </c>
      <c r="S168" s="145">
        <v>0</v>
      </c>
      <c r="T168" s="146">
        <f t="shared" si="23"/>
        <v>0</v>
      </c>
      <c r="AR168" s="147" t="s">
        <v>263</v>
      </c>
      <c r="AT168" s="147" t="s">
        <v>170</v>
      </c>
      <c r="AU168" s="147" t="s">
        <v>98</v>
      </c>
      <c r="AY168" s="15" t="s">
        <v>168</v>
      </c>
      <c r="BE168" s="148">
        <f t="shared" si="24"/>
        <v>0</v>
      </c>
      <c r="BF168" s="148">
        <f t="shared" si="25"/>
        <v>0</v>
      </c>
      <c r="BG168" s="148">
        <f t="shared" si="26"/>
        <v>0</v>
      </c>
      <c r="BH168" s="148">
        <f t="shared" si="27"/>
        <v>0</v>
      </c>
      <c r="BI168" s="148">
        <f t="shared" si="28"/>
        <v>0</v>
      </c>
      <c r="BJ168" s="15" t="s">
        <v>88</v>
      </c>
      <c r="BK168" s="148">
        <f t="shared" si="29"/>
        <v>0</v>
      </c>
      <c r="BL168" s="15" t="s">
        <v>263</v>
      </c>
      <c r="BM168" s="147" t="s">
        <v>2512</v>
      </c>
    </row>
    <row r="169" spans="2:65" s="1" customFormat="1" ht="16.5" customHeight="1">
      <c r="B169" s="30"/>
      <c r="C169" s="135" t="s">
        <v>551</v>
      </c>
      <c r="D169" s="135" t="s">
        <v>170</v>
      </c>
      <c r="E169" s="136" t="s">
        <v>2513</v>
      </c>
      <c r="F169" s="137" t="s">
        <v>2202</v>
      </c>
      <c r="G169" s="138" t="s">
        <v>566</v>
      </c>
      <c r="H169" s="139">
        <v>1</v>
      </c>
      <c r="I169" s="140"/>
      <c r="J169" s="141">
        <f t="shared" si="20"/>
        <v>0</v>
      </c>
      <c r="K169" s="142"/>
      <c r="L169" s="30"/>
      <c r="M169" s="143" t="s">
        <v>1</v>
      </c>
      <c r="N169" s="144" t="s">
        <v>46</v>
      </c>
      <c r="P169" s="145">
        <f t="shared" si="21"/>
        <v>0</v>
      </c>
      <c r="Q169" s="145">
        <v>0</v>
      </c>
      <c r="R169" s="145">
        <f t="shared" si="22"/>
        <v>0</v>
      </c>
      <c r="S169" s="145">
        <v>0</v>
      </c>
      <c r="T169" s="146">
        <f t="shared" si="23"/>
        <v>0</v>
      </c>
      <c r="AR169" s="147" t="s">
        <v>263</v>
      </c>
      <c r="AT169" s="147" t="s">
        <v>170</v>
      </c>
      <c r="AU169" s="147" t="s">
        <v>98</v>
      </c>
      <c r="AY169" s="15" t="s">
        <v>168</v>
      </c>
      <c r="BE169" s="148">
        <f t="shared" si="24"/>
        <v>0</v>
      </c>
      <c r="BF169" s="148">
        <f t="shared" si="25"/>
        <v>0</v>
      </c>
      <c r="BG169" s="148">
        <f t="shared" si="26"/>
        <v>0</v>
      </c>
      <c r="BH169" s="148">
        <f t="shared" si="27"/>
        <v>0</v>
      </c>
      <c r="BI169" s="148">
        <f t="shared" si="28"/>
        <v>0</v>
      </c>
      <c r="BJ169" s="15" t="s">
        <v>88</v>
      </c>
      <c r="BK169" s="148">
        <f t="shared" si="29"/>
        <v>0</v>
      </c>
      <c r="BL169" s="15" t="s">
        <v>263</v>
      </c>
      <c r="BM169" s="147" t="s">
        <v>2514</v>
      </c>
    </row>
    <row r="170" spans="2:65" s="1" customFormat="1" ht="16.5" customHeight="1">
      <c r="B170" s="30"/>
      <c r="C170" s="135" t="s">
        <v>557</v>
      </c>
      <c r="D170" s="135" t="s">
        <v>170</v>
      </c>
      <c r="E170" s="136" t="s">
        <v>2515</v>
      </c>
      <c r="F170" s="137" t="s">
        <v>321</v>
      </c>
      <c r="G170" s="138" t="s">
        <v>566</v>
      </c>
      <c r="H170" s="139">
        <v>1</v>
      </c>
      <c r="I170" s="140"/>
      <c r="J170" s="141">
        <f t="shared" si="20"/>
        <v>0</v>
      </c>
      <c r="K170" s="142"/>
      <c r="L170" s="30"/>
      <c r="M170" s="143" t="s">
        <v>1</v>
      </c>
      <c r="N170" s="144" t="s">
        <v>46</v>
      </c>
      <c r="P170" s="145">
        <f t="shared" si="21"/>
        <v>0</v>
      </c>
      <c r="Q170" s="145">
        <v>0</v>
      </c>
      <c r="R170" s="145">
        <f t="shared" si="22"/>
        <v>0</v>
      </c>
      <c r="S170" s="145">
        <v>0</v>
      </c>
      <c r="T170" s="146">
        <f t="shared" si="23"/>
        <v>0</v>
      </c>
      <c r="AR170" s="147" t="s">
        <v>263</v>
      </c>
      <c r="AT170" s="147" t="s">
        <v>170</v>
      </c>
      <c r="AU170" s="147" t="s">
        <v>98</v>
      </c>
      <c r="AY170" s="15" t="s">
        <v>168</v>
      </c>
      <c r="BE170" s="148">
        <f t="shared" si="24"/>
        <v>0</v>
      </c>
      <c r="BF170" s="148">
        <f t="shared" si="25"/>
        <v>0</v>
      </c>
      <c r="BG170" s="148">
        <f t="shared" si="26"/>
        <v>0</v>
      </c>
      <c r="BH170" s="148">
        <f t="shared" si="27"/>
        <v>0</v>
      </c>
      <c r="BI170" s="148">
        <f t="shared" si="28"/>
        <v>0</v>
      </c>
      <c r="BJ170" s="15" t="s">
        <v>88</v>
      </c>
      <c r="BK170" s="148">
        <f t="shared" si="29"/>
        <v>0</v>
      </c>
      <c r="BL170" s="15" t="s">
        <v>263</v>
      </c>
      <c r="BM170" s="147" t="s">
        <v>2516</v>
      </c>
    </row>
    <row r="171" spans="2:65" s="1" customFormat="1" ht="16.5" customHeight="1">
      <c r="B171" s="30"/>
      <c r="C171" s="135" t="s">
        <v>563</v>
      </c>
      <c r="D171" s="135" t="s">
        <v>170</v>
      </c>
      <c r="E171" s="136" t="s">
        <v>2517</v>
      </c>
      <c r="F171" s="137" t="s">
        <v>2081</v>
      </c>
      <c r="G171" s="138" t="s">
        <v>566</v>
      </c>
      <c r="H171" s="139">
        <v>1</v>
      </c>
      <c r="I171" s="140"/>
      <c r="J171" s="141">
        <f t="shared" si="20"/>
        <v>0</v>
      </c>
      <c r="K171" s="142"/>
      <c r="L171" s="30"/>
      <c r="M171" s="143" t="s">
        <v>1</v>
      </c>
      <c r="N171" s="144" t="s">
        <v>46</v>
      </c>
      <c r="P171" s="145">
        <f t="shared" si="21"/>
        <v>0</v>
      </c>
      <c r="Q171" s="145">
        <v>0</v>
      </c>
      <c r="R171" s="145">
        <f t="shared" si="22"/>
        <v>0</v>
      </c>
      <c r="S171" s="145">
        <v>0</v>
      </c>
      <c r="T171" s="146">
        <f t="shared" si="23"/>
        <v>0</v>
      </c>
      <c r="AR171" s="147" t="s">
        <v>263</v>
      </c>
      <c r="AT171" s="147" t="s">
        <v>170</v>
      </c>
      <c r="AU171" s="147" t="s">
        <v>98</v>
      </c>
      <c r="AY171" s="15" t="s">
        <v>168</v>
      </c>
      <c r="BE171" s="148">
        <f t="shared" si="24"/>
        <v>0</v>
      </c>
      <c r="BF171" s="148">
        <f t="shared" si="25"/>
        <v>0</v>
      </c>
      <c r="BG171" s="148">
        <f t="shared" si="26"/>
        <v>0</v>
      </c>
      <c r="BH171" s="148">
        <f t="shared" si="27"/>
        <v>0</v>
      </c>
      <c r="BI171" s="148">
        <f t="shared" si="28"/>
        <v>0</v>
      </c>
      <c r="BJ171" s="15" t="s">
        <v>88</v>
      </c>
      <c r="BK171" s="148">
        <f t="shared" si="29"/>
        <v>0</v>
      </c>
      <c r="BL171" s="15" t="s">
        <v>263</v>
      </c>
      <c r="BM171" s="147" t="s">
        <v>2518</v>
      </c>
    </row>
    <row r="172" spans="2:65" s="1" customFormat="1" ht="16.5" customHeight="1">
      <c r="B172" s="30"/>
      <c r="C172" s="135" t="s">
        <v>569</v>
      </c>
      <c r="D172" s="135" t="s">
        <v>170</v>
      </c>
      <c r="E172" s="136" t="s">
        <v>2519</v>
      </c>
      <c r="F172" s="137" t="s">
        <v>2209</v>
      </c>
      <c r="G172" s="138" t="s">
        <v>566</v>
      </c>
      <c r="H172" s="139">
        <v>1</v>
      </c>
      <c r="I172" s="140"/>
      <c r="J172" s="141">
        <f t="shared" si="20"/>
        <v>0</v>
      </c>
      <c r="K172" s="142"/>
      <c r="L172" s="30"/>
      <c r="M172" s="143" t="s">
        <v>1</v>
      </c>
      <c r="N172" s="144" t="s">
        <v>46</v>
      </c>
      <c r="P172" s="145">
        <f t="shared" si="21"/>
        <v>0</v>
      </c>
      <c r="Q172" s="145">
        <v>0</v>
      </c>
      <c r="R172" s="145">
        <f t="shared" si="22"/>
        <v>0</v>
      </c>
      <c r="S172" s="145">
        <v>0</v>
      </c>
      <c r="T172" s="146">
        <f t="shared" si="23"/>
        <v>0</v>
      </c>
      <c r="AR172" s="147" t="s">
        <v>263</v>
      </c>
      <c r="AT172" s="147" t="s">
        <v>170</v>
      </c>
      <c r="AU172" s="147" t="s">
        <v>98</v>
      </c>
      <c r="AY172" s="15" t="s">
        <v>168</v>
      </c>
      <c r="BE172" s="148">
        <f t="shared" si="24"/>
        <v>0</v>
      </c>
      <c r="BF172" s="148">
        <f t="shared" si="25"/>
        <v>0</v>
      </c>
      <c r="BG172" s="148">
        <f t="shared" si="26"/>
        <v>0</v>
      </c>
      <c r="BH172" s="148">
        <f t="shared" si="27"/>
        <v>0</v>
      </c>
      <c r="BI172" s="148">
        <f t="shared" si="28"/>
        <v>0</v>
      </c>
      <c r="BJ172" s="15" t="s">
        <v>88</v>
      </c>
      <c r="BK172" s="148">
        <f t="shared" si="29"/>
        <v>0</v>
      </c>
      <c r="BL172" s="15" t="s">
        <v>263</v>
      </c>
      <c r="BM172" s="147" t="s">
        <v>2520</v>
      </c>
    </row>
    <row r="173" spans="2:65" s="1" customFormat="1" ht="16.5" customHeight="1">
      <c r="B173" s="30"/>
      <c r="C173" s="135" t="s">
        <v>574</v>
      </c>
      <c r="D173" s="135" t="s">
        <v>170</v>
      </c>
      <c r="E173" s="136" t="s">
        <v>2521</v>
      </c>
      <c r="F173" s="137" t="s">
        <v>2522</v>
      </c>
      <c r="G173" s="138" t="s">
        <v>566</v>
      </c>
      <c r="H173" s="139">
        <v>1</v>
      </c>
      <c r="I173" s="140"/>
      <c r="J173" s="141">
        <f t="shared" si="20"/>
        <v>0</v>
      </c>
      <c r="K173" s="142"/>
      <c r="L173" s="30"/>
      <c r="M173" s="143" t="s">
        <v>1</v>
      </c>
      <c r="N173" s="144" t="s">
        <v>46</v>
      </c>
      <c r="P173" s="145">
        <f t="shared" si="21"/>
        <v>0</v>
      </c>
      <c r="Q173" s="145">
        <v>0</v>
      </c>
      <c r="R173" s="145">
        <f t="shared" si="22"/>
        <v>0</v>
      </c>
      <c r="S173" s="145">
        <v>0</v>
      </c>
      <c r="T173" s="146">
        <f t="shared" si="23"/>
        <v>0</v>
      </c>
      <c r="AR173" s="147" t="s">
        <v>263</v>
      </c>
      <c r="AT173" s="147" t="s">
        <v>170</v>
      </c>
      <c r="AU173" s="147" t="s">
        <v>98</v>
      </c>
      <c r="AY173" s="15" t="s">
        <v>168</v>
      </c>
      <c r="BE173" s="148">
        <f t="shared" si="24"/>
        <v>0</v>
      </c>
      <c r="BF173" s="148">
        <f t="shared" si="25"/>
        <v>0</v>
      </c>
      <c r="BG173" s="148">
        <f t="shared" si="26"/>
        <v>0</v>
      </c>
      <c r="BH173" s="148">
        <f t="shared" si="27"/>
        <v>0</v>
      </c>
      <c r="BI173" s="148">
        <f t="shared" si="28"/>
        <v>0</v>
      </c>
      <c r="BJ173" s="15" t="s">
        <v>88</v>
      </c>
      <c r="BK173" s="148">
        <f t="shared" si="29"/>
        <v>0</v>
      </c>
      <c r="BL173" s="15" t="s">
        <v>263</v>
      </c>
      <c r="BM173" s="147" t="s">
        <v>2523</v>
      </c>
    </row>
    <row r="174" spans="2:65" s="1" customFormat="1" ht="16.5" customHeight="1">
      <c r="B174" s="30"/>
      <c r="C174" s="135" t="s">
        <v>579</v>
      </c>
      <c r="D174" s="135" t="s">
        <v>170</v>
      </c>
      <c r="E174" s="136" t="s">
        <v>2524</v>
      </c>
      <c r="F174" s="137" t="s">
        <v>2525</v>
      </c>
      <c r="G174" s="138" t="s">
        <v>566</v>
      </c>
      <c r="H174" s="139">
        <v>1</v>
      </c>
      <c r="I174" s="140"/>
      <c r="J174" s="141">
        <f t="shared" si="20"/>
        <v>0</v>
      </c>
      <c r="K174" s="142"/>
      <c r="L174" s="30"/>
      <c r="M174" s="143" t="s">
        <v>1</v>
      </c>
      <c r="N174" s="144" t="s">
        <v>46</v>
      </c>
      <c r="P174" s="145">
        <f t="shared" si="21"/>
        <v>0</v>
      </c>
      <c r="Q174" s="145">
        <v>0</v>
      </c>
      <c r="R174" s="145">
        <f t="shared" si="22"/>
        <v>0</v>
      </c>
      <c r="S174" s="145">
        <v>0</v>
      </c>
      <c r="T174" s="146">
        <f t="shared" si="23"/>
        <v>0</v>
      </c>
      <c r="AR174" s="147" t="s">
        <v>263</v>
      </c>
      <c r="AT174" s="147" t="s">
        <v>170</v>
      </c>
      <c r="AU174" s="147" t="s">
        <v>98</v>
      </c>
      <c r="AY174" s="15" t="s">
        <v>168</v>
      </c>
      <c r="BE174" s="148">
        <f t="shared" si="24"/>
        <v>0</v>
      </c>
      <c r="BF174" s="148">
        <f t="shared" si="25"/>
        <v>0</v>
      </c>
      <c r="BG174" s="148">
        <f t="shared" si="26"/>
        <v>0</v>
      </c>
      <c r="BH174" s="148">
        <f t="shared" si="27"/>
        <v>0</v>
      </c>
      <c r="BI174" s="148">
        <f t="shared" si="28"/>
        <v>0</v>
      </c>
      <c r="BJ174" s="15" t="s">
        <v>88</v>
      </c>
      <c r="BK174" s="148">
        <f t="shared" si="29"/>
        <v>0</v>
      </c>
      <c r="BL174" s="15" t="s">
        <v>263</v>
      </c>
      <c r="BM174" s="147" t="s">
        <v>2526</v>
      </c>
    </row>
    <row r="175" spans="2:65" s="1" customFormat="1" ht="16.5" customHeight="1">
      <c r="B175" s="30"/>
      <c r="C175" s="135" t="s">
        <v>584</v>
      </c>
      <c r="D175" s="135" t="s">
        <v>170</v>
      </c>
      <c r="E175" s="136" t="s">
        <v>2527</v>
      </c>
      <c r="F175" s="137" t="s">
        <v>2528</v>
      </c>
      <c r="G175" s="138" t="s">
        <v>566</v>
      </c>
      <c r="H175" s="139">
        <v>1</v>
      </c>
      <c r="I175" s="140"/>
      <c r="J175" s="141">
        <f t="shared" si="20"/>
        <v>0</v>
      </c>
      <c r="K175" s="142"/>
      <c r="L175" s="30"/>
      <c r="M175" s="143" t="s">
        <v>1</v>
      </c>
      <c r="N175" s="144" t="s">
        <v>46</v>
      </c>
      <c r="P175" s="145">
        <f t="shared" si="21"/>
        <v>0</v>
      </c>
      <c r="Q175" s="145">
        <v>0</v>
      </c>
      <c r="R175" s="145">
        <f t="shared" si="22"/>
        <v>0</v>
      </c>
      <c r="S175" s="145">
        <v>0</v>
      </c>
      <c r="T175" s="146">
        <f t="shared" si="23"/>
        <v>0</v>
      </c>
      <c r="AR175" s="147" t="s">
        <v>263</v>
      </c>
      <c r="AT175" s="147" t="s">
        <v>170</v>
      </c>
      <c r="AU175" s="147" t="s">
        <v>98</v>
      </c>
      <c r="AY175" s="15" t="s">
        <v>168</v>
      </c>
      <c r="BE175" s="148">
        <f t="shared" si="24"/>
        <v>0</v>
      </c>
      <c r="BF175" s="148">
        <f t="shared" si="25"/>
        <v>0</v>
      </c>
      <c r="BG175" s="148">
        <f t="shared" si="26"/>
        <v>0</v>
      </c>
      <c r="BH175" s="148">
        <f t="shared" si="27"/>
        <v>0</v>
      </c>
      <c r="BI175" s="148">
        <f t="shared" si="28"/>
        <v>0</v>
      </c>
      <c r="BJ175" s="15" t="s">
        <v>88</v>
      </c>
      <c r="BK175" s="148">
        <f t="shared" si="29"/>
        <v>0</v>
      </c>
      <c r="BL175" s="15" t="s">
        <v>263</v>
      </c>
      <c r="BM175" s="147" t="s">
        <v>2529</v>
      </c>
    </row>
    <row r="176" spans="2:65" s="1" customFormat="1" ht="16.5" customHeight="1">
      <c r="B176" s="30"/>
      <c r="C176" s="135" t="s">
        <v>589</v>
      </c>
      <c r="D176" s="135" t="s">
        <v>170</v>
      </c>
      <c r="E176" s="136" t="s">
        <v>2530</v>
      </c>
      <c r="F176" s="137" t="s">
        <v>2531</v>
      </c>
      <c r="G176" s="138" t="s">
        <v>566</v>
      </c>
      <c r="H176" s="139">
        <v>1</v>
      </c>
      <c r="I176" s="140"/>
      <c r="J176" s="141">
        <f t="shared" si="20"/>
        <v>0</v>
      </c>
      <c r="K176" s="142"/>
      <c r="L176" s="30"/>
      <c r="M176" s="143" t="s">
        <v>1</v>
      </c>
      <c r="N176" s="144" t="s">
        <v>46</v>
      </c>
      <c r="P176" s="145">
        <f t="shared" si="21"/>
        <v>0</v>
      </c>
      <c r="Q176" s="145">
        <v>0</v>
      </c>
      <c r="R176" s="145">
        <f t="shared" si="22"/>
        <v>0</v>
      </c>
      <c r="S176" s="145">
        <v>0</v>
      </c>
      <c r="T176" s="146">
        <f t="shared" si="23"/>
        <v>0</v>
      </c>
      <c r="AR176" s="147" t="s">
        <v>263</v>
      </c>
      <c r="AT176" s="147" t="s">
        <v>170</v>
      </c>
      <c r="AU176" s="147" t="s">
        <v>98</v>
      </c>
      <c r="AY176" s="15" t="s">
        <v>168</v>
      </c>
      <c r="BE176" s="148">
        <f t="shared" si="24"/>
        <v>0</v>
      </c>
      <c r="BF176" s="148">
        <f t="shared" si="25"/>
        <v>0</v>
      </c>
      <c r="BG176" s="148">
        <f t="shared" si="26"/>
        <v>0</v>
      </c>
      <c r="BH176" s="148">
        <f t="shared" si="27"/>
        <v>0</v>
      </c>
      <c r="BI176" s="148">
        <f t="shared" si="28"/>
        <v>0</v>
      </c>
      <c r="BJ176" s="15" t="s">
        <v>88</v>
      </c>
      <c r="BK176" s="148">
        <f t="shared" si="29"/>
        <v>0</v>
      </c>
      <c r="BL176" s="15" t="s">
        <v>263</v>
      </c>
      <c r="BM176" s="147" t="s">
        <v>2532</v>
      </c>
    </row>
    <row r="177" spans="2:65" s="1" customFormat="1" ht="16.5" customHeight="1">
      <c r="B177" s="30"/>
      <c r="C177" s="135" t="s">
        <v>594</v>
      </c>
      <c r="D177" s="135" t="s">
        <v>170</v>
      </c>
      <c r="E177" s="136" t="s">
        <v>2533</v>
      </c>
      <c r="F177" s="137" t="s">
        <v>2534</v>
      </c>
      <c r="G177" s="138" t="s">
        <v>566</v>
      </c>
      <c r="H177" s="139">
        <v>1</v>
      </c>
      <c r="I177" s="140"/>
      <c r="J177" s="141">
        <f t="shared" si="20"/>
        <v>0</v>
      </c>
      <c r="K177" s="142"/>
      <c r="L177" s="30"/>
      <c r="M177" s="143" t="s">
        <v>1</v>
      </c>
      <c r="N177" s="144" t="s">
        <v>46</v>
      </c>
      <c r="P177" s="145">
        <f t="shared" si="21"/>
        <v>0</v>
      </c>
      <c r="Q177" s="145">
        <v>0</v>
      </c>
      <c r="R177" s="145">
        <f t="shared" si="22"/>
        <v>0</v>
      </c>
      <c r="S177" s="145">
        <v>0</v>
      </c>
      <c r="T177" s="146">
        <f t="shared" si="23"/>
        <v>0</v>
      </c>
      <c r="AR177" s="147" t="s">
        <v>263</v>
      </c>
      <c r="AT177" s="147" t="s">
        <v>170</v>
      </c>
      <c r="AU177" s="147" t="s">
        <v>98</v>
      </c>
      <c r="AY177" s="15" t="s">
        <v>168</v>
      </c>
      <c r="BE177" s="148">
        <f t="shared" si="24"/>
        <v>0</v>
      </c>
      <c r="BF177" s="148">
        <f t="shared" si="25"/>
        <v>0</v>
      </c>
      <c r="BG177" s="148">
        <f t="shared" si="26"/>
        <v>0</v>
      </c>
      <c r="BH177" s="148">
        <f t="shared" si="27"/>
        <v>0</v>
      </c>
      <c r="BI177" s="148">
        <f t="shared" si="28"/>
        <v>0</v>
      </c>
      <c r="BJ177" s="15" t="s">
        <v>88</v>
      </c>
      <c r="BK177" s="148">
        <f t="shared" si="29"/>
        <v>0</v>
      </c>
      <c r="BL177" s="15" t="s">
        <v>263</v>
      </c>
      <c r="BM177" s="147" t="s">
        <v>2535</v>
      </c>
    </row>
    <row r="178" spans="2:65" s="1" customFormat="1" ht="16.5" customHeight="1">
      <c r="B178" s="30"/>
      <c r="C178" s="135" t="s">
        <v>599</v>
      </c>
      <c r="D178" s="135" t="s">
        <v>170</v>
      </c>
      <c r="E178" s="136" t="s">
        <v>2536</v>
      </c>
      <c r="F178" s="137" t="s">
        <v>2537</v>
      </c>
      <c r="G178" s="138" t="s">
        <v>566</v>
      </c>
      <c r="H178" s="139">
        <v>1</v>
      </c>
      <c r="I178" s="140"/>
      <c r="J178" s="141">
        <f t="shared" si="20"/>
        <v>0</v>
      </c>
      <c r="K178" s="142"/>
      <c r="L178" s="30"/>
      <c r="M178" s="143" t="s">
        <v>1</v>
      </c>
      <c r="N178" s="144" t="s">
        <v>46</v>
      </c>
      <c r="P178" s="145">
        <f t="shared" si="21"/>
        <v>0</v>
      </c>
      <c r="Q178" s="145">
        <v>0</v>
      </c>
      <c r="R178" s="145">
        <f t="shared" si="22"/>
        <v>0</v>
      </c>
      <c r="S178" s="145">
        <v>0</v>
      </c>
      <c r="T178" s="146">
        <f t="shared" si="23"/>
        <v>0</v>
      </c>
      <c r="AR178" s="147" t="s">
        <v>263</v>
      </c>
      <c r="AT178" s="147" t="s">
        <v>170</v>
      </c>
      <c r="AU178" s="147" t="s">
        <v>98</v>
      </c>
      <c r="AY178" s="15" t="s">
        <v>168</v>
      </c>
      <c r="BE178" s="148">
        <f t="shared" si="24"/>
        <v>0</v>
      </c>
      <c r="BF178" s="148">
        <f t="shared" si="25"/>
        <v>0</v>
      </c>
      <c r="BG178" s="148">
        <f t="shared" si="26"/>
        <v>0</v>
      </c>
      <c r="BH178" s="148">
        <f t="shared" si="27"/>
        <v>0</v>
      </c>
      <c r="BI178" s="148">
        <f t="shared" si="28"/>
        <v>0</v>
      </c>
      <c r="BJ178" s="15" t="s">
        <v>88</v>
      </c>
      <c r="BK178" s="148">
        <f t="shared" si="29"/>
        <v>0</v>
      </c>
      <c r="BL178" s="15" t="s">
        <v>263</v>
      </c>
      <c r="BM178" s="147" t="s">
        <v>2538</v>
      </c>
    </row>
    <row r="179" spans="2:65" s="1" customFormat="1" ht="16.5" customHeight="1">
      <c r="B179" s="30"/>
      <c r="C179" s="135" t="s">
        <v>604</v>
      </c>
      <c r="D179" s="135" t="s">
        <v>170</v>
      </c>
      <c r="E179" s="136" t="s">
        <v>2539</v>
      </c>
      <c r="F179" s="137" t="s">
        <v>2540</v>
      </c>
      <c r="G179" s="138" t="s">
        <v>566</v>
      </c>
      <c r="H179" s="139">
        <v>1</v>
      </c>
      <c r="I179" s="140"/>
      <c r="J179" s="141">
        <f t="shared" si="20"/>
        <v>0</v>
      </c>
      <c r="K179" s="142"/>
      <c r="L179" s="30"/>
      <c r="M179" s="143" t="s">
        <v>1</v>
      </c>
      <c r="N179" s="144" t="s">
        <v>46</v>
      </c>
      <c r="P179" s="145">
        <f t="shared" si="21"/>
        <v>0</v>
      </c>
      <c r="Q179" s="145">
        <v>0</v>
      </c>
      <c r="R179" s="145">
        <f t="shared" si="22"/>
        <v>0</v>
      </c>
      <c r="S179" s="145">
        <v>0</v>
      </c>
      <c r="T179" s="146">
        <f t="shared" si="23"/>
        <v>0</v>
      </c>
      <c r="AR179" s="147" t="s">
        <v>263</v>
      </c>
      <c r="AT179" s="147" t="s">
        <v>170</v>
      </c>
      <c r="AU179" s="147" t="s">
        <v>98</v>
      </c>
      <c r="AY179" s="15" t="s">
        <v>168</v>
      </c>
      <c r="BE179" s="148">
        <f t="shared" si="24"/>
        <v>0</v>
      </c>
      <c r="BF179" s="148">
        <f t="shared" si="25"/>
        <v>0</v>
      </c>
      <c r="BG179" s="148">
        <f t="shared" si="26"/>
        <v>0</v>
      </c>
      <c r="BH179" s="148">
        <f t="shared" si="27"/>
        <v>0</v>
      </c>
      <c r="BI179" s="148">
        <f t="shared" si="28"/>
        <v>0</v>
      </c>
      <c r="BJ179" s="15" t="s">
        <v>88</v>
      </c>
      <c r="BK179" s="148">
        <f t="shared" si="29"/>
        <v>0</v>
      </c>
      <c r="BL179" s="15" t="s">
        <v>263</v>
      </c>
      <c r="BM179" s="147" t="s">
        <v>2541</v>
      </c>
    </row>
    <row r="180" spans="2:65" s="1" customFormat="1" ht="16.5" customHeight="1">
      <c r="B180" s="30"/>
      <c r="C180" s="135" t="s">
        <v>609</v>
      </c>
      <c r="D180" s="135" t="s">
        <v>170</v>
      </c>
      <c r="E180" s="136" t="s">
        <v>2542</v>
      </c>
      <c r="F180" s="137" t="s">
        <v>2543</v>
      </c>
      <c r="G180" s="138" t="s">
        <v>566</v>
      </c>
      <c r="H180" s="139">
        <v>1</v>
      </c>
      <c r="I180" s="140"/>
      <c r="J180" s="141">
        <f t="shared" si="20"/>
        <v>0</v>
      </c>
      <c r="K180" s="142"/>
      <c r="L180" s="30"/>
      <c r="M180" s="143" t="s">
        <v>1</v>
      </c>
      <c r="N180" s="144" t="s">
        <v>46</v>
      </c>
      <c r="P180" s="145">
        <f t="shared" si="21"/>
        <v>0</v>
      </c>
      <c r="Q180" s="145">
        <v>0</v>
      </c>
      <c r="R180" s="145">
        <f t="shared" si="22"/>
        <v>0</v>
      </c>
      <c r="S180" s="145">
        <v>0</v>
      </c>
      <c r="T180" s="146">
        <f t="shared" si="23"/>
        <v>0</v>
      </c>
      <c r="AR180" s="147" t="s">
        <v>263</v>
      </c>
      <c r="AT180" s="147" t="s">
        <v>170</v>
      </c>
      <c r="AU180" s="147" t="s">
        <v>98</v>
      </c>
      <c r="AY180" s="15" t="s">
        <v>168</v>
      </c>
      <c r="BE180" s="148">
        <f t="shared" si="24"/>
        <v>0</v>
      </c>
      <c r="BF180" s="148">
        <f t="shared" si="25"/>
        <v>0</v>
      </c>
      <c r="BG180" s="148">
        <f t="shared" si="26"/>
        <v>0</v>
      </c>
      <c r="BH180" s="148">
        <f t="shared" si="27"/>
        <v>0</v>
      </c>
      <c r="BI180" s="148">
        <f t="shared" si="28"/>
        <v>0</v>
      </c>
      <c r="BJ180" s="15" t="s">
        <v>88</v>
      </c>
      <c r="BK180" s="148">
        <f t="shared" si="29"/>
        <v>0</v>
      </c>
      <c r="BL180" s="15" t="s">
        <v>263</v>
      </c>
      <c r="BM180" s="147" t="s">
        <v>2544</v>
      </c>
    </row>
    <row r="181" spans="2:65" s="1" customFormat="1" ht="16.5" customHeight="1">
      <c r="B181" s="30"/>
      <c r="C181" s="135" t="s">
        <v>611</v>
      </c>
      <c r="D181" s="135" t="s">
        <v>170</v>
      </c>
      <c r="E181" s="136" t="s">
        <v>2545</v>
      </c>
      <c r="F181" s="137" t="s">
        <v>2084</v>
      </c>
      <c r="G181" s="138" t="s">
        <v>566</v>
      </c>
      <c r="H181" s="139">
        <v>1</v>
      </c>
      <c r="I181" s="140"/>
      <c r="J181" s="141">
        <f t="shared" si="20"/>
        <v>0</v>
      </c>
      <c r="K181" s="142"/>
      <c r="L181" s="30"/>
      <c r="M181" s="143" t="s">
        <v>1</v>
      </c>
      <c r="N181" s="144" t="s">
        <v>46</v>
      </c>
      <c r="P181" s="145">
        <f t="shared" si="21"/>
        <v>0</v>
      </c>
      <c r="Q181" s="145">
        <v>0</v>
      </c>
      <c r="R181" s="145">
        <f t="shared" si="22"/>
        <v>0</v>
      </c>
      <c r="S181" s="145">
        <v>0</v>
      </c>
      <c r="T181" s="146">
        <f t="shared" si="23"/>
        <v>0</v>
      </c>
      <c r="AR181" s="147" t="s">
        <v>263</v>
      </c>
      <c r="AT181" s="147" t="s">
        <v>170</v>
      </c>
      <c r="AU181" s="147" t="s">
        <v>98</v>
      </c>
      <c r="AY181" s="15" t="s">
        <v>168</v>
      </c>
      <c r="BE181" s="148">
        <f t="shared" si="24"/>
        <v>0</v>
      </c>
      <c r="BF181" s="148">
        <f t="shared" si="25"/>
        <v>0</v>
      </c>
      <c r="BG181" s="148">
        <f t="shared" si="26"/>
        <v>0</v>
      </c>
      <c r="BH181" s="148">
        <f t="shared" si="27"/>
        <v>0</v>
      </c>
      <c r="BI181" s="148">
        <f t="shared" si="28"/>
        <v>0</v>
      </c>
      <c r="BJ181" s="15" t="s">
        <v>88</v>
      </c>
      <c r="BK181" s="148">
        <f t="shared" si="29"/>
        <v>0</v>
      </c>
      <c r="BL181" s="15" t="s">
        <v>263</v>
      </c>
      <c r="BM181" s="147" t="s">
        <v>2546</v>
      </c>
    </row>
    <row r="182" spans="2:65" s="1" customFormat="1" ht="16.5" customHeight="1">
      <c r="B182" s="30"/>
      <c r="C182" s="135" t="s">
        <v>613</v>
      </c>
      <c r="D182" s="135" t="s">
        <v>170</v>
      </c>
      <c r="E182" s="136" t="s">
        <v>2547</v>
      </c>
      <c r="F182" s="137" t="s">
        <v>2086</v>
      </c>
      <c r="G182" s="138" t="s">
        <v>566</v>
      </c>
      <c r="H182" s="139">
        <v>1</v>
      </c>
      <c r="I182" s="140"/>
      <c r="J182" s="141">
        <f t="shared" si="20"/>
        <v>0</v>
      </c>
      <c r="K182" s="142"/>
      <c r="L182" s="30"/>
      <c r="M182" s="143" t="s">
        <v>1</v>
      </c>
      <c r="N182" s="144" t="s">
        <v>46</v>
      </c>
      <c r="P182" s="145">
        <f t="shared" si="21"/>
        <v>0</v>
      </c>
      <c r="Q182" s="145">
        <v>0</v>
      </c>
      <c r="R182" s="145">
        <f t="shared" si="22"/>
        <v>0</v>
      </c>
      <c r="S182" s="145">
        <v>0</v>
      </c>
      <c r="T182" s="146">
        <f t="shared" si="23"/>
        <v>0</v>
      </c>
      <c r="AR182" s="147" t="s">
        <v>263</v>
      </c>
      <c r="AT182" s="147" t="s">
        <v>170</v>
      </c>
      <c r="AU182" s="147" t="s">
        <v>98</v>
      </c>
      <c r="AY182" s="15" t="s">
        <v>168</v>
      </c>
      <c r="BE182" s="148">
        <f t="shared" si="24"/>
        <v>0</v>
      </c>
      <c r="BF182" s="148">
        <f t="shared" si="25"/>
        <v>0</v>
      </c>
      <c r="BG182" s="148">
        <f t="shared" si="26"/>
        <v>0</v>
      </c>
      <c r="BH182" s="148">
        <f t="shared" si="27"/>
        <v>0</v>
      </c>
      <c r="BI182" s="148">
        <f t="shared" si="28"/>
        <v>0</v>
      </c>
      <c r="BJ182" s="15" t="s">
        <v>88</v>
      </c>
      <c r="BK182" s="148">
        <f t="shared" si="29"/>
        <v>0</v>
      </c>
      <c r="BL182" s="15" t="s">
        <v>263</v>
      </c>
      <c r="BM182" s="147" t="s">
        <v>2548</v>
      </c>
    </row>
    <row r="183" spans="2:65" s="1" customFormat="1" ht="16.5" customHeight="1">
      <c r="B183" s="30"/>
      <c r="C183" s="135" t="s">
        <v>617</v>
      </c>
      <c r="D183" s="135" t="s">
        <v>170</v>
      </c>
      <c r="E183" s="136" t="s">
        <v>2549</v>
      </c>
      <c r="F183" s="137" t="s">
        <v>2550</v>
      </c>
      <c r="G183" s="138" t="s">
        <v>566</v>
      </c>
      <c r="H183" s="139">
        <v>1</v>
      </c>
      <c r="I183" s="140"/>
      <c r="J183" s="141">
        <f t="shared" si="20"/>
        <v>0</v>
      </c>
      <c r="K183" s="142"/>
      <c r="L183" s="30"/>
      <c r="M183" s="184" t="s">
        <v>1</v>
      </c>
      <c r="N183" s="185" t="s">
        <v>46</v>
      </c>
      <c r="O183" s="169"/>
      <c r="P183" s="186">
        <f t="shared" si="21"/>
        <v>0</v>
      </c>
      <c r="Q183" s="186">
        <v>0</v>
      </c>
      <c r="R183" s="186">
        <f t="shared" si="22"/>
        <v>0</v>
      </c>
      <c r="S183" s="186">
        <v>0</v>
      </c>
      <c r="T183" s="187">
        <f t="shared" si="23"/>
        <v>0</v>
      </c>
      <c r="AR183" s="147" t="s">
        <v>263</v>
      </c>
      <c r="AT183" s="147" t="s">
        <v>170</v>
      </c>
      <c r="AU183" s="147" t="s">
        <v>98</v>
      </c>
      <c r="AY183" s="15" t="s">
        <v>168</v>
      </c>
      <c r="BE183" s="148">
        <f t="shared" si="24"/>
        <v>0</v>
      </c>
      <c r="BF183" s="148">
        <f t="shared" si="25"/>
        <v>0</v>
      </c>
      <c r="BG183" s="148">
        <f t="shared" si="26"/>
        <v>0</v>
      </c>
      <c r="BH183" s="148">
        <f t="shared" si="27"/>
        <v>0</v>
      </c>
      <c r="BI183" s="148">
        <f t="shared" si="28"/>
        <v>0</v>
      </c>
      <c r="BJ183" s="15" t="s">
        <v>88</v>
      </c>
      <c r="BK183" s="148">
        <f t="shared" si="29"/>
        <v>0</v>
      </c>
      <c r="BL183" s="15" t="s">
        <v>263</v>
      </c>
      <c r="BM183" s="147" t="s">
        <v>2551</v>
      </c>
    </row>
    <row r="184" spans="2:12" s="1" customFormat="1" ht="6.9" customHeight="1">
      <c r="B184" s="42"/>
      <c r="C184" s="43"/>
      <c r="D184" s="43"/>
      <c r="E184" s="43"/>
      <c r="F184" s="43"/>
      <c r="G184" s="43"/>
      <c r="H184" s="43"/>
      <c r="I184" s="43"/>
      <c r="J184" s="43"/>
      <c r="K184" s="43"/>
      <c r="L184" s="30"/>
    </row>
  </sheetData>
  <sheetProtection algorithmName="SHA-512" hashValue="CU2Uck+N2xOOd8+fXwu33QVXF+E5hVZ3eFXClPk/odjLHEduskWEmRmV6scf3W1W78dGOFcBb2Cue/VG4rvtXw==" saltValue="z35qZppkpERUeQJmV5/QTw==" spinCount="100000" sheet="1" objects="1" scenarios="1" formatColumns="0" formatRows="0" autoFilter="0"/>
  <autoFilter ref="C119:K183"/>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161"/>
  <sheetViews>
    <sheetView showGridLines="0" workbookViewId="0" topLeftCell="A1">
      <selection activeCell="BE41" sqref="BE4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00"/>
      <c r="M2" s="200"/>
      <c r="N2" s="200"/>
      <c r="O2" s="200"/>
      <c r="P2" s="200"/>
      <c r="Q2" s="200"/>
      <c r="R2" s="200"/>
      <c r="S2" s="200"/>
      <c r="T2" s="200"/>
      <c r="U2" s="200"/>
      <c r="V2" s="200"/>
      <c r="AT2" s="15" t="s">
        <v>129</v>
      </c>
    </row>
    <row r="3" spans="2:46" ht="6.9" customHeight="1">
      <c r="B3" s="16"/>
      <c r="C3" s="17"/>
      <c r="D3" s="17"/>
      <c r="E3" s="17"/>
      <c r="F3" s="17"/>
      <c r="G3" s="17"/>
      <c r="H3" s="17"/>
      <c r="I3" s="17"/>
      <c r="J3" s="17"/>
      <c r="K3" s="17"/>
      <c r="L3" s="18"/>
      <c r="AT3" s="15" t="s">
        <v>90</v>
      </c>
    </row>
    <row r="4" spans="2:46" ht="24.9" customHeight="1">
      <c r="B4" s="18"/>
      <c r="D4" s="19" t="s">
        <v>130</v>
      </c>
      <c r="L4" s="18"/>
      <c r="M4" s="91" t="s">
        <v>10</v>
      </c>
      <c r="AT4" s="15" t="s">
        <v>4</v>
      </c>
    </row>
    <row r="5" spans="2:12" ht="6.9" customHeight="1">
      <c r="B5" s="18"/>
      <c r="L5" s="18"/>
    </row>
    <row r="6" spans="2:12" ht="12" customHeight="1">
      <c r="B6" s="18"/>
      <c r="D6" s="25" t="s">
        <v>16</v>
      </c>
      <c r="L6" s="18"/>
    </row>
    <row r="7" spans="2:12" ht="26.25" customHeight="1">
      <c r="B7" s="18"/>
      <c r="E7" s="231" t="str">
        <f>'Rekapitulace stavby'!K6</f>
        <v>Zvýšení bezpečnosti heliportu - Masarykova nemocnice Ústí nad Labem, o. z</v>
      </c>
      <c r="F7" s="232"/>
      <c r="G7" s="232"/>
      <c r="H7" s="232"/>
      <c r="L7" s="18"/>
    </row>
    <row r="8" spans="2:12" s="1" customFormat="1" ht="12" customHeight="1">
      <c r="B8" s="30"/>
      <c r="D8" s="25" t="s">
        <v>131</v>
      </c>
      <c r="L8" s="30"/>
    </row>
    <row r="9" spans="2:12" s="1" customFormat="1" ht="16.5" customHeight="1">
      <c r="B9" s="30"/>
      <c r="E9" s="193" t="s">
        <v>2552</v>
      </c>
      <c r="F9" s="233"/>
      <c r="G9" s="233"/>
      <c r="H9" s="233"/>
      <c r="L9" s="30"/>
    </row>
    <row r="10" spans="2:12" s="1" customFormat="1" ht="10.2">
      <c r="B10" s="30"/>
      <c r="L10" s="30"/>
    </row>
    <row r="11" spans="2:12" s="1" customFormat="1" ht="12" customHeight="1">
      <c r="B11" s="30"/>
      <c r="D11" s="25" t="s">
        <v>18</v>
      </c>
      <c r="F11" s="23" t="s">
        <v>1</v>
      </c>
      <c r="I11" s="25" t="s">
        <v>19</v>
      </c>
      <c r="J11" s="23" t="s">
        <v>1</v>
      </c>
      <c r="L11" s="30"/>
    </row>
    <row r="12" spans="2:12" s="1" customFormat="1" ht="12" customHeight="1">
      <c r="B12" s="30"/>
      <c r="D12" s="25" t="s">
        <v>20</v>
      </c>
      <c r="F12" s="23" t="s">
        <v>21</v>
      </c>
      <c r="I12" s="25" t="s">
        <v>22</v>
      </c>
      <c r="J12" s="50" t="str">
        <f>'Rekapitulace stavby'!AN8</f>
        <v>29. 4. 2024</v>
      </c>
      <c r="L12" s="30"/>
    </row>
    <row r="13" spans="2:12" s="1" customFormat="1" ht="10.8" customHeight="1">
      <c r="B13" s="30"/>
      <c r="L13" s="30"/>
    </row>
    <row r="14" spans="2:12" s="1" customFormat="1" ht="12" customHeight="1">
      <c r="B14" s="30"/>
      <c r="D14" s="25" t="s">
        <v>24</v>
      </c>
      <c r="I14" s="25" t="s">
        <v>25</v>
      </c>
      <c r="J14" s="23" t="s">
        <v>26</v>
      </c>
      <c r="L14" s="30"/>
    </row>
    <row r="15" spans="2:12" s="1" customFormat="1" ht="18" customHeight="1">
      <c r="B15" s="30"/>
      <c r="E15" s="23" t="s">
        <v>27</v>
      </c>
      <c r="I15" s="25" t="s">
        <v>28</v>
      </c>
      <c r="J15" s="23" t="s">
        <v>29</v>
      </c>
      <c r="L15" s="30"/>
    </row>
    <row r="16" spans="2:12" s="1" customFormat="1" ht="6.9" customHeight="1">
      <c r="B16" s="30"/>
      <c r="L16" s="30"/>
    </row>
    <row r="17" spans="2:12" s="1" customFormat="1" ht="12" customHeight="1">
      <c r="B17" s="30"/>
      <c r="D17" s="25" t="s">
        <v>30</v>
      </c>
      <c r="I17" s="25" t="s">
        <v>25</v>
      </c>
      <c r="J17" s="26" t="str">
        <f>'Rekapitulace stavby'!AN13</f>
        <v>Vyplň údaj</v>
      </c>
      <c r="L17" s="30"/>
    </row>
    <row r="18" spans="2:12" s="1" customFormat="1" ht="18" customHeight="1">
      <c r="B18" s="30"/>
      <c r="E18" s="234" t="str">
        <f>'Rekapitulace stavby'!E14</f>
        <v>Vyplň údaj</v>
      </c>
      <c r="F18" s="199"/>
      <c r="G18" s="199"/>
      <c r="H18" s="199"/>
      <c r="I18" s="25" t="s">
        <v>28</v>
      </c>
      <c r="J18" s="26" t="str">
        <f>'Rekapitulace stavby'!AN14</f>
        <v>Vyplň údaj</v>
      </c>
      <c r="L18" s="30"/>
    </row>
    <row r="19" spans="2:12" s="1" customFormat="1" ht="6.9" customHeight="1">
      <c r="B19" s="30"/>
      <c r="L19" s="30"/>
    </row>
    <row r="20" spans="2:12" s="1" customFormat="1" ht="12" customHeight="1">
      <c r="B20" s="30"/>
      <c r="D20" s="25" t="s">
        <v>32</v>
      </c>
      <c r="I20" s="25" t="s">
        <v>25</v>
      </c>
      <c r="J20" s="23" t="s">
        <v>33</v>
      </c>
      <c r="L20" s="30"/>
    </row>
    <row r="21" spans="2:12" s="1" customFormat="1" ht="18" customHeight="1">
      <c r="B21" s="30"/>
      <c r="E21" s="23" t="s">
        <v>34</v>
      </c>
      <c r="I21" s="25" t="s">
        <v>28</v>
      </c>
      <c r="J21" s="23" t="s">
        <v>35</v>
      </c>
      <c r="L21" s="30"/>
    </row>
    <row r="22" spans="2:12" s="1" customFormat="1" ht="6.9" customHeight="1">
      <c r="B22" s="30"/>
      <c r="L22" s="30"/>
    </row>
    <row r="23" spans="2:12" s="1" customFormat="1" ht="12" customHeight="1">
      <c r="B23" s="30"/>
      <c r="D23" s="25" t="s">
        <v>37</v>
      </c>
      <c r="I23" s="25" t="s">
        <v>25</v>
      </c>
      <c r="J23" s="23" t="str">
        <f>IF('Rekapitulace stavby'!AN19="","",'Rekapitulace stavby'!AN19)</f>
        <v/>
      </c>
      <c r="L23" s="30"/>
    </row>
    <row r="24" spans="2:12" s="1" customFormat="1" ht="18" customHeight="1">
      <c r="B24" s="30"/>
      <c r="E24" s="23" t="str">
        <f>IF('Rekapitulace stavby'!E20="","",'Rekapitulace stavby'!E20)</f>
        <v xml:space="preserve"> </v>
      </c>
      <c r="I24" s="25" t="s">
        <v>28</v>
      </c>
      <c r="J24" s="23" t="str">
        <f>IF('Rekapitulace stavby'!AN20="","",'Rekapitulace stavby'!AN20)</f>
        <v/>
      </c>
      <c r="L24" s="30"/>
    </row>
    <row r="25" spans="2:12" s="1" customFormat="1" ht="6.9" customHeight="1">
      <c r="B25" s="30"/>
      <c r="L25" s="30"/>
    </row>
    <row r="26" spans="2:12" s="1" customFormat="1" ht="12" customHeight="1">
      <c r="B26" s="30"/>
      <c r="D26" s="25" t="s">
        <v>39</v>
      </c>
      <c r="L26" s="30"/>
    </row>
    <row r="27" spans="2:12" s="7" customFormat="1" ht="47.25" customHeight="1">
      <c r="B27" s="92"/>
      <c r="E27" s="204" t="s">
        <v>40</v>
      </c>
      <c r="F27" s="204"/>
      <c r="G27" s="204"/>
      <c r="H27" s="204"/>
      <c r="L27" s="92"/>
    </row>
    <row r="28" spans="2:12" s="1" customFormat="1" ht="6.9" customHeight="1">
      <c r="B28" s="30"/>
      <c r="L28" s="30"/>
    </row>
    <row r="29" spans="2:12" s="1" customFormat="1" ht="6.9" customHeight="1">
      <c r="B29" s="30"/>
      <c r="D29" s="51"/>
      <c r="E29" s="51"/>
      <c r="F29" s="51"/>
      <c r="G29" s="51"/>
      <c r="H29" s="51"/>
      <c r="I29" s="51"/>
      <c r="J29" s="51"/>
      <c r="K29" s="51"/>
      <c r="L29" s="30"/>
    </row>
    <row r="30" spans="2:12" s="1" customFormat="1" ht="25.35" customHeight="1">
      <c r="B30" s="30"/>
      <c r="D30" s="93" t="s">
        <v>41</v>
      </c>
      <c r="J30" s="64">
        <f>ROUND(J124,2)</f>
        <v>0</v>
      </c>
      <c r="L30" s="30"/>
    </row>
    <row r="31" spans="2:12" s="1" customFormat="1" ht="6.9" customHeight="1">
      <c r="B31" s="30"/>
      <c r="D31" s="51"/>
      <c r="E31" s="51"/>
      <c r="F31" s="51"/>
      <c r="G31" s="51"/>
      <c r="H31" s="51"/>
      <c r="I31" s="51"/>
      <c r="J31" s="51"/>
      <c r="K31" s="51"/>
      <c r="L31" s="30"/>
    </row>
    <row r="32" spans="2:12" s="1" customFormat="1" ht="14.4" customHeight="1">
      <c r="B32" s="30"/>
      <c r="F32" s="33" t="s">
        <v>43</v>
      </c>
      <c r="I32" s="33" t="s">
        <v>42</v>
      </c>
      <c r="J32" s="33" t="s">
        <v>44</v>
      </c>
      <c r="L32" s="30"/>
    </row>
    <row r="33" spans="2:12" s="1" customFormat="1" ht="14.4" customHeight="1">
      <c r="B33" s="30"/>
      <c r="D33" s="53" t="s">
        <v>45</v>
      </c>
      <c r="E33" s="25" t="s">
        <v>46</v>
      </c>
      <c r="F33" s="83">
        <f>ROUND((SUM(BE124:BE160)),2)</f>
        <v>0</v>
      </c>
      <c r="I33" s="94">
        <v>0.21</v>
      </c>
      <c r="J33" s="83">
        <f>ROUND(((SUM(BE124:BE160))*I33),2)</f>
        <v>0</v>
      </c>
      <c r="L33" s="30"/>
    </row>
    <row r="34" spans="2:12" s="1" customFormat="1" ht="14.4" customHeight="1">
      <c r="B34" s="30"/>
      <c r="E34" s="25" t="s">
        <v>47</v>
      </c>
      <c r="F34" s="83">
        <f>ROUND((SUM(BF124:BF160)),2)</f>
        <v>0</v>
      </c>
      <c r="I34" s="94">
        <v>0.12</v>
      </c>
      <c r="J34" s="83">
        <f>ROUND(((SUM(BF124:BF160))*I34),2)</f>
        <v>0</v>
      </c>
      <c r="L34" s="30"/>
    </row>
    <row r="35" spans="2:12" s="1" customFormat="1" ht="14.4" customHeight="1" hidden="1">
      <c r="B35" s="30"/>
      <c r="E35" s="25" t="s">
        <v>48</v>
      </c>
      <c r="F35" s="83">
        <f>ROUND((SUM(BG124:BG160)),2)</f>
        <v>0</v>
      </c>
      <c r="I35" s="94">
        <v>0.21</v>
      </c>
      <c r="J35" s="83">
        <f>0</f>
        <v>0</v>
      </c>
      <c r="L35" s="30"/>
    </row>
    <row r="36" spans="2:12" s="1" customFormat="1" ht="14.4" customHeight="1" hidden="1">
      <c r="B36" s="30"/>
      <c r="E36" s="25" t="s">
        <v>49</v>
      </c>
      <c r="F36" s="83">
        <f>ROUND((SUM(BH124:BH160)),2)</f>
        <v>0</v>
      </c>
      <c r="I36" s="94">
        <v>0.12</v>
      </c>
      <c r="J36" s="83">
        <f>0</f>
        <v>0</v>
      </c>
      <c r="L36" s="30"/>
    </row>
    <row r="37" spans="2:12" s="1" customFormat="1" ht="14.4" customHeight="1" hidden="1">
      <c r="B37" s="30"/>
      <c r="E37" s="25" t="s">
        <v>50</v>
      </c>
      <c r="F37" s="83">
        <f>ROUND((SUM(BI124:BI160)),2)</f>
        <v>0</v>
      </c>
      <c r="I37" s="94">
        <v>0</v>
      </c>
      <c r="J37" s="83">
        <f>0</f>
        <v>0</v>
      </c>
      <c r="L37" s="30"/>
    </row>
    <row r="38" spans="2:12" s="1" customFormat="1" ht="6.9" customHeight="1">
      <c r="B38" s="30"/>
      <c r="L38" s="30"/>
    </row>
    <row r="39" spans="2:12" s="1" customFormat="1" ht="25.35" customHeight="1">
      <c r="B39" s="30"/>
      <c r="C39" s="95"/>
      <c r="D39" s="96" t="s">
        <v>51</v>
      </c>
      <c r="E39" s="55"/>
      <c r="F39" s="55"/>
      <c r="G39" s="97" t="s">
        <v>52</v>
      </c>
      <c r="H39" s="98" t="s">
        <v>53</v>
      </c>
      <c r="I39" s="55"/>
      <c r="J39" s="99">
        <f>SUM(J30:J37)</f>
        <v>0</v>
      </c>
      <c r="K39" s="100"/>
      <c r="L39" s="30"/>
    </row>
    <row r="40" spans="2:12" s="1" customFormat="1" ht="14.4" customHeight="1">
      <c r="B40" s="30"/>
      <c r="L40" s="30"/>
    </row>
    <row r="41" spans="2:12" ht="14.4" customHeight="1">
      <c r="B41" s="18"/>
      <c r="L41" s="18"/>
    </row>
    <row r="42" spans="2:12" ht="14.4" customHeight="1">
      <c r="B42" s="18"/>
      <c r="L42" s="18"/>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0"/>
      <c r="D50" s="39" t="s">
        <v>54</v>
      </c>
      <c r="E50" s="40"/>
      <c r="F50" s="40"/>
      <c r="G50" s="39" t="s">
        <v>55</v>
      </c>
      <c r="H50" s="40"/>
      <c r="I50" s="40"/>
      <c r="J50" s="40"/>
      <c r="K50" s="40"/>
      <c r="L50" s="30"/>
    </row>
    <row r="51" spans="2:12" ht="10.2">
      <c r="B51" s="18"/>
      <c r="L51" s="18"/>
    </row>
    <row r="52" spans="2:12" ht="10.2">
      <c r="B52" s="18"/>
      <c r="L52" s="18"/>
    </row>
    <row r="53" spans="2:12" ht="10.2">
      <c r="B53" s="18"/>
      <c r="L53" s="18"/>
    </row>
    <row r="54" spans="2:12" ht="10.2">
      <c r="B54" s="18"/>
      <c r="L54" s="18"/>
    </row>
    <row r="55" spans="2:12" ht="10.2">
      <c r="B55" s="18"/>
      <c r="L55" s="18"/>
    </row>
    <row r="56" spans="2:12" ht="10.2">
      <c r="B56" s="18"/>
      <c r="L56" s="18"/>
    </row>
    <row r="57" spans="2:12" ht="10.2">
      <c r="B57" s="18"/>
      <c r="L57" s="18"/>
    </row>
    <row r="58" spans="2:12" ht="10.2">
      <c r="B58" s="18"/>
      <c r="L58" s="18"/>
    </row>
    <row r="59" spans="2:12" ht="10.2">
      <c r="B59" s="18"/>
      <c r="L59" s="18"/>
    </row>
    <row r="60" spans="2:12" ht="10.2">
      <c r="B60" s="18"/>
      <c r="L60" s="18"/>
    </row>
    <row r="61" spans="2:12" s="1" customFormat="1" ht="13.2">
      <c r="B61" s="30"/>
      <c r="D61" s="41" t="s">
        <v>56</v>
      </c>
      <c r="E61" s="32"/>
      <c r="F61" s="101" t="s">
        <v>57</v>
      </c>
      <c r="G61" s="41" t="s">
        <v>56</v>
      </c>
      <c r="H61" s="32"/>
      <c r="I61" s="32"/>
      <c r="J61" s="102" t="s">
        <v>57</v>
      </c>
      <c r="K61" s="32"/>
      <c r="L61" s="30"/>
    </row>
    <row r="62" spans="2:12" ht="10.2">
      <c r="B62" s="18"/>
      <c r="L62" s="18"/>
    </row>
    <row r="63" spans="2:12" ht="10.2">
      <c r="B63" s="18"/>
      <c r="L63" s="18"/>
    </row>
    <row r="64" spans="2:12" ht="10.2">
      <c r="B64" s="18"/>
      <c r="L64" s="18"/>
    </row>
    <row r="65" spans="2:12" s="1" customFormat="1" ht="13.2">
      <c r="B65" s="30"/>
      <c r="D65" s="39" t="s">
        <v>58</v>
      </c>
      <c r="E65" s="40"/>
      <c r="F65" s="40"/>
      <c r="G65" s="39" t="s">
        <v>59</v>
      </c>
      <c r="H65" s="40"/>
      <c r="I65" s="40"/>
      <c r="J65" s="40"/>
      <c r="K65" s="40"/>
      <c r="L65" s="30"/>
    </row>
    <row r="66" spans="2:12" ht="10.2">
      <c r="B66" s="18"/>
      <c r="L66" s="18"/>
    </row>
    <row r="67" spans="2:12" ht="10.2">
      <c r="B67" s="18"/>
      <c r="L67" s="18"/>
    </row>
    <row r="68" spans="2:12" ht="10.2">
      <c r="B68" s="18"/>
      <c r="L68" s="18"/>
    </row>
    <row r="69" spans="2:12" ht="10.2">
      <c r="B69" s="18"/>
      <c r="L69" s="18"/>
    </row>
    <row r="70" spans="2:12" ht="10.2">
      <c r="B70" s="18"/>
      <c r="L70" s="18"/>
    </row>
    <row r="71" spans="2:12" ht="10.2">
      <c r="B71" s="18"/>
      <c r="L71" s="18"/>
    </row>
    <row r="72" spans="2:12" ht="10.2">
      <c r="B72" s="18"/>
      <c r="L72" s="18"/>
    </row>
    <row r="73" spans="2:12" ht="10.2">
      <c r="B73" s="18"/>
      <c r="L73" s="18"/>
    </row>
    <row r="74" spans="2:12" ht="10.2">
      <c r="B74" s="18"/>
      <c r="L74" s="18"/>
    </row>
    <row r="75" spans="2:12" ht="10.2">
      <c r="B75" s="18"/>
      <c r="L75" s="18"/>
    </row>
    <row r="76" spans="2:12" s="1" customFormat="1" ht="13.2">
      <c r="B76" s="30"/>
      <c r="D76" s="41" t="s">
        <v>56</v>
      </c>
      <c r="E76" s="32"/>
      <c r="F76" s="101" t="s">
        <v>57</v>
      </c>
      <c r="G76" s="41" t="s">
        <v>56</v>
      </c>
      <c r="H76" s="32"/>
      <c r="I76" s="32"/>
      <c r="J76" s="102" t="s">
        <v>57</v>
      </c>
      <c r="K76" s="32"/>
      <c r="L76" s="30"/>
    </row>
    <row r="77" spans="2:12" s="1" customFormat="1" ht="14.4" customHeight="1">
      <c r="B77" s="42"/>
      <c r="C77" s="43"/>
      <c r="D77" s="43"/>
      <c r="E77" s="43"/>
      <c r="F77" s="43"/>
      <c r="G77" s="43"/>
      <c r="H77" s="43"/>
      <c r="I77" s="43"/>
      <c r="J77" s="43"/>
      <c r="K77" s="43"/>
      <c r="L77" s="30"/>
    </row>
    <row r="81" spans="2:12" s="1" customFormat="1" ht="6.9" customHeight="1">
      <c r="B81" s="44"/>
      <c r="C81" s="45"/>
      <c r="D81" s="45"/>
      <c r="E81" s="45"/>
      <c r="F81" s="45"/>
      <c r="G81" s="45"/>
      <c r="H81" s="45"/>
      <c r="I81" s="45"/>
      <c r="J81" s="45"/>
      <c r="K81" s="45"/>
      <c r="L81" s="30"/>
    </row>
    <row r="82" spans="2:12" s="1" customFormat="1" ht="24.9" customHeight="1">
      <c r="B82" s="30"/>
      <c r="C82" s="19" t="s">
        <v>137</v>
      </c>
      <c r="L82" s="30"/>
    </row>
    <row r="83" spans="2:12" s="1" customFormat="1" ht="6.9" customHeight="1">
      <c r="B83" s="30"/>
      <c r="L83" s="30"/>
    </row>
    <row r="84" spans="2:12" s="1" customFormat="1" ht="12" customHeight="1">
      <c r="B84" s="30"/>
      <c r="C84" s="25" t="s">
        <v>16</v>
      </c>
      <c r="L84" s="30"/>
    </row>
    <row r="85" spans="2:12" s="1" customFormat="1" ht="26.25" customHeight="1">
      <c r="B85" s="30"/>
      <c r="E85" s="231" t="str">
        <f>E7</f>
        <v>Zvýšení bezpečnosti heliportu - Masarykova nemocnice Ústí nad Labem, o. z</v>
      </c>
      <c r="F85" s="232"/>
      <c r="G85" s="232"/>
      <c r="H85" s="232"/>
      <c r="L85" s="30"/>
    </row>
    <row r="86" spans="2:12" s="1" customFormat="1" ht="12" customHeight="1">
      <c r="B86" s="30"/>
      <c r="C86" s="25" t="s">
        <v>131</v>
      </c>
      <c r="L86" s="30"/>
    </row>
    <row r="87" spans="2:12" s="1" customFormat="1" ht="16.5" customHeight="1">
      <c r="B87" s="30"/>
      <c r="E87" s="193" t="str">
        <f>E9</f>
        <v>VRN - Vedlejší rozpočtové náklady</v>
      </c>
      <c r="F87" s="233"/>
      <c r="G87" s="233"/>
      <c r="H87" s="233"/>
      <c r="L87" s="30"/>
    </row>
    <row r="88" spans="2:12" s="1" customFormat="1" ht="6.9" customHeight="1">
      <c r="B88" s="30"/>
      <c r="L88" s="30"/>
    </row>
    <row r="89" spans="2:12" s="1" customFormat="1" ht="12" customHeight="1">
      <c r="B89" s="30"/>
      <c r="C89" s="25" t="s">
        <v>20</v>
      </c>
      <c r="F89" s="23" t="str">
        <f>F12</f>
        <v>Sociální péče 3316/12A, 401 13  pavilon B</v>
      </c>
      <c r="I89" s="25" t="s">
        <v>22</v>
      </c>
      <c r="J89" s="50" t="str">
        <f>IF(J12="","",J12)</f>
        <v>29. 4. 2024</v>
      </c>
      <c r="L89" s="30"/>
    </row>
    <row r="90" spans="2:12" s="1" customFormat="1" ht="6.9" customHeight="1">
      <c r="B90" s="30"/>
      <c r="L90" s="30"/>
    </row>
    <row r="91" spans="2:12" s="1" customFormat="1" ht="40.05" customHeight="1">
      <c r="B91" s="30"/>
      <c r="C91" s="25" t="s">
        <v>24</v>
      </c>
      <c r="F91" s="23" t="str">
        <f>E15</f>
        <v>Krajská zdravotní, a.s., Sociální péče 3316/12A</v>
      </c>
      <c r="I91" s="25" t="s">
        <v>32</v>
      </c>
      <c r="J91" s="28" t="str">
        <f>E21</f>
        <v>SIEBERT+TALAŠ, spol.s r.o., Bucharova 1314/8, P5</v>
      </c>
      <c r="L91" s="30"/>
    </row>
    <row r="92" spans="2:12" s="1" customFormat="1" ht="15.15" customHeight="1">
      <c r="B92" s="30"/>
      <c r="C92" s="25" t="s">
        <v>30</v>
      </c>
      <c r="F92" s="23" t="str">
        <f>IF(E18="","",E18)</f>
        <v>Vyplň údaj</v>
      </c>
      <c r="I92" s="25" t="s">
        <v>37</v>
      </c>
      <c r="J92" s="28" t="str">
        <f>E24</f>
        <v xml:space="preserve"> </v>
      </c>
      <c r="L92" s="30"/>
    </row>
    <row r="93" spans="2:12" s="1" customFormat="1" ht="10.35" customHeight="1">
      <c r="B93" s="30"/>
      <c r="L93" s="30"/>
    </row>
    <row r="94" spans="2:12" s="1" customFormat="1" ht="29.25" customHeight="1">
      <c r="B94" s="30"/>
      <c r="C94" s="103" t="s">
        <v>138</v>
      </c>
      <c r="D94" s="95"/>
      <c r="E94" s="95"/>
      <c r="F94" s="95"/>
      <c r="G94" s="95"/>
      <c r="H94" s="95"/>
      <c r="I94" s="95"/>
      <c r="J94" s="104" t="s">
        <v>139</v>
      </c>
      <c r="K94" s="95"/>
      <c r="L94" s="30"/>
    </row>
    <row r="95" spans="2:12" s="1" customFormat="1" ht="10.35" customHeight="1">
      <c r="B95" s="30"/>
      <c r="L95" s="30"/>
    </row>
    <row r="96" spans="2:47" s="1" customFormat="1" ht="22.8" customHeight="1">
      <c r="B96" s="30"/>
      <c r="C96" s="105" t="s">
        <v>140</v>
      </c>
      <c r="J96" s="64">
        <f>J124</f>
        <v>0</v>
      </c>
      <c r="L96" s="30"/>
      <c r="AU96" s="15" t="s">
        <v>141</v>
      </c>
    </row>
    <row r="97" spans="2:12" s="8" customFormat="1" ht="24.9" customHeight="1">
      <c r="B97" s="106"/>
      <c r="D97" s="107" t="s">
        <v>2552</v>
      </c>
      <c r="E97" s="108"/>
      <c r="F97" s="108"/>
      <c r="G97" s="108"/>
      <c r="H97" s="108"/>
      <c r="I97" s="108"/>
      <c r="J97" s="109">
        <f>J125</f>
        <v>0</v>
      </c>
      <c r="L97" s="106"/>
    </row>
    <row r="98" spans="2:12" s="9" customFormat="1" ht="19.95" customHeight="1">
      <c r="B98" s="110"/>
      <c r="D98" s="111" t="s">
        <v>2553</v>
      </c>
      <c r="E98" s="112"/>
      <c r="F98" s="112"/>
      <c r="G98" s="112"/>
      <c r="H98" s="112"/>
      <c r="I98" s="112"/>
      <c r="J98" s="113">
        <f>J126</f>
        <v>0</v>
      </c>
      <c r="L98" s="110"/>
    </row>
    <row r="99" spans="2:12" s="9" customFormat="1" ht="19.95" customHeight="1">
      <c r="B99" s="110"/>
      <c r="D99" s="111" t="s">
        <v>2554</v>
      </c>
      <c r="E99" s="112"/>
      <c r="F99" s="112"/>
      <c r="G99" s="112"/>
      <c r="H99" s="112"/>
      <c r="I99" s="112"/>
      <c r="J99" s="113">
        <f>J131</f>
        <v>0</v>
      </c>
      <c r="L99" s="110"/>
    </row>
    <row r="100" spans="2:12" s="9" customFormat="1" ht="19.95" customHeight="1">
      <c r="B100" s="110"/>
      <c r="D100" s="111" t="s">
        <v>2555</v>
      </c>
      <c r="E100" s="112"/>
      <c r="F100" s="112"/>
      <c r="G100" s="112"/>
      <c r="H100" s="112"/>
      <c r="I100" s="112"/>
      <c r="J100" s="113">
        <f>J135</f>
        <v>0</v>
      </c>
      <c r="L100" s="110"/>
    </row>
    <row r="101" spans="2:12" s="9" customFormat="1" ht="19.95" customHeight="1">
      <c r="B101" s="110"/>
      <c r="D101" s="111" t="s">
        <v>2556</v>
      </c>
      <c r="E101" s="112"/>
      <c r="F101" s="112"/>
      <c r="G101" s="112"/>
      <c r="H101" s="112"/>
      <c r="I101" s="112"/>
      <c r="J101" s="113">
        <f>J143</f>
        <v>0</v>
      </c>
      <c r="L101" s="110"/>
    </row>
    <row r="102" spans="2:12" s="9" customFormat="1" ht="19.95" customHeight="1">
      <c r="B102" s="110"/>
      <c r="D102" s="111" t="s">
        <v>2557</v>
      </c>
      <c r="E102" s="112"/>
      <c r="F102" s="112"/>
      <c r="G102" s="112"/>
      <c r="H102" s="112"/>
      <c r="I102" s="112"/>
      <c r="J102" s="113">
        <f>J150</f>
        <v>0</v>
      </c>
      <c r="L102" s="110"/>
    </row>
    <row r="103" spans="2:12" s="9" customFormat="1" ht="19.95" customHeight="1">
      <c r="B103" s="110"/>
      <c r="D103" s="111" t="s">
        <v>2558</v>
      </c>
      <c r="E103" s="112"/>
      <c r="F103" s="112"/>
      <c r="G103" s="112"/>
      <c r="H103" s="112"/>
      <c r="I103" s="112"/>
      <c r="J103" s="113">
        <f>J154</f>
        <v>0</v>
      </c>
      <c r="L103" s="110"/>
    </row>
    <row r="104" spans="2:12" s="9" customFormat="1" ht="19.95" customHeight="1">
      <c r="B104" s="110"/>
      <c r="D104" s="111" t="s">
        <v>2559</v>
      </c>
      <c r="E104" s="112"/>
      <c r="F104" s="112"/>
      <c r="G104" s="112"/>
      <c r="H104" s="112"/>
      <c r="I104" s="112"/>
      <c r="J104" s="113">
        <f>J157</f>
        <v>0</v>
      </c>
      <c r="L104" s="110"/>
    </row>
    <row r="105" spans="2:12" s="1" customFormat="1" ht="21.75" customHeight="1">
      <c r="B105" s="30"/>
      <c r="L105" s="30"/>
    </row>
    <row r="106" spans="2:12" s="1" customFormat="1" ht="6.9" customHeight="1">
      <c r="B106" s="42"/>
      <c r="C106" s="43"/>
      <c r="D106" s="43"/>
      <c r="E106" s="43"/>
      <c r="F106" s="43"/>
      <c r="G106" s="43"/>
      <c r="H106" s="43"/>
      <c r="I106" s="43"/>
      <c r="J106" s="43"/>
      <c r="K106" s="43"/>
      <c r="L106" s="30"/>
    </row>
    <row r="110" spans="2:12" s="1" customFormat="1" ht="6.9" customHeight="1">
      <c r="B110" s="44"/>
      <c r="C110" s="45"/>
      <c r="D110" s="45"/>
      <c r="E110" s="45"/>
      <c r="F110" s="45"/>
      <c r="G110" s="45"/>
      <c r="H110" s="45"/>
      <c r="I110" s="45"/>
      <c r="J110" s="45"/>
      <c r="K110" s="45"/>
      <c r="L110" s="30"/>
    </row>
    <row r="111" spans="2:12" s="1" customFormat="1" ht="24.9" customHeight="1">
      <c r="B111" s="30"/>
      <c r="C111" s="19" t="s">
        <v>153</v>
      </c>
      <c r="L111" s="30"/>
    </row>
    <row r="112" spans="2:12" s="1" customFormat="1" ht="6.9" customHeight="1">
      <c r="B112" s="30"/>
      <c r="L112" s="30"/>
    </row>
    <row r="113" spans="2:12" s="1" customFormat="1" ht="12" customHeight="1">
      <c r="B113" s="30"/>
      <c r="C113" s="25" t="s">
        <v>16</v>
      </c>
      <c r="L113" s="30"/>
    </row>
    <row r="114" spans="2:12" s="1" customFormat="1" ht="26.25" customHeight="1">
      <c r="B114" s="30"/>
      <c r="E114" s="231" t="str">
        <f>E7</f>
        <v>Zvýšení bezpečnosti heliportu - Masarykova nemocnice Ústí nad Labem, o. z</v>
      </c>
      <c r="F114" s="232"/>
      <c r="G114" s="232"/>
      <c r="H114" s="232"/>
      <c r="L114" s="30"/>
    </row>
    <row r="115" spans="2:12" s="1" customFormat="1" ht="12" customHeight="1">
      <c r="B115" s="30"/>
      <c r="C115" s="25" t="s">
        <v>131</v>
      </c>
      <c r="L115" s="30"/>
    </row>
    <row r="116" spans="2:12" s="1" customFormat="1" ht="16.5" customHeight="1">
      <c r="B116" s="30"/>
      <c r="E116" s="193" t="str">
        <f>E9</f>
        <v>VRN - Vedlejší rozpočtové náklady</v>
      </c>
      <c r="F116" s="233"/>
      <c r="G116" s="233"/>
      <c r="H116" s="233"/>
      <c r="L116" s="30"/>
    </row>
    <row r="117" spans="2:12" s="1" customFormat="1" ht="6.9" customHeight="1">
      <c r="B117" s="30"/>
      <c r="L117" s="30"/>
    </row>
    <row r="118" spans="2:12" s="1" customFormat="1" ht="12" customHeight="1">
      <c r="B118" s="30"/>
      <c r="C118" s="25" t="s">
        <v>20</v>
      </c>
      <c r="F118" s="23" t="str">
        <f>F12</f>
        <v>Sociální péče 3316/12A, 401 13  pavilon B</v>
      </c>
      <c r="I118" s="25" t="s">
        <v>22</v>
      </c>
      <c r="J118" s="50" t="str">
        <f>IF(J12="","",J12)</f>
        <v>29. 4. 2024</v>
      </c>
      <c r="L118" s="30"/>
    </row>
    <row r="119" spans="2:12" s="1" customFormat="1" ht="6.9" customHeight="1">
      <c r="B119" s="30"/>
      <c r="L119" s="30"/>
    </row>
    <row r="120" spans="2:12" s="1" customFormat="1" ht="40.05" customHeight="1">
      <c r="B120" s="30"/>
      <c r="C120" s="25" t="s">
        <v>24</v>
      </c>
      <c r="F120" s="23" t="str">
        <f>E15</f>
        <v>Krajská zdravotní, a.s., Sociální péče 3316/12A</v>
      </c>
      <c r="I120" s="25" t="s">
        <v>32</v>
      </c>
      <c r="J120" s="28" t="str">
        <f>E21</f>
        <v>SIEBERT+TALAŠ, spol.s r.o., Bucharova 1314/8, P5</v>
      </c>
      <c r="L120" s="30"/>
    </row>
    <row r="121" spans="2:12" s="1" customFormat="1" ht="15.15" customHeight="1">
      <c r="B121" s="30"/>
      <c r="C121" s="25" t="s">
        <v>30</v>
      </c>
      <c r="F121" s="23" t="str">
        <f>IF(E18="","",E18)</f>
        <v>Vyplň údaj</v>
      </c>
      <c r="I121" s="25" t="s">
        <v>37</v>
      </c>
      <c r="J121" s="28" t="str">
        <f>E24</f>
        <v xml:space="preserve"> </v>
      </c>
      <c r="L121" s="30"/>
    </row>
    <row r="122" spans="2:12" s="1" customFormat="1" ht="10.35" customHeight="1">
      <c r="B122" s="30"/>
      <c r="L122" s="30"/>
    </row>
    <row r="123" spans="2:20" s="10" customFormat="1" ht="29.25" customHeight="1">
      <c r="B123" s="114"/>
      <c r="C123" s="115" t="s">
        <v>154</v>
      </c>
      <c r="D123" s="116" t="s">
        <v>66</v>
      </c>
      <c r="E123" s="116" t="s">
        <v>62</v>
      </c>
      <c r="F123" s="116" t="s">
        <v>63</v>
      </c>
      <c r="G123" s="116" t="s">
        <v>155</v>
      </c>
      <c r="H123" s="116" t="s">
        <v>156</v>
      </c>
      <c r="I123" s="116" t="s">
        <v>157</v>
      </c>
      <c r="J123" s="117" t="s">
        <v>139</v>
      </c>
      <c r="K123" s="118" t="s">
        <v>158</v>
      </c>
      <c r="L123" s="114"/>
      <c r="M123" s="57" t="s">
        <v>1</v>
      </c>
      <c r="N123" s="58" t="s">
        <v>45</v>
      </c>
      <c r="O123" s="58" t="s">
        <v>159</v>
      </c>
      <c r="P123" s="58" t="s">
        <v>160</v>
      </c>
      <c r="Q123" s="58" t="s">
        <v>161</v>
      </c>
      <c r="R123" s="58" t="s">
        <v>162</v>
      </c>
      <c r="S123" s="58" t="s">
        <v>163</v>
      </c>
      <c r="T123" s="59" t="s">
        <v>164</v>
      </c>
    </row>
    <row r="124" spans="2:63" s="1" customFormat="1" ht="22.8" customHeight="1">
      <c r="B124" s="30"/>
      <c r="C124" s="62" t="s">
        <v>165</v>
      </c>
      <c r="J124" s="119">
        <f>BK124</f>
        <v>0</v>
      </c>
      <c r="L124" s="30"/>
      <c r="M124" s="60"/>
      <c r="N124" s="51"/>
      <c r="O124" s="51"/>
      <c r="P124" s="120">
        <f>P125</f>
        <v>0</v>
      </c>
      <c r="Q124" s="51"/>
      <c r="R124" s="120">
        <f>R125</f>
        <v>0</v>
      </c>
      <c r="S124" s="51"/>
      <c r="T124" s="121">
        <f>T125</f>
        <v>0</v>
      </c>
      <c r="AT124" s="15" t="s">
        <v>80</v>
      </c>
      <c r="AU124" s="15" t="s">
        <v>141</v>
      </c>
      <c r="BK124" s="122">
        <f>BK125</f>
        <v>0</v>
      </c>
    </row>
    <row r="125" spans="2:63" s="11" customFormat="1" ht="25.95" customHeight="1">
      <c r="B125" s="123"/>
      <c r="D125" s="124" t="s">
        <v>80</v>
      </c>
      <c r="E125" s="125" t="s">
        <v>127</v>
      </c>
      <c r="F125" s="125" t="s">
        <v>128</v>
      </c>
      <c r="I125" s="126"/>
      <c r="J125" s="127">
        <f>BK125</f>
        <v>0</v>
      </c>
      <c r="L125" s="123"/>
      <c r="M125" s="128"/>
      <c r="P125" s="129">
        <f>P126+P131+P135+P143+P150+P154+P157</f>
        <v>0</v>
      </c>
      <c r="R125" s="129">
        <f>R126+R131+R135+R143+R150+R154+R157</f>
        <v>0</v>
      </c>
      <c r="T125" s="130">
        <f>T126+T131+T135+T143+T150+T154+T157</f>
        <v>0</v>
      </c>
      <c r="AR125" s="124" t="s">
        <v>198</v>
      </c>
      <c r="AT125" s="131" t="s">
        <v>80</v>
      </c>
      <c r="AU125" s="131" t="s">
        <v>81</v>
      </c>
      <c r="AY125" s="124" t="s">
        <v>168</v>
      </c>
      <c r="BK125" s="132">
        <f>BK126+BK131+BK135+BK143+BK150+BK154+BK157</f>
        <v>0</v>
      </c>
    </row>
    <row r="126" spans="2:63" s="11" customFormat="1" ht="22.8" customHeight="1">
      <c r="B126" s="123"/>
      <c r="D126" s="124" t="s">
        <v>80</v>
      </c>
      <c r="E126" s="133" t="s">
        <v>2560</v>
      </c>
      <c r="F126" s="133" t="s">
        <v>2561</v>
      </c>
      <c r="I126" s="126"/>
      <c r="J126" s="134">
        <f>BK126</f>
        <v>0</v>
      </c>
      <c r="L126" s="123"/>
      <c r="M126" s="128"/>
      <c r="P126" s="129">
        <f>SUM(P127:P130)</f>
        <v>0</v>
      </c>
      <c r="R126" s="129">
        <f>SUM(R127:R130)</f>
        <v>0</v>
      </c>
      <c r="T126" s="130">
        <f>SUM(T127:T130)</f>
        <v>0</v>
      </c>
      <c r="AR126" s="124" t="s">
        <v>198</v>
      </c>
      <c r="AT126" s="131" t="s">
        <v>80</v>
      </c>
      <c r="AU126" s="131" t="s">
        <v>88</v>
      </c>
      <c r="AY126" s="124" t="s">
        <v>168</v>
      </c>
      <c r="BK126" s="132">
        <f>SUM(BK127:BK130)</f>
        <v>0</v>
      </c>
    </row>
    <row r="127" spans="2:65" s="1" customFormat="1" ht="16.5" customHeight="1">
      <c r="B127" s="30"/>
      <c r="C127" s="135" t="s">
        <v>88</v>
      </c>
      <c r="D127" s="135" t="s">
        <v>170</v>
      </c>
      <c r="E127" s="136" t="s">
        <v>2562</v>
      </c>
      <c r="F127" s="137" t="s">
        <v>2540</v>
      </c>
      <c r="G127" s="138" t="s">
        <v>566</v>
      </c>
      <c r="H127" s="139">
        <v>1</v>
      </c>
      <c r="I127" s="140"/>
      <c r="J127" s="141">
        <f>ROUND(I127*H127,2)</f>
        <v>0</v>
      </c>
      <c r="K127" s="142"/>
      <c r="L127" s="30"/>
      <c r="M127" s="143" t="s">
        <v>1</v>
      </c>
      <c r="N127" s="144" t="s">
        <v>46</v>
      </c>
      <c r="P127" s="145">
        <f>O127*H127</f>
        <v>0</v>
      </c>
      <c r="Q127" s="145">
        <v>0</v>
      </c>
      <c r="R127" s="145">
        <f>Q127*H127</f>
        <v>0</v>
      </c>
      <c r="S127" s="145">
        <v>0</v>
      </c>
      <c r="T127" s="146">
        <f>S127*H127</f>
        <v>0</v>
      </c>
      <c r="AR127" s="147" t="s">
        <v>2563</v>
      </c>
      <c r="AT127" s="147" t="s">
        <v>170</v>
      </c>
      <c r="AU127" s="147" t="s">
        <v>90</v>
      </c>
      <c r="AY127" s="15" t="s">
        <v>168</v>
      </c>
      <c r="BE127" s="148">
        <f>IF(N127="základní",J127,0)</f>
        <v>0</v>
      </c>
      <c r="BF127" s="148">
        <f>IF(N127="snížená",J127,0)</f>
        <v>0</v>
      </c>
      <c r="BG127" s="148">
        <f>IF(N127="zákl. přenesená",J127,0)</f>
        <v>0</v>
      </c>
      <c r="BH127" s="148">
        <f>IF(N127="sníž. přenesená",J127,0)</f>
        <v>0</v>
      </c>
      <c r="BI127" s="148">
        <f>IF(N127="nulová",J127,0)</f>
        <v>0</v>
      </c>
      <c r="BJ127" s="15" t="s">
        <v>88</v>
      </c>
      <c r="BK127" s="148">
        <f>ROUND(I127*H127,2)</f>
        <v>0</v>
      </c>
      <c r="BL127" s="15" t="s">
        <v>2563</v>
      </c>
      <c r="BM127" s="147" t="s">
        <v>2564</v>
      </c>
    </row>
    <row r="128" spans="2:47" s="1" customFormat="1" ht="10.2">
      <c r="B128" s="30"/>
      <c r="D128" s="149" t="s">
        <v>181</v>
      </c>
      <c r="F128" s="150" t="s">
        <v>2565</v>
      </c>
      <c r="I128" s="151"/>
      <c r="L128" s="30"/>
      <c r="M128" s="152"/>
      <c r="T128" s="54"/>
      <c r="AT128" s="15" t="s">
        <v>181</v>
      </c>
      <c r="AU128" s="15" t="s">
        <v>90</v>
      </c>
    </row>
    <row r="129" spans="2:65" s="1" customFormat="1" ht="16.5" customHeight="1">
      <c r="B129" s="30"/>
      <c r="C129" s="135" t="s">
        <v>90</v>
      </c>
      <c r="D129" s="135" t="s">
        <v>170</v>
      </c>
      <c r="E129" s="136" t="s">
        <v>2566</v>
      </c>
      <c r="F129" s="137" t="s">
        <v>2567</v>
      </c>
      <c r="G129" s="138" t="s">
        <v>566</v>
      </c>
      <c r="H129" s="139">
        <v>1</v>
      </c>
      <c r="I129" s="140"/>
      <c r="J129" s="141">
        <f>ROUND(I129*H129,2)</f>
        <v>0</v>
      </c>
      <c r="K129" s="142"/>
      <c r="L129" s="30"/>
      <c r="M129" s="143" t="s">
        <v>1</v>
      </c>
      <c r="N129" s="144" t="s">
        <v>46</v>
      </c>
      <c r="P129" s="145">
        <f>O129*H129</f>
        <v>0</v>
      </c>
      <c r="Q129" s="145">
        <v>0</v>
      </c>
      <c r="R129" s="145">
        <f>Q129*H129</f>
        <v>0</v>
      </c>
      <c r="S129" s="145">
        <v>0</v>
      </c>
      <c r="T129" s="146">
        <f>S129*H129</f>
        <v>0</v>
      </c>
      <c r="AR129" s="147" t="s">
        <v>2563</v>
      </c>
      <c r="AT129" s="147" t="s">
        <v>170</v>
      </c>
      <c r="AU129" s="147" t="s">
        <v>90</v>
      </c>
      <c r="AY129" s="15" t="s">
        <v>168</v>
      </c>
      <c r="BE129" s="148">
        <f>IF(N129="základní",J129,0)</f>
        <v>0</v>
      </c>
      <c r="BF129" s="148">
        <f>IF(N129="snížená",J129,0)</f>
        <v>0</v>
      </c>
      <c r="BG129" s="148">
        <f>IF(N129="zákl. přenesená",J129,0)</f>
        <v>0</v>
      </c>
      <c r="BH129" s="148">
        <f>IF(N129="sníž. přenesená",J129,0)</f>
        <v>0</v>
      </c>
      <c r="BI129" s="148">
        <f>IF(N129="nulová",J129,0)</f>
        <v>0</v>
      </c>
      <c r="BJ129" s="15" t="s">
        <v>88</v>
      </c>
      <c r="BK129" s="148">
        <f>ROUND(I129*H129,2)</f>
        <v>0</v>
      </c>
      <c r="BL129" s="15" t="s">
        <v>2563</v>
      </c>
      <c r="BM129" s="147" t="s">
        <v>2568</v>
      </c>
    </row>
    <row r="130" spans="2:47" s="1" customFormat="1" ht="10.2">
      <c r="B130" s="30"/>
      <c r="D130" s="149" t="s">
        <v>181</v>
      </c>
      <c r="F130" s="150" t="s">
        <v>2569</v>
      </c>
      <c r="I130" s="151"/>
      <c r="L130" s="30"/>
      <c r="M130" s="152"/>
      <c r="T130" s="54"/>
      <c r="AT130" s="15" t="s">
        <v>181</v>
      </c>
      <c r="AU130" s="15" t="s">
        <v>90</v>
      </c>
    </row>
    <row r="131" spans="2:63" s="11" customFormat="1" ht="22.8" customHeight="1">
      <c r="B131" s="123"/>
      <c r="D131" s="124" t="s">
        <v>80</v>
      </c>
      <c r="E131" s="133" t="s">
        <v>2570</v>
      </c>
      <c r="F131" s="133" t="s">
        <v>2571</v>
      </c>
      <c r="I131" s="126"/>
      <c r="J131" s="134">
        <f>BK131</f>
        <v>0</v>
      </c>
      <c r="L131" s="123"/>
      <c r="M131" s="128"/>
      <c r="P131" s="129">
        <f>SUM(P132:P134)</f>
        <v>0</v>
      </c>
      <c r="R131" s="129">
        <f>SUM(R132:R134)</f>
        <v>0</v>
      </c>
      <c r="T131" s="130">
        <f>SUM(T132:T134)</f>
        <v>0</v>
      </c>
      <c r="AR131" s="124" t="s">
        <v>198</v>
      </c>
      <c r="AT131" s="131" t="s">
        <v>80</v>
      </c>
      <c r="AU131" s="131" t="s">
        <v>88</v>
      </c>
      <c r="AY131" s="124" t="s">
        <v>168</v>
      </c>
      <c r="BK131" s="132">
        <f>SUM(BK132:BK134)</f>
        <v>0</v>
      </c>
    </row>
    <row r="132" spans="2:65" s="1" customFormat="1" ht="16.5" customHeight="1">
      <c r="B132" s="30"/>
      <c r="C132" s="135" t="s">
        <v>98</v>
      </c>
      <c r="D132" s="135" t="s">
        <v>170</v>
      </c>
      <c r="E132" s="136" t="s">
        <v>2572</v>
      </c>
      <c r="F132" s="137" t="s">
        <v>2571</v>
      </c>
      <c r="G132" s="138" t="s">
        <v>566</v>
      </c>
      <c r="H132" s="139">
        <v>1</v>
      </c>
      <c r="I132" s="140"/>
      <c r="J132" s="141">
        <f>ROUND(I132*H132,2)</f>
        <v>0</v>
      </c>
      <c r="K132" s="142"/>
      <c r="L132" s="30"/>
      <c r="M132" s="143" t="s">
        <v>1</v>
      </c>
      <c r="N132" s="144" t="s">
        <v>46</v>
      </c>
      <c r="P132" s="145">
        <f>O132*H132</f>
        <v>0</v>
      </c>
      <c r="Q132" s="145">
        <v>0</v>
      </c>
      <c r="R132" s="145">
        <f>Q132*H132</f>
        <v>0</v>
      </c>
      <c r="S132" s="145">
        <v>0</v>
      </c>
      <c r="T132" s="146">
        <f>S132*H132</f>
        <v>0</v>
      </c>
      <c r="AR132" s="147" t="s">
        <v>2563</v>
      </c>
      <c r="AT132" s="147" t="s">
        <v>170</v>
      </c>
      <c r="AU132" s="147" t="s">
        <v>90</v>
      </c>
      <c r="AY132" s="15" t="s">
        <v>168</v>
      </c>
      <c r="BE132" s="148">
        <f>IF(N132="základní",J132,0)</f>
        <v>0</v>
      </c>
      <c r="BF132" s="148">
        <f>IF(N132="snížená",J132,0)</f>
        <v>0</v>
      </c>
      <c r="BG132" s="148">
        <f>IF(N132="zákl. přenesená",J132,0)</f>
        <v>0</v>
      </c>
      <c r="BH132" s="148">
        <f>IF(N132="sníž. přenesená",J132,0)</f>
        <v>0</v>
      </c>
      <c r="BI132" s="148">
        <f>IF(N132="nulová",J132,0)</f>
        <v>0</v>
      </c>
      <c r="BJ132" s="15" t="s">
        <v>88</v>
      </c>
      <c r="BK132" s="148">
        <f>ROUND(I132*H132,2)</f>
        <v>0</v>
      </c>
      <c r="BL132" s="15" t="s">
        <v>2563</v>
      </c>
      <c r="BM132" s="147" t="s">
        <v>2573</v>
      </c>
    </row>
    <row r="133" spans="2:47" s="1" customFormat="1" ht="10.2">
      <c r="B133" s="30"/>
      <c r="D133" s="149" t="s">
        <v>181</v>
      </c>
      <c r="F133" s="150" t="s">
        <v>2574</v>
      </c>
      <c r="I133" s="151"/>
      <c r="L133" s="30"/>
      <c r="M133" s="152"/>
      <c r="T133" s="54"/>
      <c r="AT133" s="15" t="s">
        <v>181</v>
      </c>
      <c r="AU133" s="15" t="s">
        <v>90</v>
      </c>
    </row>
    <row r="134" spans="2:47" s="1" customFormat="1" ht="105.6">
      <c r="B134" s="30"/>
      <c r="D134" s="154" t="s">
        <v>414</v>
      </c>
      <c r="F134" s="182" t="s">
        <v>2575</v>
      </c>
      <c r="I134" s="151"/>
      <c r="L134" s="30"/>
      <c r="M134" s="152"/>
      <c r="T134" s="54"/>
      <c r="AT134" s="15" t="s">
        <v>414</v>
      </c>
      <c r="AU134" s="15" t="s">
        <v>90</v>
      </c>
    </row>
    <row r="135" spans="2:63" s="11" customFormat="1" ht="22.8" customHeight="1">
      <c r="B135" s="123"/>
      <c r="D135" s="124" t="s">
        <v>80</v>
      </c>
      <c r="E135" s="133" t="s">
        <v>2576</v>
      </c>
      <c r="F135" s="133" t="s">
        <v>2577</v>
      </c>
      <c r="I135" s="126"/>
      <c r="J135" s="134">
        <f>BK135</f>
        <v>0</v>
      </c>
      <c r="L135" s="123"/>
      <c r="M135" s="128"/>
      <c r="P135" s="129">
        <f>SUM(P136:P142)</f>
        <v>0</v>
      </c>
      <c r="R135" s="129">
        <f>SUM(R136:R142)</f>
        <v>0</v>
      </c>
      <c r="T135" s="130">
        <f>SUM(T136:T142)</f>
        <v>0</v>
      </c>
      <c r="AR135" s="124" t="s">
        <v>198</v>
      </c>
      <c r="AT135" s="131" t="s">
        <v>80</v>
      </c>
      <c r="AU135" s="131" t="s">
        <v>88</v>
      </c>
      <c r="AY135" s="124" t="s">
        <v>168</v>
      </c>
      <c r="BK135" s="132">
        <f>SUM(BK136:BK142)</f>
        <v>0</v>
      </c>
    </row>
    <row r="136" spans="2:65" s="1" customFormat="1" ht="16.5" customHeight="1">
      <c r="B136" s="30"/>
      <c r="C136" s="135" t="s">
        <v>174</v>
      </c>
      <c r="D136" s="135" t="s">
        <v>170</v>
      </c>
      <c r="E136" s="136" t="s">
        <v>2578</v>
      </c>
      <c r="F136" s="137" t="s">
        <v>2577</v>
      </c>
      <c r="G136" s="138" t="s">
        <v>566</v>
      </c>
      <c r="H136" s="139">
        <v>1</v>
      </c>
      <c r="I136" s="140"/>
      <c r="J136" s="141">
        <f>ROUND(I136*H136,2)</f>
        <v>0</v>
      </c>
      <c r="K136" s="142"/>
      <c r="L136" s="30"/>
      <c r="M136" s="143" t="s">
        <v>1</v>
      </c>
      <c r="N136" s="144" t="s">
        <v>46</v>
      </c>
      <c r="P136" s="145">
        <f>O136*H136</f>
        <v>0</v>
      </c>
      <c r="Q136" s="145">
        <v>0</v>
      </c>
      <c r="R136" s="145">
        <f>Q136*H136</f>
        <v>0</v>
      </c>
      <c r="S136" s="145">
        <v>0</v>
      </c>
      <c r="T136" s="146">
        <f>S136*H136</f>
        <v>0</v>
      </c>
      <c r="AR136" s="147" t="s">
        <v>2563</v>
      </c>
      <c r="AT136" s="147" t="s">
        <v>170</v>
      </c>
      <c r="AU136" s="147" t="s">
        <v>90</v>
      </c>
      <c r="AY136" s="15" t="s">
        <v>168</v>
      </c>
      <c r="BE136" s="148">
        <f>IF(N136="základní",J136,0)</f>
        <v>0</v>
      </c>
      <c r="BF136" s="148">
        <f>IF(N136="snížená",J136,0)</f>
        <v>0</v>
      </c>
      <c r="BG136" s="148">
        <f>IF(N136="zákl. přenesená",J136,0)</f>
        <v>0</v>
      </c>
      <c r="BH136" s="148">
        <f>IF(N136="sníž. přenesená",J136,0)</f>
        <v>0</v>
      </c>
      <c r="BI136" s="148">
        <f>IF(N136="nulová",J136,0)</f>
        <v>0</v>
      </c>
      <c r="BJ136" s="15" t="s">
        <v>88</v>
      </c>
      <c r="BK136" s="148">
        <f>ROUND(I136*H136,2)</f>
        <v>0</v>
      </c>
      <c r="BL136" s="15" t="s">
        <v>2563</v>
      </c>
      <c r="BM136" s="147" t="s">
        <v>2579</v>
      </c>
    </row>
    <row r="137" spans="2:47" s="1" customFormat="1" ht="10.2">
      <c r="B137" s="30"/>
      <c r="D137" s="149" t="s">
        <v>181</v>
      </c>
      <c r="F137" s="150" t="s">
        <v>2580</v>
      </c>
      <c r="I137" s="151"/>
      <c r="L137" s="30"/>
      <c r="M137" s="152"/>
      <c r="T137" s="54"/>
      <c r="AT137" s="15" t="s">
        <v>181</v>
      </c>
      <c r="AU137" s="15" t="s">
        <v>90</v>
      </c>
    </row>
    <row r="138" spans="2:47" s="1" customFormat="1" ht="57.6">
      <c r="B138" s="30"/>
      <c r="D138" s="154" t="s">
        <v>414</v>
      </c>
      <c r="F138" s="182" t="s">
        <v>2581</v>
      </c>
      <c r="I138" s="151"/>
      <c r="L138" s="30"/>
      <c r="M138" s="152"/>
      <c r="T138" s="54"/>
      <c r="AT138" s="15" t="s">
        <v>414</v>
      </c>
      <c r="AU138" s="15" t="s">
        <v>90</v>
      </c>
    </row>
    <row r="139" spans="2:65" s="1" customFormat="1" ht="16.5" customHeight="1">
      <c r="B139" s="30"/>
      <c r="C139" s="135" t="s">
        <v>198</v>
      </c>
      <c r="D139" s="135" t="s">
        <v>170</v>
      </c>
      <c r="E139" s="136" t="s">
        <v>2582</v>
      </c>
      <c r="F139" s="137" t="s">
        <v>2583</v>
      </c>
      <c r="G139" s="138" t="s">
        <v>566</v>
      </c>
      <c r="H139" s="139">
        <v>1</v>
      </c>
      <c r="I139" s="140"/>
      <c r="J139" s="141">
        <f>ROUND(I139*H139,2)</f>
        <v>0</v>
      </c>
      <c r="K139" s="142"/>
      <c r="L139" s="30"/>
      <c r="M139" s="143" t="s">
        <v>1</v>
      </c>
      <c r="N139" s="144" t="s">
        <v>46</v>
      </c>
      <c r="P139" s="145">
        <f>O139*H139</f>
        <v>0</v>
      </c>
      <c r="Q139" s="145">
        <v>0</v>
      </c>
      <c r="R139" s="145">
        <f>Q139*H139</f>
        <v>0</v>
      </c>
      <c r="S139" s="145">
        <v>0</v>
      </c>
      <c r="T139" s="146">
        <f>S139*H139</f>
        <v>0</v>
      </c>
      <c r="AR139" s="147" t="s">
        <v>2563</v>
      </c>
      <c r="AT139" s="147" t="s">
        <v>170</v>
      </c>
      <c r="AU139" s="147" t="s">
        <v>90</v>
      </c>
      <c r="AY139" s="15" t="s">
        <v>168</v>
      </c>
      <c r="BE139" s="148">
        <f>IF(N139="základní",J139,0)</f>
        <v>0</v>
      </c>
      <c r="BF139" s="148">
        <f>IF(N139="snížená",J139,0)</f>
        <v>0</v>
      </c>
      <c r="BG139" s="148">
        <f>IF(N139="zákl. přenesená",J139,0)</f>
        <v>0</v>
      </c>
      <c r="BH139" s="148">
        <f>IF(N139="sníž. přenesená",J139,0)</f>
        <v>0</v>
      </c>
      <c r="BI139" s="148">
        <f>IF(N139="nulová",J139,0)</f>
        <v>0</v>
      </c>
      <c r="BJ139" s="15" t="s">
        <v>88</v>
      </c>
      <c r="BK139" s="148">
        <f>ROUND(I139*H139,2)</f>
        <v>0</v>
      </c>
      <c r="BL139" s="15" t="s">
        <v>2563</v>
      </c>
      <c r="BM139" s="147" t="s">
        <v>2584</v>
      </c>
    </row>
    <row r="140" spans="2:47" s="1" customFormat="1" ht="10.2">
      <c r="B140" s="30"/>
      <c r="D140" s="149" t="s">
        <v>181</v>
      </c>
      <c r="F140" s="150" t="s">
        <v>2585</v>
      </c>
      <c r="I140" s="151"/>
      <c r="L140" s="30"/>
      <c r="M140" s="152"/>
      <c r="T140" s="54"/>
      <c r="AT140" s="15" t="s">
        <v>181</v>
      </c>
      <c r="AU140" s="15" t="s">
        <v>90</v>
      </c>
    </row>
    <row r="141" spans="2:47" s="1" customFormat="1" ht="38.4">
      <c r="B141" s="30"/>
      <c r="D141" s="154" t="s">
        <v>414</v>
      </c>
      <c r="F141" s="182" t="s">
        <v>2586</v>
      </c>
      <c r="I141" s="151"/>
      <c r="L141" s="30"/>
      <c r="M141" s="152"/>
      <c r="T141" s="54"/>
      <c r="AT141" s="15" t="s">
        <v>414</v>
      </c>
      <c r="AU141" s="15" t="s">
        <v>90</v>
      </c>
    </row>
    <row r="142" spans="2:65" s="1" customFormat="1" ht="16.5" customHeight="1">
      <c r="B142" s="30"/>
      <c r="C142" s="135" t="s">
        <v>205</v>
      </c>
      <c r="D142" s="135" t="s">
        <v>170</v>
      </c>
      <c r="E142" s="136" t="s">
        <v>2587</v>
      </c>
      <c r="F142" s="137" t="s">
        <v>2588</v>
      </c>
      <c r="G142" s="138" t="s">
        <v>566</v>
      </c>
      <c r="H142" s="139">
        <v>1</v>
      </c>
      <c r="I142" s="140"/>
      <c r="J142" s="141">
        <f>ROUND(I142*H142,2)</f>
        <v>0</v>
      </c>
      <c r="K142" s="142"/>
      <c r="L142" s="30"/>
      <c r="M142" s="143" t="s">
        <v>1</v>
      </c>
      <c r="N142" s="144" t="s">
        <v>46</v>
      </c>
      <c r="P142" s="145">
        <f>O142*H142</f>
        <v>0</v>
      </c>
      <c r="Q142" s="145">
        <v>0</v>
      </c>
      <c r="R142" s="145">
        <f>Q142*H142</f>
        <v>0</v>
      </c>
      <c r="S142" s="145">
        <v>0</v>
      </c>
      <c r="T142" s="146">
        <f>S142*H142</f>
        <v>0</v>
      </c>
      <c r="AR142" s="147" t="s">
        <v>2563</v>
      </c>
      <c r="AT142" s="147" t="s">
        <v>170</v>
      </c>
      <c r="AU142" s="147" t="s">
        <v>90</v>
      </c>
      <c r="AY142" s="15" t="s">
        <v>168</v>
      </c>
      <c r="BE142" s="148">
        <f>IF(N142="základní",J142,0)</f>
        <v>0</v>
      </c>
      <c r="BF142" s="148">
        <f>IF(N142="snížená",J142,0)</f>
        <v>0</v>
      </c>
      <c r="BG142" s="148">
        <f>IF(N142="zákl. přenesená",J142,0)</f>
        <v>0</v>
      </c>
      <c r="BH142" s="148">
        <f>IF(N142="sníž. přenesená",J142,0)</f>
        <v>0</v>
      </c>
      <c r="BI142" s="148">
        <f>IF(N142="nulová",J142,0)</f>
        <v>0</v>
      </c>
      <c r="BJ142" s="15" t="s">
        <v>88</v>
      </c>
      <c r="BK142" s="148">
        <f>ROUND(I142*H142,2)</f>
        <v>0</v>
      </c>
      <c r="BL142" s="15" t="s">
        <v>2563</v>
      </c>
      <c r="BM142" s="147" t="s">
        <v>2589</v>
      </c>
    </row>
    <row r="143" spans="2:63" s="11" customFormat="1" ht="22.8" customHeight="1">
      <c r="B143" s="123"/>
      <c r="D143" s="124" t="s">
        <v>80</v>
      </c>
      <c r="E143" s="133" t="s">
        <v>2590</v>
      </c>
      <c r="F143" s="133" t="s">
        <v>2591</v>
      </c>
      <c r="I143" s="126"/>
      <c r="J143" s="134">
        <f>BK143</f>
        <v>0</v>
      </c>
      <c r="L143" s="123"/>
      <c r="M143" s="128"/>
      <c r="P143" s="129">
        <f>SUM(P144:P149)</f>
        <v>0</v>
      </c>
      <c r="R143" s="129">
        <f>SUM(R144:R149)</f>
        <v>0</v>
      </c>
      <c r="T143" s="130">
        <f>SUM(T144:T149)</f>
        <v>0</v>
      </c>
      <c r="AR143" s="124" t="s">
        <v>198</v>
      </c>
      <c r="AT143" s="131" t="s">
        <v>80</v>
      </c>
      <c r="AU143" s="131" t="s">
        <v>88</v>
      </c>
      <c r="AY143" s="124" t="s">
        <v>168</v>
      </c>
      <c r="BK143" s="132">
        <f>SUM(BK144:BK149)</f>
        <v>0</v>
      </c>
    </row>
    <row r="144" spans="2:65" s="1" customFormat="1" ht="16.5" customHeight="1">
      <c r="B144" s="30"/>
      <c r="C144" s="135" t="s">
        <v>214</v>
      </c>
      <c r="D144" s="135" t="s">
        <v>170</v>
      </c>
      <c r="E144" s="136" t="s">
        <v>2592</v>
      </c>
      <c r="F144" s="137" t="s">
        <v>2593</v>
      </c>
      <c r="G144" s="138" t="s">
        <v>566</v>
      </c>
      <c r="H144" s="139">
        <v>1</v>
      </c>
      <c r="I144" s="140"/>
      <c r="J144" s="141">
        <f>ROUND(I144*H144,2)</f>
        <v>0</v>
      </c>
      <c r="K144" s="142"/>
      <c r="L144" s="30"/>
      <c r="M144" s="143" t="s">
        <v>1</v>
      </c>
      <c r="N144" s="144" t="s">
        <v>46</v>
      </c>
      <c r="P144" s="145">
        <f>O144*H144</f>
        <v>0</v>
      </c>
      <c r="Q144" s="145">
        <v>0</v>
      </c>
      <c r="R144" s="145">
        <f>Q144*H144</f>
        <v>0</v>
      </c>
      <c r="S144" s="145">
        <v>0</v>
      </c>
      <c r="T144" s="146">
        <f>S144*H144</f>
        <v>0</v>
      </c>
      <c r="AR144" s="147" t="s">
        <v>2563</v>
      </c>
      <c r="AT144" s="147" t="s">
        <v>170</v>
      </c>
      <c r="AU144" s="147" t="s">
        <v>90</v>
      </c>
      <c r="AY144" s="15" t="s">
        <v>168</v>
      </c>
      <c r="BE144" s="148">
        <f>IF(N144="základní",J144,0)</f>
        <v>0</v>
      </c>
      <c r="BF144" s="148">
        <f>IF(N144="snížená",J144,0)</f>
        <v>0</v>
      </c>
      <c r="BG144" s="148">
        <f>IF(N144="zákl. přenesená",J144,0)</f>
        <v>0</v>
      </c>
      <c r="BH144" s="148">
        <f>IF(N144="sníž. přenesená",J144,0)</f>
        <v>0</v>
      </c>
      <c r="BI144" s="148">
        <f>IF(N144="nulová",J144,0)</f>
        <v>0</v>
      </c>
      <c r="BJ144" s="15" t="s">
        <v>88</v>
      </c>
      <c r="BK144" s="148">
        <f>ROUND(I144*H144,2)</f>
        <v>0</v>
      </c>
      <c r="BL144" s="15" t="s">
        <v>2563</v>
      </c>
      <c r="BM144" s="147" t="s">
        <v>2594</v>
      </c>
    </row>
    <row r="145" spans="2:47" s="1" customFormat="1" ht="10.2">
      <c r="B145" s="30"/>
      <c r="D145" s="149" t="s">
        <v>181</v>
      </c>
      <c r="F145" s="150" t="s">
        <v>2595</v>
      </c>
      <c r="I145" s="151"/>
      <c r="L145" s="30"/>
      <c r="M145" s="152"/>
      <c r="T145" s="54"/>
      <c r="AT145" s="15" t="s">
        <v>181</v>
      </c>
      <c r="AU145" s="15" t="s">
        <v>90</v>
      </c>
    </row>
    <row r="146" spans="2:47" s="1" customFormat="1" ht="38.4">
      <c r="B146" s="30"/>
      <c r="D146" s="154" t="s">
        <v>414</v>
      </c>
      <c r="F146" s="182" t="s">
        <v>2596</v>
      </c>
      <c r="I146" s="151"/>
      <c r="L146" s="30"/>
      <c r="M146" s="152"/>
      <c r="T146" s="54"/>
      <c r="AT146" s="15" t="s">
        <v>414</v>
      </c>
      <c r="AU146" s="15" t="s">
        <v>90</v>
      </c>
    </row>
    <row r="147" spans="2:65" s="1" customFormat="1" ht="16.5" customHeight="1">
      <c r="B147" s="30"/>
      <c r="C147" s="135" t="s">
        <v>221</v>
      </c>
      <c r="D147" s="135" t="s">
        <v>170</v>
      </c>
      <c r="E147" s="136" t="s">
        <v>2597</v>
      </c>
      <c r="F147" s="137" t="s">
        <v>2598</v>
      </c>
      <c r="G147" s="138" t="s">
        <v>566</v>
      </c>
      <c r="H147" s="139">
        <v>1</v>
      </c>
      <c r="I147" s="140"/>
      <c r="J147" s="141">
        <f>ROUND(I147*H147,2)</f>
        <v>0</v>
      </c>
      <c r="K147" s="142"/>
      <c r="L147" s="30"/>
      <c r="M147" s="143" t="s">
        <v>1</v>
      </c>
      <c r="N147" s="144" t="s">
        <v>46</v>
      </c>
      <c r="P147" s="145">
        <f>O147*H147</f>
        <v>0</v>
      </c>
      <c r="Q147" s="145">
        <v>0</v>
      </c>
      <c r="R147" s="145">
        <f>Q147*H147</f>
        <v>0</v>
      </c>
      <c r="S147" s="145">
        <v>0</v>
      </c>
      <c r="T147" s="146">
        <f>S147*H147</f>
        <v>0</v>
      </c>
      <c r="AR147" s="147" t="s">
        <v>2563</v>
      </c>
      <c r="AT147" s="147" t="s">
        <v>170</v>
      </c>
      <c r="AU147" s="147" t="s">
        <v>90</v>
      </c>
      <c r="AY147" s="15" t="s">
        <v>168</v>
      </c>
      <c r="BE147" s="148">
        <f>IF(N147="základní",J147,0)</f>
        <v>0</v>
      </c>
      <c r="BF147" s="148">
        <f>IF(N147="snížená",J147,0)</f>
        <v>0</v>
      </c>
      <c r="BG147" s="148">
        <f>IF(N147="zákl. přenesená",J147,0)</f>
        <v>0</v>
      </c>
      <c r="BH147" s="148">
        <f>IF(N147="sníž. přenesená",J147,0)</f>
        <v>0</v>
      </c>
      <c r="BI147" s="148">
        <f>IF(N147="nulová",J147,0)</f>
        <v>0</v>
      </c>
      <c r="BJ147" s="15" t="s">
        <v>88</v>
      </c>
      <c r="BK147" s="148">
        <f>ROUND(I147*H147,2)</f>
        <v>0</v>
      </c>
      <c r="BL147" s="15" t="s">
        <v>2563</v>
      </c>
      <c r="BM147" s="147" t="s">
        <v>2599</v>
      </c>
    </row>
    <row r="148" spans="2:47" s="1" customFormat="1" ht="10.2">
      <c r="B148" s="30"/>
      <c r="D148" s="149" t="s">
        <v>181</v>
      </c>
      <c r="F148" s="150" t="s">
        <v>2600</v>
      </c>
      <c r="I148" s="151"/>
      <c r="L148" s="30"/>
      <c r="M148" s="152"/>
      <c r="T148" s="54"/>
      <c r="AT148" s="15" t="s">
        <v>181</v>
      </c>
      <c r="AU148" s="15" t="s">
        <v>90</v>
      </c>
    </row>
    <row r="149" spans="2:47" s="1" customFormat="1" ht="28.8">
      <c r="B149" s="30"/>
      <c r="D149" s="154" t="s">
        <v>414</v>
      </c>
      <c r="F149" s="182" t="s">
        <v>2601</v>
      </c>
      <c r="I149" s="151"/>
      <c r="L149" s="30"/>
      <c r="M149" s="152"/>
      <c r="T149" s="54"/>
      <c r="AT149" s="15" t="s">
        <v>414</v>
      </c>
      <c r="AU149" s="15" t="s">
        <v>90</v>
      </c>
    </row>
    <row r="150" spans="2:63" s="11" customFormat="1" ht="22.8" customHeight="1">
      <c r="B150" s="123"/>
      <c r="D150" s="124" t="s">
        <v>80</v>
      </c>
      <c r="E150" s="133" t="s">
        <v>2602</v>
      </c>
      <c r="F150" s="133" t="s">
        <v>2603</v>
      </c>
      <c r="I150" s="126"/>
      <c r="J150" s="134">
        <f>BK150</f>
        <v>0</v>
      </c>
      <c r="L150" s="123"/>
      <c r="M150" s="128"/>
      <c r="P150" s="129">
        <f>SUM(P151:P153)</f>
        <v>0</v>
      </c>
      <c r="R150" s="129">
        <f>SUM(R151:R153)</f>
        <v>0</v>
      </c>
      <c r="T150" s="130">
        <f>SUM(T151:T153)</f>
        <v>0</v>
      </c>
      <c r="AR150" s="124" t="s">
        <v>198</v>
      </c>
      <c r="AT150" s="131" t="s">
        <v>80</v>
      </c>
      <c r="AU150" s="131" t="s">
        <v>88</v>
      </c>
      <c r="AY150" s="124" t="s">
        <v>168</v>
      </c>
      <c r="BK150" s="132">
        <f>SUM(BK151:BK153)</f>
        <v>0</v>
      </c>
    </row>
    <row r="151" spans="2:65" s="1" customFormat="1" ht="21.75" customHeight="1">
      <c r="B151" s="30"/>
      <c r="C151" s="135" t="s">
        <v>203</v>
      </c>
      <c r="D151" s="135" t="s">
        <v>170</v>
      </c>
      <c r="E151" s="136" t="s">
        <v>2604</v>
      </c>
      <c r="F151" s="137" t="s">
        <v>2605</v>
      </c>
      <c r="G151" s="138" t="s">
        <v>566</v>
      </c>
      <c r="H151" s="139">
        <v>1</v>
      </c>
      <c r="I151" s="140"/>
      <c r="J151" s="141">
        <f>ROUND(I151*H151,2)</f>
        <v>0</v>
      </c>
      <c r="K151" s="142"/>
      <c r="L151" s="30"/>
      <c r="M151" s="143" t="s">
        <v>1</v>
      </c>
      <c r="N151" s="144" t="s">
        <v>46</v>
      </c>
      <c r="P151" s="145">
        <f>O151*H151</f>
        <v>0</v>
      </c>
      <c r="Q151" s="145">
        <v>0</v>
      </c>
      <c r="R151" s="145">
        <f>Q151*H151</f>
        <v>0</v>
      </c>
      <c r="S151" s="145">
        <v>0</v>
      </c>
      <c r="T151" s="146">
        <f>S151*H151</f>
        <v>0</v>
      </c>
      <c r="AR151" s="147" t="s">
        <v>2563</v>
      </c>
      <c r="AT151" s="147" t="s">
        <v>170</v>
      </c>
      <c r="AU151" s="147" t="s">
        <v>90</v>
      </c>
      <c r="AY151" s="15" t="s">
        <v>168</v>
      </c>
      <c r="BE151" s="148">
        <f>IF(N151="základní",J151,0)</f>
        <v>0</v>
      </c>
      <c r="BF151" s="148">
        <f>IF(N151="snížená",J151,0)</f>
        <v>0</v>
      </c>
      <c r="BG151" s="148">
        <f>IF(N151="zákl. přenesená",J151,0)</f>
        <v>0</v>
      </c>
      <c r="BH151" s="148">
        <f>IF(N151="sníž. přenesená",J151,0)</f>
        <v>0</v>
      </c>
      <c r="BI151" s="148">
        <f>IF(N151="nulová",J151,0)</f>
        <v>0</v>
      </c>
      <c r="BJ151" s="15" t="s">
        <v>88</v>
      </c>
      <c r="BK151" s="148">
        <f>ROUND(I151*H151,2)</f>
        <v>0</v>
      </c>
      <c r="BL151" s="15" t="s">
        <v>2563</v>
      </c>
      <c r="BM151" s="147" t="s">
        <v>2606</v>
      </c>
    </row>
    <row r="152" spans="2:47" s="1" customFormat="1" ht="10.2">
      <c r="B152" s="30"/>
      <c r="D152" s="149" t="s">
        <v>181</v>
      </c>
      <c r="F152" s="150" t="s">
        <v>2607</v>
      </c>
      <c r="I152" s="151"/>
      <c r="L152" s="30"/>
      <c r="M152" s="152"/>
      <c r="T152" s="54"/>
      <c r="AT152" s="15" t="s">
        <v>181</v>
      </c>
      <c r="AU152" s="15" t="s">
        <v>90</v>
      </c>
    </row>
    <row r="153" spans="2:47" s="1" customFormat="1" ht="38.4">
      <c r="B153" s="30"/>
      <c r="D153" s="154" t="s">
        <v>414</v>
      </c>
      <c r="F153" s="182" t="s">
        <v>2608</v>
      </c>
      <c r="I153" s="151"/>
      <c r="L153" s="30"/>
      <c r="M153" s="152"/>
      <c r="T153" s="54"/>
      <c r="AT153" s="15" t="s">
        <v>414</v>
      </c>
      <c r="AU153" s="15" t="s">
        <v>90</v>
      </c>
    </row>
    <row r="154" spans="2:63" s="11" customFormat="1" ht="22.8" customHeight="1">
      <c r="B154" s="123"/>
      <c r="D154" s="124" t="s">
        <v>80</v>
      </c>
      <c r="E154" s="133" t="s">
        <v>2609</v>
      </c>
      <c r="F154" s="133" t="s">
        <v>2610</v>
      </c>
      <c r="I154" s="126"/>
      <c r="J154" s="134">
        <f>BK154</f>
        <v>0</v>
      </c>
      <c r="L154" s="123"/>
      <c r="M154" s="128"/>
      <c r="P154" s="129">
        <f>SUM(P155:P156)</f>
        <v>0</v>
      </c>
      <c r="R154" s="129">
        <f>SUM(R155:R156)</f>
        <v>0</v>
      </c>
      <c r="T154" s="130">
        <f>SUM(T155:T156)</f>
        <v>0</v>
      </c>
      <c r="AR154" s="124" t="s">
        <v>198</v>
      </c>
      <c r="AT154" s="131" t="s">
        <v>80</v>
      </c>
      <c r="AU154" s="131" t="s">
        <v>88</v>
      </c>
      <c r="AY154" s="124" t="s">
        <v>168</v>
      </c>
      <c r="BK154" s="132">
        <f>SUM(BK155:BK156)</f>
        <v>0</v>
      </c>
    </row>
    <row r="155" spans="2:65" s="1" customFormat="1" ht="16.5" customHeight="1">
      <c r="B155" s="30"/>
      <c r="C155" s="135" t="s">
        <v>230</v>
      </c>
      <c r="D155" s="135" t="s">
        <v>170</v>
      </c>
      <c r="E155" s="136" t="s">
        <v>2611</v>
      </c>
      <c r="F155" s="137" t="s">
        <v>2612</v>
      </c>
      <c r="G155" s="138" t="s">
        <v>566</v>
      </c>
      <c r="H155" s="139">
        <v>1</v>
      </c>
      <c r="I155" s="140"/>
      <c r="J155" s="141">
        <f>ROUND(I155*H155,2)</f>
        <v>0</v>
      </c>
      <c r="K155" s="142"/>
      <c r="L155" s="30"/>
      <c r="M155" s="143" t="s">
        <v>1</v>
      </c>
      <c r="N155" s="144" t="s">
        <v>46</v>
      </c>
      <c r="P155" s="145">
        <f>O155*H155</f>
        <v>0</v>
      </c>
      <c r="Q155" s="145">
        <v>0</v>
      </c>
      <c r="R155" s="145">
        <f>Q155*H155</f>
        <v>0</v>
      </c>
      <c r="S155" s="145">
        <v>0</v>
      </c>
      <c r="T155" s="146">
        <f>S155*H155</f>
        <v>0</v>
      </c>
      <c r="AR155" s="147" t="s">
        <v>2563</v>
      </c>
      <c r="AT155" s="147" t="s">
        <v>170</v>
      </c>
      <c r="AU155" s="147" t="s">
        <v>90</v>
      </c>
      <c r="AY155" s="15" t="s">
        <v>168</v>
      </c>
      <c r="BE155" s="148">
        <f>IF(N155="základní",J155,0)</f>
        <v>0</v>
      </c>
      <c r="BF155" s="148">
        <f>IF(N155="snížená",J155,0)</f>
        <v>0</v>
      </c>
      <c r="BG155" s="148">
        <f>IF(N155="zákl. přenesená",J155,0)</f>
        <v>0</v>
      </c>
      <c r="BH155" s="148">
        <f>IF(N155="sníž. přenesená",J155,0)</f>
        <v>0</v>
      </c>
      <c r="BI155" s="148">
        <f>IF(N155="nulová",J155,0)</f>
        <v>0</v>
      </c>
      <c r="BJ155" s="15" t="s">
        <v>88</v>
      </c>
      <c r="BK155" s="148">
        <f>ROUND(I155*H155,2)</f>
        <v>0</v>
      </c>
      <c r="BL155" s="15" t="s">
        <v>2563</v>
      </c>
      <c r="BM155" s="147" t="s">
        <v>2613</v>
      </c>
    </row>
    <row r="156" spans="2:47" s="1" customFormat="1" ht="10.2">
      <c r="B156" s="30"/>
      <c r="D156" s="149" t="s">
        <v>181</v>
      </c>
      <c r="F156" s="150" t="s">
        <v>2614</v>
      </c>
      <c r="I156" s="151"/>
      <c r="L156" s="30"/>
      <c r="M156" s="152"/>
      <c r="T156" s="54"/>
      <c r="AT156" s="15" t="s">
        <v>181</v>
      </c>
      <c r="AU156" s="15" t="s">
        <v>90</v>
      </c>
    </row>
    <row r="157" spans="2:63" s="11" customFormat="1" ht="22.8" customHeight="1">
      <c r="B157" s="123"/>
      <c r="D157" s="124" t="s">
        <v>80</v>
      </c>
      <c r="E157" s="133" t="s">
        <v>2615</v>
      </c>
      <c r="F157" s="133" t="s">
        <v>2616</v>
      </c>
      <c r="I157" s="126"/>
      <c r="J157" s="134">
        <f>BK157</f>
        <v>0</v>
      </c>
      <c r="L157" s="123"/>
      <c r="M157" s="128"/>
      <c r="P157" s="129">
        <f>SUM(P158:P160)</f>
        <v>0</v>
      </c>
      <c r="R157" s="129">
        <f>SUM(R158:R160)</f>
        <v>0</v>
      </c>
      <c r="T157" s="130">
        <f>SUM(T158:T160)</f>
        <v>0</v>
      </c>
      <c r="AR157" s="124" t="s">
        <v>198</v>
      </c>
      <c r="AT157" s="131" t="s">
        <v>80</v>
      </c>
      <c r="AU157" s="131" t="s">
        <v>88</v>
      </c>
      <c r="AY157" s="124" t="s">
        <v>168</v>
      </c>
      <c r="BK157" s="132">
        <f>SUM(BK158:BK160)</f>
        <v>0</v>
      </c>
    </row>
    <row r="158" spans="2:65" s="1" customFormat="1" ht="16.5" customHeight="1">
      <c r="B158" s="30"/>
      <c r="C158" s="135" t="s">
        <v>236</v>
      </c>
      <c r="D158" s="135" t="s">
        <v>170</v>
      </c>
      <c r="E158" s="136" t="s">
        <v>2617</v>
      </c>
      <c r="F158" s="137" t="s">
        <v>2616</v>
      </c>
      <c r="G158" s="138" t="s">
        <v>566</v>
      </c>
      <c r="H158" s="139">
        <v>1</v>
      </c>
      <c r="I158" s="140"/>
      <c r="J158" s="141">
        <f>ROUND(I158*H158,2)</f>
        <v>0</v>
      </c>
      <c r="K158" s="142"/>
      <c r="L158" s="30"/>
      <c r="M158" s="143" t="s">
        <v>1</v>
      </c>
      <c r="N158" s="144" t="s">
        <v>46</v>
      </c>
      <c r="P158" s="145">
        <f>O158*H158</f>
        <v>0</v>
      </c>
      <c r="Q158" s="145">
        <v>0</v>
      </c>
      <c r="R158" s="145">
        <f>Q158*H158</f>
        <v>0</v>
      </c>
      <c r="S158" s="145">
        <v>0</v>
      </c>
      <c r="T158" s="146">
        <f>S158*H158</f>
        <v>0</v>
      </c>
      <c r="AR158" s="147" t="s">
        <v>2563</v>
      </c>
      <c r="AT158" s="147" t="s">
        <v>170</v>
      </c>
      <c r="AU158" s="147" t="s">
        <v>90</v>
      </c>
      <c r="AY158" s="15" t="s">
        <v>168</v>
      </c>
      <c r="BE158" s="148">
        <f>IF(N158="základní",J158,0)</f>
        <v>0</v>
      </c>
      <c r="BF158" s="148">
        <f>IF(N158="snížená",J158,0)</f>
        <v>0</v>
      </c>
      <c r="BG158" s="148">
        <f>IF(N158="zákl. přenesená",J158,0)</f>
        <v>0</v>
      </c>
      <c r="BH158" s="148">
        <f>IF(N158="sníž. přenesená",J158,0)</f>
        <v>0</v>
      </c>
      <c r="BI158" s="148">
        <f>IF(N158="nulová",J158,0)</f>
        <v>0</v>
      </c>
      <c r="BJ158" s="15" t="s">
        <v>88</v>
      </c>
      <c r="BK158" s="148">
        <f>ROUND(I158*H158,2)</f>
        <v>0</v>
      </c>
      <c r="BL158" s="15" t="s">
        <v>2563</v>
      </c>
      <c r="BM158" s="147" t="s">
        <v>2618</v>
      </c>
    </row>
    <row r="159" spans="2:47" s="1" customFormat="1" ht="10.2">
      <c r="B159" s="30"/>
      <c r="D159" s="149" t="s">
        <v>181</v>
      </c>
      <c r="F159" s="150" t="s">
        <v>2619</v>
      </c>
      <c r="I159" s="151"/>
      <c r="L159" s="30"/>
      <c r="M159" s="152"/>
      <c r="T159" s="54"/>
      <c r="AT159" s="15" t="s">
        <v>181</v>
      </c>
      <c r="AU159" s="15" t="s">
        <v>90</v>
      </c>
    </row>
    <row r="160" spans="2:47" s="1" customFormat="1" ht="144">
      <c r="B160" s="30"/>
      <c r="D160" s="154" t="s">
        <v>414</v>
      </c>
      <c r="F160" s="182" t="s">
        <v>2620</v>
      </c>
      <c r="I160" s="151"/>
      <c r="L160" s="30"/>
      <c r="M160" s="168"/>
      <c r="N160" s="169"/>
      <c r="O160" s="169"/>
      <c r="P160" s="169"/>
      <c r="Q160" s="169"/>
      <c r="R160" s="169"/>
      <c r="S160" s="169"/>
      <c r="T160" s="170"/>
      <c r="AT160" s="15" t="s">
        <v>414</v>
      </c>
      <c r="AU160" s="15" t="s">
        <v>90</v>
      </c>
    </row>
    <row r="161" spans="2:12" s="1" customFormat="1" ht="6.9" customHeight="1">
      <c r="B161" s="42"/>
      <c r="C161" s="43"/>
      <c r="D161" s="43"/>
      <c r="E161" s="43"/>
      <c r="F161" s="43"/>
      <c r="G161" s="43"/>
      <c r="H161" s="43"/>
      <c r="I161" s="43"/>
      <c r="J161" s="43"/>
      <c r="K161" s="43"/>
      <c r="L161" s="30"/>
    </row>
  </sheetData>
  <sheetProtection algorithmName="SHA-512" hashValue="pnX9KNDhht+dl7Qq42uOe23794HzBOfjf86A/Y302+WvKsn/yQMcm75Lo0BOPlzuSXzlCAbq1uzXctv6o87vhA==" saltValue="+J1Pvl67KOVdBNU3JUXmbA==" spinCount="100000" sheet="1" objects="1" scenarios="1" formatColumns="0" formatRows="0" autoFilter="0"/>
  <autoFilter ref="C123:K160"/>
  <mergeCells count="9">
    <mergeCell ref="E87:H87"/>
    <mergeCell ref="E114:H114"/>
    <mergeCell ref="E116:H116"/>
    <mergeCell ref="L2:V2"/>
    <mergeCell ref="E7:H7"/>
    <mergeCell ref="E9:H9"/>
    <mergeCell ref="E18:H18"/>
    <mergeCell ref="E27:H27"/>
    <mergeCell ref="E85:H85"/>
  </mergeCells>
  <hyperlinks>
    <hyperlink ref="F128" r:id="rId1" display="https://podminky.urs.cz/item/CS_URS_2024_01/013254000"/>
    <hyperlink ref="F130" r:id="rId2" display="https://podminky.urs.cz/item/CS_URS_2024_01/013294000"/>
    <hyperlink ref="F133" r:id="rId3" display="https://podminky.urs.cz/item/CS_URS_2024_01/020001000"/>
    <hyperlink ref="F137" r:id="rId4" display="https://podminky.urs.cz/item/CS_URS_2024_01/030001000"/>
    <hyperlink ref="F140" r:id="rId5" display="https://podminky.urs.cz/item/CS_URS_2024_01/039002000"/>
    <hyperlink ref="F145" r:id="rId6" display="https://podminky.urs.cz/item/CS_URS_2024_01/043002000"/>
    <hyperlink ref="F148" r:id="rId7" display="https://podminky.urs.cz/item/CS_URS_2024_01/045002000"/>
    <hyperlink ref="F152" r:id="rId8" display="https://podminky.urs.cz/item/CS_URS_2024_01/059002000"/>
    <hyperlink ref="F156" r:id="rId9" display="https://podminky.urs.cz/item/CS_URS_2024_01/071002000"/>
    <hyperlink ref="F159" r:id="rId10" display="https://podminky.urs.cz/item/CS_URS_2024_01/09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37"/>
  <sheetViews>
    <sheetView showGridLines="0" workbookViewId="0" topLeftCell="A1">
      <selection activeCell="BE41" sqref="BE4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00"/>
      <c r="M2" s="200"/>
      <c r="N2" s="200"/>
      <c r="O2" s="200"/>
      <c r="P2" s="200"/>
      <c r="Q2" s="200"/>
      <c r="R2" s="200"/>
      <c r="S2" s="200"/>
      <c r="T2" s="200"/>
      <c r="U2" s="200"/>
      <c r="V2" s="200"/>
      <c r="AT2" s="15" t="s">
        <v>99</v>
      </c>
    </row>
    <row r="3" spans="2:46" ht="6.9" customHeight="1">
      <c r="B3" s="16"/>
      <c r="C3" s="17"/>
      <c r="D3" s="17"/>
      <c r="E3" s="17"/>
      <c r="F3" s="17"/>
      <c r="G3" s="17"/>
      <c r="H3" s="17"/>
      <c r="I3" s="17"/>
      <c r="J3" s="17"/>
      <c r="K3" s="17"/>
      <c r="L3" s="18"/>
      <c r="AT3" s="15" t="s">
        <v>90</v>
      </c>
    </row>
    <row r="4" spans="2:46" ht="24.9" customHeight="1">
      <c r="B4" s="18"/>
      <c r="D4" s="19" t="s">
        <v>130</v>
      </c>
      <c r="L4" s="18"/>
      <c r="M4" s="91" t="s">
        <v>10</v>
      </c>
      <c r="AT4" s="15" t="s">
        <v>4</v>
      </c>
    </row>
    <row r="5" spans="2:12" ht="6.9" customHeight="1">
      <c r="B5" s="18"/>
      <c r="L5" s="18"/>
    </row>
    <row r="6" spans="2:12" ht="12" customHeight="1">
      <c r="B6" s="18"/>
      <c r="D6" s="25" t="s">
        <v>16</v>
      </c>
      <c r="L6" s="18"/>
    </row>
    <row r="7" spans="2:12" ht="26.25" customHeight="1">
      <c r="B7" s="18"/>
      <c r="E7" s="231" t="str">
        <f>'Rekapitulace stavby'!K6</f>
        <v>Zvýšení bezpečnosti heliportu - Masarykova nemocnice Ústí nad Labem, o. z</v>
      </c>
      <c r="F7" s="232"/>
      <c r="G7" s="232"/>
      <c r="H7" s="232"/>
      <c r="L7" s="18"/>
    </row>
    <row r="8" spans="2:12" ht="13.2">
      <c r="B8" s="18"/>
      <c r="D8" s="25" t="s">
        <v>131</v>
      </c>
      <c r="L8" s="18"/>
    </row>
    <row r="9" spans="2:12" ht="16.5" customHeight="1">
      <c r="B9" s="18"/>
      <c r="E9" s="231" t="s">
        <v>132</v>
      </c>
      <c r="F9" s="200"/>
      <c r="G9" s="200"/>
      <c r="H9" s="200"/>
      <c r="L9" s="18"/>
    </row>
    <row r="10" spans="2:12" ht="12" customHeight="1">
      <c r="B10" s="18"/>
      <c r="D10" s="25" t="s">
        <v>133</v>
      </c>
      <c r="L10" s="18"/>
    </row>
    <row r="11" spans="2:12" s="1" customFormat="1" ht="16.5" customHeight="1">
      <c r="B11" s="30"/>
      <c r="E11" s="229" t="s">
        <v>134</v>
      </c>
      <c r="F11" s="233"/>
      <c r="G11" s="233"/>
      <c r="H11" s="233"/>
      <c r="L11" s="30"/>
    </row>
    <row r="12" spans="2:12" s="1" customFormat="1" ht="12" customHeight="1">
      <c r="B12" s="30"/>
      <c r="D12" s="25" t="s">
        <v>135</v>
      </c>
      <c r="L12" s="30"/>
    </row>
    <row r="13" spans="2:12" s="1" customFormat="1" ht="16.5" customHeight="1">
      <c r="B13" s="30"/>
      <c r="E13" s="193" t="s">
        <v>136</v>
      </c>
      <c r="F13" s="233"/>
      <c r="G13" s="233"/>
      <c r="H13" s="233"/>
      <c r="L13" s="30"/>
    </row>
    <row r="14" spans="2:12" s="1" customFormat="1" ht="10.2">
      <c r="B14" s="30"/>
      <c r="L14" s="30"/>
    </row>
    <row r="15" spans="2:12" s="1" customFormat="1" ht="12" customHeight="1">
      <c r="B15" s="30"/>
      <c r="D15" s="25" t="s">
        <v>18</v>
      </c>
      <c r="F15" s="23" t="s">
        <v>1</v>
      </c>
      <c r="I15" s="25" t="s">
        <v>19</v>
      </c>
      <c r="J15" s="23" t="s">
        <v>1</v>
      </c>
      <c r="L15" s="30"/>
    </row>
    <row r="16" spans="2:12" s="1" customFormat="1" ht="12" customHeight="1">
      <c r="B16" s="30"/>
      <c r="D16" s="25" t="s">
        <v>20</v>
      </c>
      <c r="F16" s="23" t="s">
        <v>21</v>
      </c>
      <c r="I16" s="25" t="s">
        <v>22</v>
      </c>
      <c r="J16" s="50" t="str">
        <f>'Rekapitulace stavby'!AN8</f>
        <v>29. 4. 2024</v>
      </c>
      <c r="L16" s="30"/>
    </row>
    <row r="17" spans="2:12" s="1" customFormat="1" ht="10.8" customHeight="1">
      <c r="B17" s="30"/>
      <c r="L17" s="30"/>
    </row>
    <row r="18" spans="2:12" s="1" customFormat="1" ht="12" customHeight="1">
      <c r="B18" s="30"/>
      <c r="D18" s="25" t="s">
        <v>24</v>
      </c>
      <c r="I18" s="25" t="s">
        <v>25</v>
      </c>
      <c r="J18" s="23" t="s">
        <v>26</v>
      </c>
      <c r="L18" s="30"/>
    </row>
    <row r="19" spans="2:12" s="1" customFormat="1" ht="18" customHeight="1">
      <c r="B19" s="30"/>
      <c r="E19" s="23" t="s">
        <v>27</v>
      </c>
      <c r="I19" s="25" t="s">
        <v>28</v>
      </c>
      <c r="J19" s="23" t="s">
        <v>29</v>
      </c>
      <c r="L19" s="30"/>
    </row>
    <row r="20" spans="2:12" s="1" customFormat="1" ht="6.9" customHeight="1">
      <c r="B20" s="30"/>
      <c r="L20" s="30"/>
    </row>
    <row r="21" spans="2:12" s="1" customFormat="1" ht="12" customHeight="1">
      <c r="B21" s="30"/>
      <c r="D21" s="25" t="s">
        <v>30</v>
      </c>
      <c r="I21" s="25" t="s">
        <v>25</v>
      </c>
      <c r="J21" s="26" t="str">
        <f>'Rekapitulace stavby'!AN13</f>
        <v>Vyplň údaj</v>
      </c>
      <c r="L21" s="30"/>
    </row>
    <row r="22" spans="2:12" s="1" customFormat="1" ht="18" customHeight="1">
      <c r="B22" s="30"/>
      <c r="E22" s="234" t="str">
        <f>'Rekapitulace stavby'!E14</f>
        <v>Vyplň údaj</v>
      </c>
      <c r="F22" s="199"/>
      <c r="G22" s="199"/>
      <c r="H22" s="199"/>
      <c r="I22" s="25" t="s">
        <v>28</v>
      </c>
      <c r="J22" s="26" t="str">
        <f>'Rekapitulace stavby'!AN14</f>
        <v>Vyplň údaj</v>
      </c>
      <c r="L22" s="30"/>
    </row>
    <row r="23" spans="2:12" s="1" customFormat="1" ht="6.9" customHeight="1">
      <c r="B23" s="30"/>
      <c r="L23" s="30"/>
    </row>
    <row r="24" spans="2:12" s="1" customFormat="1" ht="12" customHeight="1">
      <c r="B24" s="30"/>
      <c r="D24" s="25" t="s">
        <v>32</v>
      </c>
      <c r="I24" s="25" t="s">
        <v>25</v>
      </c>
      <c r="J24" s="23" t="s">
        <v>33</v>
      </c>
      <c r="L24" s="30"/>
    </row>
    <row r="25" spans="2:12" s="1" customFormat="1" ht="18" customHeight="1">
      <c r="B25" s="30"/>
      <c r="E25" s="23" t="s">
        <v>34</v>
      </c>
      <c r="I25" s="25" t="s">
        <v>28</v>
      </c>
      <c r="J25" s="23" t="s">
        <v>35</v>
      </c>
      <c r="L25" s="30"/>
    </row>
    <row r="26" spans="2:12" s="1" customFormat="1" ht="6.9" customHeight="1">
      <c r="B26" s="30"/>
      <c r="L26" s="30"/>
    </row>
    <row r="27" spans="2:12" s="1" customFormat="1" ht="12" customHeight="1">
      <c r="B27" s="30"/>
      <c r="D27" s="25" t="s">
        <v>37</v>
      </c>
      <c r="I27" s="25" t="s">
        <v>25</v>
      </c>
      <c r="J27" s="23" t="str">
        <f>IF('Rekapitulace stavby'!AN19="","",'Rekapitulace stavby'!AN19)</f>
        <v/>
      </c>
      <c r="L27" s="30"/>
    </row>
    <row r="28" spans="2:12" s="1" customFormat="1" ht="18" customHeight="1">
      <c r="B28" s="30"/>
      <c r="E28" s="23" t="str">
        <f>IF('Rekapitulace stavby'!E20="","",'Rekapitulace stavby'!E20)</f>
        <v xml:space="preserve"> </v>
      </c>
      <c r="I28" s="25" t="s">
        <v>28</v>
      </c>
      <c r="J28" s="23" t="str">
        <f>IF('Rekapitulace stavby'!AN20="","",'Rekapitulace stavby'!AN20)</f>
        <v/>
      </c>
      <c r="L28" s="30"/>
    </row>
    <row r="29" spans="2:12" s="1" customFormat="1" ht="6.9" customHeight="1">
      <c r="B29" s="30"/>
      <c r="L29" s="30"/>
    </row>
    <row r="30" spans="2:12" s="1" customFormat="1" ht="12" customHeight="1">
      <c r="B30" s="30"/>
      <c r="D30" s="25" t="s">
        <v>39</v>
      </c>
      <c r="L30" s="30"/>
    </row>
    <row r="31" spans="2:12" s="7" customFormat="1" ht="47.25" customHeight="1">
      <c r="B31" s="92"/>
      <c r="E31" s="204" t="s">
        <v>40</v>
      </c>
      <c r="F31" s="204"/>
      <c r="G31" s="204"/>
      <c r="H31" s="204"/>
      <c r="L31" s="92"/>
    </row>
    <row r="32" spans="2:12" s="1" customFormat="1" ht="6.9" customHeight="1">
      <c r="B32" s="30"/>
      <c r="L32" s="30"/>
    </row>
    <row r="33" spans="2:12" s="1" customFormat="1" ht="6.9" customHeight="1">
      <c r="B33" s="30"/>
      <c r="D33" s="51"/>
      <c r="E33" s="51"/>
      <c r="F33" s="51"/>
      <c r="G33" s="51"/>
      <c r="H33" s="51"/>
      <c r="I33" s="51"/>
      <c r="J33" s="51"/>
      <c r="K33" s="51"/>
      <c r="L33" s="30"/>
    </row>
    <row r="34" spans="2:12" s="1" customFormat="1" ht="25.35" customHeight="1">
      <c r="B34" s="30"/>
      <c r="D34" s="93" t="s">
        <v>41</v>
      </c>
      <c r="J34" s="64">
        <f>ROUND(J135,2)</f>
        <v>0</v>
      </c>
      <c r="L34" s="30"/>
    </row>
    <row r="35" spans="2:12" s="1" customFormat="1" ht="6.9" customHeight="1">
      <c r="B35" s="30"/>
      <c r="D35" s="51"/>
      <c r="E35" s="51"/>
      <c r="F35" s="51"/>
      <c r="G35" s="51"/>
      <c r="H35" s="51"/>
      <c r="I35" s="51"/>
      <c r="J35" s="51"/>
      <c r="K35" s="51"/>
      <c r="L35" s="30"/>
    </row>
    <row r="36" spans="2:12" s="1" customFormat="1" ht="14.4" customHeight="1">
      <c r="B36" s="30"/>
      <c r="F36" s="33" t="s">
        <v>43</v>
      </c>
      <c r="I36" s="33" t="s">
        <v>42</v>
      </c>
      <c r="J36" s="33" t="s">
        <v>44</v>
      </c>
      <c r="L36" s="30"/>
    </row>
    <row r="37" spans="2:12" s="1" customFormat="1" ht="14.4" customHeight="1">
      <c r="B37" s="30"/>
      <c r="D37" s="53" t="s">
        <v>45</v>
      </c>
      <c r="E37" s="25" t="s">
        <v>46</v>
      </c>
      <c r="F37" s="83">
        <f>ROUND((SUM(BE135:BE236)),2)</f>
        <v>0</v>
      </c>
      <c r="I37" s="94">
        <v>0.21</v>
      </c>
      <c r="J37" s="83">
        <f>ROUND(((SUM(BE135:BE236))*I37),2)</f>
        <v>0</v>
      </c>
      <c r="L37" s="30"/>
    </row>
    <row r="38" spans="2:12" s="1" customFormat="1" ht="14.4" customHeight="1">
      <c r="B38" s="30"/>
      <c r="E38" s="25" t="s">
        <v>47</v>
      </c>
      <c r="F38" s="83">
        <f>ROUND((SUM(BF135:BF236)),2)</f>
        <v>0</v>
      </c>
      <c r="I38" s="94">
        <v>0.12</v>
      </c>
      <c r="J38" s="83">
        <f>ROUND(((SUM(BF135:BF236))*I38),2)</f>
        <v>0</v>
      </c>
      <c r="L38" s="30"/>
    </row>
    <row r="39" spans="2:12" s="1" customFormat="1" ht="14.4" customHeight="1" hidden="1">
      <c r="B39" s="30"/>
      <c r="E39" s="25" t="s">
        <v>48</v>
      </c>
      <c r="F39" s="83">
        <f>ROUND((SUM(BG135:BG236)),2)</f>
        <v>0</v>
      </c>
      <c r="I39" s="94">
        <v>0.21</v>
      </c>
      <c r="J39" s="83">
        <f>0</f>
        <v>0</v>
      </c>
      <c r="L39" s="30"/>
    </row>
    <row r="40" spans="2:12" s="1" customFormat="1" ht="14.4" customHeight="1" hidden="1">
      <c r="B40" s="30"/>
      <c r="E40" s="25" t="s">
        <v>49</v>
      </c>
      <c r="F40" s="83">
        <f>ROUND((SUM(BH135:BH236)),2)</f>
        <v>0</v>
      </c>
      <c r="I40" s="94">
        <v>0.12</v>
      </c>
      <c r="J40" s="83">
        <f>0</f>
        <v>0</v>
      </c>
      <c r="L40" s="30"/>
    </row>
    <row r="41" spans="2:12" s="1" customFormat="1" ht="14.4" customHeight="1" hidden="1">
      <c r="B41" s="30"/>
      <c r="E41" s="25" t="s">
        <v>50</v>
      </c>
      <c r="F41" s="83">
        <f>ROUND((SUM(BI135:BI236)),2)</f>
        <v>0</v>
      </c>
      <c r="I41" s="94">
        <v>0</v>
      </c>
      <c r="J41" s="83">
        <f>0</f>
        <v>0</v>
      </c>
      <c r="L41" s="30"/>
    </row>
    <row r="42" spans="2:12" s="1" customFormat="1" ht="6.9" customHeight="1">
      <c r="B42" s="30"/>
      <c r="L42" s="30"/>
    </row>
    <row r="43" spans="2:12" s="1" customFormat="1" ht="25.35" customHeight="1">
      <c r="B43" s="30"/>
      <c r="C43" s="95"/>
      <c r="D43" s="96" t="s">
        <v>51</v>
      </c>
      <c r="E43" s="55"/>
      <c r="F43" s="55"/>
      <c r="G43" s="97" t="s">
        <v>52</v>
      </c>
      <c r="H43" s="98" t="s">
        <v>53</v>
      </c>
      <c r="I43" s="55"/>
      <c r="J43" s="99">
        <f>SUM(J34:J41)</f>
        <v>0</v>
      </c>
      <c r="K43" s="100"/>
      <c r="L43" s="30"/>
    </row>
    <row r="44" spans="2:12" s="1" customFormat="1" ht="14.4" customHeight="1">
      <c r="B44" s="30"/>
      <c r="L44" s="30"/>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0"/>
      <c r="D50" s="39" t="s">
        <v>54</v>
      </c>
      <c r="E50" s="40"/>
      <c r="F50" s="40"/>
      <c r="G50" s="39" t="s">
        <v>55</v>
      </c>
      <c r="H50" s="40"/>
      <c r="I50" s="40"/>
      <c r="J50" s="40"/>
      <c r="K50" s="40"/>
      <c r="L50" s="30"/>
    </row>
    <row r="51" spans="2:12" ht="10.2">
      <c r="B51" s="18"/>
      <c r="L51" s="18"/>
    </row>
    <row r="52" spans="2:12" ht="10.2">
      <c r="B52" s="18"/>
      <c r="L52" s="18"/>
    </row>
    <row r="53" spans="2:12" ht="10.2">
      <c r="B53" s="18"/>
      <c r="L53" s="18"/>
    </row>
    <row r="54" spans="2:12" ht="10.2">
      <c r="B54" s="18"/>
      <c r="L54" s="18"/>
    </row>
    <row r="55" spans="2:12" ht="10.2">
      <c r="B55" s="18"/>
      <c r="L55" s="18"/>
    </row>
    <row r="56" spans="2:12" ht="10.2">
      <c r="B56" s="18"/>
      <c r="L56" s="18"/>
    </row>
    <row r="57" spans="2:12" ht="10.2">
      <c r="B57" s="18"/>
      <c r="L57" s="18"/>
    </row>
    <row r="58" spans="2:12" ht="10.2">
      <c r="B58" s="18"/>
      <c r="L58" s="18"/>
    </row>
    <row r="59" spans="2:12" ht="10.2">
      <c r="B59" s="18"/>
      <c r="L59" s="18"/>
    </row>
    <row r="60" spans="2:12" ht="10.2">
      <c r="B60" s="18"/>
      <c r="L60" s="18"/>
    </row>
    <row r="61" spans="2:12" s="1" customFormat="1" ht="13.2">
      <c r="B61" s="30"/>
      <c r="D61" s="41" t="s">
        <v>56</v>
      </c>
      <c r="E61" s="32"/>
      <c r="F61" s="101" t="s">
        <v>57</v>
      </c>
      <c r="G61" s="41" t="s">
        <v>56</v>
      </c>
      <c r="H61" s="32"/>
      <c r="I61" s="32"/>
      <c r="J61" s="102" t="s">
        <v>57</v>
      </c>
      <c r="K61" s="32"/>
      <c r="L61" s="30"/>
    </row>
    <row r="62" spans="2:12" ht="10.2">
      <c r="B62" s="18"/>
      <c r="L62" s="18"/>
    </row>
    <row r="63" spans="2:12" ht="10.2">
      <c r="B63" s="18"/>
      <c r="L63" s="18"/>
    </row>
    <row r="64" spans="2:12" ht="10.2">
      <c r="B64" s="18"/>
      <c r="L64" s="18"/>
    </row>
    <row r="65" spans="2:12" s="1" customFormat="1" ht="13.2">
      <c r="B65" s="30"/>
      <c r="D65" s="39" t="s">
        <v>58</v>
      </c>
      <c r="E65" s="40"/>
      <c r="F65" s="40"/>
      <c r="G65" s="39" t="s">
        <v>59</v>
      </c>
      <c r="H65" s="40"/>
      <c r="I65" s="40"/>
      <c r="J65" s="40"/>
      <c r="K65" s="40"/>
      <c r="L65" s="30"/>
    </row>
    <row r="66" spans="2:12" ht="10.2">
      <c r="B66" s="18"/>
      <c r="L66" s="18"/>
    </row>
    <row r="67" spans="2:12" ht="10.2">
      <c r="B67" s="18"/>
      <c r="L67" s="18"/>
    </row>
    <row r="68" spans="2:12" ht="10.2">
      <c r="B68" s="18"/>
      <c r="L68" s="18"/>
    </row>
    <row r="69" spans="2:12" ht="10.2">
      <c r="B69" s="18"/>
      <c r="L69" s="18"/>
    </row>
    <row r="70" spans="2:12" ht="10.2">
      <c r="B70" s="18"/>
      <c r="L70" s="18"/>
    </row>
    <row r="71" spans="2:12" ht="10.2">
      <c r="B71" s="18"/>
      <c r="L71" s="18"/>
    </row>
    <row r="72" spans="2:12" ht="10.2">
      <c r="B72" s="18"/>
      <c r="L72" s="18"/>
    </row>
    <row r="73" spans="2:12" ht="10.2">
      <c r="B73" s="18"/>
      <c r="L73" s="18"/>
    </row>
    <row r="74" spans="2:12" ht="10.2">
      <c r="B74" s="18"/>
      <c r="L74" s="18"/>
    </row>
    <row r="75" spans="2:12" ht="10.2">
      <c r="B75" s="18"/>
      <c r="L75" s="18"/>
    </row>
    <row r="76" spans="2:12" s="1" customFormat="1" ht="13.2">
      <c r="B76" s="30"/>
      <c r="D76" s="41" t="s">
        <v>56</v>
      </c>
      <c r="E76" s="32"/>
      <c r="F76" s="101" t="s">
        <v>57</v>
      </c>
      <c r="G76" s="41" t="s">
        <v>56</v>
      </c>
      <c r="H76" s="32"/>
      <c r="I76" s="32"/>
      <c r="J76" s="102" t="s">
        <v>57</v>
      </c>
      <c r="K76" s="32"/>
      <c r="L76" s="30"/>
    </row>
    <row r="77" spans="2:12" s="1" customFormat="1" ht="14.4" customHeight="1">
      <c r="B77" s="42"/>
      <c r="C77" s="43"/>
      <c r="D77" s="43"/>
      <c r="E77" s="43"/>
      <c r="F77" s="43"/>
      <c r="G77" s="43"/>
      <c r="H77" s="43"/>
      <c r="I77" s="43"/>
      <c r="J77" s="43"/>
      <c r="K77" s="43"/>
      <c r="L77" s="30"/>
    </row>
    <row r="81" spans="2:12" s="1" customFormat="1" ht="6.9" customHeight="1">
      <c r="B81" s="44"/>
      <c r="C81" s="45"/>
      <c r="D81" s="45"/>
      <c r="E81" s="45"/>
      <c r="F81" s="45"/>
      <c r="G81" s="45"/>
      <c r="H81" s="45"/>
      <c r="I81" s="45"/>
      <c r="J81" s="45"/>
      <c r="K81" s="45"/>
      <c r="L81" s="30"/>
    </row>
    <row r="82" spans="2:12" s="1" customFormat="1" ht="24.9" customHeight="1">
      <c r="B82" s="30"/>
      <c r="C82" s="19" t="s">
        <v>137</v>
      </c>
      <c r="L82" s="30"/>
    </row>
    <row r="83" spans="2:12" s="1" customFormat="1" ht="6.9" customHeight="1">
      <c r="B83" s="30"/>
      <c r="L83" s="30"/>
    </row>
    <row r="84" spans="2:12" s="1" customFormat="1" ht="12" customHeight="1">
      <c r="B84" s="30"/>
      <c r="C84" s="25" t="s">
        <v>16</v>
      </c>
      <c r="L84" s="30"/>
    </row>
    <row r="85" spans="2:12" s="1" customFormat="1" ht="26.25" customHeight="1">
      <c r="B85" s="30"/>
      <c r="E85" s="231" t="str">
        <f>E7</f>
        <v>Zvýšení bezpečnosti heliportu - Masarykova nemocnice Ústí nad Labem, o. z</v>
      </c>
      <c r="F85" s="232"/>
      <c r="G85" s="232"/>
      <c r="H85" s="232"/>
      <c r="L85" s="30"/>
    </row>
    <row r="86" spans="2:12" ht="12" customHeight="1">
      <c r="B86" s="18"/>
      <c r="C86" s="25" t="s">
        <v>131</v>
      </c>
      <c r="L86" s="18"/>
    </row>
    <row r="87" spans="2:12" ht="16.5" customHeight="1">
      <c r="B87" s="18"/>
      <c r="E87" s="231" t="s">
        <v>132</v>
      </c>
      <c r="F87" s="200"/>
      <c r="G87" s="200"/>
      <c r="H87" s="200"/>
      <c r="L87" s="18"/>
    </row>
    <row r="88" spans="2:12" ht="12" customHeight="1">
      <c r="B88" s="18"/>
      <c r="C88" s="25" t="s">
        <v>133</v>
      </c>
      <c r="L88" s="18"/>
    </row>
    <row r="89" spans="2:12" s="1" customFormat="1" ht="16.5" customHeight="1">
      <c r="B89" s="30"/>
      <c r="E89" s="229" t="s">
        <v>134</v>
      </c>
      <c r="F89" s="233"/>
      <c r="G89" s="233"/>
      <c r="H89" s="233"/>
      <c r="L89" s="30"/>
    </row>
    <row r="90" spans="2:12" s="1" customFormat="1" ht="12" customHeight="1">
      <c r="B90" s="30"/>
      <c r="C90" s="25" t="s">
        <v>135</v>
      </c>
      <c r="L90" s="30"/>
    </row>
    <row r="91" spans="2:12" s="1" customFormat="1" ht="16.5" customHeight="1">
      <c r="B91" s="30"/>
      <c r="E91" s="193" t="str">
        <f>E13</f>
        <v>D.1.01a - Architektonicko stavební řešení - bourací práce</v>
      </c>
      <c r="F91" s="233"/>
      <c r="G91" s="233"/>
      <c r="H91" s="233"/>
      <c r="L91" s="30"/>
    </row>
    <row r="92" spans="2:12" s="1" customFormat="1" ht="6.9" customHeight="1">
      <c r="B92" s="30"/>
      <c r="L92" s="30"/>
    </row>
    <row r="93" spans="2:12" s="1" customFormat="1" ht="12" customHeight="1">
      <c r="B93" s="30"/>
      <c r="C93" s="25" t="s">
        <v>20</v>
      </c>
      <c r="F93" s="23" t="str">
        <f>F16</f>
        <v>Sociální péče 3316/12A, 401 13  pavilon B</v>
      </c>
      <c r="I93" s="25" t="s">
        <v>22</v>
      </c>
      <c r="J93" s="50" t="str">
        <f>IF(J16="","",J16)</f>
        <v>29. 4. 2024</v>
      </c>
      <c r="L93" s="30"/>
    </row>
    <row r="94" spans="2:12" s="1" customFormat="1" ht="6.9" customHeight="1">
      <c r="B94" s="30"/>
      <c r="L94" s="30"/>
    </row>
    <row r="95" spans="2:12" s="1" customFormat="1" ht="40.05" customHeight="1">
      <c r="B95" s="30"/>
      <c r="C95" s="25" t="s">
        <v>24</v>
      </c>
      <c r="F95" s="23" t="str">
        <f>E19</f>
        <v>Krajská zdravotní, a.s., Sociální péče 3316/12A</v>
      </c>
      <c r="I95" s="25" t="s">
        <v>32</v>
      </c>
      <c r="J95" s="28" t="str">
        <f>E25</f>
        <v>SIEBERT+TALAŠ, spol.s r.o., Bucharova 1314/8, P5</v>
      </c>
      <c r="L95" s="30"/>
    </row>
    <row r="96" spans="2:12" s="1" customFormat="1" ht="15.15" customHeight="1">
      <c r="B96" s="30"/>
      <c r="C96" s="25" t="s">
        <v>30</v>
      </c>
      <c r="F96" s="23" t="str">
        <f>IF(E22="","",E22)</f>
        <v>Vyplň údaj</v>
      </c>
      <c r="I96" s="25" t="s">
        <v>37</v>
      </c>
      <c r="J96" s="28" t="str">
        <f>E28</f>
        <v xml:space="preserve"> </v>
      </c>
      <c r="L96" s="30"/>
    </row>
    <row r="97" spans="2:12" s="1" customFormat="1" ht="10.35" customHeight="1">
      <c r="B97" s="30"/>
      <c r="L97" s="30"/>
    </row>
    <row r="98" spans="2:12" s="1" customFormat="1" ht="29.25" customHeight="1">
      <c r="B98" s="30"/>
      <c r="C98" s="103" t="s">
        <v>138</v>
      </c>
      <c r="D98" s="95"/>
      <c r="E98" s="95"/>
      <c r="F98" s="95"/>
      <c r="G98" s="95"/>
      <c r="H98" s="95"/>
      <c r="I98" s="95"/>
      <c r="J98" s="104" t="s">
        <v>139</v>
      </c>
      <c r="K98" s="95"/>
      <c r="L98" s="30"/>
    </row>
    <row r="99" spans="2:12" s="1" customFormat="1" ht="10.35" customHeight="1">
      <c r="B99" s="30"/>
      <c r="L99" s="30"/>
    </row>
    <row r="100" spans="2:47" s="1" customFormat="1" ht="22.8" customHeight="1">
      <c r="B100" s="30"/>
      <c r="C100" s="105" t="s">
        <v>140</v>
      </c>
      <c r="J100" s="64">
        <f>J135</f>
        <v>0</v>
      </c>
      <c r="L100" s="30"/>
      <c r="AU100" s="15" t="s">
        <v>141</v>
      </c>
    </row>
    <row r="101" spans="2:12" s="8" customFormat="1" ht="24.9" customHeight="1">
      <c r="B101" s="106"/>
      <c r="D101" s="107" t="s">
        <v>142</v>
      </c>
      <c r="E101" s="108"/>
      <c r="F101" s="108"/>
      <c r="G101" s="108"/>
      <c r="H101" s="108"/>
      <c r="I101" s="108"/>
      <c r="J101" s="109">
        <f>J136</f>
        <v>0</v>
      </c>
      <c r="L101" s="106"/>
    </row>
    <row r="102" spans="2:12" s="9" customFormat="1" ht="19.95" customHeight="1">
      <c r="B102" s="110"/>
      <c r="D102" s="111" t="s">
        <v>143</v>
      </c>
      <c r="E102" s="112"/>
      <c r="F102" s="112"/>
      <c r="G102" s="112"/>
      <c r="H102" s="112"/>
      <c r="I102" s="112"/>
      <c r="J102" s="113">
        <f>J137</f>
        <v>0</v>
      </c>
      <c r="L102" s="110"/>
    </row>
    <row r="103" spans="2:12" s="9" customFormat="1" ht="19.95" customHeight="1">
      <c r="B103" s="110"/>
      <c r="D103" s="111" t="s">
        <v>144</v>
      </c>
      <c r="E103" s="112"/>
      <c r="F103" s="112"/>
      <c r="G103" s="112"/>
      <c r="H103" s="112"/>
      <c r="I103" s="112"/>
      <c r="J103" s="113">
        <f>J139</f>
        <v>0</v>
      </c>
      <c r="L103" s="110"/>
    </row>
    <row r="104" spans="2:12" s="9" customFormat="1" ht="19.95" customHeight="1">
      <c r="B104" s="110"/>
      <c r="D104" s="111" t="s">
        <v>145</v>
      </c>
      <c r="E104" s="112"/>
      <c r="F104" s="112"/>
      <c r="G104" s="112"/>
      <c r="H104" s="112"/>
      <c r="I104" s="112"/>
      <c r="J104" s="113">
        <f>J154</f>
        <v>0</v>
      </c>
      <c r="L104" s="110"/>
    </row>
    <row r="105" spans="2:12" s="9" customFormat="1" ht="19.95" customHeight="1">
      <c r="B105" s="110"/>
      <c r="D105" s="111" t="s">
        <v>146</v>
      </c>
      <c r="E105" s="112"/>
      <c r="F105" s="112"/>
      <c r="G105" s="112"/>
      <c r="H105" s="112"/>
      <c r="I105" s="112"/>
      <c r="J105" s="113">
        <f>J202</f>
        <v>0</v>
      </c>
      <c r="L105" s="110"/>
    </row>
    <row r="106" spans="2:12" s="9" customFormat="1" ht="19.95" customHeight="1">
      <c r="B106" s="110"/>
      <c r="D106" s="111" t="s">
        <v>147</v>
      </c>
      <c r="E106" s="112"/>
      <c r="F106" s="112"/>
      <c r="G106" s="112"/>
      <c r="H106" s="112"/>
      <c r="I106" s="112"/>
      <c r="J106" s="113">
        <f>J212</f>
        <v>0</v>
      </c>
      <c r="L106" s="110"/>
    </row>
    <row r="107" spans="2:12" s="8" customFormat="1" ht="24.9" customHeight="1">
      <c r="B107" s="106"/>
      <c r="D107" s="107" t="s">
        <v>148</v>
      </c>
      <c r="E107" s="108"/>
      <c r="F107" s="108"/>
      <c r="G107" s="108"/>
      <c r="H107" s="108"/>
      <c r="I107" s="108"/>
      <c r="J107" s="109">
        <f>J216</f>
        <v>0</v>
      </c>
      <c r="L107" s="106"/>
    </row>
    <row r="108" spans="2:12" s="9" customFormat="1" ht="19.95" customHeight="1">
      <c r="B108" s="110"/>
      <c r="D108" s="111" t="s">
        <v>149</v>
      </c>
      <c r="E108" s="112"/>
      <c r="F108" s="112"/>
      <c r="G108" s="112"/>
      <c r="H108" s="112"/>
      <c r="I108" s="112"/>
      <c r="J108" s="113">
        <f>J217</f>
        <v>0</v>
      </c>
      <c r="L108" s="110"/>
    </row>
    <row r="109" spans="2:12" s="9" customFormat="1" ht="19.95" customHeight="1">
      <c r="B109" s="110"/>
      <c r="D109" s="111" t="s">
        <v>150</v>
      </c>
      <c r="E109" s="112"/>
      <c r="F109" s="112"/>
      <c r="G109" s="112"/>
      <c r="H109" s="112"/>
      <c r="I109" s="112"/>
      <c r="J109" s="113">
        <f>J223</f>
        <v>0</v>
      </c>
      <c r="L109" s="110"/>
    </row>
    <row r="110" spans="2:12" s="9" customFormat="1" ht="19.95" customHeight="1">
      <c r="B110" s="110"/>
      <c r="D110" s="111" t="s">
        <v>151</v>
      </c>
      <c r="E110" s="112"/>
      <c r="F110" s="112"/>
      <c r="G110" s="112"/>
      <c r="H110" s="112"/>
      <c r="I110" s="112"/>
      <c r="J110" s="113">
        <f>J227</f>
        <v>0</v>
      </c>
      <c r="L110" s="110"/>
    </row>
    <row r="111" spans="2:12" s="9" customFormat="1" ht="19.95" customHeight="1">
      <c r="B111" s="110"/>
      <c r="D111" s="111" t="s">
        <v>152</v>
      </c>
      <c r="E111" s="112"/>
      <c r="F111" s="112"/>
      <c r="G111" s="112"/>
      <c r="H111" s="112"/>
      <c r="I111" s="112"/>
      <c r="J111" s="113">
        <f>J232</f>
        <v>0</v>
      </c>
      <c r="L111" s="110"/>
    </row>
    <row r="112" spans="2:12" s="1" customFormat="1" ht="21.75" customHeight="1">
      <c r="B112" s="30"/>
      <c r="L112" s="30"/>
    </row>
    <row r="113" spans="2:12" s="1" customFormat="1" ht="6.9" customHeight="1">
      <c r="B113" s="42"/>
      <c r="C113" s="43"/>
      <c r="D113" s="43"/>
      <c r="E113" s="43"/>
      <c r="F113" s="43"/>
      <c r="G113" s="43"/>
      <c r="H113" s="43"/>
      <c r="I113" s="43"/>
      <c r="J113" s="43"/>
      <c r="K113" s="43"/>
      <c r="L113" s="30"/>
    </row>
    <row r="117" spans="2:12" s="1" customFormat="1" ht="6.9" customHeight="1">
      <c r="B117" s="44"/>
      <c r="C117" s="45"/>
      <c r="D117" s="45"/>
      <c r="E117" s="45"/>
      <c r="F117" s="45"/>
      <c r="G117" s="45"/>
      <c r="H117" s="45"/>
      <c r="I117" s="45"/>
      <c r="J117" s="45"/>
      <c r="K117" s="45"/>
      <c r="L117" s="30"/>
    </row>
    <row r="118" spans="2:12" s="1" customFormat="1" ht="24.9" customHeight="1">
      <c r="B118" s="30"/>
      <c r="C118" s="19" t="s">
        <v>153</v>
      </c>
      <c r="L118" s="30"/>
    </row>
    <row r="119" spans="2:12" s="1" customFormat="1" ht="6.9" customHeight="1">
      <c r="B119" s="30"/>
      <c r="L119" s="30"/>
    </row>
    <row r="120" spans="2:12" s="1" customFormat="1" ht="12" customHeight="1">
      <c r="B120" s="30"/>
      <c r="C120" s="25" t="s">
        <v>16</v>
      </c>
      <c r="L120" s="30"/>
    </row>
    <row r="121" spans="2:12" s="1" customFormat="1" ht="26.25" customHeight="1">
      <c r="B121" s="30"/>
      <c r="E121" s="231" t="str">
        <f>E7</f>
        <v>Zvýšení bezpečnosti heliportu - Masarykova nemocnice Ústí nad Labem, o. z</v>
      </c>
      <c r="F121" s="232"/>
      <c r="G121" s="232"/>
      <c r="H121" s="232"/>
      <c r="L121" s="30"/>
    </row>
    <row r="122" spans="2:12" ht="12" customHeight="1">
      <c r="B122" s="18"/>
      <c r="C122" s="25" t="s">
        <v>131</v>
      </c>
      <c r="L122" s="18"/>
    </row>
    <row r="123" spans="2:12" ht="16.5" customHeight="1">
      <c r="B123" s="18"/>
      <c r="E123" s="231" t="s">
        <v>132</v>
      </c>
      <c r="F123" s="200"/>
      <c r="G123" s="200"/>
      <c r="H123" s="200"/>
      <c r="L123" s="18"/>
    </row>
    <row r="124" spans="2:12" ht="12" customHeight="1">
      <c r="B124" s="18"/>
      <c r="C124" s="25" t="s">
        <v>133</v>
      </c>
      <c r="L124" s="18"/>
    </row>
    <row r="125" spans="2:12" s="1" customFormat="1" ht="16.5" customHeight="1">
      <c r="B125" s="30"/>
      <c r="E125" s="229" t="s">
        <v>134</v>
      </c>
      <c r="F125" s="233"/>
      <c r="G125" s="233"/>
      <c r="H125" s="233"/>
      <c r="L125" s="30"/>
    </row>
    <row r="126" spans="2:12" s="1" customFormat="1" ht="12" customHeight="1">
      <c r="B126" s="30"/>
      <c r="C126" s="25" t="s">
        <v>135</v>
      </c>
      <c r="L126" s="30"/>
    </row>
    <row r="127" spans="2:12" s="1" customFormat="1" ht="16.5" customHeight="1">
      <c r="B127" s="30"/>
      <c r="E127" s="193" t="str">
        <f>E13</f>
        <v>D.1.01a - Architektonicko stavební řešení - bourací práce</v>
      </c>
      <c r="F127" s="233"/>
      <c r="G127" s="233"/>
      <c r="H127" s="233"/>
      <c r="L127" s="30"/>
    </row>
    <row r="128" spans="2:12" s="1" customFormat="1" ht="6.9" customHeight="1">
      <c r="B128" s="30"/>
      <c r="L128" s="30"/>
    </row>
    <row r="129" spans="2:12" s="1" customFormat="1" ht="12" customHeight="1">
      <c r="B129" s="30"/>
      <c r="C129" s="25" t="s">
        <v>20</v>
      </c>
      <c r="F129" s="23" t="str">
        <f>F16</f>
        <v>Sociální péče 3316/12A, 401 13  pavilon B</v>
      </c>
      <c r="I129" s="25" t="s">
        <v>22</v>
      </c>
      <c r="J129" s="50" t="str">
        <f>IF(J16="","",J16)</f>
        <v>29. 4. 2024</v>
      </c>
      <c r="L129" s="30"/>
    </row>
    <row r="130" spans="2:12" s="1" customFormat="1" ht="6.9" customHeight="1">
      <c r="B130" s="30"/>
      <c r="L130" s="30"/>
    </row>
    <row r="131" spans="2:12" s="1" customFormat="1" ht="40.05" customHeight="1">
      <c r="B131" s="30"/>
      <c r="C131" s="25" t="s">
        <v>24</v>
      </c>
      <c r="F131" s="23" t="str">
        <f>E19</f>
        <v>Krajská zdravotní, a.s., Sociální péče 3316/12A</v>
      </c>
      <c r="I131" s="25" t="s">
        <v>32</v>
      </c>
      <c r="J131" s="28" t="str">
        <f>E25</f>
        <v>SIEBERT+TALAŠ, spol.s r.o., Bucharova 1314/8, P5</v>
      </c>
      <c r="L131" s="30"/>
    </row>
    <row r="132" spans="2:12" s="1" customFormat="1" ht="15.15" customHeight="1">
      <c r="B132" s="30"/>
      <c r="C132" s="25" t="s">
        <v>30</v>
      </c>
      <c r="F132" s="23" t="str">
        <f>IF(E22="","",E22)</f>
        <v>Vyplň údaj</v>
      </c>
      <c r="I132" s="25" t="s">
        <v>37</v>
      </c>
      <c r="J132" s="28" t="str">
        <f>E28</f>
        <v xml:space="preserve"> </v>
      </c>
      <c r="L132" s="30"/>
    </row>
    <row r="133" spans="2:12" s="1" customFormat="1" ht="10.35" customHeight="1">
      <c r="B133" s="30"/>
      <c r="L133" s="30"/>
    </row>
    <row r="134" spans="2:20" s="10" customFormat="1" ht="29.25" customHeight="1">
      <c r="B134" s="114"/>
      <c r="C134" s="115" t="s">
        <v>154</v>
      </c>
      <c r="D134" s="116" t="s">
        <v>66</v>
      </c>
      <c r="E134" s="116" t="s">
        <v>62</v>
      </c>
      <c r="F134" s="116" t="s">
        <v>63</v>
      </c>
      <c r="G134" s="116" t="s">
        <v>155</v>
      </c>
      <c r="H134" s="116" t="s">
        <v>156</v>
      </c>
      <c r="I134" s="116" t="s">
        <v>157</v>
      </c>
      <c r="J134" s="117" t="s">
        <v>139</v>
      </c>
      <c r="K134" s="118" t="s">
        <v>158</v>
      </c>
      <c r="L134" s="114"/>
      <c r="M134" s="57" t="s">
        <v>1</v>
      </c>
      <c r="N134" s="58" t="s">
        <v>45</v>
      </c>
      <c r="O134" s="58" t="s">
        <v>159</v>
      </c>
      <c r="P134" s="58" t="s">
        <v>160</v>
      </c>
      <c r="Q134" s="58" t="s">
        <v>161</v>
      </c>
      <c r="R134" s="58" t="s">
        <v>162</v>
      </c>
      <c r="S134" s="58" t="s">
        <v>163</v>
      </c>
      <c r="T134" s="59" t="s">
        <v>164</v>
      </c>
    </row>
    <row r="135" spans="2:63" s="1" customFormat="1" ht="22.8" customHeight="1">
      <c r="B135" s="30"/>
      <c r="C135" s="62" t="s">
        <v>165</v>
      </c>
      <c r="J135" s="119">
        <f>BK135</f>
        <v>0</v>
      </c>
      <c r="L135" s="30"/>
      <c r="M135" s="60"/>
      <c r="N135" s="51"/>
      <c r="O135" s="51"/>
      <c r="P135" s="120">
        <f>P136+P216</f>
        <v>0</v>
      </c>
      <c r="Q135" s="51"/>
      <c r="R135" s="120">
        <f>R136+R216</f>
        <v>0.32023198</v>
      </c>
      <c r="S135" s="51"/>
      <c r="T135" s="121">
        <f>T136+T216</f>
        <v>33.00499</v>
      </c>
      <c r="AT135" s="15" t="s">
        <v>80</v>
      </c>
      <c r="AU135" s="15" t="s">
        <v>141</v>
      </c>
      <c r="BK135" s="122">
        <f>BK136+BK216</f>
        <v>0</v>
      </c>
    </row>
    <row r="136" spans="2:63" s="11" customFormat="1" ht="25.95" customHeight="1">
      <c r="B136" s="123"/>
      <c r="D136" s="124" t="s">
        <v>80</v>
      </c>
      <c r="E136" s="125" t="s">
        <v>166</v>
      </c>
      <c r="F136" s="125" t="s">
        <v>167</v>
      </c>
      <c r="I136" s="126"/>
      <c r="J136" s="127">
        <f>BK136</f>
        <v>0</v>
      </c>
      <c r="L136" s="123"/>
      <c r="M136" s="128"/>
      <c r="P136" s="129">
        <f>P137+P139+P154+P202+P212</f>
        <v>0</v>
      </c>
      <c r="R136" s="129">
        <f>R137+R139+R154+R202+R212</f>
        <v>0.32023198</v>
      </c>
      <c r="T136" s="130">
        <f>T137+T139+T154+T202+T212</f>
        <v>31.626769999999997</v>
      </c>
      <c r="AR136" s="124" t="s">
        <v>88</v>
      </c>
      <c r="AT136" s="131" t="s">
        <v>80</v>
      </c>
      <c r="AU136" s="131" t="s">
        <v>81</v>
      </c>
      <c r="AY136" s="124" t="s">
        <v>168</v>
      </c>
      <c r="BK136" s="132">
        <f>BK137+BK139+BK154+BK202+BK212</f>
        <v>0</v>
      </c>
    </row>
    <row r="137" spans="2:63" s="11" customFormat="1" ht="22.8" customHeight="1">
      <c r="B137" s="123"/>
      <c r="D137" s="124" t="s">
        <v>80</v>
      </c>
      <c r="E137" s="133" t="s">
        <v>88</v>
      </c>
      <c r="F137" s="133" t="s">
        <v>169</v>
      </c>
      <c r="I137" s="126"/>
      <c r="J137" s="134">
        <f>BK137</f>
        <v>0</v>
      </c>
      <c r="L137" s="123"/>
      <c r="M137" s="128"/>
      <c r="P137" s="129">
        <f>P138</f>
        <v>0</v>
      </c>
      <c r="R137" s="129">
        <f>R138</f>
        <v>0</v>
      </c>
      <c r="T137" s="130">
        <f>T138</f>
        <v>0.8</v>
      </c>
      <c r="AR137" s="124" t="s">
        <v>88</v>
      </c>
      <c r="AT137" s="131" t="s">
        <v>80</v>
      </c>
      <c r="AU137" s="131" t="s">
        <v>88</v>
      </c>
      <c r="AY137" s="124" t="s">
        <v>168</v>
      </c>
      <c r="BK137" s="132">
        <f>BK138</f>
        <v>0</v>
      </c>
    </row>
    <row r="138" spans="2:65" s="1" customFormat="1" ht="16.5" customHeight="1">
      <c r="B138" s="30"/>
      <c r="C138" s="135" t="s">
        <v>88</v>
      </c>
      <c r="D138" s="135" t="s">
        <v>170</v>
      </c>
      <c r="E138" s="136" t="s">
        <v>171</v>
      </c>
      <c r="F138" s="137" t="s">
        <v>172</v>
      </c>
      <c r="G138" s="138" t="s">
        <v>173</v>
      </c>
      <c r="H138" s="139">
        <v>20</v>
      </c>
      <c r="I138" s="140"/>
      <c r="J138" s="141">
        <f>ROUND(I138*H138,2)</f>
        <v>0</v>
      </c>
      <c r="K138" s="142"/>
      <c r="L138" s="30"/>
      <c r="M138" s="143" t="s">
        <v>1</v>
      </c>
      <c r="N138" s="144" t="s">
        <v>46</v>
      </c>
      <c r="P138" s="145">
        <f>O138*H138</f>
        <v>0</v>
      </c>
      <c r="Q138" s="145">
        <v>0</v>
      </c>
      <c r="R138" s="145">
        <f>Q138*H138</f>
        <v>0</v>
      </c>
      <c r="S138" s="145">
        <v>0.04</v>
      </c>
      <c r="T138" s="146">
        <f>S138*H138</f>
        <v>0.8</v>
      </c>
      <c r="AR138" s="147" t="s">
        <v>174</v>
      </c>
      <c r="AT138" s="147" t="s">
        <v>170</v>
      </c>
      <c r="AU138" s="147" t="s">
        <v>90</v>
      </c>
      <c r="AY138" s="15" t="s">
        <v>168</v>
      </c>
      <c r="BE138" s="148">
        <f>IF(N138="základní",J138,0)</f>
        <v>0</v>
      </c>
      <c r="BF138" s="148">
        <f>IF(N138="snížená",J138,0)</f>
        <v>0</v>
      </c>
      <c r="BG138" s="148">
        <f>IF(N138="zákl. přenesená",J138,0)</f>
        <v>0</v>
      </c>
      <c r="BH138" s="148">
        <f>IF(N138="sníž. přenesená",J138,0)</f>
        <v>0</v>
      </c>
      <c r="BI138" s="148">
        <f>IF(N138="nulová",J138,0)</f>
        <v>0</v>
      </c>
      <c r="BJ138" s="15" t="s">
        <v>88</v>
      </c>
      <c r="BK138" s="148">
        <f>ROUND(I138*H138,2)</f>
        <v>0</v>
      </c>
      <c r="BL138" s="15" t="s">
        <v>174</v>
      </c>
      <c r="BM138" s="147" t="s">
        <v>175</v>
      </c>
    </row>
    <row r="139" spans="2:63" s="11" customFormat="1" ht="22.8" customHeight="1">
      <c r="B139" s="123"/>
      <c r="D139" s="124" t="s">
        <v>80</v>
      </c>
      <c r="E139" s="133" t="s">
        <v>98</v>
      </c>
      <c r="F139" s="133" t="s">
        <v>176</v>
      </c>
      <c r="I139" s="126"/>
      <c r="J139" s="134">
        <f>BK139</f>
        <v>0</v>
      </c>
      <c r="L139" s="123"/>
      <c r="M139" s="128"/>
      <c r="P139" s="129">
        <f>SUM(P140:P153)</f>
        <v>0</v>
      </c>
      <c r="R139" s="129">
        <f>SUM(R140:R153)</f>
        <v>0.29101898000000004</v>
      </c>
      <c r="T139" s="130">
        <f>SUM(T140:T153)</f>
        <v>0</v>
      </c>
      <c r="AR139" s="124" t="s">
        <v>88</v>
      </c>
      <c r="AT139" s="131" t="s">
        <v>80</v>
      </c>
      <c r="AU139" s="131" t="s">
        <v>88</v>
      </c>
      <c r="AY139" s="124" t="s">
        <v>168</v>
      </c>
      <c r="BK139" s="132">
        <f>SUM(BK140:BK153)</f>
        <v>0</v>
      </c>
    </row>
    <row r="140" spans="2:65" s="1" customFormat="1" ht="37.8" customHeight="1">
      <c r="B140" s="30"/>
      <c r="C140" s="135" t="s">
        <v>90</v>
      </c>
      <c r="D140" s="135" t="s">
        <v>170</v>
      </c>
      <c r="E140" s="136" t="s">
        <v>177</v>
      </c>
      <c r="F140" s="137" t="s">
        <v>178</v>
      </c>
      <c r="G140" s="138" t="s">
        <v>179</v>
      </c>
      <c r="H140" s="139">
        <v>0.805</v>
      </c>
      <c r="I140" s="140"/>
      <c r="J140" s="141">
        <f>ROUND(I140*H140,2)</f>
        <v>0</v>
      </c>
      <c r="K140" s="142"/>
      <c r="L140" s="30"/>
      <c r="M140" s="143" t="s">
        <v>1</v>
      </c>
      <c r="N140" s="144" t="s">
        <v>46</v>
      </c>
      <c r="P140" s="145">
        <f>O140*H140</f>
        <v>0</v>
      </c>
      <c r="Q140" s="145">
        <v>0.23102</v>
      </c>
      <c r="R140" s="145">
        <f>Q140*H140</f>
        <v>0.1859711</v>
      </c>
      <c r="S140" s="145">
        <v>0</v>
      </c>
      <c r="T140" s="146">
        <f>S140*H140</f>
        <v>0</v>
      </c>
      <c r="AR140" s="147" t="s">
        <v>174</v>
      </c>
      <c r="AT140" s="147" t="s">
        <v>170</v>
      </c>
      <c r="AU140" s="147" t="s">
        <v>90</v>
      </c>
      <c r="AY140" s="15" t="s">
        <v>168</v>
      </c>
      <c r="BE140" s="148">
        <f>IF(N140="základní",J140,0)</f>
        <v>0</v>
      </c>
      <c r="BF140" s="148">
        <f>IF(N140="snížená",J140,0)</f>
        <v>0</v>
      </c>
      <c r="BG140" s="148">
        <f>IF(N140="zákl. přenesená",J140,0)</f>
        <v>0</v>
      </c>
      <c r="BH140" s="148">
        <f>IF(N140="sníž. přenesená",J140,0)</f>
        <v>0</v>
      </c>
      <c r="BI140" s="148">
        <f>IF(N140="nulová",J140,0)</f>
        <v>0</v>
      </c>
      <c r="BJ140" s="15" t="s">
        <v>88</v>
      </c>
      <c r="BK140" s="148">
        <f>ROUND(I140*H140,2)</f>
        <v>0</v>
      </c>
      <c r="BL140" s="15" t="s">
        <v>174</v>
      </c>
      <c r="BM140" s="147" t="s">
        <v>180</v>
      </c>
    </row>
    <row r="141" spans="2:47" s="1" customFormat="1" ht="10.2">
      <c r="B141" s="30"/>
      <c r="D141" s="149" t="s">
        <v>181</v>
      </c>
      <c r="F141" s="150" t="s">
        <v>182</v>
      </c>
      <c r="I141" s="151"/>
      <c r="L141" s="30"/>
      <c r="M141" s="152"/>
      <c r="T141" s="54"/>
      <c r="AT141" s="15" t="s">
        <v>181</v>
      </c>
      <c r="AU141" s="15" t="s">
        <v>90</v>
      </c>
    </row>
    <row r="142" spans="2:51" s="12" customFormat="1" ht="20.4">
      <c r="B142" s="153"/>
      <c r="D142" s="154" t="s">
        <v>183</v>
      </c>
      <c r="E142" s="155" t="s">
        <v>1</v>
      </c>
      <c r="F142" s="156" t="s">
        <v>184</v>
      </c>
      <c r="H142" s="157">
        <v>0.805</v>
      </c>
      <c r="I142" s="158"/>
      <c r="L142" s="153"/>
      <c r="M142" s="159"/>
      <c r="T142" s="160"/>
      <c r="AT142" s="155" t="s">
        <v>183</v>
      </c>
      <c r="AU142" s="155" t="s">
        <v>90</v>
      </c>
      <c r="AV142" s="12" t="s">
        <v>90</v>
      </c>
      <c r="AW142" s="12" t="s">
        <v>36</v>
      </c>
      <c r="AX142" s="12" t="s">
        <v>88</v>
      </c>
      <c r="AY142" s="155" t="s">
        <v>168</v>
      </c>
    </row>
    <row r="143" spans="2:65" s="1" customFormat="1" ht="24.15" customHeight="1">
      <c r="B143" s="30"/>
      <c r="C143" s="135" t="s">
        <v>98</v>
      </c>
      <c r="D143" s="135" t="s">
        <v>170</v>
      </c>
      <c r="E143" s="136" t="s">
        <v>185</v>
      </c>
      <c r="F143" s="137" t="s">
        <v>186</v>
      </c>
      <c r="G143" s="138" t="s">
        <v>187</v>
      </c>
      <c r="H143" s="139">
        <v>0.081</v>
      </c>
      <c r="I143" s="140"/>
      <c r="J143" s="141">
        <f>ROUND(I143*H143,2)</f>
        <v>0</v>
      </c>
      <c r="K143" s="142"/>
      <c r="L143" s="30"/>
      <c r="M143" s="143" t="s">
        <v>1</v>
      </c>
      <c r="N143" s="144" t="s">
        <v>46</v>
      </c>
      <c r="P143" s="145">
        <f>O143*H143</f>
        <v>0</v>
      </c>
      <c r="Q143" s="145">
        <v>1.09</v>
      </c>
      <c r="R143" s="145">
        <f>Q143*H143</f>
        <v>0.08829000000000001</v>
      </c>
      <c r="S143" s="145">
        <v>0</v>
      </c>
      <c r="T143" s="146">
        <f>S143*H143</f>
        <v>0</v>
      </c>
      <c r="AR143" s="147" t="s">
        <v>174</v>
      </c>
      <c r="AT143" s="147" t="s">
        <v>170</v>
      </c>
      <c r="AU143" s="147" t="s">
        <v>90</v>
      </c>
      <c r="AY143" s="15" t="s">
        <v>168</v>
      </c>
      <c r="BE143" s="148">
        <f>IF(N143="základní",J143,0)</f>
        <v>0</v>
      </c>
      <c r="BF143" s="148">
        <f>IF(N143="snížená",J143,0)</f>
        <v>0</v>
      </c>
      <c r="BG143" s="148">
        <f>IF(N143="zákl. přenesená",J143,0)</f>
        <v>0</v>
      </c>
      <c r="BH143" s="148">
        <f>IF(N143="sníž. přenesená",J143,0)</f>
        <v>0</v>
      </c>
      <c r="BI143" s="148">
        <f>IF(N143="nulová",J143,0)</f>
        <v>0</v>
      </c>
      <c r="BJ143" s="15" t="s">
        <v>88</v>
      </c>
      <c r="BK143" s="148">
        <f>ROUND(I143*H143,2)</f>
        <v>0</v>
      </c>
      <c r="BL143" s="15" t="s">
        <v>174</v>
      </c>
      <c r="BM143" s="147" t="s">
        <v>188</v>
      </c>
    </row>
    <row r="144" spans="2:47" s="1" customFormat="1" ht="10.2">
      <c r="B144" s="30"/>
      <c r="D144" s="149" t="s">
        <v>181</v>
      </c>
      <c r="F144" s="150" t="s">
        <v>189</v>
      </c>
      <c r="I144" s="151"/>
      <c r="L144" s="30"/>
      <c r="M144" s="152"/>
      <c r="T144" s="54"/>
      <c r="AT144" s="15" t="s">
        <v>181</v>
      </c>
      <c r="AU144" s="15" t="s">
        <v>90</v>
      </c>
    </row>
    <row r="145" spans="2:51" s="12" customFormat="1" ht="10.2">
      <c r="B145" s="153"/>
      <c r="D145" s="154" t="s">
        <v>183</v>
      </c>
      <c r="E145" s="155" t="s">
        <v>1</v>
      </c>
      <c r="F145" s="156" t="s">
        <v>190</v>
      </c>
      <c r="H145" s="157">
        <v>0.029</v>
      </c>
      <c r="I145" s="158"/>
      <c r="L145" s="153"/>
      <c r="M145" s="159"/>
      <c r="T145" s="160"/>
      <c r="AT145" s="155" t="s">
        <v>183</v>
      </c>
      <c r="AU145" s="155" t="s">
        <v>90</v>
      </c>
      <c r="AV145" s="12" t="s">
        <v>90</v>
      </c>
      <c r="AW145" s="12" t="s">
        <v>36</v>
      </c>
      <c r="AX145" s="12" t="s">
        <v>81</v>
      </c>
      <c r="AY145" s="155" t="s">
        <v>168</v>
      </c>
    </row>
    <row r="146" spans="2:51" s="12" customFormat="1" ht="10.2">
      <c r="B146" s="153"/>
      <c r="D146" s="154" t="s">
        <v>183</v>
      </c>
      <c r="E146" s="155" t="s">
        <v>1</v>
      </c>
      <c r="F146" s="156" t="s">
        <v>191</v>
      </c>
      <c r="H146" s="157">
        <v>0.052</v>
      </c>
      <c r="I146" s="158"/>
      <c r="L146" s="153"/>
      <c r="M146" s="159"/>
      <c r="T146" s="160"/>
      <c r="AT146" s="155" t="s">
        <v>183</v>
      </c>
      <c r="AU146" s="155" t="s">
        <v>90</v>
      </c>
      <c r="AV146" s="12" t="s">
        <v>90</v>
      </c>
      <c r="AW146" s="12" t="s">
        <v>36</v>
      </c>
      <c r="AX146" s="12" t="s">
        <v>81</v>
      </c>
      <c r="AY146" s="155" t="s">
        <v>168</v>
      </c>
    </row>
    <row r="147" spans="2:51" s="13" customFormat="1" ht="10.2">
      <c r="B147" s="161"/>
      <c r="D147" s="154" t="s">
        <v>183</v>
      </c>
      <c r="E147" s="162" t="s">
        <v>1</v>
      </c>
      <c r="F147" s="163" t="s">
        <v>192</v>
      </c>
      <c r="H147" s="164">
        <v>0.081</v>
      </c>
      <c r="I147" s="165"/>
      <c r="L147" s="161"/>
      <c r="M147" s="166"/>
      <c r="T147" s="167"/>
      <c r="AT147" s="162" t="s">
        <v>183</v>
      </c>
      <c r="AU147" s="162" t="s">
        <v>90</v>
      </c>
      <c r="AV147" s="13" t="s">
        <v>174</v>
      </c>
      <c r="AW147" s="13" t="s">
        <v>36</v>
      </c>
      <c r="AX147" s="13" t="s">
        <v>88</v>
      </c>
      <c r="AY147" s="162" t="s">
        <v>168</v>
      </c>
    </row>
    <row r="148" spans="2:65" s="1" customFormat="1" ht="21.75" customHeight="1">
      <c r="B148" s="30"/>
      <c r="C148" s="135" t="s">
        <v>174</v>
      </c>
      <c r="D148" s="135" t="s">
        <v>170</v>
      </c>
      <c r="E148" s="136" t="s">
        <v>193</v>
      </c>
      <c r="F148" s="137" t="s">
        <v>194</v>
      </c>
      <c r="G148" s="138" t="s">
        <v>179</v>
      </c>
      <c r="H148" s="139">
        <v>0.219</v>
      </c>
      <c r="I148" s="140"/>
      <c r="J148" s="141">
        <f>ROUND(I148*H148,2)</f>
        <v>0</v>
      </c>
      <c r="K148" s="142"/>
      <c r="L148" s="30"/>
      <c r="M148" s="143" t="s">
        <v>1</v>
      </c>
      <c r="N148" s="144" t="s">
        <v>46</v>
      </c>
      <c r="P148" s="145">
        <f>O148*H148</f>
        <v>0</v>
      </c>
      <c r="Q148" s="145">
        <v>0.02857</v>
      </c>
      <c r="R148" s="145">
        <f>Q148*H148</f>
        <v>0.0062568300000000006</v>
      </c>
      <c r="S148" s="145">
        <v>0</v>
      </c>
      <c r="T148" s="146">
        <f>S148*H148</f>
        <v>0</v>
      </c>
      <c r="AR148" s="147" t="s">
        <v>174</v>
      </c>
      <c r="AT148" s="147" t="s">
        <v>170</v>
      </c>
      <c r="AU148" s="147" t="s">
        <v>90</v>
      </c>
      <c r="AY148" s="15" t="s">
        <v>168</v>
      </c>
      <c r="BE148" s="148">
        <f>IF(N148="základní",J148,0)</f>
        <v>0</v>
      </c>
      <c r="BF148" s="148">
        <f>IF(N148="snížená",J148,0)</f>
        <v>0</v>
      </c>
      <c r="BG148" s="148">
        <f>IF(N148="zákl. přenesená",J148,0)</f>
        <v>0</v>
      </c>
      <c r="BH148" s="148">
        <f>IF(N148="sníž. přenesená",J148,0)</f>
        <v>0</v>
      </c>
      <c r="BI148" s="148">
        <f>IF(N148="nulová",J148,0)</f>
        <v>0</v>
      </c>
      <c r="BJ148" s="15" t="s">
        <v>88</v>
      </c>
      <c r="BK148" s="148">
        <f>ROUND(I148*H148,2)</f>
        <v>0</v>
      </c>
      <c r="BL148" s="15" t="s">
        <v>174</v>
      </c>
      <c r="BM148" s="147" t="s">
        <v>195</v>
      </c>
    </row>
    <row r="149" spans="2:47" s="1" customFormat="1" ht="10.2">
      <c r="B149" s="30"/>
      <c r="D149" s="149" t="s">
        <v>181</v>
      </c>
      <c r="F149" s="150" t="s">
        <v>196</v>
      </c>
      <c r="I149" s="151"/>
      <c r="L149" s="30"/>
      <c r="M149" s="152"/>
      <c r="T149" s="54"/>
      <c r="AT149" s="15" t="s">
        <v>181</v>
      </c>
      <c r="AU149" s="15" t="s">
        <v>90</v>
      </c>
    </row>
    <row r="150" spans="2:51" s="12" customFormat="1" ht="10.2">
      <c r="B150" s="153"/>
      <c r="D150" s="154" t="s">
        <v>183</v>
      </c>
      <c r="E150" s="155" t="s">
        <v>1</v>
      </c>
      <c r="F150" s="156" t="s">
        <v>197</v>
      </c>
      <c r="H150" s="157">
        <v>0.219</v>
      </c>
      <c r="I150" s="158"/>
      <c r="L150" s="153"/>
      <c r="M150" s="159"/>
      <c r="T150" s="160"/>
      <c r="AT150" s="155" t="s">
        <v>183</v>
      </c>
      <c r="AU150" s="155" t="s">
        <v>90</v>
      </c>
      <c r="AV150" s="12" t="s">
        <v>90</v>
      </c>
      <c r="AW150" s="12" t="s">
        <v>36</v>
      </c>
      <c r="AX150" s="12" t="s">
        <v>88</v>
      </c>
      <c r="AY150" s="155" t="s">
        <v>168</v>
      </c>
    </row>
    <row r="151" spans="2:65" s="1" customFormat="1" ht="24.15" customHeight="1">
      <c r="B151" s="30"/>
      <c r="C151" s="135" t="s">
        <v>198</v>
      </c>
      <c r="D151" s="135" t="s">
        <v>170</v>
      </c>
      <c r="E151" s="136" t="s">
        <v>199</v>
      </c>
      <c r="F151" s="137" t="s">
        <v>200</v>
      </c>
      <c r="G151" s="138" t="s">
        <v>179</v>
      </c>
      <c r="H151" s="139">
        <v>0.219</v>
      </c>
      <c r="I151" s="140"/>
      <c r="J151" s="141">
        <f>ROUND(I151*H151,2)</f>
        <v>0</v>
      </c>
      <c r="K151" s="142"/>
      <c r="L151" s="30"/>
      <c r="M151" s="143" t="s">
        <v>1</v>
      </c>
      <c r="N151" s="144" t="s">
        <v>46</v>
      </c>
      <c r="P151" s="145">
        <f>O151*H151</f>
        <v>0</v>
      </c>
      <c r="Q151" s="145">
        <v>0.04795</v>
      </c>
      <c r="R151" s="145">
        <f>Q151*H151</f>
        <v>0.01050105</v>
      </c>
      <c r="S151" s="145">
        <v>0</v>
      </c>
      <c r="T151" s="146">
        <f>S151*H151</f>
        <v>0</v>
      </c>
      <c r="AR151" s="147" t="s">
        <v>174</v>
      </c>
      <c r="AT151" s="147" t="s">
        <v>170</v>
      </c>
      <c r="AU151" s="147" t="s">
        <v>90</v>
      </c>
      <c r="AY151" s="15" t="s">
        <v>168</v>
      </c>
      <c r="BE151" s="148">
        <f>IF(N151="základní",J151,0)</f>
        <v>0</v>
      </c>
      <c r="BF151" s="148">
        <f>IF(N151="snížená",J151,0)</f>
        <v>0</v>
      </c>
      <c r="BG151" s="148">
        <f>IF(N151="zákl. přenesená",J151,0)</f>
        <v>0</v>
      </c>
      <c r="BH151" s="148">
        <f>IF(N151="sníž. přenesená",J151,0)</f>
        <v>0</v>
      </c>
      <c r="BI151" s="148">
        <f>IF(N151="nulová",J151,0)</f>
        <v>0</v>
      </c>
      <c r="BJ151" s="15" t="s">
        <v>88</v>
      </c>
      <c r="BK151" s="148">
        <f>ROUND(I151*H151,2)</f>
        <v>0</v>
      </c>
      <c r="BL151" s="15" t="s">
        <v>174</v>
      </c>
      <c r="BM151" s="147" t="s">
        <v>201</v>
      </c>
    </row>
    <row r="152" spans="2:47" s="1" customFormat="1" ht="10.2">
      <c r="B152" s="30"/>
      <c r="D152" s="149" t="s">
        <v>181</v>
      </c>
      <c r="F152" s="150" t="s">
        <v>202</v>
      </c>
      <c r="I152" s="151"/>
      <c r="L152" s="30"/>
      <c r="M152" s="152"/>
      <c r="T152" s="54"/>
      <c r="AT152" s="15" t="s">
        <v>181</v>
      </c>
      <c r="AU152" s="15" t="s">
        <v>90</v>
      </c>
    </row>
    <row r="153" spans="2:51" s="12" customFormat="1" ht="10.2">
      <c r="B153" s="153"/>
      <c r="D153" s="154" t="s">
        <v>183</v>
      </c>
      <c r="E153" s="155" t="s">
        <v>1</v>
      </c>
      <c r="F153" s="156" t="s">
        <v>197</v>
      </c>
      <c r="H153" s="157">
        <v>0.219</v>
      </c>
      <c r="I153" s="158"/>
      <c r="L153" s="153"/>
      <c r="M153" s="159"/>
      <c r="T153" s="160"/>
      <c r="AT153" s="155" t="s">
        <v>183</v>
      </c>
      <c r="AU153" s="155" t="s">
        <v>90</v>
      </c>
      <c r="AV153" s="12" t="s">
        <v>90</v>
      </c>
      <c r="AW153" s="12" t="s">
        <v>36</v>
      </c>
      <c r="AX153" s="12" t="s">
        <v>88</v>
      </c>
      <c r="AY153" s="155" t="s">
        <v>168</v>
      </c>
    </row>
    <row r="154" spans="2:63" s="11" customFormat="1" ht="22.8" customHeight="1">
      <c r="B154" s="123"/>
      <c r="D154" s="124" t="s">
        <v>80</v>
      </c>
      <c r="E154" s="133" t="s">
        <v>203</v>
      </c>
      <c r="F154" s="133" t="s">
        <v>204</v>
      </c>
      <c r="I154" s="126"/>
      <c r="J154" s="134">
        <f>BK154</f>
        <v>0</v>
      </c>
      <c r="L154" s="123"/>
      <c r="M154" s="128"/>
      <c r="P154" s="129">
        <f>SUM(P155:P201)</f>
        <v>0</v>
      </c>
      <c r="R154" s="129">
        <f>SUM(R155:R201)</f>
        <v>0.029213</v>
      </c>
      <c r="T154" s="130">
        <f>SUM(T155:T201)</f>
        <v>30.826769999999996</v>
      </c>
      <c r="AR154" s="124" t="s">
        <v>88</v>
      </c>
      <c r="AT154" s="131" t="s">
        <v>80</v>
      </c>
      <c r="AU154" s="131" t="s">
        <v>88</v>
      </c>
      <c r="AY154" s="124" t="s">
        <v>168</v>
      </c>
      <c r="BK154" s="132">
        <f>SUM(BK155:BK201)</f>
        <v>0</v>
      </c>
    </row>
    <row r="155" spans="2:65" s="1" customFormat="1" ht="24.15" customHeight="1">
      <c r="B155" s="30"/>
      <c r="C155" s="135" t="s">
        <v>205</v>
      </c>
      <c r="D155" s="135" t="s">
        <v>170</v>
      </c>
      <c r="E155" s="136" t="s">
        <v>206</v>
      </c>
      <c r="F155" s="137" t="s">
        <v>207</v>
      </c>
      <c r="G155" s="138" t="s">
        <v>208</v>
      </c>
      <c r="H155" s="139">
        <v>60.4</v>
      </c>
      <c r="I155" s="140"/>
      <c r="J155" s="141">
        <f>ROUND(I155*H155,2)</f>
        <v>0</v>
      </c>
      <c r="K155" s="142"/>
      <c r="L155" s="30"/>
      <c r="M155" s="143" t="s">
        <v>1</v>
      </c>
      <c r="N155" s="144" t="s">
        <v>46</v>
      </c>
      <c r="P155" s="145">
        <f>O155*H155</f>
        <v>0</v>
      </c>
      <c r="Q155" s="145">
        <v>0.00014</v>
      </c>
      <c r="R155" s="145">
        <f>Q155*H155</f>
        <v>0.008455999999999998</v>
      </c>
      <c r="S155" s="145">
        <v>0</v>
      </c>
      <c r="T155" s="146">
        <f>S155*H155</f>
        <v>0</v>
      </c>
      <c r="AR155" s="147" t="s">
        <v>174</v>
      </c>
      <c r="AT155" s="147" t="s">
        <v>170</v>
      </c>
      <c r="AU155" s="147" t="s">
        <v>90</v>
      </c>
      <c r="AY155" s="15" t="s">
        <v>168</v>
      </c>
      <c r="BE155" s="148">
        <f>IF(N155="základní",J155,0)</f>
        <v>0</v>
      </c>
      <c r="BF155" s="148">
        <f>IF(N155="snížená",J155,0)</f>
        <v>0</v>
      </c>
      <c r="BG155" s="148">
        <f>IF(N155="zákl. přenesená",J155,0)</f>
        <v>0</v>
      </c>
      <c r="BH155" s="148">
        <f>IF(N155="sníž. přenesená",J155,0)</f>
        <v>0</v>
      </c>
      <c r="BI155" s="148">
        <f>IF(N155="nulová",J155,0)</f>
        <v>0</v>
      </c>
      <c r="BJ155" s="15" t="s">
        <v>88</v>
      </c>
      <c r="BK155" s="148">
        <f>ROUND(I155*H155,2)</f>
        <v>0</v>
      </c>
      <c r="BL155" s="15" t="s">
        <v>174</v>
      </c>
      <c r="BM155" s="147" t="s">
        <v>209</v>
      </c>
    </row>
    <row r="156" spans="2:47" s="1" customFormat="1" ht="10.2">
      <c r="B156" s="30"/>
      <c r="D156" s="149" t="s">
        <v>181</v>
      </c>
      <c r="F156" s="150" t="s">
        <v>210</v>
      </c>
      <c r="I156" s="151"/>
      <c r="L156" s="30"/>
      <c r="M156" s="152"/>
      <c r="T156" s="54"/>
      <c r="AT156" s="15" t="s">
        <v>181</v>
      </c>
      <c r="AU156" s="15" t="s">
        <v>90</v>
      </c>
    </row>
    <row r="157" spans="2:51" s="12" customFormat="1" ht="10.2">
      <c r="B157" s="153"/>
      <c r="D157" s="154" t="s">
        <v>183</v>
      </c>
      <c r="E157" s="155" t="s">
        <v>1</v>
      </c>
      <c r="F157" s="156" t="s">
        <v>211</v>
      </c>
      <c r="H157" s="157">
        <v>41.6</v>
      </c>
      <c r="I157" s="158"/>
      <c r="L157" s="153"/>
      <c r="M157" s="159"/>
      <c r="T157" s="160"/>
      <c r="AT157" s="155" t="s">
        <v>183</v>
      </c>
      <c r="AU157" s="155" t="s">
        <v>90</v>
      </c>
      <c r="AV157" s="12" t="s">
        <v>90</v>
      </c>
      <c r="AW157" s="12" t="s">
        <v>36</v>
      </c>
      <c r="AX157" s="12" t="s">
        <v>81</v>
      </c>
      <c r="AY157" s="155" t="s">
        <v>168</v>
      </c>
    </row>
    <row r="158" spans="2:51" s="12" customFormat="1" ht="10.2">
      <c r="B158" s="153"/>
      <c r="D158" s="154" t="s">
        <v>183</v>
      </c>
      <c r="E158" s="155" t="s">
        <v>1</v>
      </c>
      <c r="F158" s="156" t="s">
        <v>212</v>
      </c>
      <c r="H158" s="157">
        <v>15.2</v>
      </c>
      <c r="I158" s="158"/>
      <c r="L158" s="153"/>
      <c r="M158" s="159"/>
      <c r="T158" s="160"/>
      <c r="AT158" s="155" t="s">
        <v>183</v>
      </c>
      <c r="AU158" s="155" t="s">
        <v>90</v>
      </c>
      <c r="AV158" s="12" t="s">
        <v>90</v>
      </c>
      <c r="AW158" s="12" t="s">
        <v>36</v>
      </c>
      <c r="AX158" s="12" t="s">
        <v>81</v>
      </c>
      <c r="AY158" s="155" t="s">
        <v>168</v>
      </c>
    </row>
    <row r="159" spans="2:51" s="12" customFormat="1" ht="10.2">
      <c r="B159" s="153"/>
      <c r="D159" s="154" t="s">
        <v>183</v>
      </c>
      <c r="E159" s="155" t="s">
        <v>1</v>
      </c>
      <c r="F159" s="156" t="s">
        <v>213</v>
      </c>
      <c r="H159" s="157">
        <v>3.6</v>
      </c>
      <c r="I159" s="158"/>
      <c r="L159" s="153"/>
      <c r="M159" s="159"/>
      <c r="T159" s="160"/>
      <c r="AT159" s="155" t="s">
        <v>183</v>
      </c>
      <c r="AU159" s="155" t="s">
        <v>90</v>
      </c>
      <c r="AV159" s="12" t="s">
        <v>90</v>
      </c>
      <c r="AW159" s="12" t="s">
        <v>36</v>
      </c>
      <c r="AX159" s="12" t="s">
        <v>81</v>
      </c>
      <c r="AY159" s="155" t="s">
        <v>168</v>
      </c>
    </row>
    <row r="160" spans="2:51" s="13" customFormat="1" ht="10.2">
      <c r="B160" s="161"/>
      <c r="D160" s="154" t="s">
        <v>183</v>
      </c>
      <c r="E160" s="162" t="s">
        <v>1</v>
      </c>
      <c r="F160" s="163" t="s">
        <v>192</v>
      </c>
      <c r="H160" s="164">
        <v>60.4</v>
      </c>
      <c r="I160" s="165"/>
      <c r="L160" s="161"/>
      <c r="M160" s="166"/>
      <c r="T160" s="167"/>
      <c r="AT160" s="162" t="s">
        <v>183</v>
      </c>
      <c r="AU160" s="162" t="s">
        <v>90</v>
      </c>
      <c r="AV160" s="13" t="s">
        <v>174</v>
      </c>
      <c r="AW160" s="13" t="s">
        <v>36</v>
      </c>
      <c r="AX160" s="13" t="s">
        <v>88</v>
      </c>
      <c r="AY160" s="162" t="s">
        <v>168</v>
      </c>
    </row>
    <row r="161" spans="2:65" s="1" customFormat="1" ht="37.8" customHeight="1">
      <c r="B161" s="30"/>
      <c r="C161" s="135" t="s">
        <v>214</v>
      </c>
      <c r="D161" s="135" t="s">
        <v>170</v>
      </c>
      <c r="E161" s="136" t="s">
        <v>215</v>
      </c>
      <c r="F161" s="137" t="s">
        <v>216</v>
      </c>
      <c r="G161" s="138" t="s">
        <v>217</v>
      </c>
      <c r="H161" s="139">
        <v>11.325</v>
      </c>
      <c r="I161" s="140"/>
      <c r="J161" s="141">
        <f>ROUND(I161*H161,2)</f>
        <v>0</v>
      </c>
      <c r="K161" s="142"/>
      <c r="L161" s="30"/>
      <c r="M161" s="143" t="s">
        <v>1</v>
      </c>
      <c r="N161" s="144" t="s">
        <v>46</v>
      </c>
      <c r="P161" s="145">
        <f>O161*H161</f>
        <v>0</v>
      </c>
      <c r="Q161" s="145">
        <v>0</v>
      </c>
      <c r="R161" s="145">
        <f>Q161*H161</f>
        <v>0</v>
      </c>
      <c r="S161" s="145">
        <v>2.2</v>
      </c>
      <c r="T161" s="146">
        <f>S161*H161</f>
        <v>24.915</v>
      </c>
      <c r="AR161" s="147" t="s">
        <v>174</v>
      </c>
      <c r="AT161" s="147" t="s">
        <v>170</v>
      </c>
      <c r="AU161" s="147" t="s">
        <v>90</v>
      </c>
      <c r="AY161" s="15" t="s">
        <v>168</v>
      </c>
      <c r="BE161" s="148">
        <f>IF(N161="základní",J161,0)</f>
        <v>0</v>
      </c>
      <c r="BF161" s="148">
        <f>IF(N161="snížená",J161,0)</f>
        <v>0</v>
      </c>
      <c r="BG161" s="148">
        <f>IF(N161="zákl. přenesená",J161,0)</f>
        <v>0</v>
      </c>
      <c r="BH161" s="148">
        <f>IF(N161="sníž. přenesená",J161,0)</f>
        <v>0</v>
      </c>
      <c r="BI161" s="148">
        <f>IF(N161="nulová",J161,0)</f>
        <v>0</v>
      </c>
      <c r="BJ161" s="15" t="s">
        <v>88</v>
      </c>
      <c r="BK161" s="148">
        <f>ROUND(I161*H161,2)</f>
        <v>0</v>
      </c>
      <c r="BL161" s="15" t="s">
        <v>174</v>
      </c>
      <c r="BM161" s="147" t="s">
        <v>218</v>
      </c>
    </row>
    <row r="162" spans="2:47" s="1" customFormat="1" ht="10.2">
      <c r="B162" s="30"/>
      <c r="D162" s="149" t="s">
        <v>181</v>
      </c>
      <c r="F162" s="150" t="s">
        <v>219</v>
      </c>
      <c r="I162" s="151"/>
      <c r="L162" s="30"/>
      <c r="M162" s="152"/>
      <c r="T162" s="54"/>
      <c r="AT162" s="15" t="s">
        <v>181</v>
      </c>
      <c r="AU162" s="15" t="s">
        <v>90</v>
      </c>
    </row>
    <row r="163" spans="2:51" s="12" customFormat="1" ht="10.2">
      <c r="B163" s="153"/>
      <c r="D163" s="154" t="s">
        <v>183</v>
      </c>
      <c r="E163" s="155" t="s">
        <v>1</v>
      </c>
      <c r="F163" s="156" t="s">
        <v>220</v>
      </c>
      <c r="H163" s="157">
        <v>11.325</v>
      </c>
      <c r="I163" s="158"/>
      <c r="L163" s="153"/>
      <c r="M163" s="159"/>
      <c r="T163" s="160"/>
      <c r="AT163" s="155" t="s">
        <v>183</v>
      </c>
      <c r="AU163" s="155" t="s">
        <v>90</v>
      </c>
      <c r="AV163" s="12" t="s">
        <v>90</v>
      </c>
      <c r="AW163" s="12" t="s">
        <v>36</v>
      </c>
      <c r="AX163" s="12" t="s">
        <v>88</v>
      </c>
      <c r="AY163" s="155" t="s">
        <v>168</v>
      </c>
    </row>
    <row r="164" spans="2:65" s="1" customFormat="1" ht="21.75" customHeight="1">
      <c r="B164" s="30"/>
      <c r="C164" s="135" t="s">
        <v>221</v>
      </c>
      <c r="D164" s="135" t="s">
        <v>170</v>
      </c>
      <c r="E164" s="136" t="s">
        <v>222</v>
      </c>
      <c r="F164" s="137" t="s">
        <v>223</v>
      </c>
      <c r="G164" s="138" t="s">
        <v>179</v>
      </c>
      <c r="H164" s="139">
        <v>12</v>
      </c>
      <c r="I164" s="140"/>
      <c r="J164" s="141">
        <f>ROUND(I164*H164,2)</f>
        <v>0</v>
      </c>
      <c r="K164" s="142"/>
      <c r="L164" s="30"/>
      <c r="M164" s="143" t="s">
        <v>1</v>
      </c>
      <c r="N164" s="144" t="s">
        <v>46</v>
      </c>
      <c r="P164" s="145">
        <f>O164*H164</f>
        <v>0</v>
      </c>
      <c r="Q164" s="145">
        <v>0</v>
      </c>
      <c r="R164" s="145">
        <f>Q164*H164</f>
        <v>0</v>
      </c>
      <c r="S164" s="145">
        <v>0.076</v>
      </c>
      <c r="T164" s="146">
        <f>S164*H164</f>
        <v>0.9119999999999999</v>
      </c>
      <c r="AR164" s="147" t="s">
        <v>174</v>
      </c>
      <c r="AT164" s="147" t="s">
        <v>170</v>
      </c>
      <c r="AU164" s="147" t="s">
        <v>90</v>
      </c>
      <c r="AY164" s="15" t="s">
        <v>168</v>
      </c>
      <c r="BE164" s="148">
        <f>IF(N164="základní",J164,0)</f>
        <v>0</v>
      </c>
      <c r="BF164" s="148">
        <f>IF(N164="snížená",J164,0)</f>
        <v>0</v>
      </c>
      <c r="BG164" s="148">
        <f>IF(N164="zákl. přenesená",J164,0)</f>
        <v>0</v>
      </c>
      <c r="BH164" s="148">
        <f>IF(N164="sníž. přenesená",J164,0)</f>
        <v>0</v>
      </c>
      <c r="BI164" s="148">
        <f>IF(N164="nulová",J164,0)</f>
        <v>0</v>
      </c>
      <c r="BJ164" s="15" t="s">
        <v>88</v>
      </c>
      <c r="BK164" s="148">
        <f>ROUND(I164*H164,2)</f>
        <v>0</v>
      </c>
      <c r="BL164" s="15" t="s">
        <v>174</v>
      </c>
      <c r="BM164" s="147" t="s">
        <v>224</v>
      </c>
    </row>
    <row r="165" spans="2:47" s="1" customFormat="1" ht="10.2">
      <c r="B165" s="30"/>
      <c r="D165" s="149" t="s">
        <v>181</v>
      </c>
      <c r="F165" s="150" t="s">
        <v>225</v>
      </c>
      <c r="I165" s="151"/>
      <c r="L165" s="30"/>
      <c r="M165" s="152"/>
      <c r="T165" s="54"/>
      <c r="AT165" s="15" t="s">
        <v>181</v>
      </c>
      <c r="AU165" s="15" t="s">
        <v>90</v>
      </c>
    </row>
    <row r="166" spans="2:51" s="12" customFormat="1" ht="10.2">
      <c r="B166" s="153"/>
      <c r="D166" s="154" t="s">
        <v>183</v>
      </c>
      <c r="E166" s="155" t="s">
        <v>1</v>
      </c>
      <c r="F166" s="156" t="s">
        <v>226</v>
      </c>
      <c r="H166" s="157">
        <v>12</v>
      </c>
      <c r="I166" s="158"/>
      <c r="L166" s="153"/>
      <c r="M166" s="159"/>
      <c r="T166" s="160"/>
      <c r="AT166" s="155" t="s">
        <v>183</v>
      </c>
      <c r="AU166" s="155" t="s">
        <v>90</v>
      </c>
      <c r="AV166" s="12" t="s">
        <v>90</v>
      </c>
      <c r="AW166" s="12" t="s">
        <v>36</v>
      </c>
      <c r="AX166" s="12" t="s">
        <v>88</v>
      </c>
      <c r="AY166" s="155" t="s">
        <v>168</v>
      </c>
    </row>
    <row r="167" spans="2:65" s="1" customFormat="1" ht="16.5" customHeight="1">
      <c r="B167" s="30"/>
      <c r="C167" s="135" t="s">
        <v>203</v>
      </c>
      <c r="D167" s="135" t="s">
        <v>170</v>
      </c>
      <c r="E167" s="136" t="s">
        <v>227</v>
      </c>
      <c r="F167" s="137" t="s">
        <v>228</v>
      </c>
      <c r="G167" s="138" t="s">
        <v>173</v>
      </c>
      <c r="H167" s="139">
        <v>6</v>
      </c>
      <c r="I167" s="140"/>
      <c r="J167" s="141">
        <f>ROUND(I167*H167,2)</f>
        <v>0</v>
      </c>
      <c r="K167" s="142"/>
      <c r="L167" s="30"/>
      <c r="M167" s="143" t="s">
        <v>1</v>
      </c>
      <c r="N167" s="144" t="s">
        <v>46</v>
      </c>
      <c r="P167" s="145">
        <f>O167*H167</f>
        <v>0</v>
      </c>
      <c r="Q167" s="145">
        <v>0</v>
      </c>
      <c r="R167" s="145">
        <f>Q167*H167</f>
        <v>0</v>
      </c>
      <c r="S167" s="145">
        <v>0.038</v>
      </c>
      <c r="T167" s="146">
        <f>S167*H167</f>
        <v>0.22799999999999998</v>
      </c>
      <c r="AR167" s="147" t="s">
        <v>174</v>
      </c>
      <c r="AT167" s="147" t="s">
        <v>170</v>
      </c>
      <c r="AU167" s="147" t="s">
        <v>90</v>
      </c>
      <c r="AY167" s="15" t="s">
        <v>168</v>
      </c>
      <c r="BE167" s="148">
        <f>IF(N167="základní",J167,0)</f>
        <v>0</v>
      </c>
      <c r="BF167" s="148">
        <f>IF(N167="snížená",J167,0)</f>
        <v>0</v>
      </c>
      <c r="BG167" s="148">
        <f>IF(N167="zákl. přenesená",J167,0)</f>
        <v>0</v>
      </c>
      <c r="BH167" s="148">
        <f>IF(N167="sníž. přenesená",J167,0)</f>
        <v>0</v>
      </c>
      <c r="BI167" s="148">
        <f>IF(N167="nulová",J167,0)</f>
        <v>0</v>
      </c>
      <c r="BJ167" s="15" t="s">
        <v>88</v>
      </c>
      <c r="BK167" s="148">
        <f>ROUND(I167*H167,2)</f>
        <v>0</v>
      </c>
      <c r="BL167" s="15" t="s">
        <v>174</v>
      </c>
      <c r="BM167" s="147" t="s">
        <v>229</v>
      </c>
    </row>
    <row r="168" spans="2:65" s="1" customFormat="1" ht="24.15" customHeight="1">
      <c r="B168" s="30"/>
      <c r="C168" s="135" t="s">
        <v>230</v>
      </c>
      <c r="D168" s="135" t="s">
        <v>170</v>
      </c>
      <c r="E168" s="136" t="s">
        <v>231</v>
      </c>
      <c r="F168" s="137" t="s">
        <v>232</v>
      </c>
      <c r="G168" s="138" t="s">
        <v>179</v>
      </c>
      <c r="H168" s="139">
        <v>1.283</v>
      </c>
      <c r="I168" s="140"/>
      <c r="J168" s="141">
        <f>ROUND(I168*H168,2)</f>
        <v>0</v>
      </c>
      <c r="K168" s="142"/>
      <c r="L168" s="30"/>
      <c r="M168" s="143" t="s">
        <v>1</v>
      </c>
      <c r="N168" s="144" t="s">
        <v>46</v>
      </c>
      <c r="P168" s="145">
        <f>O168*H168</f>
        <v>0</v>
      </c>
      <c r="Q168" s="145">
        <v>0</v>
      </c>
      <c r="R168" s="145">
        <f>Q168*H168</f>
        <v>0</v>
      </c>
      <c r="S168" s="145">
        <v>0.27</v>
      </c>
      <c r="T168" s="146">
        <f>S168*H168</f>
        <v>0.34641</v>
      </c>
      <c r="AR168" s="147" t="s">
        <v>174</v>
      </c>
      <c r="AT168" s="147" t="s">
        <v>170</v>
      </c>
      <c r="AU168" s="147" t="s">
        <v>90</v>
      </c>
      <c r="AY168" s="15" t="s">
        <v>168</v>
      </c>
      <c r="BE168" s="148">
        <f>IF(N168="základní",J168,0)</f>
        <v>0</v>
      </c>
      <c r="BF168" s="148">
        <f>IF(N168="snížená",J168,0)</f>
        <v>0</v>
      </c>
      <c r="BG168" s="148">
        <f>IF(N168="zákl. přenesená",J168,0)</f>
        <v>0</v>
      </c>
      <c r="BH168" s="148">
        <f>IF(N168="sníž. přenesená",J168,0)</f>
        <v>0</v>
      </c>
      <c r="BI168" s="148">
        <f>IF(N168="nulová",J168,0)</f>
        <v>0</v>
      </c>
      <c r="BJ168" s="15" t="s">
        <v>88</v>
      </c>
      <c r="BK168" s="148">
        <f>ROUND(I168*H168,2)</f>
        <v>0</v>
      </c>
      <c r="BL168" s="15" t="s">
        <v>174</v>
      </c>
      <c r="BM168" s="147" t="s">
        <v>233</v>
      </c>
    </row>
    <row r="169" spans="2:47" s="1" customFormat="1" ht="10.2">
      <c r="B169" s="30"/>
      <c r="D169" s="149" t="s">
        <v>181</v>
      </c>
      <c r="F169" s="150" t="s">
        <v>234</v>
      </c>
      <c r="I169" s="151"/>
      <c r="L169" s="30"/>
      <c r="M169" s="152"/>
      <c r="T169" s="54"/>
      <c r="AT169" s="15" t="s">
        <v>181</v>
      </c>
      <c r="AU169" s="15" t="s">
        <v>90</v>
      </c>
    </row>
    <row r="170" spans="2:51" s="12" customFormat="1" ht="20.4">
      <c r="B170" s="153"/>
      <c r="D170" s="154" t="s">
        <v>183</v>
      </c>
      <c r="E170" s="155" t="s">
        <v>1</v>
      </c>
      <c r="F170" s="156" t="s">
        <v>235</v>
      </c>
      <c r="H170" s="157">
        <v>1.283</v>
      </c>
      <c r="I170" s="158"/>
      <c r="L170" s="153"/>
      <c r="M170" s="159"/>
      <c r="T170" s="160"/>
      <c r="AT170" s="155" t="s">
        <v>183</v>
      </c>
      <c r="AU170" s="155" t="s">
        <v>90</v>
      </c>
      <c r="AV170" s="12" t="s">
        <v>90</v>
      </c>
      <c r="AW170" s="12" t="s">
        <v>36</v>
      </c>
      <c r="AX170" s="12" t="s">
        <v>88</v>
      </c>
      <c r="AY170" s="155" t="s">
        <v>168</v>
      </c>
    </row>
    <row r="171" spans="2:65" s="1" customFormat="1" ht="24.15" customHeight="1">
      <c r="B171" s="30"/>
      <c r="C171" s="135" t="s">
        <v>236</v>
      </c>
      <c r="D171" s="135" t="s">
        <v>170</v>
      </c>
      <c r="E171" s="136" t="s">
        <v>237</v>
      </c>
      <c r="F171" s="137" t="s">
        <v>238</v>
      </c>
      <c r="G171" s="138" t="s">
        <v>217</v>
      </c>
      <c r="H171" s="139">
        <v>1.746</v>
      </c>
      <c r="I171" s="140"/>
      <c r="J171" s="141">
        <f>ROUND(I171*H171,2)</f>
        <v>0</v>
      </c>
      <c r="K171" s="142"/>
      <c r="L171" s="30"/>
      <c r="M171" s="143" t="s">
        <v>1</v>
      </c>
      <c r="N171" s="144" t="s">
        <v>46</v>
      </c>
      <c r="P171" s="145">
        <f>O171*H171</f>
        <v>0</v>
      </c>
      <c r="Q171" s="145">
        <v>0</v>
      </c>
      <c r="R171" s="145">
        <f>Q171*H171</f>
        <v>0</v>
      </c>
      <c r="S171" s="145">
        <v>1.8</v>
      </c>
      <c r="T171" s="146">
        <f>S171*H171</f>
        <v>3.1428000000000003</v>
      </c>
      <c r="AR171" s="147" t="s">
        <v>174</v>
      </c>
      <c r="AT171" s="147" t="s">
        <v>170</v>
      </c>
      <c r="AU171" s="147" t="s">
        <v>90</v>
      </c>
      <c r="AY171" s="15" t="s">
        <v>168</v>
      </c>
      <c r="BE171" s="148">
        <f>IF(N171="základní",J171,0)</f>
        <v>0</v>
      </c>
      <c r="BF171" s="148">
        <f>IF(N171="snížená",J171,0)</f>
        <v>0</v>
      </c>
      <c r="BG171" s="148">
        <f>IF(N171="zákl. přenesená",J171,0)</f>
        <v>0</v>
      </c>
      <c r="BH171" s="148">
        <f>IF(N171="sníž. přenesená",J171,0)</f>
        <v>0</v>
      </c>
      <c r="BI171" s="148">
        <f>IF(N171="nulová",J171,0)</f>
        <v>0</v>
      </c>
      <c r="BJ171" s="15" t="s">
        <v>88</v>
      </c>
      <c r="BK171" s="148">
        <f>ROUND(I171*H171,2)</f>
        <v>0</v>
      </c>
      <c r="BL171" s="15" t="s">
        <v>174</v>
      </c>
      <c r="BM171" s="147" t="s">
        <v>239</v>
      </c>
    </row>
    <row r="172" spans="2:47" s="1" customFormat="1" ht="10.2">
      <c r="B172" s="30"/>
      <c r="D172" s="149" t="s">
        <v>181</v>
      </c>
      <c r="F172" s="150" t="s">
        <v>240</v>
      </c>
      <c r="I172" s="151"/>
      <c r="L172" s="30"/>
      <c r="M172" s="152"/>
      <c r="T172" s="54"/>
      <c r="AT172" s="15" t="s">
        <v>181</v>
      </c>
      <c r="AU172" s="15" t="s">
        <v>90</v>
      </c>
    </row>
    <row r="173" spans="2:51" s="12" customFormat="1" ht="20.4">
      <c r="B173" s="153"/>
      <c r="D173" s="154" t="s">
        <v>183</v>
      </c>
      <c r="E173" s="155" t="s">
        <v>1</v>
      </c>
      <c r="F173" s="156" t="s">
        <v>241</v>
      </c>
      <c r="H173" s="157">
        <v>1.746</v>
      </c>
      <c r="I173" s="158"/>
      <c r="L173" s="153"/>
      <c r="M173" s="159"/>
      <c r="T173" s="160"/>
      <c r="AT173" s="155" t="s">
        <v>183</v>
      </c>
      <c r="AU173" s="155" t="s">
        <v>90</v>
      </c>
      <c r="AV173" s="12" t="s">
        <v>90</v>
      </c>
      <c r="AW173" s="12" t="s">
        <v>36</v>
      </c>
      <c r="AX173" s="12" t="s">
        <v>88</v>
      </c>
      <c r="AY173" s="155" t="s">
        <v>168</v>
      </c>
    </row>
    <row r="174" spans="2:65" s="1" customFormat="1" ht="24.15" customHeight="1">
      <c r="B174" s="30"/>
      <c r="C174" s="135" t="s">
        <v>8</v>
      </c>
      <c r="D174" s="135" t="s">
        <v>170</v>
      </c>
      <c r="E174" s="136" t="s">
        <v>242</v>
      </c>
      <c r="F174" s="137" t="s">
        <v>243</v>
      </c>
      <c r="G174" s="138" t="s">
        <v>179</v>
      </c>
      <c r="H174" s="139">
        <v>1.17</v>
      </c>
      <c r="I174" s="140"/>
      <c r="J174" s="141">
        <f>ROUND(I174*H174,2)</f>
        <v>0</v>
      </c>
      <c r="K174" s="142"/>
      <c r="L174" s="30"/>
      <c r="M174" s="143" t="s">
        <v>1</v>
      </c>
      <c r="N174" s="144" t="s">
        <v>46</v>
      </c>
      <c r="P174" s="145">
        <f>O174*H174</f>
        <v>0</v>
      </c>
      <c r="Q174" s="145">
        <v>0</v>
      </c>
      <c r="R174" s="145">
        <f>Q174*H174</f>
        <v>0</v>
      </c>
      <c r="S174" s="145">
        <v>0.08</v>
      </c>
      <c r="T174" s="146">
        <f>S174*H174</f>
        <v>0.0936</v>
      </c>
      <c r="AR174" s="147" t="s">
        <v>174</v>
      </c>
      <c r="AT174" s="147" t="s">
        <v>170</v>
      </c>
      <c r="AU174" s="147" t="s">
        <v>90</v>
      </c>
      <c r="AY174" s="15" t="s">
        <v>168</v>
      </c>
      <c r="BE174" s="148">
        <f>IF(N174="základní",J174,0)</f>
        <v>0</v>
      </c>
      <c r="BF174" s="148">
        <f>IF(N174="snížená",J174,0)</f>
        <v>0</v>
      </c>
      <c r="BG174" s="148">
        <f>IF(N174="zákl. přenesená",J174,0)</f>
        <v>0</v>
      </c>
      <c r="BH174" s="148">
        <f>IF(N174="sníž. přenesená",J174,0)</f>
        <v>0</v>
      </c>
      <c r="BI174" s="148">
        <f>IF(N174="nulová",J174,0)</f>
        <v>0</v>
      </c>
      <c r="BJ174" s="15" t="s">
        <v>88</v>
      </c>
      <c r="BK174" s="148">
        <f>ROUND(I174*H174,2)</f>
        <v>0</v>
      </c>
      <c r="BL174" s="15" t="s">
        <v>174</v>
      </c>
      <c r="BM174" s="147" t="s">
        <v>244</v>
      </c>
    </row>
    <row r="175" spans="2:51" s="12" customFormat="1" ht="10.2">
      <c r="B175" s="153"/>
      <c r="D175" s="154" t="s">
        <v>183</v>
      </c>
      <c r="E175" s="155" t="s">
        <v>1</v>
      </c>
      <c r="F175" s="156" t="s">
        <v>245</v>
      </c>
      <c r="H175" s="157">
        <v>1.17</v>
      </c>
      <c r="I175" s="158"/>
      <c r="L175" s="153"/>
      <c r="M175" s="159"/>
      <c r="T175" s="160"/>
      <c r="AT175" s="155" t="s">
        <v>183</v>
      </c>
      <c r="AU175" s="155" t="s">
        <v>90</v>
      </c>
      <c r="AV175" s="12" t="s">
        <v>90</v>
      </c>
      <c r="AW175" s="12" t="s">
        <v>36</v>
      </c>
      <c r="AX175" s="12" t="s">
        <v>88</v>
      </c>
      <c r="AY175" s="155" t="s">
        <v>168</v>
      </c>
    </row>
    <row r="176" spans="2:65" s="1" customFormat="1" ht="24.15" customHeight="1">
      <c r="B176" s="30"/>
      <c r="C176" s="135" t="s">
        <v>246</v>
      </c>
      <c r="D176" s="135" t="s">
        <v>170</v>
      </c>
      <c r="E176" s="136" t="s">
        <v>247</v>
      </c>
      <c r="F176" s="137" t="s">
        <v>248</v>
      </c>
      <c r="G176" s="138" t="s">
        <v>208</v>
      </c>
      <c r="H176" s="139">
        <v>5.6</v>
      </c>
      <c r="I176" s="140"/>
      <c r="J176" s="141">
        <f>ROUND(I176*H176,2)</f>
        <v>0</v>
      </c>
      <c r="K176" s="142"/>
      <c r="L176" s="30"/>
      <c r="M176" s="143" t="s">
        <v>1</v>
      </c>
      <c r="N176" s="144" t="s">
        <v>46</v>
      </c>
      <c r="P176" s="145">
        <f>O176*H176</f>
        <v>0</v>
      </c>
      <c r="Q176" s="145">
        <v>0</v>
      </c>
      <c r="R176" s="145">
        <f>Q176*H176</f>
        <v>0</v>
      </c>
      <c r="S176" s="145">
        <v>0.018</v>
      </c>
      <c r="T176" s="146">
        <f>S176*H176</f>
        <v>0.10079999999999999</v>
      </c>
      <c r="AR176" s="147" t="s">
        <v>174</v>
      </c>
      <c r="AT176" s="147" t="s">
        <v>170</v>
      </c>
      <c r="AU176" s="147" t="s">
        <v>90</v>
      </c>
      <c r="AY176" s="15" t="s">
        <v>168</v>
      </c>
      <c r="BE176" s="148">
        <f>IF(N176="základní",J176,0)</f>
        <v>0</v>
      </c>
      <c r="BF176" s="148">
        <f>IF(N176="snížená",J176,0)</f>
        <v>0</v>
      </c>
      <c r="BG176" s="148">
        <f>IF(N176="zákl. přenesená",J176,0)</f>
        <v>0</v>
      </c>
      <c r="BH176" s="148">
        <f>IF(N176="sníž. přenesená",J176,0)</f>
        <v>0</v>
      </c>
      <c r="BI176" s="148">
        <f>IF(N176="nulová",J176,0)</f>
        <v>0</v>
      </c>
      <c r="BJ176" s="15" t="s">
        <v>88</v>
      </c>
      <c r="BK176" s="148">
        <f>ROUND(I176*H176,2)</f>
        <v>0</v>
      </c>
      <c r="BL176" s="15" t="s">
        <v>174</v>
      </c>
      <c r="BM176" s="147" t="s">
        <v>249</v>
      </c>
    </row>
    <row r="177" spans="2:47" s="1" customFormat="1" ht="10.2">
      <c r="B177" s="30"/>
      <c r="D177" s="149" t="s">
        <v>181</v>
      </c>
      <c r="F177" s="150" t="s">
        <v>250</v>
      </c>
      <c r="I177" s="151"/>
      <c r="L177" s="30"/>
      <c r="M177" s="152"/>
      <c r="T177" s="54"/>
      <c r="AT177" s="15" t="s">
        <v>181</v>
      </c>
      <c r="AU177" s="15" t="s">
        <v>90</v>
      </c>
    </row>
    <row r="178" spans="2:51" s="12" customFormat="1" ht="10.2">
      <c r="B178" s="153"/>
      <c r="D178" s="154" t="s">
        <v>183</v>
      </c>
      <c r="E178" s="155" t="s">
        <v>1</v>
      </c>
      <c r="F178" s="156" t="s">
        <v>251</v>
      </c>
      <c r="H178" s="157">
        <v>5.6</v>
      </c>
      <c r="I178" s="158"/>
      <c r="L178" s="153"/>
      <c r="M178" s="159"/>
      <c r="T178" s="160"/>
      <c r="AT178" s="155" t="s">
        <v>183</v>
      </c>
      <c r="AU178" s="155" t="s">
        <v>90</v>
      </c>
      <c r="AV178" s="12" t="s">
        <v>90</v>
      </c>
      <c r="AW178" s="12" t="s">
        <v>36</v>
      </c>
      <c r="AX178" s="12" t="s">
        <v>88</v>
      </c>
      <c r="AY178" s="155" t="s">
        <v>168</v>
      </c>
    </row>
    <row r="179" spans="2:65" s="1" customFormat="1" ht="24.15" customHeight="1">
      <c r="B179" s="30"/>
      <c r="C179" s="135" t="s">
        <v>252</v>
      </c>
      <c r="D179" s="135" t="s">
        <v>170</v>
      </c>
      <c r="E179" s="136" t="s">
        <v>253</v>
      </c>
      <c r="F179" s="137" t="s">
        <v>254</v>
      </c>
      <c r="G179" s="138" t="s">
        <v>208</v>
      </c>
      <c r="H179" s="139">
        <v>9.2</v>
      </c>
      <c r="I179" s="140"/>
      <c r="J179" s="141">
        <f>ROUND(I179*H179,2)</f>
        <v>0</v>
      </c>
      <c r="K179" s="142"/>
      <c r="L179" s="30"/>
      <c r="M179" s="143" t="s">
        <v>1</v>
      </c>
      <c r="N179" s="144" t="s">
        <v>46</v>
      </c>
      <c r="P179" s="145">
        <f>O179*H179</f>
        <v>0</v>
      </c>
      <c r="Q179" s="145">
        <v>0</v>
      </c>
      <c r="R179" s="145">
        <f>Q179*H179</f>
        <v>0</v>
      </c>
      <c r="S179" s="145">
        <v>0.009</v>
      </c>
      <c r="T179" s="146">
        <f>S179*H179</f>
        <v>0.08279999999999998</v>
      </c>
      <c r="AR179" s="147" t="s">
        <v>174</v>
      </c>
      <c r="AT179" s="147" t="s">
        <v>170</v>
      </c>
      <c r="AU179" s="147" t="s">
        <v>90</v>
      </c>
      <c r="AY179" s="15" t="s">
        <v>168</v>
      </c>
      <c r="BE179" s="148">
        <f>IF(N179="základní",J179,0)</f>
        <v>0</v>
      </c>
      <c r="BF179" s="148">
        <f>IF(N179="snížená",J179,0)</f>
        <v>0</v>
      </c>
      <c r="BG179" s="148">
        <f>IF(N179="zákl. přenesená",J179,0)</f>
        <v>0</v>
      </c>
      <c r="BH179" s="148">
        <f>IF(N179="sníž. přenesená",J179,0)</f>
        <v>0</v>
      </c>
      <c r="BI179" s="148">
        <f>IF(N179="nulová",J179,0)</f>
        <v>0</v>
      </c>
      <c r="BJ179" s="15" t="s">
        <v>88</v>
      </c>
      <c r="BK179" s="148">
        <f>ROUND(I179*H179,2)</f>
        <v>0</v>
      </c>
      <c r="BL179" s="15" t="s">
        <v>174</v>
      </c>
      <c r="BM179" s="147" t="s">
        <v>255</v>
      </c>
    </row>
    <row r="180" spans="2:47" s="1" customFormat="1" ht="10.2">
      <c r="B180" s="30"/>
      <c r="D180" s="149" t="s">
        <v>181</v>
      </c>
      <c r="F180" s="150" t="s">
        <v>256</v>
      </c>
      <c r="I180" s="151"/>
      <c r="L180" s="30"/>
      <c r="M180" s="152"/>
      <c r="T180" s="54"/>
      <c r="AT180" s="15" t="s">
        <v>181</v>
      </c>
      <c r="AU180" s="15" t="s">
        <v>90</v>
      </c>
    </row>
    <row r="181" spans="2:51" s="12" customFormat="1" ht="10.2">
      <c r="B181" s="153"/>
      <c r="D181" s="154" t="s">
        <v>183</v>
      </c>
      <c r="E181" s="155" t="s">
        <v>1</v>
      </c>
      <c r="F181" s="156" t="s">
        <v>257</v>
      </c>
      <c r="H181" s="157">
        <v>9.2</v>
      </c>
      <c r="I181" s="158"/>
      <c r="L181" s="153"/>
      <c r="M181" s="159"/>
      <c r="T181" s="160"/>
      <c r="AT181" s="155" t="s">
        <v>183</v>
      </c>
      <c r="AU181" s="155" t="s">
        <v>90</v>
      </c>
      <c r="AV181" s="12" t="s">
        <v>90</v>
      </c>
      <c r="AW181" s="12" t="s">
        <v>36</v>
      </c>
      <c r="AX181" s="12" t="s">
        <v>88</v>
      </c>
      <c r="AY181" s="155" t="s">
        <v>168</v>
      </c>
    </row>
    <row r="182" spans="2:65" s="1" customFormat="1" ht="24.15" customHeight="1">
      <c r="B182" s="30"/>
      <c r="C182" s="135" t="s">
        <v>258</v>
      </c>
      <c r="D182" s="135" t="s">
        <v>170</v>
      </c>
      <c r="E182" s="136" t="s">
        <v>259</v>
      </c>
      <c r="F182" s="137" t="s">
        <v>260</v>
      </c>
      <c r="G182" s="138" t="s">
        <v>173</v>
      </c>
      <c r="H182" s="139">
        <v>6</v>
      </c>
      <c r="I182" s="140"/>
      <c r="J182" s="141">
        <f>ROUND(I182*H182,2)</f>
        <v>0</v>
      </c>
      <c r="K182" s="142"/>
      <c r="L182" s="30"/>
      <c r="M182" s="143" t="s">
        <v>1</v>
      </c>
      <c r="N182" s="144" t="s">
        <v>46</v>
      </c>
      <c r="P182" s="145">
        <f>O182*H182</f>
        <v>0</v>
      </c>
      <c r="Q182" s="145">
        <v>0</v>
      </c>
      <c r="R182" s="145">
        <f>Q182*H182</f>
        <v>0</v>
      </c>
      <c r="S182" s="145">
        <v>0.001</v>
      </c>
      <c r="T182" s="146">
        <f>S182*H182</f>
        <v>0.006</v>
      </c>
      <c r="AR182" s="147" t="s">
        <v>174</v>
      </c>
      <c r="AT182" s="147" t="s">
        <v>170</v>
      </c>
      <c r="AU182" s="147" t="s">
        <v>90</v>
      </c>
      <c r="AY182" s="15" t="s">
        <v>168</v>
      </c>
      <c r="BE182" s="148">
        <f>IF(N182="základní",J182,0)</f>
        <v>0</v>
      </c>
      <c r="BF182" s="148">
        <f>IF(N182="snížená",J182,0)</f>
        <v>0</v>
      </c>
      <c r="BG182" s="148">
        <f>IF(N182="zákl. přenesená",J182,0)</f>
        <v>0</v>
      </c>
      <c r="BH182" s="148">
        <f>IF(N182="sníž. přenesená",J182,0)</f>
        <v>0</v>
      </c>
      <c r="BI182" s="148">
        <f>IF(N182="nulová",J182,0)</f>
        <v>0</v>
      </c>
      <c r="BJ182" s="15" t="s">
        <v>88</v>
      </c>
      <c r="BK182" s="148">
        <f>ROUND(I182*H182,2)</f>
        <v>0</v>
      </c>
      <c r="BL182" s="15" t="s">
        <v>174</v>
      </c>
      <c r="BM182" s="147" t="s">
        <v>261</v>
      </c>
    </row>
    <row r="183" spans="2:47" s="1" customFormat="1" ht="10.2">
      <c r="B183" s="30"/>
      <c r="D183" s="149" t="s">
        <v>181</v>
      </c>
      <c r="F183" s="150" t="s">
        <v>262</v>
      </c>
      <c r="I183" s="151"/>
      <c r="L183" s="30"/>
      <c r="M183" s="152"/>
      <c r="T183" s="54"/>
      <c r="AT183" s="15" t="s">
        <v>181</v>
      </c>
      <c r="AU183" s="15" t="s">
        <v>90</v>
      </c>
    </row>
    <row r="184" spans="2:65" s="1" customFormat="1" ht="24.15" customHeight="1">
      <c r="B184" s="30"/>
      <c r="C184" s="135" t="s">
        <v>263</v>
      </c>
      <c r="D184" s="135" t="s">
        <v>170</v>
      </c>
      <c r="E184" s="136" t="s">
        <v>264</v>
      </c>
      <c r="F184" s="137" t="s">
        <v>265</v>
      </c>
      <c r="G184" s="138" t="s">
        <v>208</v>
      </c>
      <c r="H184" s="139">
        <v>11.4</v>
      </c>
      <c r="I184" s="140"/>
      <c r="J184" s="141">
        <f>ROUND(I184*H184,2)</f>
        <v>0</v>
      </c>
      <c r="K184" s="142"/>
      <c r="L184" s="30"/>
      <c r="M184" s="143" t="s">
        <v>1</v>
      </c>
      <c r="N184" s="144" t="s">
        <v>46</v>
      </c>
      <c r="P184" s="145">
        <f>O184*H184</f>
        <v>0</v>
      </c>
      <c r="Q184" s="145">
        <v>0.00123</v>
      </c>
      <c r="R184" s="145">
        <f>Q184*H184</f>
        <v>0.014022</v>
      </c>
      <c r="S184" s="145">
        <v>0.017</v>
      </c>
      <c r="T184" s="146">
        <f>S184*H184</f>
        <v>0.19380000000000003</v>
      </c>
      <c r="AR184" s="147" t="s">
        <v>174</v>
      </c>
      <c r="AT184" s="147" t="s">
        <v>170</v>
      </c>
      <c r="AU184" s="147" t="s">
        <v>90</v>
      </c>
      <c r="AY184" s="15" t="s">
        <v>168</v>
      </c>
      <c r="BE184" s="148">
        <f>IF(N184="základní",J184,0)</f>
        <v>0</v>
      </c>
      <c r="BF184" s="148">
        <f>IF(N184="snížená",J184,0)</f>
        <v>0</v>
      </c>
      <c r="BG184" s="148">
        <f>IF(N184="zákl. přenesená",J184,0)</f>
        <v>0</v>
      </c>
      <c r="BH184" s="148">
        <f>IF(N184="sníž. přenesená",J184,0)</f>
        <v>0</v>
      </c>
      <c r="BI184" s="148">
        <f>IF(N184="nulová",J184,0)</f>
        <v>0</v>
      </c>
      <c r="BJ184" s="15" t="s">
        <v>88</v>
      </c>
      <c r="BK184" s="148">
        <f>ROUND(I184*H184,2)</f>
        <v>0</v>
      </c>
      <c r="BL184" s="15" t="s">
        <v>174</v>
      </c>
      <c r="BM184" s="147" t="s">
        <v>266</v>
      </c>
    </row>
    <row r="185" spans="2:47" s="1" customFormat="1" ht="10.2">
      <c r="B185" s="30"/>
      <c r="D185" s="149" t="s">
        <v>181</v>
      </c>
      <c r="F185" s="150" t="s">
        <v>267</v>
      </c>
      <c r="I185" s="151"/>
      <c r="L185" s="30"/>
      <c r="M185" s="152"/>
      <c r="T185" s="54"/>
      <c r="AT185" s="15" t="s">
        <v>181</v>
      </c>
      <c r="AU185" s="15" t="s">
        <v>90</v>
      </c>
    </row>
    <row r="186" spans="2:51" s="12" customFormat="1" ht="10.2">
      <c r="B186" s="153"/>
      <c r="D186" s="154" t="s">
        <v>183</v>
      </c>
      <c r="E186" s="155" t="s">
        <v>1</v>
      </c>
      <c r="F186" s="156" t="s">
        <v>268</v>
      </c>
      <c r="H186" s="157">
        <v>7.2</v>
      </c>
      <c r="I186" s="158"/>
      <c r="L186" s="153"/>
      <c r="M186" s="159"/>
      <c r="T186" s="160"/>
      <c r="AT186" s="155" t="s">
        <v>183</v>
      </c>
      <c r="AU186" s="155" t="s">
        <v>90</v>
      </c>
      <c r="AV186" s="12" t="s">
        <v>90</v>
      </c>
      <c r="AW186" s="12" t="s">
        <v>36</v>
      </c>
      <c r="AX186" s="12" t="s">
        <v>81</v>
      </c>
      <c r="AY186" s="155" t="s">
        <v>168</v>
      </c>
    </row>
    <row r="187" spans="2:51" s="12" customFormat="1" ht="20.4">
      <c r="B187" s="153"/>
      <c r="D187" s="154" t="s">
        <v>183</v>
      </c>
      <c r="E187" s="155" t="s">
        <v>1</v>
      </c>
      <c r="F187" s="156" t="s">
        <v>269</v>
      </c>
      <c r="H187" s="157">
        <v>4.2</v>
      </c>
      <c r="I187" s="158"/>
      <c r="L187" s="153"/>
      <c r="M187" s="159"/>
      <c r="T187" s="160"/>
      <c r="AT187" s="155" t="s">
        <v>183</v>
      </c>
      <c r="AU187" s="155" t="s">
        <v>90</v>
      </c>
      <c r="AV187" s="12" t="s">
        <v>90</v>
      </c>
      <c r="AW187" s="12" t="s">
        <v>36</v>
      </c>
      <c r="AX187" s="12" t="s">
        <v>81</v>
      </c>
      <c r="AY187" s="155" t="s">
        <v>168</v>
      </c>
    </row>
    <row r="188" spans="2:51" s="13" customFormat="1" ht="10.2">
      <c r="B188" s="161"/>
      <c r="D188" s="154" t="s">
        <v>183</v>
      </c>
      <c r="E188" s="162" t="s">
        <v>1</v>
      </c>
      <c r="F188" s="163" t="s">
        <v>192</v>
      </c>
      <c r="H188" s="164">
        <v>11.4</v>
      </c>
      <c r="I188" s="165"/>
      <c r="L188" s="161"/>
      <c r="M188" s="166"/>
      <c r="T188" s="167"/>
      <c r="AT188" s="162" t="s">
        <v>183</v>
      </c>
      <c r="AU188" s="162" t="s">
        <v>90</v>
      </c>
      <c r="AV188" s="13" t="s">
        <v>174</v>
      </c>
      <c r="AW188" s="13" t="s">
        <v>36</v>
      </c>
      <c r="AX188" s="13" t="s">
        <v>88</v>
      </c>
      <c r="AY188" s="162" t="s">
        <v>168</v>
      </c>
    </row>
    <row r="189" spans="2:65" s="1" customFormat="1" ht="24.15" customHeight="1">
      <c r="B189" s="30"/>
      <c r="C189" s="135" t="s">
        <v>270</v>
      </c>
      <c r="D189" s="135" t="s">
        <v>170</v>
      </c>
      <c r="E189" s="136" t="s">
        <v>271</v>
      </c>
      <c r="F189" s="137" t="s">
        <v>272</v>
      </c>
      <c r="G189" s="138" t="s">
        <v>208</v>
      </c>
      <c r="H189" s="139">
        <v>0.3</v>
      </c>
      <c r="I189" s="140"/>
      <c r="J189" s="141">
        <f>ROUND(I189*H189,2)</f>
        <v>0</v>
      </c>
      <c r="K189" s="142"/>
      <c r="L189" s="30"/>
      <c r="M189" s="143" t="s">
        <v>1</v>
      </c>
      <c r="N189" s="144" t="s">
        <v>46</v>
      </c>
      <c r="P189" s="145">
        <f>O189*H189</f>
        <v>0</v>
      </c>
      <c r="Q189" s="145">
        <v>0.00316</v>
      </c>
      <c r="R189" s="145">
        <f>Q189*H189</f>
        <v>0.000948</v>
      </c>
      <c r="S189" s="145">
        <v>0.069</v>
      </c>
      <c r="T189" s="146">
        <f>S189*H189</f>
        <v>0.0207</v>
      </c>
      <c r="AR189" s="147" t="s">
        <v>174</v>
      </c>
      <c r="AT189" s="147" t="s">
        <v>170</v>
      </c>
      <c r="AU189" s="147" t="s">
        <v>90</v>
      </c>
      <c r="AY189" s="15" t="s">
        <v>168</v>
      </c>
      <c r="BE189" s="148">
        <f>IF(N189="základní",J189,0)</f>
        <v>0</v>
      </c>
      <c r="BF189" s="148">
        <f>IF(N189="snížená",J189,0)</f>
        <v>0</v>
      </c>
      <c r="BG189" s="148">
        <f>IF(N189="zákl. přenesená",J189,0)</f>
        <v>0</v>
      </c>
      <c r="BH189" s="148">
        <f>IF(N189="sníž. přenesená",J189,0)</f>
        <v>0</v>
      </c>
      <c r="BI189" s="148">
        <f>IF(N189="nulová",J189,0)</f>
        <v>0</v>
      </c>
      <c r="BJ189" s="15" t="s">
        <v>88</v>
      </c>
      <c r="BK189" s="148">
        <f>ROUND(I189*H189,2)</f>
        <v>0</v>
      </c>
      <c r="BL189" s="15" t="s">
        <v>174</v>
      </c>
      <c r="BM189" s="147" t="s">
        <v>273</v>
      </c>
    </row>
    <row r="190" spans="2:47" s="1" customFormat="1" ht="10.2">
      <c r="B190" s="30"/>
      <c r="D190" s="149" t="s">
        <v>181</v>
      </c>
      <c r="F190" s="150" t="s">
        <v>274</v>
      </c>
      <c r="I190" s="151"/>
      <c r="L190" s="30"/>
      <c r="M190" s="152"/>
      <c r="T190" s="54"/>
      <c r="AT190" s="15" t="s">
        <v>181</v>
      </c>
      <c r="AU190" s="15" t="s">
        <v>90</v>
      </c>
    </row>
    <row r="191" spans="2:65" s="1" customFormat="1" ht="24.15" customHeight="1">
      <c r="B191" s="30"/>
      <c r="C191" s="135" t="s">
        <v>275</v>
      </c>
      <c r="D191" s="135" t="s">
        <v>170</v>
      </c>
      <c r="E191" s="136" t="s">
        <v>276</v>
      </c>
      <c r="F191" s="137" t="s">
        <v>277</v>
      </c>
      <c r="G191" s="138" t="s">
        <v>208</v>
      </c>
      <c r="H191" s="139">
        <v>0.9</v>
      </c>
      <c r="I191" s="140"/>
      <c r="J191" s="141">
        <f>ROUND(I191*H191,2)</f>
        <v>0</v>
      </c>
      <c r="K191" s="142"/>
      <c r="L191" s="30"/>
      <c r="M191" s="143" t="s">
        <v>1</v>
      </c>
      <c r="N191" s="144" t="s">
        <v>46</v>
      </c>
      <c r="P191" s="145">
        <f>O191*H191</f>
        <v>0</v>
      </c>
      <c r="Q191" s="145">
        <v>0.00395</v>
      </c>
      <c r="R191" s="145">
        <f>Q191*H191</f>
        <v>0.0035550000000000004</v>
      </c>
      <c r="S191" s="145">
        <v>0.16</v>
      </c>
      <c r="T191" s="146">
        <f>S191*H191</f>
        <v>0.14400000000000002</v>
      </c>
      <c r="AR191" s="147" t="s">
        <v>174</v>
      </c>
      <c r="AT191" s="147" t="s">
        <v>170</v>
      </c>
      <c r="AU191" s="147" t="s">
        <v>90</v>
      </c>
      <c r="AY191" s="15" t="s">
        <v>168</v>
      </c>
      <c r="BE191" s="148">
        <f>IF(N191="základní",J191,0)</f>
        <v>0</v>
      </c>
      <c r="BF191" s="148">
        <f>IF(N191="snížená",J191,0)</f>
        <v>0</v>
      </c>
      <c r="BG191" s="148">
        <f>IF(N191="zákl. přenesená",J191,0)</f>
        <v>0</v>
      </c>
      <c r="BH191" s="148">
        <f>IF(N191="sníž. přenesená",J191,0)</f>
        <v>0</v>
      </c>
      <c r="BI191" s="148">
        <f>IF(N191="nulová",J191,0)</f>
        <v>0</v>
      </c>
      <c r="BJ191" s="15" t="s">
        <v>88</v>
      </c>
      <c r="BK191" s="148">
        <f>ROUND(I191*H191,2)</f>
        <v>0</v>
      </c>
      <c r="BL191" s="15" t="s">
        <v>174</v>
      </c>
      <c r="BM191" s="147" t="s">
        <v>278</v>
      </c>
    </row>
    <row r="192" spans="2:47" s="1" customFormat="1" ht="10.2">
      <c r="B192" s="30"/>
      <c r="D192" s="149" t="s">
        <v>181</v>
      </c>
      <c r="F192" s="150" t="s">
        <v>279</v>
      </c>
      <c r="I192" s="151"/>
      <c r="L192" s="30"/>
      <c r="M192" s="152"/>
      <c r="T192" s="54"/>
      <c r="AT192" s="15" t="s">
        <v>181</v>
      </c>
      <c r="AU192" s="15" t="s">
        <v>90</v>
      </c>
    </row>
    <row r="193" spans="2:51" s="12" customFormat="1" ht="10.2">
      <c r="B193" s="153"/>
      <c r="D193" s="154" t="s">
        <v>183</v>
      </c>
      <c r="E193" s="155" t="s">
        <v>1</v>
      </c>
      <c r="F193" s="156" t="s">
        <v>280</v>
      </c>
      <c r="H193" s="157">
        <v>0.9</v>
      </c>
      <c r="I193" s="158"/>
      <c r="L193" s="153"/>
      <c r="M193" s="159"/>
      <c r="T193" s="160"/>
      <c r="AT193" s="155" t="s">
        <v>183</v>
      </c>
      <c r="AU193" s="155" t="s">
        <v>90</v>
      </c>
      <c r="AV193" s="12" t="s">
        <v>90</v>
      </c>
      <c r="AW193" s="12" t="s">
        <v>36</v>
      </c>
      <c r="AX193" s="12" t="s">
        <v>88</v>
      </c>
      <c r="AY193" s="155" t="s">
        <v>168</v>
      </c>
    </row>
    <row r="194" spans="2:65" s="1" customFormat="1" ht="24.15" customHeight="1">
      <c r="B194" s="30"/>
      <c r="C194" s="135" t="s">
        <v>281</v>
      </c>
      <c r="D194" s="135" t="s">
        <v>170</v>
      </c>
      <c r="E194" s="136" t="s">
        <v>282</v>
      </c>
      <c r="F194" s="137" t="s">
        <v>283</v>
      </c>
      <c r="G194" s="138" t="s">
        <v>208</v>
      </c>
      <c r="H194" s="139">
        <v>7.2</v>
      </c>
      <c r="I194" s="140"/>
      <c r="J194" s="141">
        <f>ROUND(I194*H194,2)</f>
        <v>0</v>
      </c>
      <c r="K194" s="142"/>
      <c r="L194" s="30"/>
      <c r="M194" s="143" t="s">
        <v>1</v>
      </c>
      <c r="N194" s="144" t="s">
        <v>46</v>
      </c>
      <c r="P194" s="145">
        <f>O194*H194</f>
        <v>0</v>
      </c>
      <c r="Q194" s="145">
        <v>0.00031</v>
      </c>
      <c r="R194" s="145">
        <f>Q194*H194</f>
        <v>0.002232</v>
      </c>
      <c r="S194" s="145">
        <v>0</v>
      </c>
      <c r="T194" s="146">
        <f>S194*H194</f>
        <v>0</v>
      </c>
      <c r="AR194" s="147" t="s">
        <v>174</v>
      </c>
      <c r="AT194" s="147" t="s">
        <v>170</v>
      </c>
      <c r="AU194" s="147" t="s">
        <v>90</v>
      </c>
      <c r="AY194" s="15" t="s">
        <v>168</v>
      </c>
      <c r="BE194" s="148">
        <f>IF(N194="základní",J194,0)</f>
        <v>0</v>
      </c>
      <c r="BF194" s="148">
        <f>IF(N194="snížená",J194,0)</f>
        <v>0</v>
      </c>
      <c r="BG194" s="148">
        <f>IF(N194="zákl. přenesená",J194,0)</f>
        <v>0</v>
      </c>
      <c r="BH194" s="148">
        <f>IF(N194="sníž. přenesená",J194,0)</f>
        <v>0</v>
      </c>
      <c r="BI194" s="148">
        <f>IF(N194="nulová",J194,0)</f>
        <v>0</v>
      </c>
      <c r="BJ194" s="15" t="s">
        <v>88</v>
      </c>
      <c r="BK194" s="148">
        <f>ROUND(I194*H194,2)</f>
        <v>0</v>
      </c>
      <c r="BL194" s="15" t="s">
        <v>174</v>
      </c>
      <c r="BM194" s="147" t="s">
        <v>284</v>
      </c>
    </row>
    <row r="195" spans="2:47" s="1" customFormat="1" ht="10.2">
      <c r="B195" s="30"/>
      <c r="D195" s="149" t="s">
        <v>181</v>
      </c>
      <c r="F195" s="150" t="s">
        <v>285</v>
      </c>
      <c r="I195" s="151"/>
      <c r="L195" s="30"/>
      <c r="M195" s="152"/>
      <c r="T195" s="54"/>
      <c r="AT195" s="15" t="s">
        <v>181</v>
      </c>
      <c r="AU195" s="15" t="s">
        <v>90</v>
      </c>
    </row>
    <row r="196" spans="2:51" s="12" customFormat="1" ht="10.2">
      <c r="B196" s="153"/>
      <c r="D196" s="154" t="s">
        <v>183</v>
      </c>
      <c r="E196" s="155" t="s">
        <v>1</v>
      </c>
      <c r="F196" s="156" t="s">
        <v>286</v>
      </c>
      <c r="H196" s="157">
        <v>7.2</v>
      </c>
      <c r="I196" s="158"/>
      <c r="L196" s="153"/>
      <c r="M196" s="159"/>
      <c r="T196" s="160"/>
      <c r="AT196" s="155" t="s">
        <v>183</v>
      </c>
      <c r="AU196" s="155" t="s">
        <v>90</v>
      </c>
      <c r="AV196" s="12" t="s">
        <v>90</v>
      </c>
      <c r="AW196" s="12" t="s">
        <v>36</v>
      </c>
      <c r="AX196" s="12" t="s">
        <v>88</v>
      </c>
      <c r="AY196" s="155" t="s">
        <v>168</v>
      </c>
    </row>
    <row r="197" spans="2:65" s="1" customFormat="1" ht="37.8" customHeight="1">
      <c r="B197" s="30"/>
      <c r="C197" s="135" t="s">
        <v>287</v>
      </c>
      <c r="D197" s="135" t="s">
        <v>170</v>
      </c>
      <c r="E197" s="136" t="s">
        <v>288</v>
      </c>
      <c r="F197" s="137" t="s">
        <v>289</v>
      </c>
      <c r="G197" s="138" t="s">
        <v>179</v>
      </c>
      <c r="H197" s="139">
        <v>6</v>
      </c>
      <c r="I197" s="140"/>
      <c r="J197" s="141">
        <f>ROUND(I197*H197,2)</f>
        <v>0</v>
      </c>
      <c r="K197" s="142"/>
      <c r="L197" s="30"/>
      <c r="M197" s="143" t="s">
        <v>1</v>
      </c>
      <c r="N197" s="144" t="s">
        <v>46</v>
      </c>
      <c r="P197" s="145">
        <f>O197*H197</f>
        <v>0</v>
      </c>
      <c r="Q197" s="145">
        <v>0</v>
      </c>
      <c r="R197" s="145">
        <f>Q197*H197</f>
        <v>0</v>
      </c>
      <c r="S197" s="145">
        <v>0.004</v>
      </c>
      <c r="T197" s="146">
        <f>S197*H197</f>
        <v>0.024</v>
      </c>
      <c r="AR197" s="147" t="s">
        <v>174</v>
      </c>
      <c r="AT197" s="147" t="s">
        <v>170</v>
      </c>
      <c r="AU197" s="147" t="s">
        <v>90</v>
      </c>
      <c r="AY197" s="15" t="s">
        <v>168</v>
      </c>
      <c r="BE197" s="148">
        <f>IF(N197="základní",J197,0)</f>
        <v>0</v>
      </c>
      <c r="BF197" s="148">
        <f>IF(N197="snížená",J197,0)</f>
        <v>0</v>
      </c>
      <c r="BG197" s="148">
        <f>IF(N197="zákl. přenesená",J197,0)</f>
        <v>0</v>
      </c>
      <c r="BH197" s="148">
        <f>IF(N197="sníž. přenesená",J197,0)</f>
        <v>0</v>
      </c>
      <c r="BI197" s="148">
        <f>IF(N197="nulová",J197,0)</f>
        <v>0</v>
      </c>
      <c r="BJ197" s="15" t="s">
        <v>88</v>
      </c>
      <c r="BK197" s="148">
        <f>ROUND(I197*H197,2)</f>
        <v>0</v>
      </c>
      <c r="BL197" s="15" t="s">
        <v>174</v>
      </c>
      <c r="BM197" s="147" t="s">
        <v>290</v>
      </c>
    </row>
    <row r="198" spans="2:47" s="1" customFormat="1" ht="10.2">
      <c r="B198" s="30"/>
      <c r="D198" s="149" t="s">
        <v>181</v>
      </c>
      <c r="F198" s="150" t="s">
        <v>291</v>
      </c>
      <c r="I198" s="151"/>
      <c r="L198" s="30"/>
      <c r="M198" s="152"/>
      <c r="T198" s="54"/>
      <c r="AT198" s="15" t="s">
        <v>181</v>
      </c>
      <c r="AU198" s="15" t="s">
        <v>90</v>
      </c>
    </row>
    <row r="199" spans="2:65" s="1" customFormat="1" ht="37.8" customHeight="1">
      <c r="B199" s="30"/>
      <c r="C199" s="135" t="s">
        <v>7</v>
      </c>
      <c r="D199" s="135" t="s">
        <v>170</v>
      </c>
      <c r="E199" s="136" t="s">
        <v>292</v>
      </c>
      <c r="F199" s="137" t="s">
        <v>293</v>
      </c>
      <c r="G199" s="138" t="s">
        <v>179</v>
      </c>
      <c r="H199" s="139">
        <v>13.41</v>
      </c>
      <c r="I199" s="140"/>
      <c r="J199" s="141">
        <f>ROUND(I199*H199,2)</f>
        <v>0</v>
      </c>
      <c r="K199" s="142"/>
      <c r="L199" s="30"/>
      <c r="M199" s="143" t="s">
        <v>1</v>
      </c>
      <c r="N199" s="144" t="s">
        <v>46</v>
      </c>
      <c r="P199" s="145">
        <f>O199*H199</f>
        <v>0</v>
      </c>
      <c r="Q199" s="145">
        <v>0</v>
      </c>
      <c r="R199" s="145">
        <f>Q199*H199</f>
        <v>0</v>
      </c>
      <c r="S199" s="145">
        <v>0.046</v>
      </c>
      <c r="T199" s="146">
        <f>S199*H199</f>
        <v>0.61686</v>
      </c>
      <c r="AR199" s="147" t="s">
        <v>174</v>
      </c>
      <c r="AT199" s="147" t="s">
        <v>170</v>
      </c>
      <c r="AU199" s="147" t="s">
        <v>90</v>
      </c>
      <c r="AY199" s="15" t="s">
        <v>168</v>
      </c>
      <c r="BE199" s="148">
        <f>IF(N199="základní",J199,0)</f>
        <v>0</v>
      </c>
      <c r="BF199" s="148">
        <f>IF(N199="snížená",J199,0)</f>
        <v>0</v>
      </c>
      <c r="BG199" s="148">
        <f>IF(N199="zákl. přenesená",J199,0)</f>
        <v>0</v>
      </c>
      <c r="BH199" s="148">
        <f>IF(N199="sníž. přenesená",J199,0)</f>
        <v>0</v>
      </c>
      <c r="BI199" s="148">
        <f>IF(N199="nulová",J199,0)</f>
        <v>0</v>
      </c>
      <c r="BJ199" s="15" t="s">
        <v>88</v>
      </c>
      <c r="BK199" s="148">
        <f>ROUND(I199*H199,2)</f>
        <v>0</v>
      </c>
      <c r="BL199" s="15" t="s">
        <v>174</v>
      </c>
      <c r="BM199" s="147" t="s">
        <v>294</v>
      </c>
    </row>
    <row r="200" spans="2:47" s="1" customFormat="1" ht="10.2">
      <c r="B200" s="30"/>
      <c r="D200" s="149" t="s">
        <v>181</v>
      </c>
      <c r="F200" s="150" t="s">
        <v>295</v>
      </c>
      <c r="I200" s="151"/>
      <c r="L200" s="30"/>
      <c r="M200" s="152"/>
      <c r="T200" s="54"/>
      <c r="AT200" s="15" t="s">
        <v>181</v>
      </c>
      <c r="AU200" s="15" t="s">
        <v>90</v>
      </c>
    </row>
    <row r="201" spans="2:51" s="12" customFormat="1" ht="10.2">
      <c r="B201" s="153"/>
      <c r="D201" s="154" t="s">
        <v>183</v>
      </c>
      <c r="E201" s="155" t="s">
        <v>1</v>
      </c>
      <c r="F201" s="156" t="s">
        <v>296</v>
      </c>
      <c r="H201" s="157">
        <v>13.41</v>
      </c>
      <c r="I201" s="158"/>
      <c r="L201" s="153"/>
      <c r="M201" s="159"/>
      <c r="T201" s="160"/>
      <c r="AT201" s="155" t="s">
        <v>183</v>
      </c>
      <c r="AU201" s="155" t="s">
        <v>90</v>
      </c>
      <c r="AV201" s="12" t="s">
        <v>90</v>
      </c>
      <c r="AW201" s="12" t="s">
        <v>36</v>
      </c>
      <c r="AX201" s="12" t="s">
        <v>88</v>
      </c>
      <c r="AY201" s="155" t="s">
        <v>168</v>
      </c>
    </row>
    <row r="202" spans="2:63" s="11" customFormat="1" ht="22.8" customHeight="1">
      <c r="B202" s="123"/>
      <c r="D202" s="124" t="s">
        <v>80</v>
      </c>
      <c r="E202" s="133" t="s">
        <v>297</v>
      </c>
      <c r="F202" s="133" t="s">
        <v>298</v>
      </c>
      <c r="I202" s="126"/>
      <c r="J202" s="134">
        <f>BK202</f>
        <v>0</v>
      </c>
      <c r="L202" s="123"/>
      <c r="M202" s="128"/>
      <c r="P202" s="129">
        <f>SUM(P203:P211)</f>
        <v>0</v>
      </c>
      <c r="R202" s="129">
        <f>SUM(R203:R211)</f>
        <v>0</v>
      </c>
      <c r="T202" s="130">
        <f>SUM(T203:T211)</f>
        <v>0</v>
      </c>
      <c r="AR202" s="124" t="s">
        <v>88</v>
      </c>
      <c r="AT202" s="131" t="s">
        <v>80</v>
      </c>
      <c r="AU202" s="131" t="s">
        <v>88</v>
      </c>
      <c r="AY202" s="124" t="s">
        <v>168</v>
      </c>
      <c r="BK202" s="132">
        <f>SUM(BK203:BK211)</f>
        <v>0</v>
      </c>
    </row>
    <row r="203" spans="2:65" s="1" customFormat="1" ht="33" customHeight="1">
      <c r="B203" s="30"/>
      <c r="C203" s="135" t="s">
        <v>299</v>
      </c>
      <c r="D203" s="135" t="s">
        <v>170</v>
      </c>
      <c r="E203" s="136" t="s">
        <v>300</v>
      </c>
      <c r="F203" s="137" t="s">
        <v>301</v>
      </c>
      <c r="G203" s="138" t="s">
        <v>187</v>
      </c>
      <c r="H203" s="139">
        <v>33.005</v>
      </c>
      <c r="I203" s="140"/>
      <c r="J203" s="141">
        <f>ROUND(I203*H203,2)</f>
        <v>0</v>
      </c>
      <c r="K203" s="142"/>
      <c r="L203" s="30"/>
      <c r="M203" s="143" t="s">
        <v>1</v>
      </c>
      <c r="N203" s="144" t="s">
        <v>46</v>
      </c>
      <c r="P203" s="145">
        <f>O203*H203</f>
        <v>0</v>
      </c>
      <c r="Q203" s="145">
        <v>0</v>
      </c>
      <c r="R203" s="145">
        <f>Q203*H203</f>
        <v>0</v>
      </c>
      <c r="S203" s="145">
        <v>0</v>
      </c>
      <c r="T203" s="146">
        <f>S203*H203</f>
        <v>0</v>
      </c>
      <c r="AR203" s="147" t="s">
        <v>174</v>
      </c>
      <c r="AT203" s="147" t="s">
        <v>170</v>
      </c>
      <c r="AU203" s="147" t="s">
        <v>90</v>
      </c>
      <c r="AY203" s="15" t="s">
        <v>168</v>
      </c>
      <c r="BE203" s="148">
        <f>IF(N203="základní",J203,0)</f>
        <v>0</v>
      </c>
      <c r="BF203" s="148">
        <f>IF(N203="snížená",J203,0)</f>
        <v>0</v>
      </c>
      <c r="BG203" s="148">
        <f>IF(N203="zákl. přenesená",J203,0)</f>
        <v>0</v>
      </c>
      <c r="BH203" s="148">
        <f>IF(N203="sníž. přenesená",J203,0)</f>
        <v>0</v>
      </c>
      <c r="BI203" s="148">
        <f>IF(N203="nulová",J203,0)</f>
        <v>0</v>
      </c>
      <c r="BJ203" s="15" t="s">
        <v>88</v>
      </c>
      <c r="BK203" s="148">
        <f>ROUND(I203*H203,2)</f>
        <v>0</v>
      </c>
      <c r="BL203" s="15" t="s">
        <v>174</v>
      </c>
      <c r="BM203" s="147" t="s">
        <v>302</v>
      </c>
    </row>
    <row r="204" spans="2:47" s="1" customFormat="1" ht="10.2">
      <c r="B204" s="30"/>
      <c r="D204" s="149" t="s">
        <v>181</v>
      </c>
      <c r="F204" s="150" t="s">
        <v>303</v>
      </c>
      <c r="I204" s="151"/>
      <c r="L204" s="30"/>
      <c r="M204" s="152"/>
      <c r="T204" s="54"/>
      <c r="AT204" s="15" t="s">
        <v>181</v>
      </c>
      <c r="AU204" s="15" t="s">
        <v>90</v>
      </c>
    </row>
    <row r="205" spans="2:65" s="1" customFormat="1" ht="24.15" customHeight="1">
      <c r="B205" s="30"/>
      <c r="C205" s="135" t="s">
        <v>304</v>
      </c>
      <c r="D205" s="135" t="s">
        <v>170</v>
      </c>
      <c r="E205" s="136" t="s">
        <v>305</v>
      </c>
      <c r="F205" s="137" t="s">
        <v>306</v>
      </c>
      <c r="G205" s="138" t="s">
        <v>187</v>
      </c>
      <c r="H205" s="139">
        <v>33.005</v>
      </c>
      <c r="I205" s="140"/>
      <c r="J205" s="141">
        <f>ROUND(I205*H205,2)</f>
        <v>0</v>
      </c>
      <c r="K205" s="142"/>
      <c r="L205" s="30"/>
      <c r="M205" s="143" t="s">
        <v>1</v>
      </c>
      <c r="N205" s="144" t="s">
        <v>46</v>
      </c>
      <c r="P205" s="145">
        <f>O205*H205</f>
        <v>0</v>
      </c>
      <c r="Q205" s="145">
        <v>0</v>
      </c>
      <c r="R205" s="145">
        <f>Q205*H205</f>
        <v>0</v>
      </c>
      <c r="S205" s="145">
        <v>0</v>
      </c>
      <c r="T205" s="146">
        <f>S205*H205</f>
        <v>0</v>
      </c>
      <c r="AR205" s="147" t="s">
        <v>174</v>
      </c>
      <c r="AT205" s="147" t="s">
        <v>170</v>
      </c>
      <c r="AU205" s="147" t="s">
        <v>90</v>
      </c>
      <c r="AY205" s="15" t="s">
        <v>168</v>
      </c>
      <c r="BE205" s="148">
        <f>IF(N205="základní",J205,0)</f>
        <v>0</v>
      </c>
      <c r="BF205" s="148">
        <f>IF(N205="snížená",J205,0)</f>
        <v>0</v>
      </c>
      <c r="BG205" s="148">
        <f>IF(N205="zákl. přenesená",J205,0)</f>
        <v>0</v>
      </c>
      <c r="BH205" s="148">
        <f>IF(N205="sníž. přenesená",J205,0)</f>
        <v>0</v>
      </c>
      <c r="BI205" s="148">
        <f>IF(N205="nulová",J205,0)</f>
        <v>0</v>
      </c>
      <c r="BJ205" s="15" t="s">
        <v>88</v>
      </c>
      <c r="BK205" s="148">
        <f>ROUND(I205*H205,2)</f>
        <v>0</v>
      </c>
      <c r="BL205" s="15" t="s">
        <v>174</v>
      </c>
      <c r="BM205" s="147" t="s">
        <v>307</v>
      </c>
    </row>
    <row r="206" spans="2:47" s="1" customFormat="1" ht="10.2">
      <c r="B206" s="30"/>
      <c r="D206" s="149" t="s">
        <v>181</v>
      </c>
      <c r="F206" s="150" t="s">
        <v>308</v>
      </c>
      <c r="I206" s="151"/>
      <c r="L206" s="30"/>
      <c r="M206" s="152"/>
      <c r="T206" s="54"/>
      <c r="AT206" s="15" t="s">
        <v>181</v>
      </c>
      <c r="AU206" s="15" t="s">
        <v>90</v>
      </c>
    </row>
    <row r="207" spans="2:65" s="1" customFormat="1" ht="24.15" customHeight="1">
      <c r="B207" s="30"/>
      <c r="C207" s="135" t="s">
        <v>309</v>
      </c>
      <c r="D207" s="135" t="s">
        <v>170</v>
      </c>
      <c r="E207" s="136" t="s">
        <v>310</v>
      </c>
      <c r="F207" s="137" t="s">
        <v>311</v>
      </c>
      <c r="G207" s="138" t="s">
        <v>187</v>
      </c>
      <c r="H207" s="139">
        <v>462.07</v>
      </c>
      <c r="I207" s="140"/>
      <c r="J207" s="141">
        <f>ROUND(I207*H207,2)</f>
        <v>0</v>
      </c>
      <c r="K207" s="142"/>
      <c r="L207" s="30"/>
      <c r="M207" s="143" t="s">
        <v>1</v>
      </c>
      <c r="N207" s="144" t="s">
        <v>46</v>
      </c>
      <c r="P207" s="145">
        <f>O207*H207</f>
        <v>0</v>
      </c>
      <c r="Q207" s="145">
        <v>0</v>
      </c>
      <c r="R207" s="145">
        <f>Q207*H207</f>
        <v>0</v>
      </c>
      <c r="S207" s="145">
        <v>0</v>
      </c>
      <c r="T207" s="146">
        <f>S207*H207</f>
        <v>0</v>
      </c>
      <c r="AR207" s="147" t="s">
        <v>174</v>
      </c>
      <c r="AT207" s="147" t="s">
        <v>170</v>
      </c>
      <c r="AU207" s="147" t="s">
        <v>90</v>
      </c>
      <c r="AY207" s="15" t="s">
        <v>168</v>
      </c>
      <c r="BE207" s="148">
        <f>IF(N207="základní",J207,0)</f>
        <v>0</v>
      </c>
      <c r="BF207" s="148">
        <f>IF(N207="snížená",J207,0)</f>
        <v>0</v>
      </c>
      <c r="BG207" s="148">
        <f>IF(N207="zákl. přenesená",J207,0)</f>
        <v>0</v>
      </c>
      <c r="BH207" s="148">
        <f>IF(N207="sníž. přenesená",J207,0)</f>
        <v>0</v>
      </c>
      <c r="BI207" s="148">
        <f>IF(N207="nulová",J207,0)</f>
        <v>0</v>
      </c>
      <c r="BJ207" s="15" t="s">
        <v>88</v>
      </c>
      <c r="BK207" s="148">
        <f>ROUND(I207*H207,2)</f>
        <v>0</v>
      </c>
      <c r="BL207" s="15" t="s">
        <v>174</v>
      </c>
      <c r="BM207" s="147" t="s">
        <v>312</v>
      </c>
    </row>
    <row r="208" spans="2:47" s="1" customFormat="1" ht="10.2">
      <c r="B208" s="30"/>
      <c r="D208" s="149" t="s">
        <v>181</v>
      </c>
      <c r="F208" s="150" t="s">
        <v>313</v>
      </c>
      <c r="I208" s="151"/>
      <c r="L208" s="30"/>
      <c r="M208" s="152"/>
      <c r="T208" s="54"/>
      <c r="AT208" s="15" t="s">
        <v>181</v>
      </c>
      <c r="AU208" s="15" t="s">
        <v>90</v>
      </c>
    </row>
    <row r="209" spans="2:51" s="12" customFormat="1" ht="10.2">
      <c r="B209" s="153"/>
      <c r="D209" s="154" t="s">
        <v>183</v>
      </c>
      <c r="E209" s="155" t="s">
        <v>1</v>
      </c>
      <c r="F209" s="156" t="s">
        <v>314</v>
      </c>
      <c r="H209" s="157">
        <v>462.07</v>
      </c>
      <c r="I209" s="158"/>
      <c r="L209" s="153"/>
      <c r="M209" s="159"/>
      <c r="T209" s="160"/>
      <c r="AT209" s="155" t="s">
        <v>183</v>
      </c>
      <c r="AU209" s="155" t="s">
        <v>90</v>
      </c>
      <c r="AV209" s="12" t="s">
        <v>90</v>
      </c>
      <c r="AW209" s="12" t="s">
        <v>36</v>
      </c>
      <c r="AX209" s="12" t="s">
        <v>88</v>
      </c>
      <c r="AY209" s="155" t="s">
        <v>168</v>
      </c>
    </row>
    <row r="210" spans="2:65" s="1" customFormat="1" ht="49.05" customHeight="1">
      <c r="B210" s="30"/>
      <c r="C210" s="135" t="s">
        <v>315</v>
      </c>
      <c r="D210" s="135" t="s">
        <v>170</v>
      </c>
      <c r="E210" s="136" t="s">
        <v>316</v>
      </c>
      <c r="F210" s="137" t="s">
        <v>317</v>
      </c>
      <c r="G210" s="138" t="s">
        <v>187</v>
      </c>
      <c r="H210" s="139">
        <v>33.005</v>
      </c>
      <c r="I210" s="140"/>
      <c r="J210" s="141">
        <f>ROUND(I210*H210,2)</f>
        <v>0</v>
      </c>
      <c r="K210" s="142"/>
      <c r="L210" s="30"/>
      <c r="M210" s="143" t="s">
        <v>1</v>
      </c>
      <c r="N210" s="144" t="s">
        <v>46</v>
      </c>
      <c r="P210" s="145">
        <f>O210*H210</f>
        <v>0</v>
      </c>
      <c r="Q210" s="145">
        <v>0</v>
      </c>
      <c r="R210" s="145">
        <f>Q210*H210</f>
        <v>0</v>
      </c>
      <c r="S210" s="145">
        <v>0</v>
      </c>
      <c r="T210" s="146">
        <f>S210*H210</f>
        <v>0</v>
      </c>
      <c r="AR210" s="147" t="s">
        <v>174</v>
      </c>
      <c r="AT210" s="147" t="s">
        <v>170</v>
      </c>
      <c r="AU210" s="147" t="s">
        <v>90</v>
      </c>
      <c r="AY210" s="15" t="s">
        <v>168</v>
      </c>
      <c r="BE210" s="148">
        <f>IF(N210="základní",J210,0)</f>
        <v>0</v>
      </c>
      <c r="BF210" s="148">
        <f>IF(N210="snížená",J210,0)</f>
        <v>0</v>
      </c>
      <c r="BG210" s="148">
        <f>IF(N210="zákl. přenesená",J210,0)</f>
        <v>0</v>
      </c>
      <c r="BH210" s="148">
        <f>IF(N210="sníž. přenesená",J210,0)</f>
        <v>0</v>
      </c>
      <c r="BI210" s="148">
        <f>IF(N210="nulová",J210,0)</f>
        <v>0</v>
      </c>
      <c r="BJ210" s="15" t="s">
        <v>88</v>
      </c>
      <c r="BK210" s="148">
        <f>ROUND(I210*H210,2)</f>
        <v>0</v>
      </c>
      <c r="BL210" s="15" t="s">
        <v>174</v>
      </c>
      <c r="BM210" s="147" t="s">
        <v>318</v>
      </c>
    </row>
    <row r="211" spans="2:47" s="1" customFormat="1" ht="10.2">
      <c r="B211" s="30"/>
      <c r="D211" s="149" t="s">
        <v>181</v>
      </c>
      <c r="F211" s="150" t="s">
        <v>319</v>
      </c>
      <c r="I211" s="151"/>
      <c r="L211" s="30"/>
      <c r="M211" s="152"/>
      <c r="T211" s="54"/>
      <c r="AT211" s="15" t="s">
        <v>181</v>
      </c>
      <c r="AU211" s="15" t="s">
        <v>90</v>
      </c>
    </row>
    <row r="212" spans="2:63" s="11" customFormat="1" ht="22.8" customHeight="1">
      <c r="B212" s="123"/>
      <c r="D212" s="124" t="s">
        <v>80</v>
      </c>
      <c r="E212" s="133" t="s">
        <v>320</v>
      </c>
      <c r="F212" s="133" t="s">
        <v>321</v>
      </c>
      <c r="I212" s="126"/>
      <c r="J212" s="134">
        <f>BK212</f>
        <v>0</v>
      </c>
      <c r="L212" s="123"/>
      <c r="M212" s="128"/>
      <c r="P212" s="129">
        <f>SUM(P213:P215)</f>
        <v>0</v>
      </c>
      <c r="R212" s="129">
        <f>SUM(R213:R215)</f>
        <v>0</v>
      </c>
      <c r="T212" s="130">
        <f>SUM(T213:T215)</f>
        <v>0</v>
      </c>
      <c r="AR212" s="124" t="s">
        <v>88</v>
      </c>
      <c r="AT212" s="131" t="s">
        <v>80</v>
      </c>
      <c r="AU212" s="131" t="s">
        <v>88</v>
      </c>
      <c r="AY212" s="124" t="s">
        <v>168</v>
      </c>
      <c r="BK212" s="132">
        <f>SUM(BK213:BK215)</f>
        <v>0</v>
      </c>
    </row>
    <row r="213" spans="2:65" s="1" customFormat="1" ht="24.15" customHeight="1">
      <c r="B213" s="30"/>
      <c r="C213" s="135" t="s">
        <v>322</v>
      </c>
      <c r="D213" s="135" t="s">
        <v>170</v>
      </c>
      <c r="E213" s="136" t="s">
        <v>323</v>
      </c>
      <c r="F213" s="137" t="s">
        <v>324</v>
      </c>
      <c r="G213" s="138" t="s">
        <v>187</v>
      </c>
      <c r="H213" s="139">
        <v>0.32</v>
      </c>
      <c r="I213" s="140"/>
      <c r="J213" s="141">
        <f>ROUND(I213*H213,2)</f>
        <v>0</v>
      </c>
      <c r="K213" s="142"/>
      <c r="L213" s="30"/>
      <c r="M213" s="143" t="s">
        <v>1</v>
      </c>
      <c r="N213" s="144" t="s">
        <v>46</v>
      </c>
      <c r="P213" s="145">
        <f>O213*H213</f>
        <v>0</v>
      </c>
      <c r="Q213" s="145">
        <v>0</v>
      </c>
      <c r="R213" s="145">
        <f>Q213*H213</f>
        <v>0</v>
      </c>
      <c r="S213" s="145">
        <v>0</v>
      </c>
      <c r="T213" s="146">
        <f>S213*H213</f>
        <v>0</v>
      </c>
      <c r="AR213" s="147" t="s">
        <v>174</v>
      </c>
      <c r="AT213" s="147" t="s">
        <v>170</v>
      </c>
      <c r="AU213" s="147" t="s">
        <v>90</v>
      </c>
      <c r="AY213" s="15" t="s">
        <v>168</v>
      </c>
      <c r="BE213" s="148">
        <f>IF(N213="základní",J213,0)</f>
        <v>0</v>
      </c>
      <c r="BF213" s="148">
        <f>IF(N213="snížená",J213,0)</f>
        <v>0</v>
      </c>
      <c r="BG213" s="148">
        <f>IF(N213="zákl. přenesená",J213,0)</f>
        <v>0</v>
      </c>
      <c r="BH213" s="148">
        <f>IF(N213="sníž. přenesená",J213,0)</f>
        <v>0</v>
      </c>
      <c r="BI213" s="148">
        <f>IF(N213="nulová",J213,0)</f>
        <v>0</v>
      </c>
      <c r="BJ213" s="15" t="s">
        <v>88</v>
      </c>
      <c r="BK213" s="148">
        <f>ROUND(I213*H213,2)</f>
        <v>0</v>
      </c>
      <c r="BL213" s="15" t="s">
        <v>174</v>
      </c>
      <c r="BM213" s="147" t="s">
        <v>325</v>
      </c>
    </row>
    <row r="214" spans="2:47" s="1" customFormat="1" ht="10.2">
      <c r="B214" s="30"/>
      <c r="D214" s="149" t="s">
        <v>181</v>
      </c>
      <c r="F214" s="150" t="s">
        <v>326</v>
      </c>
      <c r="I214" s="151"/>
      <c r="L214" s="30"/>
      <c r="M214" s="152"/>
      <c r="T214" s="54"/>
      <c r="AT214" s="15" t="s">
        <v>181</v>
      </c>
      <c r="AU214" s="15" t="s">
        <v>90</v>
      </c>
    </row>
    <row r="215" spans="2:65" s="1" customFormat="1" ht="21.75" customHeight="1">
      <c r="B215" s="30"/>
      <c r="C215" s="135" t="s">
        <v>327</v>
      </c>
      <c r="D215" s="135" t="s">
        <v>170</v>
      </c>
      <c r="E215" s="136" t="s">
        <v>328</v>
      </c>
      <c r="F215" s="137" t="s">
        <v>329</v>
      </c>
      <c r="G215" s="138" t="s">
        <v>187</v>
      </c>
      <c r="H215" s="139">
        <v>0.32</v>
      </c>
      <c r="I215" s="140"/>
      <c r="J215" s="141">
        <f>ROUND(I215*H215,2)</f>
        <v>0</v>
      </c>
      <c r="K215" s="142"/>
      <c r="L215" s="30"/>
      <c r="M215" s="143" t="s">
        <v>1</v>
      </c>
      <c r="N215" s="144" t="s">
        <v>46</v>
      </c>
      <c r="P215" s="145">
        <f>O215*H215</f>
        <v>0</v>
      </c>
      <c r="Q215" s="145">
        <v>0</v>
      </c>
      <c r="R215" s="145">
        <f>Q215*H215</f>
        <v>0</v>
      </c>
      <c r="S215" s="145">
        <v>0</v>
      </c>
      <c r="T215" s="146">
        <f>S215*H215</f>
        <v>0</v>
      </c>
      <c r="AR215" s="147" t="s">
        <v>174</v>
      </c>
      <c r="AT215" s="147" t="s">
        <v>170</v>
      </c>
      <c r="AU215" s="147" t="s">
        <v>90</v>
      </c>
      <c r="AY215" s="15" t="s">
        <v>168</v>
      </c>
      <c r="BE215" s="148">
        <f>IF(N215="základní",J215,0)</f>
        <v>0</v>
      </c>
      <c r="BF215" s="148">
        <f>IF(N215="snížená",J215,0)</f>
        <v>0</v>
      </c>
      <c r="BG215" s="148">
        <f>IF(N215="zákl. přenesená",J215,0)</f>
        <v>0</v>
      </c>
      <c r="BH215" s="148">
        <f>IF(N215="sníž. přenesená",J215,0)</f>
        <v>0</v>
      </c>
      <c r="BI215" s="148">
        <f>IF(N215="nulová",J215,0)</f>
        <v>0</v>
      </c>
      <c r="BJ215" s="15" t="s">
        <v>88</v>
      </c>
      <c r="BK215" s="148">
        <f>ROUND(I215*H215,2)</f>
        <v>0</v>
      </c>
      <c r="BL215" s="15" t="s">
        <v>174</v>
      </c>
      <c r="BM215" s="147" t="s">
        <v>330</v>
      </c>
    </row>
    <row r="216" spans="2:63" s="11" customFormat="1" ht="25.95" customHeight="1">
      <c r="B216" s="123"/>
      <c r="D216" s="124" t="s">
        <v>80</v>
      </c>
      <c r="E216" s="125" t="s">
        <v>331</v>
      </c>
      <c r="F216" s="125" t="s">
        <v>332</v>
      </c>
      <c r="I216" s="126"/>
      <c r="J216" s="127">
        <f>BK216</f>
        <v>0</v>
      </c>
      <c r="L216" s="123"/>
      <c r="M216" s="128"/>
      <c r="P216" s="129">
        <f>P217+P223+P227+P232</f>
        <v>0</v>
      </c>
      <c r="R216" s="129">
        <f>R217+R223+R227+R232</f>
        <v>0</v>
      </c>
      <c r="T216" s="130">
        <f>T217+T223+T227+T232</f>
        <v>1.37822</v>
      </c>
      <c r="AR216" s="124" t="s">
        <v>90</v>
      </c>
      <c r="AT216" s="131" t="s">
        <v>80</v>
      </c>
      <c r="AU216" s="131" t="s">
        <v>81</v>
      </c>
      <c r="AY216" s="124" t="s">
        <v>168</v>
      </c>
      <c r="BK216" s="132">
        <f>BK217+BK223+BK227+BK232</f>
        <v>0</v>
      </c>
    </row>
    <row r="217" spans="2:63" s="11" customFormat="1" ht="22.8" customHeight="1">
      <c r="B217" s="123"/>
      <c r="D217" s="124" t="s">
        <v>80</v>
      </c>
      <c r="E217" s="133" t="s">
        <v>333</v>
      </c>
      <c r="F217" s="133" t="s">
        <v>334</v>
      </c>
      <c r="I217" s="126"/>
      <c r="J217" s="134">
        <f>BK217</f>
        <v>0</v>
      </c>
      <c r="L217" s="123"/>
      <c r="M217" s="128"/>
      <c r="P217" s="129">
        <f>SUM(P218:P222)</f>
        <v>0</v>
      </c>
      <c r="R217" s="129">
        <f>SUM(R218:R222)</f>
        <v>0</v>
      </c>
      <c r="T217" s="130">
        <f>SUM(T218:T222)</f>
        <v>0.90138</v>
      </c>
      <c r="AR217" s="124" t="s">
        <v>90</v>
      </c>
      <c r="AT217" s="131" t="s">
        <v>80</v>
      </c>
      <c r="AU217" s="131" t="s">
        <v>88</v>
      </c>
      <c r="AY217" s="124" t="s">
        <v>168</v>
      </c>
      <c r="BK217" s="132">
        <f>SUM(BK218:BK222)</f>
        <v>0</v>
      </c>
    </row>
    <row r="218" spans="2:65" s="1" customFormat="1" ht="24.15" customHeight="1">
      <c r="B218" s="30"/>
      <c r="C218" s="135" t="s">
        <v>335</v>
      </c>
      <c r="D218" s="135" t="s">
        <v>170</v>
      </c>
      <c r="E218" s="136" t="s">
        <v>336</v>
      </c>
      <c r="F218" s="137" t="s">
        <v>337</v>
      </c>
      <c r="G218" s="138" t="s">
        <v>179</v>
      </c>
      <c r="H218" s="139">
        <v>21.72</v>
      </c>
      <c r="I218" s="140"/>
      <c r="J218" s="141">
        <f>ROUND(I218*H218,2)</f>
        <v>0</v>
      </c>
      <c r="K218" s="142"/>
      <c r="L218" s="30"/>
      <c r="M218" s="143" t="s">
        <v>1</v>
      </c>
      <c r="N218" s="144" t="s">
        <v>46</v>
      </c>
      <c r="P218" s="145">
        <f>O218*H218</f>
        <v>0</v>
      </c>
      <c r="Q218" s="145">
        <v>0</v>
      </c>
      <c r="R218" s="145">
        <f>Q218*H218</f>
        <v>0</v>
      </c>
      <c r="S218" s="145">
        <v>0.0415</v>
      </c>
      <c r="T218" s="146">
        <f>S218*H218</f>
        <v>0.90138</v>
      </c>
      <c r="AR218" s="147" t="s">
        <v>263</v>
      </c>
      <c r="AT218" s="147" t="s">
        <v>170</v>
      </c>
      <c r="AU218" s="147" t="s">
        <v>90</v>
      </c>
      <c r="AY218" s="15" t="s">
        <v>168</v>
      </c>
      <c r="BE218" s="148">
        <f>IF(N218="základní",J218,0)</f>
        <v>0</v>
      </c>
      <c r="BF218" s="148">
        <f>IF(N218="snížená",J218,0)</f>
        <v>0</v>
      </c>
      <c r="BG218" s="148">
        <f>IF(N218="zákl. přenesená",J218,0)</f>
        <v>0</v>
      </c>
      <c r="BH218" s="148">
        <f>IF(N218="sníž. přenesená",J218,0)</f>
        <v>0</v>
      </c>
      <c r="BI218" s="148">
        <f>IF(N218="nulová",J218,0)</f>
        <v>0</v>
      </c>
      <c r="BJ218" s="15" t="s">
        <v>88</v>
      </c>
      <c r="BK218" s="148">
        <f>ROUND(I218*H218,2)</f>
        <v>0</v>
      </c>
      <c r="BL218" s="15" t="s">
        <v>263</v>
      </c>
      <c r="BM218" s="147" t="s">
        <v>338</v>
      </c>
    </row>
    <row r="219" spans="2:51" s="12" customFormat="1" ht="10.2">
      <c r="B219" s="153"/>
      <c r="D219" s="154" t="s">
        <v>183</v>
      </c>
      <c r="E219" s="155" t="s">
        <v>1</v>
      </c>
      <c r="F219" s="156" t="s">
        <v>339</v>
      </c>
      <c r="H219" s="157">
        <v>13.52</v>
      </c>
      <c r="I219" s="158"/>
      <c r="L219" s="153"/>
      <c r="M219" s="159"/>
      <c r="T219" s="160"/>
      <c r="AT219" s="155" t="s">
        <v>183</v>
      </c>
      <c r="AU219" s="155" t="s">
        <v>90</v>
      </c>
      <c r="AV219" s="12" t="s">
        <v>90</v>
      </c>
      <c r="AW219" s="12" t="s">
        <v>36</v>
      </c>
      <c r="AX219" s="12" t="s">
        <v>81</v>
      </c>
      <c r="AY219" s="155" t="s">
        <v>168</v>
      </c>
    </row>
    <row r="220" spans="2:51" s="12" customFormat="1" ht="10.2">
      <c r="B220" s="153"/>
      <c r="D220" s="154" t="s">
        <v>183</v>
      </c>
      <c r="E220" s="155" t="s">
        <v>1</v>
      </c>
      <c r="F220" s="156" t="s">
        <v>340</v>
      </c>
      <c r="H220" s="157">
        <v>6.9</v>
      </c>
      <c r="I220" s="158"/>
      <c r="L220" s="153"/>
      <c r="M220" s="159"/>
      <c r="T220" s="160"/>
      <c r="AT220" s="155" t="s">
        <v>183</v>
      </c>
      <c r="AU220" s="155" t="s">
        <v>90</v>
      </c>
      <c r="AV220" s="12" t="s">
        <v>90</v>
      </c>
      <c r="AW220" s="12" t="s">
        <v>36</v>
      </c>
      <c r="AX220" s="12" t="s">
        <v>81</v>
      </c>
      <c r="AY220" s="155" t="s">
        <v>168</v>
      </c>
    </row>
    <row r="221" spans="2:51" s="12" customFormat="1" ht="10.2">
      <c r="B221" s="153"/>
      <c r="D221" s="154" t="s">
        <v>183</v>
      </c>
      <c r="E221" s="155" t="s">
        <v>1</v>
      </c>
      <c r="F221" s="156" t="s">
        <v>341</v>
      </c>
      <c r="H221" s="157">
        <v>1.3</v>
      </c>
      <c r="I221" s="158"/>
      <c r="L221" s="153"/>
      <c r="M221" s="159"/>
      <c r="T221" s="160"/>
      <c r="AT221" s="155" t="s">
        <v>183</v>
      </c>
      <c r="AU221" s="155" t="s">
        <v>90</v>
      </c>
      <c r="AV221" s="12" t="s">
        <v>90</v>
      </c>
      <c r="AW221" s="12" t="s">
        <v>36</v>
      </c>
      <c r="AX221" s="12" t="s">
        <v>81</v>
      </c>
      <c r="AY221" s="155" t="s">
        <v>168</v>
      </c>
    </row>
    <row r="222" spans="2:51" s="13" customFormat="1" ht="10.2">
      <c r="B222" s="161"/>
      <c r="D222" s="154" t="s">
        <v>183</v>
      </c>
      <c r="E222" s="162" t="s">
        <v>1</v>
      </c>
      <c r="F222" s="163" t="s">
        <v>192</v>
      </c>
      <c r="H222" s="164">
        <v>21.720000000000002</v>
      </c>
      <c r="I222" s="165"/>
      <c r="L222" s="161"/>
      <c r="M222" s="166"/>
      <c r="T222" s="167"/>
      <c r="AT222" s="162" t="s">
        <v>183</v>
      </c>
      <c r="AU222" s="162" t="s">
        <v>90</v>
      </c>
      <c r="AV222" s="13" t="s">
        <v>174</v>
      </c>
      <c r="AW222" s="13" t="s">
        <v>36</v>
      </c>
      <c r="AX222" s="13" t="s">
        <v>88</v>
      </c>
      <c r="AY222" s="162" t="s">
        <v>168</v>
      </c>
    </row>
    <row r="223" spans="2:63" s="11" customFormat="1" ht="22.8" customHeight="1">
      <c r="B223" s="123"/>
      <c r="D223" s="124" t="s">
        <v>80</v>
      </c>
      <c r="E223" s="133" t="s">
        <v>342</v>
      </c>
      <c r="F223" s="133" t="s">
        <v>343</v>
      </c>
      <c r="I223" s="126"/>
      <c r="J223" s="134">
        <f>BK223</f>
        <v>0</v>
      </c>
      <c r="L223" s="123"/>
      <c r="M223" s="128"/>
      <c r="P223" s="129">
        <f>SUM(P224:P226)</f>
        <v>0</v>
      </c>
      <c r="R223" s="129">
        <f>SUM(R224:R226)</f>
        <v>0</v>
      </c>
      <c r="T223" s="130">
        <f>SUM(T224:T226)</f>
        <v>0.168</v>
      </c>
      <c r="AR223" s="124" t="s">
        <v>90</v>
      </c>
      <c r="AT223" s="131" t="s">
        <v>80</v>
      </c>
      <c r="AU223" s="131" t="s">
        <v>88</v>
      </c>
      <c r="AY223" s="124" t="s">
        <v>168</v>
      </c>
      <c r="BK223" s="132">
        <f>SUM(BK224:BK226)</f>
        <v>0</v>
      </c>
    </row>
    <row r="224" spans="2:65" s="1" customFormat="1" ht="24.15" customHeight="1">
      <c r="B224" s="30"/>
      <c r="C224" s="135" t="s">
        <v>344</v>
      </c>
      <c r="D224" s="135" t="s">
        <v>170</v>
      </c>
      <c r="E224" s="136" t="s">
        <v>345</v>
      </c>
      <c r="F224" s="137" t="s">
        <v>346</v>
      </c>
      <c r="G224" s="138" t="s">
        <v>179</v>
      </c>
      <c r="H224" s="139">
        <v>12</v>
      </c>
      <c r="I224" s="140"/>
      <c r="J224" s="141">
        <f>ROUND(I224*H224,2)</f>
        <v>0</v>
      </c>
      <c r="K224" s="142"/>
      <c r="L224" s="30"/>
      <c r="M224" s="143" t="s">
        <v>1</v>
      </c>
      <c r="N224" s="144" t="s">
        <v>46</v>
      </c>
      <c r="P224" s="145">
        <f>O224*H224</f>
        <v>0</v>
      </c>
      <c r="Q224" s="145">
        <v>0</v>
      </c>
      <c r="R224" s="145">
        <f>Q224*H224</f>
        <v>0</v>
      </c>
      <c r="S224" s="145">
        <v>0.014</v>
      </c>
      <c r="T224" s="146">
        <f>S224*H224</f>
        <v>0.168</v>
      </c>
      <c r="AR224" s="147" t="s">
        <v>263</v>
      </c>
      <c r="AT224" s="147" t="s">
        <v>170</v>
      </c>
      <c r="AU224" s="147" t="s">
        <v>90</v>
      </c>
      <c r="AY224" s="15" t="s">
        <v>168</v>
      </c>
      <c r="BE224" s="148">
        <f>IF(N224="základní",J224,0)</f>
        <v>0</v>
      </c>
      <c r="BF224" s="148">
        <f>IF(N224="snížená",J224,0)</f>
        <v>0</v>
      </c>
      <c r="BG224" s="148">
        <f>IF(N224="zákl. přenesená",J224,0)</f>
        <v>0</v>
      </c>
      <c r="BH224" s="148">
        <f>IF(N224="sníž. přenesená",J224,0)</f>
        <v>0</v>
      </c>
      <c r="BI224" s="148">
        <f>IF(N224="nulová",J224,0)</f>
        <v>0</v>
      </c>
      <c r="BJ224" s="15" t="s">
        <v>88</v>
      </c>
      <c r="BK224" s="148">
        <f>ROUND(I224*H224,2)</f>
        <v>0</v>
      </c>
      <c r="BL224" s="15" t="s">
        <v>263</v>
      </c>
      <c r="BM224" s="147" t="s">
        <v>347</v>
      </c>
    </row>
    <row r="225" spans="2:47" s="1" customFormat="1" ht="10.2">
      <c r="B225" s="30"/>
      <c r="D225" s="149" t="s">
        <v>181</v>
      </c>
      <c r="F225" s="150" t="s">
        <v>348</v>
      </c>
      <c r="I225" s="151"/>
      <c r="L225" s="30"/>
      <c r="M225" s="152"/>
      <c r="T225" s="54"/>
      <c r="AT225" s="15" t="s">
        <v>181</v>
      </c>
      <c r="AU225" s="15" t="s">
        <v>90</v>
      </c>
    </row>
    <row r="226" spans="2:51" s="12" customFormat="1" ht="10.2">
      <c r="B226" s="153"/>
      <c r="D226" s="154" t="s">
        <v>183</v>
      </c>
      <c r="E226" s="155" t="s">
        <v>1</v>
      </c>
      <c r="F226" s="156" t="s">
        <v>349</v>
      </c>
      <c r="H226" s="157">
        <v>12</v>
      </c>
      <c r="I226" s="158"/>
      <c r="L226" s="153"/>
      <c r="M226" s="159"/>
      <c r="T226" s="160"/>
      <c r="AT226" s="155" t="s">
        <v>183</v>
      </c>
      <c r="AU226" s="155" t="s">
        <v>90</v>
      </c>
      <c r="AV226" s="12" t="s">
        <v>90</v>
      </c>
      <c r="AW226" s="12" t="s">
        <v>36</v>
      </c>
      <c r="AX226" s="12" t="s">
        <v>88</v>
      </c>
      <c r="AY226" s="155" t="s">
        <v>168</v>
      </c>
    </row>
    <row r="227" spans="2:63" s="11" customFormat="1" ht="22.8" customHeight="1">
      <c r="B227" s="123"/>
      <c r="D227" s="124" t="s">
        <v>80</v>
      </c>
      <c r="E227" s="133" t="s">
        <v>350</v>
      </c>
      <c r="F227" s="133" t="s">
        <v>351</v>
      </c>
      <c r="I227" s="126"/>
      <c r="J227" s="134">
        <f>BK227</f>
        <v>0</v>
      </c>
      <c r="L227" s="123"/>
      <c r="M227" s="128"/>
      <c r="P227" s="129">
        <f>SUM(P228:P231)</f>
        <v>0</v>
      </c>
      <c r="R227" s="129">
        <f>SUM(R228:R231)</f>
        <v>0</v>
      </c>
      <c r="T227" s="130">
        <f>SUM(T228:T231)</f>
        <v>0.22483999999999998</v>
      </c>
      <c r="AR227" s="124" t="s">
        <v>90</v>
      </c>
      <c r="AT227" s="131" t="s">
        <v>80</v>
      </c>
      <c r="AU227" s="131" t="s">
        <v>88</v>
      </c>
      <c r="AY227" s="124" t="s">
        <v>168</v>
      </c>
      <c r="BK227" s="132">
        <f>SUM(BK228:BK231)</f>
        <v>0</v>
      </c>
    </row>
    <row r="228" spans="2:65" s="1" customFormat="1" ht="16.5" customHeight="1">
      <c r="B228" s="30"/>
      <c r="C228" s="135" t="s">
        <v>352</v>
      </c>
      <c r="D228" s="135" t="s">
        <v>170</v>
      </c>
      <c r="E228" s="136" t="s">
        <v>353</v>
      </c>
      <c r="F228" s="137" t="s">
        <v>354</v>
      </c>
      <c r="G228" s="138" t="s">
        <v>208</v>
      </c>
      <c r="H228" s="139">
        <v>30</v>
      </c>
      <c r="I228" s="140"/>
      <c r="J228" s="141">
        <f>ROUND(I228*H228,2)</f>
        <v>0</v>
      </c>
      <c r="K228" s="142"/>
      <c r="L228" s="30"/>
      <c r="M228" s="143" t="s">
        <v>1</v>
      </c>
      <c r="N228" s="144" t="s">
        <v>46</v>
      </c>
      <c r="P228" s="145">
        <f>O228*H228</f>
        <v>0</v>
      </c>
      <c r="Q228" s="145">
        <v>0</v>
      </c>
      <c r="R228" s="145">
        <f>Q228*H228</f>
        <v>0</v>
      </c>
      <c r="S228" s="145">
        <v>0.00605</v>
      </c>
      <c r="T228" s="146">
        <f>S228*H228</f>
        <v>0.1815</v>
      </c>
      <c r="AR228" s="147" t="s">
        <v>263</v>
      </c>
      <c r="AT228" s="147" t="s">
        <v>170</v>
      </c>
      <c r="AU228" s="147" t="s">
        <v>90</v>
      </c>
      <c r="AY228" s="15" t="s">
        <v>168</v>
      </c>
      <c r="BE228" s="148">
        <f>IF(N228="základní",J228,0)</f>
        <v>0</v>
      </c>
      <c r="BF228" s="148">
        <f>IF(N228="snížená",J228,0)</f>
        <v>0</v>
      </c>
      <c r="BG228" s="148">
        <f>IF(N228="zákl. přenesená",J228,0)</f>
        <v>0</v>
      </c>
      <c r="BH228" s="148">
        <f>IF(N228="sníž. přenesená",J228,0)</f>
        <v>0</v>
      </c>
      <c r="BI228" s="148">
        <f>IF(N228="nulová",J228,0)</f>
        <v>0</v>
      </c>
      <c r="BJ228" s="15" t="s">
        <v>88</v>
      </c>
      <c r="BK228" s="148">
        <f>ROUND(I228*H228,2)</f>
        <v>0</v>
      </c>
      <c r="BL228" s="15" t="s">
        <v>263</v>
      </c>
      <c r="BM228" s="147" t="s">
        <v>355</v>
      </c>
    </row>
    <row r="229" spans="2:47" s="1" customFormat="1" ht="10.2">
      <c r="B229" s="30"/>
      <c r="D229" s="149" t="s">
        <v>181</v>
      </c>
      <c r="F229" s="150" t="s">
        <v>356</v>
      </c>
      <c r="I229" s="151"/>
      <c r="L229" s="30"/>
      <c r="M229" s="152"/>
      <c r="T229" s="54"/>
      <c r="AT229" s="15" t="s">
        <v>181</v>
      </c>
      <c r="AU229" s="15" t="s">
        <v>90</v>
      </c>
    </row>
    <row r="230" spans="2:65" s="1" customFormat="1" ht="16.5" customHeight="1">
      <c r="B230" s="30"/>
      <c r="C230" s="135" t="s">
        <v>357</v>
      </c>
      <c r="D230" s="135" t="s">
        <v>170</v>
      </c>
      <c r="E230" s="136" t="s">
        <v>358</v>
      </c>
      <c r="F230" s="137" t="s">
        <v>359</v>
      </c>
      <c r="G230" s="138" t="s">
        <v>208</v>
      </c>
      <c r="H230" s="139">
        <v>11</v>
      </c>
      <c r="I230" s="140"/>
      <c r="J230" s="141">
        <f>ROUND(I230*H230,2)</f>
        <v>0</v>
      </c>
      <c r="K230" s="142"/>
      <c r="L230" s="30"/>
      <c r="M230" s="143" t="s">
        <v>1</v>
      </c>
      <c r="N230" s="144" t="s">
        <v>46</v>
      </c>
      <c r="P230" s="145">
        <f>O230*H230</f>
        <v>0</v>
      </c>
      <c r="Q230" s="145">
        <v>0</v>
      </c>
      <c r="R230" s="145">
        <f>Q230*H230</f>
        <v>0</v>
      </c>
      <c r="S230" s="145">
        <v>0.00394</v>
      </c>
      <c r="T230" s="146">
        <f>S230*H230</f>
        <v>0.04334</v>
      </c>
      <c r="AR230" s="147" t="s">
        <v>263</v>
      </c>
      <c r="AT230" s="147" t="s">
        <v>170</v>
      </c>
      <c r="AU230" s="147" t="s">
        <v>90</v>
      </c>
      <c r="AY230" s="15" t="s">
        <v>168</v>
      </c>
      <c r="BE230" s="148">
        <f>IF(N230="základní",J230,0)</f>
        <v>0</v>
      </c>
      <c r="BF230" s="148">
        <f>IF(N230="snížená",J230,0)</f>
        <v>0</v>
      </c>
      <c r="BG230" s="148">
        <f>IF(N230="zákl. přenesená",J230,0)</f>
        <v>0</v>
      </c>
      <c r="BH230" s="148">
        <f>IF(N230="sníž. přenesená",J230,0)</f>
        <v>0</v>
      </c>
      <c r="BI230" s="148">
        <f>IF(N230="nulová",J230,0)</f>
        <v>0</v>
      </c>
      <c r="BJ230" s="15" t="s">
        <v>88</v>
      </c>
      <c r="BK230" s="148">
        <f>ROUND(I230*H230,2)</f>
        <v>0</v>
      </c>
      <c r="BL230" s="15" t="s">
        <v>263</v>
      </c>
      <c r="BM230" s="147" t="s">
        <v>360</v>
      </c>
    </row>
    <row r="231" spans="2:47" s="1" customFormat="1" ht="10.2">
      <c r="B231" s="30"/>
      <c r="D231" s="149" t="s">
        <v>181</v>
      </c>
      <c r="F231" s="150" t="s">
        <v>361</v>
      </c>
      <c r="I231" s="151"/>
      <c r="L231" s="30"/>
      <c r="M231" s="152"/>
      <c r="T231" s="54"/>
      <c r="AT231" s="15" t="s">
        <v>181</v>
      </c>
      <c r="AU231" s="15" t="s">
        <v>90</v>
      </c>
    </row>
    <row r="232" spans="2:63" s="11" customFormat="1" ht="22.8" customHeight="1">
      <c r="B232" s="123"/>
      <c r="D232" s="124" t="s">
        <v>80</v>
      </c>
      <c r="E232" s="133" t="s">
        <v>362</v>
      </c>
      <c r="F232" s="133" t="s">
        <v>363</v>
      </c>
      <c r="I232" s="126"/>
      <c r="J232" s="134">
        <f>BK232</f>
        <v>0</v>
      </c>
      <c r="L232" s="123"/>
      <c r="M232" s="128"/>
      <c r="P232" s="129">
        <f>SUM(P233:P236)</f>
        <v>0</v>
      </c>
      <c r="R232" s="129">
        <f>SUM(R233:R236)</f>
        <v>0</v>
      </c>
      <c r="T232" s="130">
        <f>SUM(T233:T236)</f>
        <v>0.08399999999999999</v>
      </c>
      <c r="AR232" s="124" t="s">
        <v>90</v>
      </c>
      <c r="AT232" s="131" t="s">
        <v>80</v>
      </c>
      <c r="AU232" s="131" t="s">
        <v>88</v>
      </c>
      <c r="AY232" s="124" t="s">
        <v>168</v>
      </c>
      <c r="BK232" s="132">
        <f>SUM(BK233:BK236)</f>
        <v>0</v>
      </c>
    </row>
    <row r="233" spans="2:65" s="1" customFormat="1" ht="16.5" customHeight="1">
      <c r="B233" s="30"/>
      <c r="C233" s="135" t="s">
        <v>364</v>
      </c>
      <c r="D233" s="135" t="s">
        <v>170</v>
      </c>
      <c r="E233" s="136" t="s">
        <v>365</v>
      </c>
      <c r="F233" s="137" t="s">
        <v>366</v>
      </c>
      <c r="G233" s="138" t="s">
        <v>179</v>
      </c>
      <c r="H233" s="139">
        <v>12</v>
      </c>
      <c r="I233" s="140"/>
      <c r="J233" s="141">
        <f>ROUND(I233*H233,2)</f>
        <v>0</v>
      </c>
      <c r="K233" s="142"/>
      <c r="L233" s="30"/>
      <c r="M233" s="143" t="s">
        <v>1</v>
      </c>
      <c r="N233" s="144" t="s">
        <v>46</v>
      </c>
      <c r="P233" s="145">
        <f>O233*H233</f>
        <v>0</v>
      </c>
      <c r="Q233" s="145">
        <v>0</v>
      </c>
      <c r="R233" s="145">
        <f>Q233*H233</f>
        <v>0</v>
      </c>
      <c r="S233" s="145">
        <v>0.005</v>
      </c>
      <c r="T233" s="146">
        <f>S233*H233</f>
        <v>0.06</v>
      </c>
      <c r="AR233" s="147" t="s">
        <v>263</v>
      </c>
      <c r="AT233" s="147" t="s">
        <v>170</v>
      </c>
      <c r="AU233" s="147" t="s">
        <v>90</v>
      </c>
      <c r="AY233" s="15" t="s">
        <v>168</v>
      </c>
      <c r="BE233" s="148">
        <f>IF(N233="základní",J233,0)</f>
        <v>0</v>
      </c>
      <c r="BF233" s="148">
        <f>IF(N233="snížená",J233,0)</f>
        <v>0</v>
      </c>
      <c r="BG233" s="148">
        <f>IF(N233="zákl. přenesená",J233,0)</f>
        <v>0</v>
      </c>
      <c r="BH233" s="148">
        <f>IF(N233="sníž. přenesená",J233,0)</f>
        <v>0</v>
      </c>
      <c r="BI233" s="148">
        <f>IF(N233="nulová",J233,0)</f>
        <v>0</v>
      </c>
      <c r="BJ233" s="15" t="s">
        <v>88</v>
      </c>
      <c r="BK233" s="148">
        <f>ROUND(I233*H233,2)</f>
        <v>0</v>
      </c>
      <c r="BL233" s="15" t="s">
        <v>263</v>
      </c>
      <c r="BM233" s="147" t="s">
        <v>367</v>
      </c>
    </row>
    <row r="234" spans="2:47" s="1" customFormat="1" ht="10.2">
      <c r="B234" s="30"/>
      <c r="D234" s="149" t="s">
        <v>181</v>
      </c>
      <c r="F234" s="150" t="s">
        <v>368</v>
      </c>
      <c r="I234" s="151"/>
      <c r="L234" s="30"/>
      <c r="M234" s="152"/>
      <c r="T234" s="54"/>
      <c r="AT234" s="15" t="s">
        <v>181</v>
      </c>
      <c r="AU234" s="15" t="s">
        <v>90</v>
      </c>
    </row>
    <row r="235" spans="2:65" s="1" customFormat="1" ht="16.5" customHeight="1">
      <c r="B235" s="30"/>
      <c r="C235" s="135" t="s">
        <v>369</v>
      </c>
      <c r="D235" s="135" t="s">
        <v>170</v>
      </c>
      <c r="E235" s="136" t="s">
        <v>370</v>
      </c>
      <c r="F235" s="137" t="s">
        <v>371</v>
      </c>
      <c r="G235" s="138" t="s">
        <v>179</v>
      </c>
      <c r="H235" s="139">
        <v>12</v>
      </c>
      <c r="I235" s="140"/>
      <c r="J235" s="141">
        <f>ROUND(I235*H235,2)</f>
        <v>0</v>
      </c>
      <c r="K235" s="142"/>
      <c r="L235" s="30"/>
      <c r="M235" s="143" t="s">
        <v>1</v>
      </c>
      <c r="N235" s="144" t="s">
        <v>46</v>
      </c>
      <c r="P235" s="145">
        <f>O235*H235</f>
        <v>0</v>
      </c>
      <c r="Q235" s="145">
        <v>0</v>
      </c>
      <c r="R235" s="145">
        <f>Q235*H235</f>
        <v>0</v>
      </c>
      <c r="S235" s="145">
        <v>0.002</v>
      </c>
      <c r="T235" s="146">
        <f>S235*H235</f>
        <v>0.024</v>
      </c>
      <c r="AR235" s="147" t="s">
        <v>263</v>
      </c>
      <c r="AT235" s="147" t="s">
        <v>170</v>
      </c>
      <c r="AU235" s="147" t="s">
        <v>90</v>
      </c>
      <c r="AY235" s="15" t="s">
        <v>168</v>
      </c>
      <c r="BE235" s="148">
        <f>IF(N235="základní",J235,0)</f>
        <v>0</v>
      </c>
      <c r="BF235" s="148">
        <f>IF(N235="snížená",J235,0)</f>
        <v>0</v>
      </c>
      <c r="BG235" s="148">
        <f>IF(N235="zákl. přenesená",J235,0)</f>
        <v>0</v>
      </c>
      <c r="BH235" s="148">
        <f>IF(N235="sníž. přenesená",J235,0)</f>
        <v>0</v>
      </c>
      <c r="BI235" s="148">
        <f>IF(N235="nulová",J235,0)</f>
        <v>0</v>
      </c>
      <c r="BJ235" s="15" t="s">
        <v>88</v>
      </c>
      <c r="BK235" s="148">
        <f>ROUND(I235*H235,2)</f>
        <v>0</v>
      </c>
      <c r="BL235" s="15" t="s">
        <v>263</v>
      </c>
      <c r="BM235" s="147" t="s">
        <v>372</v>
      </c>
    </row>
    <row r="236" spans="2:47" s="1" customFormat="1" ht="10.2">
      <c r="B236" s="30"/>
      <c r="D236" s="149" t="s">
        <v>181</v>
      </c>
      <c r="F236" s="150" t="s">
        <v>373</v>
      </c>
      <c r="I236" s="151"/>
      <c r="L236" s="30"/>
      <c r="M236" s="168"/>
      <c r="N236" s="169"/>
      <c r="O236" s="169"/>
      <c r="P236" s="169"/>
      <c r="Q236" s="169"/>
      <c r="R236" s="169"/>
      <c r="S236" s="169"/>
      <c r="T236" s="170"/>
      <c r="AT236" s="15" t="s">
        <v>181</v>
      </c>
      <c r="AU236" s="15" t="s">
        <v>90</v>
      </c>
    </row>
    <row r="237" spans="2:12" s="1" customFormat="1" ht="6.9" customHeight="1">
      <c r="B237" s="42"/>
      <c r="C237" s="43"/>
      <c r="D237" s="43"/>
      <c r="E237" s="43"/>
      <c r="F237" s="43"/>
      <c r="G237" s="43"/>
      <c r="H237" s="43"/>
      <c r="I237" s="43"/>
      <c r="J237" s="43"/>
      <c r="K237" s="43"/>
      <c r="L237" s="30"/>
    </row>
  </sheetData>
  <sheetProtection algorithmName="SHA-512" hashValue="fncq77j6tw4pnynCQ2bDjwLr5jITZTESizYr43wIuh9VLOCY/d1YVcv3r29sc/TZGpF+DelSVt0e2/KwJ0anxg==" saltValue="zgNpDbP2d1YSp+CkbMTadg==" spinCount="100000" sheet="1" objects="1" scenarios="1" formatColumns="0" formatRows="0" autoFilter="0"/>
  <autoFilter ref="C134:K236"/>
  <mergeCells count="15">
    <mergeCell ref="E121:H121"/>
    <mergeCell ref="E125:H125"/>
    <mergeCell ref="E123:H123"/>
    <mergeCell ref="E127:H127"/>
    <mergeCell ref="L2:V2"/>
    <mergeCell ref="E31:H31"/>
    <mergeCell ref="E85:H85"/>
    <mergeCell ref="E89:H89"/>
    <mergeCell ref="E87:H87"/>
    <mergeCell ref="E91:H91"/>
    <mergeCell ref="E7:H7"/>
    <mergeCell ref="E11:H11"/>
    <mergeCell ref="E9:H9"/>
    <mergeCell ref="E13:H13"/>
    <mergeCell ref="E22:H22"/>
  </mergeCells>
  <hyperlinks>
    <hyperlink ref="F141" r:id="rId1" display="https://podminky.urs.cz/item/CS_URS_2024_01/310271041"/>
    <hyperlink ref="F144" r:id="rId2" display="https://podminky.urs.cz/item/CS_URS_2024_01/317944323"/>
    <hyperlink ref="F149" r:id="rId3" display="https://podminky.urs.cz/item/CS_URS_2024_01/319201321"/>
    <hyperlink ref="F152" r:id="rId4" display="https://podminky.urs.cz/item/CS_URS_2024_01/319202321"/>
    <hyperlink ref="F156" r:id="rId5" display="https://podminky.urs.cz/item/CS_URS_2024_01/919735126"/>
    <hyperlink ref="F162" r:id="rId6" display="https://podminky.urs.cz/item/CS_URS_2024_01/965042231"/>
    <hyperlink ref="F165" r:id="rId7" display="https://podminky.urs.cz/item/CS_URS_2024_01/968072455"/>
    <hyperlink ref="F169" r:id="rId8" display="https://podminky.urs.cz/item/CS_URS_2024_01/971033631"/>
    <hyperlink ref="F172" r:id="rId9" display="https://podminky.urs.cz/item/CS_URS_2024_01/971033651"/>
    <hyperlink ref="F177" r:id="rId10" display="https://podminky.urs.cz/item/CS_URS_2024_01/974031135"/>
    <hyperlink ref="F180" r:id="rId11" display="https://podminky.urs.cz/item/CS_URS_2024_01/974031139"/>
    <hyperlink ref="F183" r:id="rId12" display="https://podminky.urs.cz/item/CS_URS_2024_01/976082131"/>
    <hyperlink ref="F185" r:id="rId13" display="https://podminky.urs.cz/item/CS_URS_2024_01/977151118"/>
    <hyperlink ref="F190" r:id="rId14" display="https://podminky.urs.cz/item/CS_URS_2024_01/977151125"/>
    <hyperlink ref="F192" r:id="rId15" display="https://podminky.urs.cz/item/CS_URS_2024_01/977151128"/>
    <hyperlink ref="F195" r:id="rId16" display="https://podminky.urs.cz/item/CS_URS_2024_01/977211123"/>
    <hyperlink ref="F198" r:id="rId17" display="https://podminky.urs.cz/item/CS_URS_2024_01/978013121"/>
    <hyperlink ref="F200" r:id="rId18" display="https://podminky.urs.cz/item/CS_URS_2024_01/978013191"/>
    <hyperlink ref="F204" r:id="rId19" display="https://podminky.urs.cz/item/CS_URS_2024_01/997013157"/>
    <hyperlink ref="F206" r:id="rId20" display="https://podminky.urs.cz/item/CS_URS_2024_01/997013501"/>
    <hyperlink ref="F208" r:id="rId21" display="https://podminky.urs.cz/item/CS_URS_2024_01/997013509"/>
    <hyperlink ref="F211" r:id="rId22" display="https://podminky.urs.cz/item/CS_URS_2024_01/997013609"/>
    <hyperlink ref="F214" r:id="rId23" display="https://podminky.urs.cz/item/CS_URS_2024_01/998011010"/>
    <hyperlink ref="F225" r:id="rId24" display="https://podminky.urs.cz/item/CS_URS_2024_01/763135802"/>
    <hyperlink ref="F229" r:id="rId25" display="https://podminky.urs.cz/item/CS_URS_2024_01/764004821"/>
    <hyperlink ref="F231" r:id="rId26" display="https://podminky.urs.cz/item/CS_URS_2024_01/764004861"/>
    <hyperlink ref="F234" r:id="rId27" display="https://podminky.urs.cz/item/CS_URS_2024_01/767581801"/>
    <hyperlink ref="F236" r:id="rId28" display="https://podminky.urs.cz/item/CS_URS_2024_01/7675828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522"/>
  <sheetViews>
    <sheetView showGridLines="0" workbookViewId="0" topLeftCell="A1">
      <selection activeCell="BE41" sqref="BE4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00"/>
      <c r="M2" s="200"/>
      <c r="N2" s="200"/>
      <c r="O2" s="200"/>
      <c r="P2" s="200"/>
      <c r="Q2" s="200"/>
      <c r="R2" s="200"/>
      <c r="S2" s="200"/>
      <c r="T2" s="200"/>
      <c r="U2" s="200"/>
      <c r="V2" s="200"/>
      <c r="AT2" s="15" t="s">
        <v>102</v>
      </c>
    </row>
    <row r="3" spans="2:46" ht="6.9" customHeight="1">
      <c r="B3" s="16"/>
      <c r="C3" s="17"/>
      <c r="D3" s="17"/>
      <c r="E3" s="17"/>
      <c r="F3" s="17"/>
      <c r="G3" s="17"/>
      <c r="H3" s="17"/>
      <c r="I3" s="17"/>
      <c r="J3" s="17"/>
      <c r="K3" s="17"/>
      <c r="L3" s="18"/>
      <c r="AT3" s="15" t="s">
        <v>90</v>
      </c>
    </row>
    <row r="4" spans="2:46" ht="24.9" customHeight="1">
      <c r="B4" s="18"/>
      <c r="D4" s="19" t="s">
        <v>130</v>
      </c>
      <c r="L4" s="18"/>
      <c r="M4" s="91" t="s">
        <v>10</v>
      </c>
      <c r="AT4" s="15" t="s">
        <v>4</v>
      </c>
    </row>
    <row r="5" spans="2:12" ht="6.9" customHeight="1">
      <c r="B5" s="18"/>
      <c r="L5" s="18"/>
    </row>
    <row r="6" spans="2:12" ht="12" customHeight="1">
      <c r="B6" s="18"/>
      <c r="D6" s="25" t="s">
        <v>16</v>
      </c>
      <c r="L6" s="18"/>
    </row>
    <row r="7" spans="2:12" ht="26.25" customHeight="1">
      <c r="B7" s="18"/>
      <c r="E7" s="231" t="str">
        <f>'Rekapitulace stavby'!K6</f>
        <v>Zvýšení bezpečnosti heliportu - Masarykova nemocnice Ústí nad Labem, o. z</v>
      </c>
      <c r="F7" s="232"/>
      <c r="G7" s="232"/>
      <c r="H7" s="232"/>
      <c r="L7" s="18"/>
    </row>
    <row r="8" spans="2:12" ht="13.2">
      <c r="B8" s="18"/>
      <c r="D8" s="25" t="s">
        <v>131</v>
      </c>
      <c r="L8" s="18"/>
    </row>
    <row r="9" spans="2:12" ht="16.5" customHeight="1">
      <c r="B9" s="18"/>
      <c r="E9" s="231" t="s">
        <v>132</v>
      </c>
      <c r="F9" s="200"/>
      <c r="G9" s="200"/>
      <c r="H9" s="200"/>
      <c r="L9" s="18"/>
    </row>
    <row r="10" spans="2:12" ht="12" customHeight="1">
      <c r="B10" s="18"/>
      <c r="D10" s="25" t="s">
        <v>133</v>
      </c>
      <c r="L10" s="18"/>
    </row>
    <row r="11" spans="2:12" s="1" customFormat="1" ht="16.5" customHeight="1">
      <c r="B11" s="30"/>
      <c r="E11" s="229" t="s">
        <v>134</v>
      </c>
      <c r="F11" s="233"/>
      <c r="G11" s="233"/>
      <c r="H11" s="233"/>
      <c r="L11" s="30"/>
    </row>
    <row r="12" spans="2:12" s="1" customFormat="1" ht="12" customHeight="1">
      <c r="B12" s="30"/>
      <c r="D12" s="25" t="s">
        <v>135</v>
      </c>
      <c r="L12" s="30"/>
    </row>
    <row r="13" spans="2:12" s="1" customFormat="1" ht="16.5" customHeight="1">
      <c r="B13" s="30"/>
      <c r="E13" s="193" t="s">
        <v>374</v>
      </c>
      <c r="F13" s="233"/>
      <c r="G13" s="233"/>
      <c r="H13" s="233"/>
      <c r="L13" s="30"/>
    </row>
    <row r="14" spans="2:12" s="1" customFormat="1" ht="10.2">
      <c r="B14" s="30"/>
      <c r="L14" s="30"/>
    </row>
    <row r="15" spans="2:12" s="1" customFormat="1" ht="12" customHeight="1">
      <c r="B15" s="30"/>
      <c r="D15" s="25" t="s">
        <v>18</v>
      </c>
      <c r="F15" s="23" t="s">
        <v>1</v>
      </c>
      <c r="I15" s="25" t="s">
        <v>19</v>
      </c>
      <c r="J15" s="23" t="s">
        <v>1</v>
      </c>
      <c r="L15" s="30"/>
    </row>
    <row r="16" spans="2:12" s="1" customFormat="1" ht="12" customHeight="1">
      <c r="B16" s="30"/>
      <c r="D16" s="25" t="s">
        <v>20</v>
      </c>
      <c r="F16" s="23" t="s">
        <v>21</v>
      </c>
      <c r="I16" s="25" t="s">
        <v>22</v>
      </c>
      <c r="J16" s="50" t="str">
        <f>'Rekapitulace stavby'!AN8</f>
        <v>29. 4. 2024</v>
      </c>
      <c r="L16" s="30"/>
    </row>
    <row r="17" spans="2:12" s="1" customFormat="1" ht="10.8" customHeight="1">
      <c r="B17" s="30"/>
      <c r="L17" s="30"/>
    </row>
    <row r="18" spans="2:12" s="1" customFormat="1" ht="12" customHeight="1">
      <c r="B18" s="30"/>
      <c r="D18" s="25" t="s">
        <v>24</v>
      </c>
      <c r="I18" s="25" t="s">
        <v>25</v>
      </c>
      <c r="J18" s="23" t="s">
        <v>26</v>
      </c>
      <c r="L18" s="30"/>
    </row>
    <row r="19" spans="2:12" s="1" customFormat="1" ht="18" customHeight="1">
      <c r="B19" s="30"/>
      <c r="E19" s="23" t="s">
        <v>27</v>
      </c>
      <c r="I19" s="25" t="s">
        <v>28</v>
      </c>
      <c r="J19" s="23" t="s">
        <v>29</v>
      </c>
      <c r="L19" s="30"/>
    </row>
    <row r="20" spans="2:12" s="1" customFormat="1" ht="6.9" customHeight="1">
      <c r="B20" s="30"/>
      <c r="L20" s="30"/>
    </row>
    <row r="21" spans="2:12" s="1" customFormat="1" ht="12" customHeight="1">
      <c r="B21" s="30"/>
      <c r="D21" s="25" t="s">
        <v>30</v>
      </c>
      <c r="I21" s="25" t="s">
        <v>25</v>
      </c>
      <c r="J21" s="26" t="str">
        <f>'Rekapitulace stavby'!AN13</f>
        <v>Vyplň údaj</v>
      </c>
      <c r="L21" s="30"/>
    </row>
    <row r="22" spans="2:12" s="1" customFormat="1" ht="18" customHeight="1">
      <c r="B22" s="30"/>
      <c r="E22" s="234" t="str">
        <f>'Rekapitulace stavby'!E14</f>
        <v>Vyplň údaj</v>
      </c>
      <c r="F22" s="199"/>
      <c r="G22" s="199"/>
      <c r="H22" s="199"/>
      <c r="I22" s="25" t="s">
        <v>28</v>
      </c>
      <c r="J22" s="26" t="str">
        <f>'Rekapitulace stavby'!AN14</f>
        <v>Vyplň údaj</v>
      </c>
      <c r="L22" s="30"/>
    </row>
    <row r="23" spans="2:12" s="1" customFormat="1" ht="6.9" customHeight="1">
      <c r="B23" s="30"/>
      <c r="L23" s="30"/>
    </row>
    <row r="24" spans="2:12" s="1" customFormat="1" ht="12" customHeight="1">
      <c r="B24" s="30"/>
      <c r="D24" s="25" t="s">
        <v>32</v>
      </c>
      <c r="I24" s="25" t="s">
        <v>25</v>
      </c>
      <c r="J24" s="23" t="s">
        <v>33</v>
      </c>
      <c r="L24" s="30"/>
    </row>
    <row r="25" spans="2:12" s="1" customFormat="1" ht="18" customHeight="1">
      <c r="B25" s="30"/>
      <c r="E25" s="23" t="s">
        <v>34</v>
      </c>
      <c r="I25" s="25" t="s">
        <v>28</v>
      </c>
      <c r="J25" s="23" t="s">
        <v>35</v>
      </c>
      <c r="L25" s="30"/>
    </row>
    <row r="26" spans="2:12" s="1" customFormat="1" ht="6.9" customHeight="1">
      <c r="B26" s="30"/>
      <c r="L26" s="30"/>
    </row>
    <row r="27" spans="2:12" s="1" customFormat="1" ht="12" customHeight="1">
      <c r="B27" s="30"/>
      <c r="D27" s="25" t="s">
        <v>37</v>
      </c>
      <c r="I27" s="25" t="s">
        <v>25</v>
      </c>
      <c r="J27" s="23" t="str">
        <f>IF('Rekapitulace stavby'!AN19="","",'Rekapitulace stavby'!AN19)</f>
        <v/>
      </c>
      <c r="L27" s="30"/>
    </row>
    <row r="28" spans="2:12" s="1" customFormat="1" ht="18" customHeight="1">
      <c r="B28" s="30"/>
      <c r="E28" s="23" t="str">
        <f>IF('Rekapitulace stavby'!E20="","",'Rekapitulace stavby'!E20)</f>
        <v xml:space="preserve"> </v>
      </c>
      <c r="I28" s="25" t="s">
        <v>28</v>
      </c>
      <c r="J28" s="23" t="str">
        <f>IF('Rekapitulace stavby'!AN20="","",'Rekapitulace stavby'!AN20)</f>
        <v/>
      </c>
      <c r="L28" s="30"/>
    </row>
    <row r="29" spans="2:12" s="1" customFormat="1" ht="6.9" customHeight="1">
      <c r="B29" s="30"/>
      <c r="L29" s="30"/>
    </row>
    <row r="30" spans="2:12" s="1" customFormat="1" ht="12" customHeight="1">
      <c r="B30" s="30"/>
      <c r="D30" s="25" t="s">
        <v>39</v>
      </c>
      <c r="L30" s="30"/>
    </row>
    <row r="31" spans="2:12" s="7" customFormat="1" ht="47.25" customHeight="1">
      <c r="B31" s="92"/>
      <c r="E31" s="204" t="s">
        <v>40</v>
      </c>
      <c r="F31" s="204"/>
      <c r="G31" s="204"/>
      <c r="H31" s="204"/>
      <c r="L31" s="92"/>
    </row>
    <row r="32" spans="2:12" s="1" customFormat="1" ht="6.9" customHeight="1">
      <c r="B32" s="30"/>
      <c r="L32" s="30"/>
    </row>
    <row r="33" spans="2:12" s="1" customFormat="1" ht="6.9" customHeight="1">
      <c r="B33" s="30"/>
      <c r="D33" s="51"/>
      <c r="E33" s="51"/>
      <c r="F33" s="51"/>
      <c r="G33" s="51"/>
      <c r="H33" s="51"/>
      <c r="I33" s="51"/>
      <c r="J33" s="51"/>
      <c r="K33" s="51"/>
      <c r="L33" s="30"/>
    </row>
    <row r="34" spans="2:12" s="1" customFormat="1" ht="25.35" customHeight="1">
      <c r="B34" s="30"/>
      <c r="D34" s="93" t="s">
        <v>41</v>
      </c>
      <c r="J34" s="64">
        <f>ROUND(J144,2)</f>
        <v>0</v>
      </c>
      <c r="L34" s="30"/>
    </row>
    <row r="35" spans="2:12" s="1" customFormat="1" ht="6.9" customHeight="1">
      <c r="B35" s="30"/>
      <c r="D35" s="51"/>
      <c r="E35" s="51"/>
      <c r="F35" s="51"/>
      <c r="G35" s="51"/>
      <c r="H35" s="51"/>
      <c r="I35" s="51"/>
      <c r="J35" s="51"/>
      <c r="K35" s="51"/>
      <c r="L35" s="30"/>
    </row>
    <row r="36" spans="2:12" s="1" customFormat="1" ht="14.4" customHeight="1">
      <c r="B36" s="30"/>
      <c r="F36" s="33" t="s">
        <v>43</v>
      </c>
      <c r="I36" s="33" t="s">
        <v>42</v>
      </c>
      <c r="J36" s="33" t="s">
        <v>44</v>
      </c>
      <c r="L36" s="30"/>
    </row>
    <row r="37" spans="2:12" s="1" customFormat="1" ht="14.4" customHeight="1">
      <c r="B37" s="30"/>
      <c r="D37" s="53" t="s">
        <v>45</v>
      </c>
      <c r="E37" s="25" t="s">
        <v>46</v>
      </c>
      <c r="F37" s="83">
        <f>ROUND((SUM(BE144:BE521)),2)</f>
        <v>0</v>
      </c>
      <c r="I37" s="94">
        <v>0.21</v>
      </c>
      <c r="J37" s="83">
        <f>ROUND(((SUM(BE144:BE521))*I37),2)</f>
        <v>0</v>
      </c>
      <c r="L37" s="30"/>
    </row>
    <row r="38" spans="2:12" s="1" customFormat="1" ht="14.4" customHeight="1">
      <c r="B38" s="30"/>
      <c r="E38" s="25" t="s">
        <v>47</v>
      </c>
      <c r="F38" s="83">
        <f>ROUND((SUM(BF144:BF521)),2)</f>
        <v>0</v>
      </c>
      <c r="I38" s="94">
        <v>0.12</v>
      </c>
      <c r="J38" s="83">
        <f>ROUND(((SUM(BF144:BF521))*I38),2)</f>
        <v>0</v>
      </c>
      <c r="L38" s="30"/>
    </row>
    <row r="39" spans="2:12" s="1" customFormat="1" ht="14.4" customHeight="1" hidden="1">
      <c r="B39" s="30"/>
      <c r="E39" s="25" t="s">
        <v>48</v>
      </c>
      <c r="F39" s="83">
        <f>ROUND((SUM(BG144:BG521)),2)</f>
        <v>0</v>
      </c>
      <c r="I39" s="94">
        <v>0.21</v>
      </c>
      <c r="J39" s="83">
        <f>0</f>
        <v>0</v>
      </c>
      <c r="L39" s="30"/>
    </row>
    <row r="40" spans="2:12" s="1" customFormat="1" ht="14.4" customHeight="1" hidden="1">
      <c r="B40" s="30"/>
      <c r="E40" s="25" t="s">
        <v>49</v>
      </c>
      <c r="F40" s="83">
        <f>ROUND((SUM(BH144:BH521)),2)</f>
        <v>0</v>
      </c>
      <c r="I40" s="94">
        <v>0.12</v>
      </c>
      <c r="J40" s="83">
        <f>0</f>
        <v>0</v>
      </c>
      <c r="L40" s="30"/>
    </row>
    <row r="41" spans="2:12" s="1" customFormat="1" ht="14.4" customHeight="1" hidden="1">
      <c r="B41" s="30"/>
      <c r="E41" s="25" t="s">
        <v>50</v>
      </c>
      <c r="F41" s="83">
        <f>ROUND((SUM(BI144:BI521)),2)</f>
        <v>0</v>
      </c>
      <c r="I41" s="94">
        <v>0</v>
      </c>
      <c r="J41" s="83">
        <f>0</f>
        <v>0</v>
      </c>
      <c r="L41" s="30"/>
    </row>
    <row r="42" spans="2:12" s="1" customFormat="1" ht="6.9" customHeight="1">
      <c r="B42" s="30"/>
      <c r="L42" s="30"/>
    </row>
    <row r="43" spans="2:12" s="1" customFormat="1" ht="25.35" customHeight="1">
      <c r="B43" s="30"/>
      <c r="C43" s="95"/>
      <c r="D43" s="96" t="s">
        <v>51</v>
      </c>
      <c r="E43" s="55"/>
      <c r="F43" s="55"/>
      <c r="G43" s="97" t="s">
        <v>52</v>
      </c>
      <c r="H43" s="98" t="s">
        <v>53</v>
      </c>
      <c r="I43" s="55"/>
      <c r="J43" s="99">
        <f>SUM(J34:J41)</f>
        <v>0</v>
      </c>
      <c r="K43" s="100"/>
      <c r="L43" s="30"/>
    </row>
    <row r="44" spans="2:12" s="1" customFormat="1" ht="14.4" customHeight="1">
      <c r="B44" s="30"/>
      <c r="L44" s="30"/>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0"/>
      <c r="D50" s="39" t="s">
        <v>54</v>
      </c>
      <c r="E50" s="40"/>
      <c r="F50" s="40"/>
      <c r="G50" s="39" t="s">
        <v>55</v>
      </c>
      <c r="H50" s="40"/>
      <c r="I50" s="40"/>
      <c r="J50" s="40"/>
      <c r="K50" s="40"/>
      <c r="L50" s="30"/>
    </row>
    <row r="51" spans="2:12" ht="10.2">
      <c r="B51" s="18"/>
      <c r="L51" s="18"/>
    </row>
    <row r="52" spans="2:12" ht="10.2">
      <c r="B52" s="18"/>
      <c r="L52" s="18"/>
    </row>
    <row r="53" spans="2:12" ht="10.2">
      <c r="B53" s="18"/>
      <c r="L53" s="18"/>
    </row>
    <row r="54" spans="2:12" ht="10.2">
      <c r="B54" s="18"/>
      <c r="L54" s="18"/>
    </row>
    <row r="55" spans="2:12" ht="10.2">
      <c r="B55" s="18"/>
      <c r="L55" s="18"/>
    </row>
    <row r="56" spans="2:12" ht="10.2">
      <c r="B56" s="18"/>
      <c r="L56" s="18"/>
    </row>
    <row r="57" spans="2:12" ht="10.2">
      <c r="B57" s="18"/>
      <c r="L57" s="18"/>
    </row>
    <row r="58" spans="2:12" ht="10.2">
      <c r="B58" s="18"/>
      <c r="L58" s="18"/>
    </row>
    <row r="59" spans="2:12" ht="10.2">
      <c r="B59" s="18"/>
      <c r="L59" s="18"/>
    </row>
    <row r="60" spans="2:12" ht="10.2">
      <c r="B60" s="18"/>
      <c r="L60" s="18"/>
    </row>
    <row r="61" spans="2:12" s="1" customFormat="1" ht="13.2">
      <c r="B61" s="30"/>
      <c r="D61" s="41" t="s">
        <v>56</v>
      </c>
      <c r="E61" s="32"/>
      <c r="F61" s="101" t="s">
        <v>57</v>
      </c>
      <c r="G61" s="41" t="s">
        <v>56</v>
      </c>
      <c r="H61" s="32"/>
      <c r="I61" s="32"/>
      <c r="J61" s="102" t="s">
        <v>57</v>
      </c>
      <c r="K61" s="32"/>
      <c r="L61" s="30"/>
    </row>
    <row r="62" spans="2:12" ht="10.2">
      <c r="B62" s="18"/>
      <c r="L62" s="18"/>
    </row>
    <row r="63" spans="2:12" ht="10.2">
      <c r="B63" s="18"/>
      <c r="L63" s="18"/>
    </row>
    <row r="64" spans="2:12" ht="10.2">
      <c r="B64" s="18"/>
      <c r="L64" s="18"/>
    </row>
    <row r="65" spans="2:12" s="1" customFormat="1" ht="13.2">
      <c r="B65" s="30"/>
      <c r="D65" s="39" t="s">
        <v>58</v>
      </c>
      <c r="E65" s="40"/>
      <c r="F65" s="40"/>
      <c r="G65" s="39" t="s">
        <v>59</v>
      </c>
      <c r="H65" s="40"/>
      <c r="I65" s="40"/>
      <c r="J65" s="40"/>
      <c r="K65" s="40"/>
      <c r="L65" s="30"/>
    </row>
    <row r="66" spans="2:12" ht="10.2">
      <c r="B66" s="18"/>
      <c r="L66" s="18"/>
    </row>
    <row r="67" spans="2:12" ht="10.2">
      <c r="B67" s="18"/>
      <c r="L67" s="18"/>
    </row>
    <row r="68" spans="2:12" ht="10.2">
      <c r="B68" s="18"/>
      <c r="L68" s="18"/>
    </row>
    <row r="69" spans="2:12" ht="10.2">
      <c r="B69" s="18"/>
      <c r="L69" s="18"/>
    </row>
    <row r="70" spans="2:12" ht="10.2">
      <c r="B70" s="18"/>
      <c r="L70" s="18"/>
    </row>
    <row r="71" spans="2:12" ht="10.2">
      <c r="B71" s="18"/>
      <c r="L71" s="18"/>
    </row>
    <row r="72" spans="2:12" ht="10.2">
      <c r="B72" s="18"/>
      <c r="L72" s="18"/>
    </row>
    <row r="73" spans="2:12" ht="10.2">
      <c r="B73" s="18"/>
      <c r="L73" s="18"/>
    </row>
    <row r="74" spans="2:12" ht="10.2">
      <c r="B74" s="18"/>
      <c r="L74" s="18"/>
    </row>
    <row r="75" spans="2:12" ht="10.2">
      <c r="B75" s="18"/>
      <c r="L75" s="18"/>
    </row>
    <row r="76" spans="2:12" s="1" customFormat="1" ht="13.2">
      <c r="B76" s="30"/>
      <c r="D76" s="41" t="s">
        <v>56</v>
      </c>
      <c r="E76" s="32"/>
      <c r="F76" s="101" t="s">
        <v>57</v>
      </c>
      <c r="G76" s="41" t="s">
        <v>56</v>
      </c>
      <c r="H76" s="32"/>
      <c r="I76" s="32"/>
      <c r="J76" s="102" t="s">
        <v>57</v>
      </c>
      <c r="K76" s="32"/>
      <c r="L76" s="30"/>
    </row>
    <row r="77" spans="2:12" s="1" customFormat="1" ht="14.4" customHeight="1">
      <c r="B77" s="42"/>
      <c r="C77" s="43"/>
      <c r="D77" s="43"/>
      <c r="E77" s="43"/>
      <c r="F77" s="43"/>
      <c r="G77" s="43"/>
      <c r="H77" s="43"/>
      <c r="I77" s="43"/>
      <c r="J77" s="43"/>
      <c r="K77" s="43"/>
      <c r="L77" s="30"/>
    </row>
    <row r="81" spans="2:12" s="1" customFormat="1" ht="6.9" customHeight="1">
      <c r="B81" s="44"/>
      <c r="C81" s="45"/>
      <c r="D81" s="45"/>
      <c r="E81" s="45"/>
      <c r="F81" s="45"/>
      <c r="G81" s="45"/>
      <c r="H81" s="45"/>
      <c r="I81" s="45"/>
      <c r="J81" s="45"/>
      <c r="K81" s="45"/>
      <c r="L81" s="30"/>
    </row>
    <row r="82" spans="2:12" s="1" customFormat="1" ht="24.9" customHeight="1">
      <c r="B82" s="30"/>
      <c r="C82" s="19" t="s">
        <v>137</v>
      </c>
      <c r="L82" s="30"/>
    </row>
    <row r="83" spans="2:12" s="1" customFormat="1" ht="6.9" customHeight="1">
      <c r="B83" s="30"/>
      <c r="L83" s="30"/>
    </row>
    <row r="84" spans="2:12" s="1" customFormat="1" ht="12" customHeight="1">
      <c r="B84" s="30"/>
      <c r="C84" s="25" t="s">
        <v>16</v>
      </c>
      <c r="L84" s="30"/>
    </row>
    <row r="85" spans="2:12" s="1" customFormat="1" ht="26.25" customHeight="1">
      <c r="B85" s="30"/>
      <c r="E85" s="231" t="str">
        <f>E7</f>
        <v>Zvýšení bezpečnosti heliportu - Masarykova nemocnice Ústí nad Labem, o. z</v>
      </c>
      <c r="F85" s="232"/>
      <c r="G85" s="232"/>
      <c r="H85" s="232"/>
      <c r="L85" s="30"/>
    </row>
    <row r="86" spans="2:12" ht="12" customHeight="1">
      <c r="B86" s="18"/>
      <c r="C86" s="25" t="s">
        <v>131</v>
      </c>
      <c r="L86" s="18"/>
    </row>
    <row r="87" spans="2:12" ht="16.5" customHeight="1">
      <c r="B87" s="18"/>
      <c r="E87" s="231" t="s">
        <v>132</v>
      </c>
      <c r="F87" s="200"/>
      <c r="G87" s="200"/>
      <c r="H87" s="200"/>
      <c r="L87" s="18"/>
    </row>
    <row r="88" spans="2:12" ht="12" customHeight="1">
      <c r="B88" s="18"/>
      <c r="C88" s="25" t="s">
        <v>133</v>
      </c>
      <c r="L88" s="18"/>
    </row>
    <row r="89" spans="2:12" s="1" customFormat="1" ht="16.5" customHeight="1">
      <c r="B89" s="30"/>
      <c r="E89" s="229" t="s">
        <v>134</v>
      </c>
      <c r="F89" s="233"/>
      <c r="G89" s="233"/>
      <c r="H89" s="233"/>
      <c r="L89" s="30"/>
    </row>
    <row r="90" spans="2:12" s="1" customFormat="1" ht="12" customHeight="1">
      <c r="B90" s="30"/>
      <c r="C90" s="25" t="s">
        <v>135</v>
      </c>
      <c r="L90" s="30"/>
    </row>
    <row r="91" spans="2:12" s="1" customFormat="1" ht="16.5" customHeight="1">
      <c r="B91" s="30"/>
      <c r="E91" s="193" t="str">
        <f>E13</f>
        <v>D.1.01b - Architektonicko stavební řešení - nové konstrukce</v>
      </c>
      <c r="F91" s="233"/>
      <c r="G91" s="233"/>
      <c r="H91" s="233"/>
      <c r="L91" s="30"/>
    </row>
    <row r="92" spans="2:12" s="1" customFormat="1" ht="6.9" customHeight="1">
      <c r="B92" s="30"/>
      <c r="L92" s="30"/>
    </row>
    <row r="93" spans="2:12" s="1" customFormat="1" ht="12" customHeight="1">
      <c r="B93" s="30"/>
      <c r="C93" s="25" t="s">
        <v>20</v>
      </c>
      <c r="F93" s="23" t="str">
        <f>F16</f>
        <v>Sociální péče 3316/12A, 401 13  pavilon B</v>
      </c>
      <c r="I93" s="25" t="s">
        <v>22</v>
      </c>
      <c r="J93" s="50" t="str">
        <f>IF(J16="","",J16)</f>
        <v>29. 4. 2024</v>
      </c>
      <c r="L93" s="30"/>
    </row>
    <row r="94" spans="2:12" s="1" customFormat="1" ht="6.9" customHeight="1">
      <c r="B94" s="30"/>
      <c r="L94" s="30"/>
    </row>
    <row r="95" spans="2:12" s="1" customFormat="1" ht="40.05" customHeight="1">
      <c r="B95" s="30"/>
      <c r="C95" s="25" t="s">
        <v>24</v>
      </c>
      <c r="F95" s="23" t="str">
        <f>E19</f>
        <v>Krajská zdravotní, a.s., Sociální péče 3316/12A</v>
      </c>
      <c r="I95" s="25" t="s">
        <v>32</v>
      </c>
      <c r="J95" s="28" t="str">
        <f>E25</f>
        <v>SIEBERT+TALAŠ, spol.s r.o., Bucharova 1314/8, P5</v>
      </c>
      <c r="L95" s="30"/>
    </row>
    <row r="96" spans="2:12" s="1" customFormat="1" ht="15.15" customHeight="1">
      <c r="B96" s="30"/>
      <c r="C96" s="25" t="s">
        <v>30</v>
      </c>
      <c r="F96" s="23" t="str">
        <f>IF(E22="","",E22)</f>
        <v>Vyplň údaj</v>
      </c>
      <c r="I96" s="25" t="s">
        <v>37</v>
      </c>
      <c r="J96" s="28" t="str">
        <f>E28</f>
        <v xml:space="preserve"> </v>
      </c>
      <c r="L96" s="30"/>
    </row>
    <row r="97" spans="2:12" s="1" customFormat="1" ht="10.35" customHeight="1">
      <c r="B97" s="30"/>
      <c r="L97" s="30"/>
    </row>
    <row r="98" spans="2:12" s="1" customFormat="1" ht="29.25" customHeight="1">
      <c r="B98" s="30"/>
      <c r="C98" s="103" t="s">
        <v>138</v>
      </c>
      <c r="D98" s="95"/>
      <c r="E98" s="95"/>
      <c r="F98" s="95"/>
      <c r="G98" s="95"/>
      <c r="H98" s="95"/>
      <c r="I98" s="95"/>
      <c r="J98" s="104" t="s">
        <v>139</v>
      </c>
      <c r="K98" s="95"/>
      <c r="L98" s="30"/>
    </row>
    <row r="99" spans="2:12" s="1" customFormat="1" ht="10.35" customHeight="1">
      <c r="B99" s="30"/>
      <c r="L99" s="30"/>
    </row>
    <row r="100" spans="2:47" s="1" customFormat="1" ht="22.8" customHeight="1">
      <c r="B100" s="30"/>
      <c r="C100" s="105" t="s">
        <v>140</v>
      </c>
      <c r="J100" s="64">
        <f>J144</f>
        <v>0</v>
      </c>
      <c r="L100" s="30"/>
      <c r="AU100" s="15" t="s">
        <v>141</v>
      </c>
    </row>
    <row r="101" spans="2:12" s="8" customFormat="1" ht="24.9" customHeight="1">
      <c r="B101" s="106"/>
      <c r="D101" s="107" t="s">
        <v>142</v>
      </c>
      <c r="E101" s="108"/>
      <c r="F101" s="108"/>
      <c r="G101" s="108"/>
      <c r="H101" s="108"/>
      <c r="I101" s="108"/>
      <c r="J101" s="109">
        <f>J145</f>
        <v>0</v>
      </c>
      <c r="L101" s="106"/>
    </row>
    <row r="102" spans="2:12" s="9" customFormat="1" ht="19.95" customHeight="1">
      <c r="B102" s="110"/>
      <c r="D102" s="111" t="s">
        <v>144</v>
      </c>
      <c r="E102" s="112"/>
      <c r="F102" s="112"/>
      <c r="G102" s="112"/>
      <c r="H102" s="112"/>
      <c r="I102" s="112"/>
      <c r="J102" s="113">
        <f>J146</f>
        <v>0</v>
      </c>
      <c r="L102" s="110"/>
    </row>
    <row r="103" spans="2:12" s="9" customFormat="1" ht="19.95" customHeight="1">
      <c r="B103" s="110"/>
      <c r="D103" s="111" t="s">
        <v>375</v>
      </c>
      <c r="E103" s="112"/>
      <c r="F103" s="112"/>
      <c r="G103" s="112"/>
      <c r="H103" s="112"/>
      <c r="I103" s="112"/>
      <c r="J103" s="113">
        <f>J150</f>
        <v>0</v>
      </c>
      <c r="L103" s="110"/>
    </row>
    <row r="104" spans="2:12" s="9" customFormat="1" ht="14.85" customHeight="1">
      <c r="B104" s="110"/>
      <c r="D104" s="111" t="s">
        <v>376</v>
      </c>
      <c r="E104" s="112"/>
      <c r="F104" s="112"/>
      <c r="G104" s="112"/>
      <c r="H104" s="112"/>
      <c r="I104" s="112"/>
      <c r="J104" s="113">
        <f>J157</f>
        <v>0</v>
      </c>
      <c r="L104" s="110"/>
    </row>
    <row r="105" spans="2:12" s="9" customFormat="1" ht="14.85" customHeight="1">
      <c r="B105" s="110"/>
      <c r="D105" s="111" t="s">
        <v>377</v>
      </c>
      <c r="E105" s="112"/>
      <c r="F105" s="112"/>
      <c r="G105" s="112"/>
      <c r="H105" s="112"/>
      <c r="I105" s="112"/>
      <c r="J105" s="113">
        <f>J190</f>
        <v>0</v>
      </c>
      <c r="L105" s="110"/>
    </row>
    <row r="106" spans="2:12" s="9" customFormat="1" ht="19.95" customHeight="1">
      <c r="B106" s="110"/>
      <c r="D106" s="111" t="s">
        <v>145</v>
      </c>
      <c r="E106" s="112"/>
      <c r="F106" s="112"/>
      <c r="G106" s="112"/>
      <c r="H106" s="112"/>
      <c r="I106" s="112"/>
      <c r="J106" s="113">
        <f>J217</f>
        <v>0</v>
      </c>
      <c r="L106" s="110"/>
    </row>
    <row r="107" spans="2:12" s="9" customFormat="1" ht="14.85" customHeight="1">
      <c r="B107" s="110"/>
      <c r="D107" s="111" t="s">
        <v>378</v>
      </c>
      <c r="E107" s="112"/>
      <c r="F107" s="112"/>
      <c r="G107" s="112"/>
      <c r="H107" s="112"/>
      <c r="I107" s="112"/>
      <c r="J107" s="113">
        <f>J241</f>
        <v>0</v>
      </c>
      <c r="L107" s="110"/>
    </row>
    <row r="108" spans="2:12" s="9" customFormat="1" ht="19.95" customHeight="1">
      <c r="B108" s="110"/>
      <c r="D108" s="111" t="s">
        <v>147</v>
      </c>
      <c r="E108" s="112"/>
      <c r="F108" s="112"/>
      <c r="G108" s="112"/>
      <c r="H108" s="112"/>
      <c r="I108" s="112"/>
      <c r="J108" s="113">
        <f>J260</f>
        <v>0</v>
      </c>
      <c r="L108" s="110"/>
    </row>
    <row r="109" spans="2:12" s="8" customFormat="1" ht="24.9" customHeight="1">
      <c r="B109" s="106"/>
      <c r="D109" s="107" t="s">
        <v>148</v>
      </c>
      <c r="E109" s="108"/>
      <c r="F109" s="108"/>
      <c r="G109" s="108"/>
      <c r="H109" s="108"/>
      <c r="I109" s="108"/>
      <c r="J109" s="109">
        <f>J267</f>
        <v>0</v>
      </c>
      <c r="L109" s="106"/>
    </row>
    <row r="110" spans="2:12" s="9" customFormat="1" ht="19.95" customHeight="1">
      <c r="B110" s="110"/>
      <c r="D110" s="111" t="s">
        <v>149</v>
      </c>
      <c r="E110" s="112"/>
      <c r="F110" s="112"/>
      <c r="G110" s="112"/>
      <c r="H110" s="112"/>
      <c r="I110" s="112"/>
      <c r="J110" s="113">
        <f>J268</f>
        <v>0</v>
      </c>
      <c r="L110" s="110"/>
    </row>
    <row r="111" spans="2:12" s="9" customFormat="1" ht="14.85" customHeight="1">
      <c r="B111" s="110"/>
      <c r="D111" s="111" t="s">
        <v>379</v>
      </c>
      <c r="E111" s="112"/>
      <c r="F111" s="112"/>
      <c r="G111" s="112"/>
      <c r="H111" s="112"/>
      <c r="I111" s="112"/>
      <c r="J111" s="113">
        <f>J272</f>
        <v>0</v>
      </c>
      <c r="L111" s="110"/>
    </row>
    <row r="112" spans="2:12" s="9" customFormat="1" ht="19.95" customHeight="1">
      <c r="B112" s="110"/>
      <c r="D112" s="111" t="s">
        <v>380</v>
      </c>
      <c r="E112" s="112"/>
      <c r="F112" s="112"/>
      <c r="G112" s="112"/>
      <c r="H112" s="112"/>
      <c r="I112" s="112"/>
      <c r="J112" s="113">
        <f>J306</f>
        <v>0</v>
      </c>
      <c r="L112" s="110"/>
    </row>
    <row r="113" spans="2:12" s="9" customFormat="1" ht="19.95" customHeight="1">
      <c r="B113" s="110"/>
      <c r="D113" s="111" t="s">
        <v>150</v>
      </c>
      <c r="E113" s="112"/>
      <c r="F113" s="112"/>
      <c r="G113" s="112"/>
      <c r="H113" s="112"/>
      <c r="I113" s="112"/>
      <c r="J113" s="113">
        <f>J310</f>
        <v>0</v>
      </c>
      <c r="L113" s="110"/>
    </row>
    <row r="114" spans="2:12" s="9" customFormat="1" ht="19.95" customHeight="1">
      <c r="B114" s="110"/>
      <c r="D114" s="111" t="s">
        <v>152</v>
      </c>
      <c r="E114" s="112"/>
      <c r="F114" s="112"/>
      <c r="G114" s="112"/>
      <c r="H114" s="112"/>
      <c r="I114" s="112"/>
      <c r="J114" s="113">
        <f>J331</f>
        <v>0</v>
      </c>
      <c r="L114" s="110"/>
    </row>
    <row r="115" spans="2:12" s="9" customFormat="1" ht="14.85" customHeight="1">
      <c r="B115" s="110"/>
      <c r="D115" s="111" t="s">
        <v>381</v>
      </c>
      <c r="E115" s="112"/>
      <c r="F115" s="112"/>
      <c r="G115" s="112"/>
      <c r="H115" s="112"/>
      <c r="I115" s="112"/>
      <c r="J115" s="113">
        <f>J335</f>
        <v>0</v>
      </c>
      <c r="L115" s="110"/>
    </row>
    <row r="116" spans="2:12" s="9" customFormat="1" ht="14.85" customHeight="1">
      <c r="B116" s="110"/>
      <c r="D116" s="111" t="s">
        <v>382</v>
      </c>
      <c r="E116" s="112"/>
      <c r="F116" s="112"/>
      <c r="G116" s="112"/>
      <c r="H116" s="112"/>
      <c r="I116" s="112"/>
      <c r="J116" s="113">
        <f>J469</f>
        <v>0</v>
      </c>
      <c r="L116" s="110"/>
    </row>
    <row r="117" spans="2:12" s="9" customFormat="1" ht="14.85" customHeight="1">
      <c r="B117" s="110"/>
      <c r="D117" s="111" t="s">
        <v>383</v>
      </c>
      <c r="E117" s="112"/>
      <c r="F117" s="112"/>
      <c r="G117" s="112"/>
      <c r="H117" s="112"/>
      <c r="I117" s="112"/>
      <c r="J117" s="113">
        <f>J482</f>
        <v>0</v>
      </c>
      <c r="L117" s="110"/>
    </row>
    <row r="118" spans="2:12" s="9" customFormat="1" ht="19.95" customHeight="1">
      <c r="B118" s="110"/>
      <c r="D118" s="111" t="s">
        <v>384</v>
      </c>
      <c r="E118" s="112"/>
      <c r="F118" s="112"/>
      <c r="G118" s="112"/>
      <c r="H118" s="112"/>
      <c r="I118" s="112"/>
      <c r="J118" s="113">
        <f>J499</f>
        <v>0</v>
      </c>
      <c r="L118" s="110"/>
    </row>
    <row r="119" spans="2:12" s="8" customFormat="1" ht="24.9" customHeight="1">
      <c r="B119" s="106"/>
      <c r="D119" s="107" t="s">
        <v>385</v>
      </c>
      <c r="E119" s="108"/>
      <c r="F119" s="108"/>
      <c r="G119" s="108"/>
      <c r="H119" s="108"/>
      <c r="I119" s="108"/>
      <c r="J119" s="109">
        <f>J506</f>
        <v>0</v>
      </c>
      <c r="L119" s="106"/>
    </row>
    <row r="120" spans="2:12" s="8" customFormat="1" ht="24.9" customHeight="1">
      <c r="B120" s="106"/>
      <c r="D120" s="107" t="s">
        <v>386</v>
      </c>
      <c r="E120" s="108"/>
      <c r="F120" s="108"/>
      <c r="G120" s="108"/>
      <c r="H120" s="108"/>
      <c r="I120" s="108"/>
      <c r="J120" s="109">
        <f>J509</f>
        <v>0</v>
      </c>
      <c r="L120" s="106"/>
    </row>
    <row r="121" spans="2:12" s="1" customFormat="1" ht="21.75" customHeight="1">
      <c r="B121" s="30"/>
      <c r="L121" s="30"/>
    </row>
    <row r="122" spans="2:12" s="1" customFormat="1" ht="6.9" customHeight="1">
      <c r="B122" s="42"/>
      <c r="C122" s="43"/>
      <c r="D122" s="43"/>
      <c r="E122" s="43"/>
      <c r="F122" s="43"/>
      <c r="G122" s="43"/>
      <c r="H122" s="43"/>
      <c r="I122" s="43"/>
      <c r="J122" s="43"/>
      <c r="K122" s="43"/>
      <c r="L122" s="30"/>
    </row>
    <row r="126" spans="2:12" s="1" customFormat="1" ht="6.9" customHeight="1">
      <c r="B126" s="44"/>
      <c r="C126" s="45"/>
      <c r="D126" s="45"/>
      <c r="E126" s="45"/>
      <c r="F126" s="45"/>
      <c r="G126" s="45"/>
      <c r="H126" s="45"/>
      <c r="I126" s="45"/>
      <c r="J126" s="45"/>
      <c r="K126" s="45"/>
      <c r="L126" s="30"/>
    </row>
    <row r="127" spans="2:12" s="1" customFormat="1" ht="24.9" customHeight="1">
      <c r="B127" s="30"/>
      <c r="C127" s="19" t="s">
        <v>153</v>
      </c>
      <c r="L127" s="30"/>
    </row>
    <row r="128" spans="2:12" s="1" customFormat="1" ht="6.9" customHeight="1">
      <c r="B128" s="30"/>
      <c r="L128" s="30"/>
    </row>
    <row r="129" spans="2:12" s="1" customFormat="1" ht="12" customHeight="1">
      <c r="B129" s="30"/>
      <c r="C129" s="25" t="s">
        <v>16</v>
      </c>
      <c r="L129" s="30"/>
    </row>
    <row r="130" spans="2:12" s="1" customFormat="1" ht="26.25" customHeight="1">
      <c r="B130" s="30"/>
      <c r="E130" s="231" t="str">
        <f>E7</f>
        <v>Zvýšení bezpečnosti heliportu - Masarykova nemocnice Ústí nad Labem, o. z</v>
      </c>
      <c r="F130" s="232"/>
      <c r="G130" s="232"/>
      <c r="H130" s="232"/>
      <c r="L130" s="30"/>
    </row>
    <row r="131" spans="2:12" ht="12" customHeight="1">
      <c r="B131" s="18"/>
      <c r="C131" s="25" t="s">
        <v>131</v>
      </c>
      <c r="L131" s="18"/>
    </row>
    <row r="132" spans="2:12" ht="16.5" customHeight="1">
      <c r="B132" s="18"/>
      <c r="E132" s="231" t="s">
        <v>132</v>
      </c>
      <c r="F132" s="200"/>
      <c r="G132" s="200"/>
      <c r="H132" s="200"/>
      <c r="L132" s="18"/>
    </row>
    <row r="133" spans="2:12" ht="12" customHeight="1">
      <c r="B133" s="18"/>
      <c r="C133" s="25" t="s">
        <v>133</v>
      </c>
      <c r="L133" s="18"/>
    </row>
    <row r="134" spans="2:12" s="1" customFormat="1" ht="16.5" customHeight="1">
      <c r="B134" s="30"/>
      <c r="E134" s="229" t="s">
        <v>134</v>
      </c>
      <c r="F134" s="233"/>
      <c r="G134" s="233"/>
      <c r="H134" s="233"/>
      <c r="L134" s="30"/>
    </row>
    <row r="135" spans="2:12" s="1" customFormat="1" ht="12" customHeight="1">
      <c r="B135" s="30"/>
      <c r="C135" s="25" t="s">
        <v>135</v>
      </c>
      <c r="L135" s="30"/>
    </row>
    <row r="136" spans="2:12" s="1" customFormat="1" ht="16.5" customHeight="1">
      <c r="B136" s="30"/>
      <c r="E136" s="193" t="str">
        <f>E13</f>
        <v>D.1.01b - Architektonicko stavební řešení - nové konstrukce</v>
      </c>
      <c r="F136" s="233"/>
      <c r="G136" s="233"/>
      <c r="H136" s="233"/>
      <c r="L136" s="30"/>
    </row>
    <row r="137" spans="2:12" s="1" customFormat="1" ht="6.9" customHeight="1">
      <c r="B137" s="30"/>
      <c r="L137" s="30"/>
    </row>
    <row r="138" spans="2:12" s="1" customFormat="1" ht="12" customHeight="1">
      <c r="B138" s="30"/>
      <c r="C138" s="25" t="s">
        <v>20</v>
      </c>
      <c r="F138" s="23" t="str">
        <f>F16</f>
        <v>Sociální péče 3316/12A, 401 13  pavilon B</v>
      </c>
      <c r="I138" s="25" t="s">
        <v>22</v>
      </c>
      <c r="J138" s="50" t="str">
        <f>IF(J16="","",J16)</f>
        <v>29. 4. 2024</v>
      </c>
      <c r="L138" s="30"/>
    </row>
    <row r="139" spans="2:12" s="1" customFormat="1" ht="6.9" customHeight="1">
      <c r="B139" s="30"/>
      <c r="L139" s="30"/>
    </row>
    <row r="140" spans="2:12" s="1" customFormat="1" ht="40.05" customHeight="1">
      <c r="B140" s="30"/>
      <c r="C140" s="25" t="s">
        <v>24</v>
      </c>
      <c r="F140" s="23" t="str">
        <f>E19</f>
        <v>Krajská zdravotní, a.s., Sociální péče 3316/12A</v>
      </c>
      <c r="I140" s="25" t="s">
        <v>32</v>
      </c>
      <c r="J140" s="28" t="str">
        <f>E25</f>
        <v>SIEBERT+TALAŠ, spol.s r.o., Bucharova 1314/8, P5</v>
      </c>
      <c r="L140" s="30"/>
    </row>
    <row r="141" spans="2:12" s="1" customFormat="1" ht="15.15" customHeight="1">
      <c r="B141" s="30"/>
      <c r="C141" s="25" t="s">
        <v>30</v>
      </c>
      <c r="F141" s="23" t="str">
        <f>IF(E22="","",E22)</f>
        <v>Vyplň údaj</v>
      </c>
      <c r="I141" s="25" t="s">
        <v>37</v>
      </c>
      <c r="J141" s="28" t="str">
        <f>E28</f>
        <v xml:space="preserve"> </v>
      </c>
      <c r="L141" s="30"/>
    </row>
    <row r="142" spans="2:12" s="1" customFormat="1" ht="10.35" customHeight="1">
      <c r="B142" s="30"/>
      <c r="L142" s="30"/>
    </row>
    <row r="143" spans="2:20" s="10" customFormat="1" ht="29.25" customHeight="1">
      <c r="B143" s="114"/>
      <c r="C143" s="115" t="s">
        <v>154</v>
      </c>
      <c r="D143" s="116" t="s">
        <v>66</v>
      </c>
      <c r="E143" s="116" t="s">
        <v>62</v>
      </c>
      <c r="F143" s="116" t="s">
        <v>63</v>
      </c>
      <c r="G143" s="116" t="s">
        <v>155</v>
      </c>
      <c r="H143" s="116" t="s">
        <v>156</v>
      </c>
      <c r="I143" s="116" t="s">
        <v>157</v>
      </c>
      <c r="J143" s="117" t="s">
        <v>139</v>
      </c>
      <c r="K143" s="118" t="s">
        <v>158</v>
      </c>
      <c r="L143" s="114"/>
      <c r="M143" s="57" t="s">
        <v>1</v>
      </c>
      <c r="N143" s="58" t="s">
        <v>45</v>
      </c>
      <c r="O143" s="58" t="s">
        <v>159</v>
      </c>
      <c r="P143" s="58" t="s">
        <v>160</v>
      </c>
      <c r="Q143" s="58" t="s">
        <v>161</v>
      </c>
      <c r="R143" s="58" t="s">
        <v>162</v>
      </c>
      <c r="S143" s="58" t="s">
        <v>163</v>
      </c>
      <c r="T143" s="59" t="s">
        <v>164</v>
      </c>
    </row>
    <row r="144" spans="2:63" s="1" customFormat="1" ht="22.8" customHeight="1">
      <c r="B144" s="30"/>
      <c r="C144" s="62" t="s">
        <v>165</v>
      </c>
      <c r="J144" s="119">
        <f>BK144</f>
        <v>0</v>
      </c>
      <c r="L144" s="30"/>
      <c r="M144" s="60"/>
      <c r="N144" s="51"/>
      <c r="O144" s="51"/>
      <c r="P144" s="120">
        <f>P145+P267+P506+P509</f>
        <v>0</v>
      </c>
      <c r="Q144" s="51"/>
      <c r="R144" s="120">
        <f>R145+R267+R506+R509</f>
        <v>45.97156957413999</v>
      </c>
      <c r="S144" s="51"/>
      <c r="T144" s="121">
        <f>T145+T267+T506+T509</f>
        <v>0.36077</v>
      </c>
      <c r="AT144" s="15" t="s">
        <v>80</v>
      </c>
      <c r="AU144" s="15" t="s">
        <v>141</v>
      </c>
      <c r="BK144" s="122">
        <f>BK145+BK267+BK506+BK509</f>
        <v>0</v>
      </c>
    </row>
    <row r="145" spans="2:63" s="11" customFormat="1" ht="25.95" customHeight="1">
      <c r="B145" s="123"/>
      <c r="D145" s="124" t="s">
        <v>80</v>
      </c>
      <c r="E145" s="125" t="s">
        <v>166</v>
      </c>
      <c r="F145" s="125" t="s">
        <v>167</v>
      </c>
      <c r="I145" s="126"/>
      <c r="J145" s="127">
        <f>BK145</f>
        <v>0</v>
      </c>
      <c r="L145" s="123"/>
      <c r="M145" s="128"/>
      <c r="P145" s="129">
        <f>P146+P150+P217+P260</f>
        <v>0</v>
      </c>
      <c r="R145" s="129">
        <f>R146+R150+R217+R260</f>
        <v>12.668454490420002</v>
      </c>
      <c r="T145" s="130">
        <f>T146+T150+T217+T260</f>
        <v>0</v>
      </c>
      <c r="AR145" s="124" t="s">
        <v>88</v>
      </c>
      <c r="AT145" s="131" t="s">
        <v>80</v>
      </c>
      <c r="AU145" s="131" t="s">
        <v>81</v>
      </c>
      <c r="AY145" s="124" t="s">
        <v>168</v>
      </c>
      <c r="BK145" s="132">
        <f>BK146+BK150+BK217+BK260</f>
        <v>0</v>
      </c>
    </row>
    <row r="146" spans="2:63" s="11" customFormat="1" ht="22.8" customHeight="1">
      <c r="B146" s="123"/>
      <c r="D146" s="124" t="s">
        <v>80</v>
      </c>
      <c r="E146" s="133" t="s">
        <v>98</v>
      </c>
      <c r="F146" s="133" t="s">
        <v>176</v>
      </c>
      <c r="I146" s="126"/>
      <c r="J146" s="134">
        <f>BK146</f>
        <v>0</v>
      </c>
      <c r="L146" s="123"/>
      <c r="M146" s="128"/>
      <c r="P146" s="129">
        <f>SUM(P147:P149)</f>
        <v>0</v>
      </c>
      <c r="R146" s="129">
        <f>SUM(R147:R149)</f>
        <v>0.35736959999999995</v>
      </c>
      <c r="T146" s="130">
        <f>SUM(T147:T149)</f>
        <v>0</v>
      </c>
      <c r="AR146" s="124" t="s">
        <v>88</v>
      </c>
      <c r="AT146" s="131" t="s">
        <v>80</v>
      </c>
      <c r="AU146" s="131" t="s">
        <v>88</v>
      </c>
      <c r="AY146" s="124" t="s">
        <v>168</v>
      </c>
      <c r="BK146" s="132">
        <f>SUM(BK147:BK149)</f>
        <v>0</v>
      </c>
    </row>
    <row r="147" spans="2:65" s="1" customFormat="1" ht="37.8" customHeight="1">
      <c r="B147" s="30"/>
      <c r="C147" s="135" t="s">
        <v>88</v>
      </c>
      <c r="D147" s="135" t="s">
        <v>170</v>
      </c>
      <c r="E147" s="136" t="s">
        <v>387</v>
      </c>
      <c r="F147" s="137" t="s">
        <v>388</v>
      </c>
      <c r="G147" s="138" t="s">
        <v>179</v>
      </c>
      <c r="H147" s="139">
        <v>1.68</v>
      </c>
      <c r="I147" s="140"/>
      <c r="J147" s="141">
        <f>ROUND(I147*H147,2)</f>
        <v>0</v>
      </c>
      <c r="K147" s="142"/>
      <c r="L147" s="30"/>
      <c r="M147" s="143" t="s">
        <v>1</v>
      </c>
      <c r="N147" s="144" t="s">
        <v>46</v>
      </c>
      <c r="P147" s="145">
        <f>O147*H147</f>
        <v>0</v>
      </c>
      <c r="Q147" s="145">
        <v>0.21272</v>
      </c>
      <c r="R147" s="145">
        <f>Q147*H147</f>
        <v>0.35736959999999995</v>
      </c>
      <c r="S147" s="145">
        <v>0</v>
      </c>
      <c r="T147" s="146">
        <f>S147*H147</f>
        <v>0</v>
      </c>
      <c r="AR147" s="147" t="s">
        <v>174</v>
      </c>
      <c r="AT147" s="147" t="s">
        <v>170</v>
      </c>
      <c r="AU147" s="147" t="s">
        <v>90</v>
      </c>
      <c r="AY147" s="15" t="s">
        <v>168</v>
      </c>
      <c r="BE147" s="148">
        <f>IF(N147="základní",J147,0)</f>
        <v>0</v>
      </c>
      <c r="BF147" s="148">
        <f>IF(N147="snížená",J147,0)</f>
        <v>0</v>
      </c>
      <c r="BG147" s="148">
        <f>IF(N147="zákl. přenesená",J147,0)</f>
        <v>0</v>
      </c>
      <c r="BH147" s="148">
        <f>IF(N147="sníž. přenesená",J147,0)</f>
        <v>0</v>
      </c>
      <c r="BI147" s="148">
        <f>IF(N147="nulová",J147,0)</f>
        <v>0</v>
      </c>
      <c r="BJ147" s="15" t="s">
        <v>88</v>
      </c>
      <c r="BK147" s="148">
        <f>ROUND(I147*H147,2)</f>
        <v>0</v>
      </c>
      <c r="BL147" s="15" t="s">
        <v>174</v>
      </c>
      <c r="BM147" s="147" t="s">
        <v>389</v>
      </c>
    </row>
    <row r="148" spans="2:47" s="1" customFormat="1" ht="10.2">
      <c r="B148" s="30"/>
      <c r="D148" s="149" t="s">
        <v>181</v>
      </c>
      <c r="F148" s="150" t="s">
        <v>390</v>
      </c>
      <c r="I148" s="151"/>
      <c r="L148" s="30"/>
      <c r="M148" s="152"/>
      <c r="T148" s="54"/>
      <c r="AT148" s="15" t="s">
        <v>181</v>
      </c>
      <c r="AU148" s="15" t="s">
        <v>90</v>
      </c>
    </row>
    <row r="149" spans="2:51" s="12" customFormat="1" ht="10.2">
      <c r="B149" s="153"/>
      <c r="D149" s="154" t="s">
        <v>183</v>
      </c>
      <c r="E149" s="155" t="s">
        <v>1</v>
      </c>
      <c r="F149" s="156" t="s">
        <v>391</v>
      </c>
      <c r="H149" s="157">
        <v>1.68</v>
      </c>
      <c r="I149" s="158"/>
      <c r="L149" s="153"/>
      <c r="M149" s="159"/>
      <c r="T149" s="160"/>
      <c r="AT149" s="155" t="s">
        <v>183</v>
      </c>
      <c r="AU149" s="155" t="s">
        <v>90</v>
      </c>
      <c r="AV149" s="12" t="s">
        <v>90</v>
      </c>
      <c r="AW149" s="12" t="s">
        <v>36</v>
      </c>
      <c r="AX149" s="12" t="s">
        <v>88</v>
      </c>
      <c r="AY149" s="155" t="s">
        <v>168</v>
      </c>
    </row>
    <row r="150" spans="2:63" s="11" customFormat="1" ht="22.8" customHeight="1">
      <c r="B150" s="123"/>
      <c r="D150" s="124" t="s">
        <v>80</v>
      </c>
      <c r="E150" s="133" t="s">
        <v>205</v>
      </c>
      <c r="F150" s="133" t="s">
        <v>392</v>
      </c>
      <c r="I150" s="126"/>
      <c r="J150" s="134">
        <f>BK150</f>
        <v>0</v>
      </c>
      <c r="L150" s="123"/>
      <c r="M150" s="128"/>
      <c r="P150" s="129">
        <f>P151+SUM(P152:P157)+P190</f>
        <v>0</v>
      </c>
      <c r="R150" s="129">
        <f>R151+SUM(R152:R157)+R190</f>
        <v>12.258199390420002</v>
      </c>
      <c r="T150" s="130">
        <f>T151+SUM(T152:T157)+T190</f>
        <v>0</v>
      </c>
      <c r="AR150" s="124" t="s">
        <v>88</v>
      </c>
      <c r="AT150" s="131" t="s">
        <v>80</v>
      </c>
      <c r="AU150" s="131" t="s">
        <v>88</v>
      </c>
      <c r="AY150" s="124" t="s">
        <v>168</v>
      </c>
      <c r="BK150" s="132">
        <f>BK151+SUM(BK152:BK157)+BK190</f>
        <v>0</v>
      </c>
    </row>
    <row r="151" spans="2:65" s="1" customFormat="1" ht="33" customHeight="1">
      <c r="B151" s="30"/>
      <c r="C151" s="135" t="s">
        <v>90</v>
      </c>
      <c r="D151" s="135" t="s">
        <v>170</v>
      </c>
      <c r="E151" s="136" t="s">
        <v>393</v>
      </c>
      <c r="F151" s="137" t="s">
        <v>394</v>
      </c>
      <c r="G151" s="138" t="s">
        <v>179</v>
      </c>
      <c r="H151" s="139">
        <v>6</v>
      </c>
      <c r="I151" s="140"/>
      <c r="J151" s="141">
        <f>ROUND(I151*H151,2)</f>
        <v>0</v>
      </c>
      <c r="K151" s="142"/>
      <c r="L151" s="30"/>
      <c r="M151" s="143" t="s">
        <v>1</v>
      </c>
      <c r="N151" s="144" t="s">
        <v>46</v>
      </c>
      <c r="P151" s="145">
        <f>O151*H151</f>
        <v>0</v>
      </c>
      <c r="Q151" s="145">
        <v>0.0102</v>
      </c>
      <c r="R151" s="145">
        <f>Q151*H151</f>
        <v>0.061200000000000004</v>
      </c>
      <c r="S151" s="145">
        <v>0</v>
      </c>
      <c r="T151" s="146">
        <f>S151*H151</f>
        <v>0</v>
      </c>
      <c r="AR151" s="147" t="s">
        <v>174</v>
      </c>
      <c r="AT151" s="147" t="s">
        <v>170</v>
      </c>
      <c r="AU151" s="147" t="s">
        <v>90</v>
      </c>
      <c r="AY151" s="15" t="s">
        <v>168</v>
      </c>
      <c r="BE151" s="148">
        <f>IF(N151="základní",J151,0)</f>
        <v>0</v>
      </c>
      <c r="BF151" s="148">
        <f>IF(N151="snížená",J151,0)</f>
        <v>0</v>
      </c>
      <c r="BG151" s="148">
        <f>IF(N151="zákl. přenesená",J151,0)</f>
        <v>0</v>
      </c>
      <c r="BH151" s="148">
        <f>IF(N151="sníž. přenesená",J151,0)</f>
        <v>0</v>
      </c>
      <c r="BI151" s="148">
        <f>IF(N151="nulová",J151,0)</f>
        <v>0</v>
      </c>
      <c r="BJ151" s="15" t="s">
        <v>88</v>
      </c>
      <c r="BK151" s="148">
        <f>ROUND(I151*H151,2)</f>
        <v>0</v>
      </c>
      <c r="BL151" s="15" t="s">
        <v>174</v>
      </c>
      <c r="BM151" s="147" t="s">
        <v>395</v>
      </c>
    </row>
    <row r="152" spans="2:47" s="1" customFormat="1" ht="10.2">
      <c r="B152" s="30"/>
      <c r="D152" s="149" t="s">
        <v>181</v>
      </c>
      <c r="F152" s="150" t="s">
        <v>396</v>
      </c>
      <c r="I152" s="151"/>
      <c r="L152" s="30"/>
      <c r="M152" s="152"/>
      <c r="T152" s="54"/>
      <c r="AT152" s="15" t="s">
        <v>181</v>
      </c>
      <c r="AU152" s="15" t="s">
        <v>90</v>
      </c>
    </row>
    <row r="153" spans="2:51" s="12" customFormat="1" ht="10.2">
      <c r="B153" s="153"/>
      <c r="D153" s="154" t="s">
        <v>183</v>
      </c>
      <c r="E153" s="155" t="s">
        <v>1</v>
      </c>
      <c r="F153" s="156" t="s">
        <v>397</v>
      </c>
      <c r="H153" s="157">
        <v>6</v>
      </c>
      <c r="I153" s="158"/>
      <c r="L153" s="153"/>
      <c r="M153" s="159"/>
      <c r="T153" s="160"/>
      <c r="AT153" s="155" t="s">
        <v>183</v>
      </c>
      <c r="AU153" s="155" t="s">
        <v>90</v>
      </c>
      <c r="AV153" s="12" t="s">
        <v>90</v>
      </c>
      <c r="AW153" s="12" t="s">
        <v>36</v>
      </c>
      <c r="AX153" s="12" t="s">
        <v>88</v>
      </c>
      <c r="AY153" s="155" t="s">
        <v>168</v>
      </c>
    </row>
    <row r="154" spans="2:65" s="1" customFormat="1" ht="33" customHeight="1">
      <c r="B154" s="30"/>
      <c r="C154" s="135" t="s">
        <v>98</v>
      </c>
      <c r="D154" s="135" t="s">
        <v>170</v>
      </c>
      <c r="E154" s="136" t="s">
        <v>398</v>
      </c>
      <c r="F154" s="137" t="s">
        <v>399</v>
      </c>
      <c r="G154" s="138" t="s">
        <v>179</v>
      </c>
      <c r="H154" s="139">
        <v>14.675</v>
      </c>
      <c r="I154" s="140"/>
      <c r="J154" s="141">
        <f>ROUND(I154*H154,2)</f>
        <v>0</v>
      </c>
      <c r="K154" s="142"/>
      <c r="L154" s="30"/>
      <c r="M154" s="143" t="s">
        <v>1</v>
      </c>
      <c r="N154" s="144" t="s">
        <v>46</v>
      </c>
      <c r="P154" s="145">
        <f>O154*H154</f>
        <v>0</v>
      </c>
      <c r="Q154" s="145">
        <v>0.0313</v>
      </c>
      <c r="R154" s="145">
        <f>Q154*H154</f>
        <v>0.45932750000000006</v>
      </c>
      <c r="S154" s="145">
        <v>0</v>
      </c>
      <c r="T154" s="146">
        <f>S154*H154</f>
        <v>0</v>
      </c>
      <c r="AR154" s="147" t="s">
        <v>174</v>
      </c>
      <c r="AT154" s="147" t="s">
        <v>170</v>
      </c>
      <c r="AU154" s="147" t="s">
        <v>90</v>
      </c>
      <c r="AY154" s="15" t="s">
        <v>168</v>
      </c>
      <c r="BE154" s="148">
        <f>IF(N154="základní",J154,0)</f>
        <v>0</v>
      </c>
      <c r="BF154" s="148">
        <f>IF(N154="snížená",J154,0)</f>
        <v>0</v>
      </c>
      <c r="BG154" s="148">
        <f>IF(N154="zákl. přenesená",J154,0)</f>
        <v>0</v>
      </c>
      <c r="BH154" s="148">
        <f>IF(N154="sníž. přenesená",J154,0)</f>
        <v>0</v>
      </c>
      <c r="BI154" s="148">
        <f>IF(N154="nulová",J154,0)</f>
        <v>0</v>
      </c>
      <c r="BJ154" s="15" t="s">
        <v>88</v>
      </c>
      <c r="BK154" s="148">
        <f>ROUND(I154*H154,2)</f>
        <v>0</v>
      </c>
      <c r="BL154" s="15" t="s">
        <v>174</v>
      </c>
      <c r="BM154" s="147" t="s">
        <v>400</v>
      </c>
    </row>
    <row r="155" spans="2:47" s="1" customFormat="1" ht="10.2">
      <c r="B155" s="30"/>
      <c r="D155" s="149" t="s">
        <v>181</v>
      </c>
      <c r="F155" s="150" t="s">
        <v>401</v>
      </c>
      <c r="I155" s="151"/>
      <c r="L155" s="30"/>
      <c r="M155" s="152"/>
      <c r="T155" s="54"/>
      <c r="AT155" s="15" t="s">
        <v>181</v>
      </c>
      <c r="AU155" s="15" t="s">
        <v>90</v>
      </c>
    </row>
    <row r="156" spans="2:51" s="12" customFormat="1" ht="30.6">
      <c r="B156" s="153"/>
      <c r="D156" s="154" t="s">
        <v>183</v>
      </c>
      <c r="E156" s="155" t="s">
        <v>1</v>
      </c>
      <c r="F156" s="156" t="s">
        <v>402</v>
      </c>
      <c r="H156" s="157">
        <v>14.675</v>
      </c>
      <c r="I156" s="158"/>
      <c r="L156" s="153"/>
      <c r="M156" s="159"/>
      <c r="T156" s="160"/>
      <c r="AT156" s="155" t="s">
        <v>183</v>
      </c>
      <c r="AU156" s="155" t="s">
        <v>90</v>
      </c>
      <c r="AV156" s="12" t="s">
        <v>90</v>
      </c>
      <c r="AW156" s="12" t="s">
        <v>36</v>
      </c>
      <c r="AX156" s="12" t="s">
        <v>88</v>
      </c>
      <c r="AY156" s="155" t="s">
        <v>168</v>
      </c>
    </row>
    <row r="157" spans="2:63" s="11" customFormat="1" ht="20.85" customHeight="1">
      <c r="B157" s="123"/>
      <c r="D157" s="124" t="s">
        <v>80</v>
      </c>
      <c r="E157" s="133" t="s">
        <v>403</v>
      </c>
      <c r="F157" s="133" t="s">
        <v>404</v>
      </c>
      <c r="I157" s="126"/>
      <c r="J157" s="134">
        <f>BK157</f>
        <v>0</v>
      </c>
      <c r="L157" s="123"/>
      <c r="M157" s="128"/>
      <c r="P157" s="129">
        <f>SUM(P158:P189)</f>
        <v>0</v>
      </c>
      <c r="R157" s="129">
        <f>SUM(R158:R189)</f>
        <v>10.880496514</v>
      </c>
      <c r="T157" s="130">
        <f>SUM(T158:T189)</f>
        <v>0</v>
      </c>
      <c r="AR157" s="124" t="s">
        <v>88</v>
      </c>
      <c r="AT157" s="131" t="s">
        <v>80</v>
      </c>
      <c r="AU157" s="131" t="s">
        <v>90</v>
      </c>
      <c r="AY157" s="124" t="s">
        <v>168</v>
      </c>
      <c r="BK157" s="132">
        <f>SUM(BK158:BK189)</f>
        <v>0</v>
      </c>
    </row>
    <row r="158" spans="2:65" s="1" customFormat="1" ht="16.5" customHeight="1">
      <c r="B158" s="30"/>
      <c r="C158" s="135" t="s">
        <v>174</v>
      </c>
      <c r="D158" s="135" t="s">
        <v>170</v>
      </c>
      <c r="E158" s="136" t="s">
        <v>405</v>
      </c>
      <c r="F158" s="137" t="s">
        <v>406</v>
      </c>
      <c r="G158" s="138" t="s">
        <v>179</v>
      </c>
      <c r="H158" s="139">
        <v>66.11</v>
      </c>
      <c r="I158" s="140"/>
      <c r="J158" s="141">
        <f>ROUND(I158*H158,2)</f>
        <v>0</v>
      </c>
      <c r="K158" s="142"/>
      <c r="L158" s="30"/>
      <c r="M158" s="143" t="s">
        <v>1</v>
      </c>
      <c r="N158" s="144" t="s">
        <v>46</v>
      </c>
      <c r="P158" s="145">
        <f>O158*H158</f>
        <v>0</v>
      </c>
      <c r="Q158" s="145">
        <v>0.0004</v>
      </c>
      <c r="R158" s="145">
        <f>Q158*H158</f>
        <v>0.026444000000000002</v>
      </c>
      <c r="S158" s="145">
        <v>0</v>
      </c>
      <c r="T158" s="146">
        <f>S158*H158</f>
        <v>0</v>
      </c>
      <c r="AR158" s="147" t="s">
        <v>263</v>
      </c>
      <c r="AT158" s="147" t="s">
        <v>170</v>
      </c>
      <c r="AU158" s="147" t="s">
        <v>98</v>
      </c>
      <c r="AY158" s="15" t="s">
        <v>168</v>
      </c>
      <c r="BE158" s="148">
        <f>IF(N158="základní",J158,0)</f>
        <v>0</v>
      </c>
      <c r="BF158" s="148">
        <f>IF(N158="snížená",J158,0)</f>
        <v>0</v>
      </c>
      <c r="BG158" s="148">
        <f>IF(N158="zákl. přenesená",J158,0)</f>
        <v>0</v>
      </c>
      <c r="BH158" s="148">
        <f>IF(N158="sníž. přenesená",J158,0)</f>
        <v>0</v>
      </c>
      <c r="BI158" s="148">
        <f>IF(N158="nulová",J158,0)</f>
        <v>0</v>
      </c>
      <c r="BJ158" s="15" t="s">
        <v>88</v>
      </c>
      <c r="BK158" s="148">
        <f>ROUND(I158*H158,2)</f>
        <v>0</v>
      </c>
      <c r="BL158" s="15" t="s">
        <v>263</v>
      </c>
      <c r="BM158" s="147" t="s">
        <v>407</v>
      </c>
    </row>
    <row r="159" spans="2:47" s="1" customFormat="1" ht="10.2">
      <c r="B159" s="30"/>
      <c r="D159" s="149" t="s">
        <v>181</v>
      </c>
      <c r="F159" s="150" t="s">
        <v>408</v>
      </c>
      <c r="I159" s="151"/>
      <c r="L159" s="30"/>
      <c r="M159" s="152"/>
      <c r="T159" s="54"/>
      <c r="AT159" s="15" t="s">
        <v>181</v>
      </c>
      <c r="AU159" s="15" t="s">
        <v>98</v>
      </c>
    </row>
    <row r="160" spans="2:51" s="12" customFormat="1" ht="30.6">
      <c r="B160" s="153"/>
      <c r="D160" s="154" t="s">
        <v>183</v>
      </c>
      <c r="E160" s="155" t="s">
        <v>1</v>
      </c>
      <c r="F160" s="156" t="s">
        <v>409</v>
      </c>
      <c r="H160" s="157">
        <v>66.11</v>
      </c>
      <c r="I160" s="158"/>
      <c r="L160" s="153"/>
      <c r="M160" s="159"/>
      <c r="T160" s="160"/>
      <c r="AT160" s="155" t="s">
        <v>183</v>
      </c>
      <c r="AU160" s="155" t="s">
        <v>98</v>
      </c>
      <c r="AV160" s="12" t="s">
        <v>90</v>
      </c>
      <c r="AW160" s="12" t="s">
        <v>36</v>
      </c>
      <c r="AX160" s="12" t="s">
        <v>88</v>
      </c>
      <c r="AY160" s="155" t="s">
        <v>168</v>
      </c>
    </row>
    <row r="161" spans="2:65" s="1" customFormat="1" ht="44.25" customHeight="1">
      <c r="B161" s="30"/>
      <c r="C161" s="171" t="s">
        <v>198</v>
      </c>
      <c r="D161" s="171" t="s">
        <v>410</v>
      </c>
      <c r="E161" s="172" t="s">
        <v>411</v>
      </c>
      <c r="F161" s="173" t="s">
        <v>412</v>
      </c>
      <c r="G161" s="174" t="s">
        <v>179</v>
      </c>
      <c r="H161" s="175">
        <v>72.721</v>
      </c>
      <c r="I161" s="176"/>
      <c r="J161" s="177">
        <f>ROUND(I161*H161,2)</f>
        <v>0</v>
      </c>
      <c r="K161" s="178"/>
      <c r="L161" s="179"/>
      <c r="M161" s="180" t="s">
        <v>1</v>
      </c>
      <c r="N161" s="181" t="s">
        <v>46</v>
      </c>
      <c r="P161" s="145">
        <f>O161*H161</f>
        <v>0</v>
      </c>
      <c r="Q161" s="145">
        <v>0.0032</v>
      </c>
      <c r="R161" s="145">
        <f>Q161*H161</f>
        <v>0.23270720000000003</v>
      </c>
      <c r="S161" s="145">
        <v>0</v>
      </c>
      <c r="T161" s="146">
        <f>S161*H161</f>
        <v>0</v>
      </c>
      <c r="AR161" s="147" t="s">
        <v>364</v>
      </c>
      <c r="AT161" s="147" t="s">
        <v>410</v>
      </c>
      <c r="AU161" s="147" t="s">
        <v>98</v>
      </c>
      <c r="AY161" s="15" t="s">
        <v>168</v>
      </c>
      <c r="BE161" s="148">
        <f>IF(N161="základní",J161,0)</f>
        <v>0</v>
      </c>
      <c r="BF161" s="148">
        <f>IF(N161="snížená",J161,0)</f>
        <v>0</v>
      </c>
      <c r="BG161" s="148">
        <f>IF(N161="zákl. přenesená",J161,0)</f>
        <v>0</v>
      </c>
      <c r="BH161" s="148">
        <f>IF(N161="sníž. přenesená",J161,0)</f>
        <v>0</v>
      </c>
      <c r="BI161" s="148">
        <f>IF(N161="nulová",J161,0)</f>
        <v>0</v>
      </c>
      <c r="BJ161" s="15" t="s">
        <v>88</v>
      </c>
      <c r="BK161" s="148">
        <f>ROUND(I161*H161,2)</f>
        <v>0</v>
      </c>
      <c r="BL161" s="15" t="s">
        <v>263</v>
      </c>
      <c r="BM161" s="147" t="s">
        <v>413</v>
      </c>
    </row>
    <row r="162" spans="2:47" s="1" customFormat="1" ht="86.4">
      <c r="B162" s="30"/>
      <c r="D162" s="154" t="s">
        <v>414</v>
      </c>
      <c r="F162" s="182" t="s">
        <v>415</v>
      </c>
      <c r="I162" s="151"/>
      <c r="L162" s="30"/>
      <c r="M162" s="152"/>
      <c r="T162" s="54"/>
      <c r="AT162" s="15" t="s">
        <v>414</v>
      </c>
      <c r="AU162" s="15" t="s">
        <v>98</v>
      </c>
    </row>
    <row r="163" spans="2:51" s="12" customFormat="1" ht="10.2">
      <c r="B163" s="153"/>
      <c r="D163" s="154" t="s">
        <v>183</v>
      </c>
      <c r="F163" s="156" t="s">
        <v>416</v>
      </c>
      <c r="H163" s="157">
        <v>72.721</v>
      </c>
      <c r="I163" s="158"/>
      <c r="L163" s="153"/>
      <c r="M163" s="159"/>
      <c r="T163" s="160"/>
      <c r="AT163" s="155" t="s">
        <v>183</v>
      </c>
      <c r="AU163" s="155" t="s">
        <v>98</v>
      </c>
      <c r="AV163" s="12" t="s">
        <v>90</v>
      </c>
      <c r="AW163" s="12" t="s">
        <v>4</v>
      </c>
      <c r="AX163" s="12" t="s">
        <v>88</v>
      </c>
      <c r="AY163" s="155" t="s">
        <v>168</v>
      </c>
    </row>
    <row r="164" spans="2:65" s="1" customFormat="1" ht="16.5" customHeight="1">
      <c r="B164" s="30"/>
      <c r="C164" s="135" t="s">
        <v>205</v>
      </c>
      <c r="D164" s="135" t="s">
        <v>170</v>
      </c>
      <c r="E164" s="136" t="s">
        <v>417</v>
      </c>
      <c r="F164" s="137" t="s">
        <v>418</v>
      </c>
      <c r="G164" s="138" t="s">
        <v>179</v>
      </c>
      <c r="H164" s="139">
        <v>60.5</v>
      </c>
      <c r="I164" s="140"/>
      <c r="J164" s="141">
        <f>ROUND(I164*H164,2)</f>
        <v>0</v>
      </c>
      <c r="K164" s="142"/>
      <c r="L164" s="30"/>
      <c r="M164" s="143" t="s">
        <v>1</v>
      </c>
      <c r="N164" s="144" t="s">
        <v>46</v>
      </c>
      <c r="P164" s="145">
        <f>O164*H164</f>
        <v>0</v>
      </c>
      <c r="Q164" s="145">
        <v>0</v>
      </c>
      <c r="R164" s="145">
        <f>Q164*H164</f>
        <v>0</v>
      </c>
      <c r="S164" s="145">
        <v>0</v>
      </c>
      <c r="T164" s="146">
        <f>S164*H164</f>
        <v>0</v>
      </c>
      <c r="AR164" s="147" t="s">
        <v>263</v>
      </c>
      <c r="AT164" s="147" t="s">
        <v>170</v>
      </c>
      <c r="AU164" s="147" t="s">
        <v>98</v>
      </c>
      <c r="AY164" s="15" t="s">
        <v>168</v>
      </c>
      <c r="BE164" s="148">
        <f>IF(N164="základní",J164,0)</f>
        <v>0</v>
      </c>
      <c r="BF164" s="148">
        <f>IF(N164="snížená",J164,0)</f>
        <v>0</v>
      </c>
      <c r="BG164" s="148">
        <f>IF(N164="zákl. přenesená",J164,0)</f>
        <v>0</v>
      </c>
      <c r="BH164" s="148">
        <f>IF(N164="sníž. přenesená",J164,0)</f>
        <v>0</v>
      </c>
      <c r="BI164" s="148">
        <f>IF(N164="nulová",J164,0)</f>
        <v>0</v>
      </c>
      <c r="BJ164" s="15" t="s">
        <v>88</v>
      </c>
      <c r="BK164" s="148">
        <f>ROUND(I164*H164,2)</f>
        <v>0</v>
      </c>
      <c r="BL164" s="15" t="s">
        <v>263</v>
      </c>
      <c r="BM164" s="147" t="s">
        <v>419</v>
      </c>
    </row>
    <row r="165" spans="2:47" s="1" customFormat="1" ht="10.2">
      <c r="B165" s="30"/>
      <c r="D165" s="149" t="s">
        <v>181</v>
      </c>
      <c r="F165" s="150" t="s">
        <v>420</v>
      </c>
      <c r="I165" s="151"/>
      <c r="L165" s="30"/>
      <c r="M165" s="152"/>
      <c r="T165" s="54"/>
      <c r="AT165" s="15" t="s">
        <v>181</v>
      </c>
      <c r="AU165" s="15" t="s">
        <v>98</v>
      </c>
    </row>
    <row r="166" spans="2:65" s="1" customFormat="1" ht="24.15" customHeight="1">
      <c r="B166" s="30"/>
      <c r="C166" s="135" t="s">
        <v>214</v>
      </c>
      <c r="D166" s="135" t="s">
        <v>170</v>
      </c>
      <c r="E166" s="136" t="s">
        <v>421</v>
      </c>
      <c r="F166" s="137" t="s">
        <v>422</v>
      </c>
      <c r="G166" s="138" t="s">
        <v>179</v>
      </c>
      <c r="H166" s="139">
        <v>66.1</v>
      </c>
      <c r="I166" s="140"/>
      <c r="J166" s="141">
        <f>ROUND(I166*H166,2)</f>
        <v>0</v>
      </c>
      <c r="K166" s="142"/>
      <c r="L166" s="30"/>
      <c r="M166" s="143" t="s">
        <v>1</v>
      </c>
      <c r="N166" s="144" t="s">
        <v>46</v>
      </c>
      <c r="P166" s="145">
        <f>O166*H166</f>
        <v>0</v>
      </c>
      <c r="Q166" s="145">
        <v>3.3E-05</v>
      </c>
      <c r="R166" s="145">
        <f>Q166*H166</f>
        <v>0.0021813</v>
      </c>
      <c r="S166" s="145">
        <v>0</v>
      </c>
      <c r="T166" s="146">
        <f>S166*H166</f>
        <v>0</v>
      </c>
      <c r="AR166" s="147" t="s">
        <v>263</v>
      </c>
      <c r="AT166" s="147" t="s">
        <v>170</v>
      </c>
      <c r="AU166" s="147" t="s">
        <v>98</v>
      </c>
      <c r="AY166" s="15" t="s">
        <v>168</v>
      </c>
      <c r="BE166" s="148">
        <f>IF(N166="základní",J166,0)</f>
        <v>0</v>
      </c>
      <c r="BF166" s="148">
        <f>IF(N166="snížená",J166,0)</f>
        <v>0</v>
      </c>
      <c r="BG166" s="148">
        <f>IF(N166="zákl. přenesená",J166,0)</f>
        <v>0</v>
      </c>
      <c r="BH166" s="148">
        <f>IF(N166="sníž. přenesená",J166,0)</f>
        <v>0</v>
      </c>
      <c r="BI166" s="148">
        <f>IF(N166="nulová",J166,0)</f>
        <v>0</v>
      </c>
      <c r="BJ166" s="15" t="s">
        <v>88</v>
      </c>
      <c r="BK166" s="148">
        <f>ROUND(I166*H166,2)</f>
        <v>0</v>
      </c>
      <c r="BL166" s="15" t="s">
        <v>263</v>
      </c>
      <c r="BM166" s="147" t="s">
        <v>423</v>
      </c>
    </row>
    <row r="167" spans="2:47" s="1" customFormat="1" ht="10.2">
      <c r="B167" s="30"/>
      <c r="D167" s="149" t="s">
        <v>181</v>
      </c>
      <c r="F167" s="150" t="s">
        <v>424</v>
      </c>
      <c r="I167" s="151"/>
      <c r="L167" s="30"/>
      <c r="M167" s="152"/>
      <c r="T167" s="54"/>
      <c r="AT167" s="15" t="s">
        <v>181</v>
      </c>
      <c r="AU167" s="15" t="s">
        <v>98</v>
      </c>
    </row>
    <row r="168" spans="2:65" s="1" customFormat="1" ht="33" customHeight="1">
      <c r="B168" s="30"/>
      <c r="C168" s="135" t="s">
        <v>221</v>
      </c>
      <c r="D168" s="135" t="s">
        <v>170</v>
      </c>
      <c r="E168" s="136" t="s">
        <v>425</v>
      </c>
      <c r="F168" s="137" t="s">
        <v>426</v>
      </c>
      <c r="G168" s="138" t="s">
        <v>179</v>
      </c>
      <c r="H168" s="139">
        <v>60.5</v>
      </c>
      <c r="I168" s="140"/>
      <c r="J168" s="141">
        <f>ROUND(I168*H168,2)</f>
        <v>0</v>
      </c>
      <c r="K168" s="142"/>
      <c r="L168" s="30"/>
      <c r="M168" s="143" t="s">
        <v>1</v>
      </c>
      <c r="N168" s="144" t="s">
        <v>46</v>
      </c>
      <c r="P168" s="145">
        <f>O168*H168</f>
        <v>0</v>
      </c>
      <c r="Q168" s="145">
        <v>0.004545</v>
      </c>
      <c r="R168" s="145">
        <f>Q168*H168</f>
        <v>0.2749725</v>
      </c>
      <c r="S168" s="145">
        <v>0</v>
      </c>
      <c r="T168" s="146">
        <f>S168*H168</f>
        <v>0</v>
      </c>
      <c r="AR168" s="147" t="s">
        <v>263</v>
      </c>
      <c r="AT168" s="147" t="s">
        <v>170</v>
      </c>
      <c r="AU168" s="147" t="s">
        <v>98</v>
      </c>
      <c r="AY168" s="15" t="s">
        <v>168</v>
      </c>
      <c r="BE168" s="148">
        <f>IF(N168="základní",J168,0)</f>
        <v>0</v>
      </c>
      <c r="BF168" s="148">
        <f>IF(N168="snížená",J168,0)</f>
        <v>0</v>
      </c>
      <c r="BG168" s="148">
        <f>IF(N168="zákl. přenesená",J168,0)</f>
        <v>0</v>
      </c>
      <c r="BH168" s="148">
        <f>IF(N168="sníž. přenesená",J168,0)</f>
        <v>0</v>
      </c>
      <c r="BI168" s="148">
        <f>IF(N168="nulová",J168,0)</f>
        <v>0</v>
      </c>
      <c r="BJ168" s="15" t="s">
        <v>88</v>
      </c>
      <c r="BK168" s="148">
        <f>ROUND(I168*H168,2)</f>
        <v>0</v>
      </c>
      <c r="BL168" s="15" t="s">
        <v>263</v>
      </c>
      <c r="BM168" s="147" t="s">
        <v>427</v>
      </c>
    </row>
    <row r="169" spans="2:47" s="1" customFormat="1" ht="10.2">
      <c r="B169" s="30"/>
      <c r="D169" s="149" t="s">
        <v>181</v>
      </c>
      <c r="F169" s="150" t="s">
        <v>428</v>
      </c>
      <c r="I169" s="151"/>
      <c r="L169" s="30"/>
      <c r="M169" s="152"/>
      <c r="T169" s="54"/>
      <c r="AT169" s="15" t="s">
        <v>181</v>
      </c>
      <c r="AU169" s="15" t="s">
        <v>98</v>
      </c>
    </row>
    <row r="170" spans="2:65" s="1" customFormat="1" ht="21.75" customHeight="1">
      <c r="B170" s="30"/>
      <c r="C170" s="135" t="s">
        <v>203</v>
      </c>
      <c r="D170" s="135" t="s">
        <v>170</v>
      </c>
      <c r="E170" s="136" t="s">
        <v>429</v>
      </c>
      <c r="F170" s="137" t="s">
        <v>430</v>
      </c>
      <c r="G170" s="138" t="s">
        <v>179</v>
      </c>
      <c r="H170" s="139">
        <v>60.5</v>
      </c>
      <c r="I170" s="140"/>
      <c r="J170" s="141">
        <f>ROUND(I170*H170,2)</f>
        <v>0</v>
      </c>
      <c r="K170" s="142"/>
      <c r="L170" s="30"/>
      <c r="M170" s="143" t="s">
        <v>1</v>
      </c>
      <c r="N170" s="144" t="s">
        <v>46</v>
      </c>
      <c r="P170" s="145">
        <f>O170*H170</f>
        <v>0</v>
      </c>
      <c r="Q170" s="145">
        <v>5.76E-07</v>
      </c>
      <c r="R170" s="145">
        <f>Q170*H170</f>
        <v>3.4847999999999996E-05</v>
      </c>
      <c r="S170" s="145">
        <v>0</v>
      </c>
      <c r="T170" s="146">
        <f>S170*H170</f>
        <v>0</v>
      </c>
      <c r="AR170" s="147" t="s">
        <v>263</v>
      </c>
      <c r="AT170" s="147" t="s">
        <v>170</v>
      </c>
      <c r="AU170" s="147" t="s">
        <v>98</v>
      </c>
      <c r="AY170" s="15" t="s">
        <v>168</v>
      </c>
      <c r="BE170" s="148">
        <f>IF(N170="základní",J170,0)</f>
        <v>0</v>
      </c>
      <c r="BF170" s="148">
        <f>IF(N170="snížená",J170,0)</f>
        <v>0</v>
      </c>
      <c r="BG170" s="148">
        <f>IF(N170="zákl. přenesená",J170,0)</f>
        <v>0</v>
      </c>
      <c r="BH170" s="148">
        <f>IF(N170="sníž. přenesená",J170,0)</f>
        <v>0</v>
      </c>
      <c r="BI170" s="148">
        <f>IF(N170="nulová",J170,0)</f>
        <v>0</v>
      </c>
      <c r="BJ170" s="15" t="s">
        <v>88</v>
      </c>
      <c r="BK170" s="148">
        <f>ROUND(I170*H170,2)</f>
        <v>0</v>
      </c>
      <c r="BL170" s="15" t="s">
        <v>263</v>
      </c>
      <c r="BM170" s="147" t="s">
        <v>431</v>
      </c>
    </row>
    <row r="171" spans="2:47" s="1" customFormat="1" ht="10.2">
      <c r="B171" s="30"/>
      <c r="D171" s="149" t="s">
        <v>181</v>
      </c>
      <c r="F171" s="150" t="s">
        <v>432</v>
      </c>
      <c r="I171" s="151"/>
      <c r="L171" s="30"/>
      <c r="M171" s="152"/>
      <c r="T171" s="54"/>
      <c r="AT171" s="15" t="s">
        <v>181</v>
      </c>
      <c r="AU171" s="15" t="s">
        <v>98</v>
      </c>
    </row>
    <row r="172" spans="2:65" s="1" customFormat="1" ht="33" customHeight="1">
      <c r="B172" s="30"/>
      <c r="C172" s="135" t="s">
        <v>230</v>
      </c>
      <c r="D172" s="135" t="s">
        <v>170</v>
      </c>
      <c r="E172" s="136" t="s">
        <v>433</v>
      </c>
      <c r="F172" s="137" t="s">
        <v>434</v>
      </c>
      <c r="G172" s="138" t="s">
        <v>217</v>
      </c>
      <c r="H172" s="139">
        <v>3.933</v>
      </c>
      <c r="I172" s="140"/>
      <c r="J172" s="141">
        <f>ROUND(I172*H172,2)</f>
        <v>0</v>
      </c>
      <c r="K172" s="142"/>
      <c r="L172" s="30"/>
      <c r="M172" s="143" t="s">
        <v>1</v>
      </c>
      <c r="N172" s="144" t="s">
        <v>46</v>
      </c>
      <c r="P172" s="145">
        <f>O172*H172</f>
        <v>0</v>
      </c>
      <c r="Q172" s="145">
        <v>2.50187</v>
      </c>
      <c r="R172" s="145">
        <f>Q172*H172</f>
        <v>9.83985471</v>
      </c>
      <c r="S172" s="145">
        <v>0</v>
      </c>
      <c r="T172" s="146">
        <f>S172*H172</f>
        <v>0</v>
      </c>
      <c r="AR172" s="147" t="s">
        <v>174</v>
      </c>
      <c r="AT172" s="147" t="s">
        <v>170</v>
      </c>
      <c r="AU172" s="147" t="s">
        <v>98</v>
      </c>
      <c r="AY172" s="15" t="s">
        <v>168</v>
      </c>
      <c r="BE172" s="148">
        <f>IF(N172="základní",J172,0)</f>
        <v>0</v>
      </c>
      <c r="BF172" s="148">
        <f>IF(N172="snížená",J172,0)</f>
        <v>0</v>
      </c>
      <c r="BG172" s="148">
        <f>IF(N172="zákl. přenesená",J172,0)</f>
        <v>0</v>
      </c>
      <c r="BH172" s="148">
        <f>IF(N172="sníž. přenesená",J172,0)</f>
        <v>0</v>
      </c>
      <c r="BI172" s="148">
        <f>IF(N172="nulová",J172,0)</f>
        <v>0</v>
      </c>
      <c r="BJ172" s="15" t="s">
        <v>88</v>
      </c>
      <c r="BK172" s="148">
        <f>ROUND(I172*H172,2)</f>
        <v>0</v>
      </c>
      <c r="BL172" s="15" t="s">
        <v>174</v>
      </c>
      <c r="BM172" s="147" t="s">
        <v>435</v>
      </c>
    </row>
    <row r="173" spans="2:47" s="1" customFormat="1" ht="10.2">
      <c r="B173" s="30"/>
      <c r="D173" s="149" t="s">
        <v>181</v>
      </c>
      <c r="F173" s="150" t="s">
        <v>436</v>
      </c>
      <c r="I173" s="151"/>
      <c r="L173" s="30"/>
      <c r="M173" s="152"/>
      <c r="T173" s="54"/>
      <c r="AT173" s="15" t="s">
        <v>181</v>
      </c>
      <c r="AU173" s="15" t="s">
        <v>98</v>
      </c>
    </row>
    <row r="174" spans="2:51" s="12" customFormat="1" ht="10.2">
      <c r="B174" s="153"/>
      <c r="D174" s="154" t="s">
        <v>183</v>
      </c>
      <c r="E174" s="155" t="s">
        <v>1</v>
      </c>
      <c r="F174" s="156" t="s">
        <v>437</v>
      </c>
      <c r="H174" s="157">
        <v>3.933</v>
      </c>
      <c r="I174" s="158"/>
      <c r="L174" s="153"/>
      <c r="M174" s="159"/>
      <c r="T174" s="160"/>
      <c r="AT174" s="155" t="s">
        <v>183</v>
      </c>
      <c r="AU174" s="155" t="s">
        <v>98</v>
      </c>
      <c r="AV174" s="12" t="s">
        <v>90</v>
      </c>
      <c r="AW174" s="12" t="s">
        <v>36</v>
      </c>
      <c r="AX174" s="12" t="s">
        <v>88</v>
      </c>
      <c r="AY174" s="155" t="s">
        <v>168</v>
      </c>
    </row>
    <row r="175" spans="2:65" s="1" customFormat="1" ht="33" customHeight="1">
      <c r="B175" s="30"/>
      <c r="C175" s="135" t="s">
        <v>236</v>
      </c>
      <c r="D175" s="135" t="s">
        <v>170</v>
      </c>
      <c r="E175" s="136" t="s">
        <v>438</v>
      </c>
      <c r="F175" s="137" t="s">
        <v>439</v>
      </c>
      <c r="G175" s="138" t="s">
        <v>217</v>
      </c>
      <c r="H175" s="139">
        <v>3.933</v>
      </c>
      <c r="I175" s="140"/>
      <c r="J175" s="141">
        <f>ROUND(I175*H175,2)</f>
        <v>0</v>
      </c>
      <c r="K175" s="142"/>
      <c r="L175" s="30"/>
      <c r="M175" s="143" t="s">
        <v>1</v>
      </c>
      <c r="N175" s="144" t="s">
        <v>46</v>
      </c>
      <c r="P175" s="145">
        <f>O175*H175</f>
        <v>0</v>
      </c>
      <c r="Q175" s="145">
        <v>0</v>
      </c>
      <c r="R175" s="145">
        <f>Q175*H175</f>
        <v>0</v>
      </c>
      <c r="S175" s="145">
        <v>0</v>
      </c>
      <c r="T175" s="146">
        <f>S175*H175</f>
        <v>0</v>
      </c>
      <c r="AR175" s="147" t="s">
        <v>174</v>
      </c>
      <c r="AT175" s="147" t="s">
        <v>170</v>
      </c>
      <c r="AU175" s="147" t="s">
        <v>98</v>
      </c>
      <c r="AY175" s="15" t="s">
        <v>168</v>
      </c>
      <c r="BE175" s="148">
        <f>IF(N175="základní",J175,0)</f>
        <v>0</v>
      </c>
      <c r="BF175" s="148">
        <f>IF(N175="snížená",J175,0)</f>
        <v>0</v>
      </c>
      <c r="BG175" s="148">
        <f>IF(N175="zákl. přenesená",J175,0)</f>
        <v>0</v>
      </c>
      <c r="BH175" s="148">
        <f>IF(N175="sníž. přenesená",J175,0)</f>
        <v>0</v>
      </c>
      <c r="BI175" s="148">
        <f>IF(N175="nulová",J175,0)</f>
        <v>0</v>
      </c>
      <c r="BJ175" s="15" t="s">
        <v>88</v>
      </c>
      <c r="BK175" s="148">
        <f>ROUND(I175*H175,2)</f>
        <v>0</v>
      </c>
      <c r="BL175" s="15" t="s">
        <v>174</v>
      </c>
      <c r="BM175" s="147" t="s">
        <v>440</v>
      </c>
    </row>
    <row r="176" spans="2:47" s="1" customFormat="1" ht="10.2">
      <c r="B176" s="30"/>
      <c r="D176" s="149" t="s">
        <v>181</v>
      </c>
      <c r="F176" s="150" t="s">
        <v>441</v>
      </c>
      <c r="I176" s="151"/>
      <c r="L176" s="30"/>
      <c r="M176" s="152"/>
      <c r="T176" s="54"/>
      <c r="AT176" s="15" t="s">
        <v>181</v>
      </c>
      <c r="AU176" s="15" t="s">
        <v>98</v>
      </c>
    </row>
    <row r="177" spans="2:65" s="1" customFormat="1" ht="24.15" customHeight="1">
      <c r="B177" s="30"/>
      <c r="C177" s="135" t="s">
        <v>8</v>
      </c>
      <c r="D177" s="135" t="s">
        <v>170</v>
      </c>
      <c r="E177" s="136" t="s">
        <v>442</v>
      </c>
      <c r="F177" s="137" t="s">
        <v>443</v>
      </c>
      <c r="G177" s="138" t="s">
        <v>179</v>
      </c>
      <c r="H177" s="139">
        <v>60.5</v>
      </c>
      <c r="I177" s="140"/>
      <c r="J177" s="141">
        <f>ROUND(I177*H177,2)</f>
        <v>0</v>
      </c>
      <c r="K177" s="142"/>
      <c r="L177" s="30"/>
      <c r="M177" s="143" t="s">
        <v>1</v>
      </c>
      <c r="N177" s="144" t="s">
        <v>46</v>
      </c>
      <c r="P177" s="145">
        <f>O177*H177</f>
        <v>0</v>
      </c>
      <c r="Q177" s="145">
        <v>0.00140514</v>
      </c>
      <c r="R177" s="145">
        <f>Q177*H177</f>
        <v>0.08501097</v>
      </c>
      <c r="S177" s="145">
        <v>0</v>
      </c>
      <c r="T177" s="146">
        <f>S177*H177</f>
        <v>0</v>
      </c>
      <c r="AR177" s="147" t="s">
        <v>174</v>
      </c>
      <c r="AT177" s="147" t="s">
        <v>170</v>
      </c>
      <c r="AU177" s="147" t="s">
        <v>98</v>
      </c>
      <c r="AY177" s="15" t="s">
        <v>168</v>
      </c>
      <c r="BE177" s="148">
        <f>IF(N177="základní",J177,0)</f>
        <v>0</v>
      </c>
      <c r="BF177" s="148">
        <f>IF(N177="snížená",J177,0)</f>
        <v>0</v>
      </c>
      <c r="BG177" s="148">
        <f>IF(N177="zákl. přenesená",J177,0)</f>
        <v>0</v>
      </c>
      <c r="BH177" s="148">
        <f>IF(N177="sníž. přenesená",J177,0)</f>
        <v>0</v>
      </c>
      <c r="BI177" s="148">
        <f>IF(N177="nulová",J177,0)</f>
        <v>0</v>
      </c>
      <c r="BJ177" s="15" t="s">
        <v>88</v>
      </c>
      <c r="BK177" s="148">
        <f>ROUND(I177*H177,2)</f>
        <v>0</v>
      </c>
      <c r="BL177" s="15" t="s">
        <v>174</v>
      </c>
      <c r="BM177" s="147" t="s">
        <v>444</v>
      </c>
    </row>
    <row r="178" spans="2:47" s="1" customFormat="1" ht="10.2">
      <c r="B178" s="30"/>
      <c r="D178" s="149" t="s">
        <v>181</v>
      </c>
      <c r="F178" s="150" t="s">
        <v>445</v>
      </c>
      <c r="I178" s="151"/>
      <c r="L178" s="30"/>
      <c r="M178" s="152"/>
      <c r="T178" s="54"/>
      <c r="AT178" s="15" t="s">
        <v>181</v>
      </c>
      <c r="AU178" s="15" t="s">
        <v>98</v>
      </c>
    </row>
    <row r="179" spans="2:65" s="1" customFormat="1" ht="33" customHeight="1">
      <c r="B179" s="30"/>
      <c r="C179" s="135" t="s">
        <v>246</v>
      </c>
      <c r="D179" s="135" t="s">
        <v>170</v>
      </c>
      <c r="E179" s="136" t="s">
        <v>446</v>
      </c>
      <c r="F179" s="137" t="s">
        <v>447</v>
      </c>
      <c r="G179" s="138" t="s">
        <v>179</v>
      </c>
      <c r="H179" s="139">
        <v>60.5</v>
      </c>
      <c r="I179" s="140"/>
      <c r="J179" s="141">
        <f>ROUND(I179*H179,2)</f>
        <v>0</v>
      </c>
      <c r="K179" s="142"/>
      <c r="L179" s="30"/>
      <c r="M179" s="143" t="s">
        <v>1</v>
      </c>
      <c r="N179" s="144" t="s">
        <v>46</v>
      </c>
      <c r="P179" s="145">
        <f>O179*H179</f>
        <v>0</v>
      </c>
      <c r="Q179" s="145">
        <v>0</v>
      </c>
      <c r="R179" s="145">
        <f>Q179*H179</f>
        <v>0</v>
      </c>
      <c r="S179" s="145">
        <v>0</v>
      </c>
      <c r="T179" s="146">
        <f>S179*H179</f>
        <v>0</v>
      </c>
      <c r="AR179" s="147" t="s">
        <v>174</v>
      </c>
      <c r="AT179" s="147" t="s">
        <v>170</v>
      </c>
      <c r="AU179" s="147" t="s">
        <v>98</v>
      </c>
      <c r="AY179" s="15" t="s">
        <v>168</v>
      </c>
      <c r="BE179" s="148">
        <f>IF(N179="základní",J179,0)</f>
        <v>0</v>
      </c>
      <c r="BF179" s="148">
        <f>IF(N179="snížená",J179,0)</f>
        <v>0</v>
      </c>
      <c r="BG179" s="148">
        <f>IF(N179="zákl. přenesená",J179,0)</f>
        <v>0</v>
      </c>
      <c r="BH179" s="148">
        <f>IF(N179="sníž. přenesená",J179,0)</f>
        <v>0</v>
      </c>
      <c r="BI179" s="148">
        <f>IF(N179="nulová",J179,0)</f>
        <v>0</v>
      </c>
      <c r="BJ179" s="15" t="s">
        <v>88</v>
      </c>
      <c r="BK179" s="148">
        <f>ROUND(I179*H179,2)</f>
        <v>0</v>
      </c>
      <c r="BL179" s="15" t="s">
        <v>174</v>
      </c>
      <c r="BM179" s="147" t="s">
        <v>448</v>
      </c>
    </row>
    <row r="180" spans="2:47" s="1" customFormat="1" ht="10.2">
      <c r="B180" s="30"/>
      <c r="D180" s="149" t="s">
        <v>181</v>
      </c>
      <c r="F180" s="150" t="s">
        <v>449</v>
      </c>
      <c r="I180" s="151"/>
      <c r="L180" s="30"/>
      <c r="M180" s="152"/>
      <c r="T180" s="54"/>
      <c r="AT180" s="15" t="s">
        <v>181</v>
      </c>
      <c r="AU180" s="15" t="s">
        <v>98</v>
      </c>
    </row>
    <row r="181" spans="2:65" s="1" customFormat="1" ht="24.15" customHeight="1">
      <c r="B181" s="30"/>
      <c r="C181" s="171" t="s">
        <v>252</v>
      </c>
      <c r="D181" s="171" t="s">
        <v>410</v>
      </c>
      <c r="E181" s="172" t="s">
        <v>450</v>
      </c>
      <c r="F181" s="173" t="s">
        <v>451</v>
      </c>
      <c r="G181" s="174" t="s">
        <v>179</v>
      </c>
      <c r="H181" s="175">
        <v>70.513</v>
      </c>
      <c r="I181" s="176"/>
      <c r="J181" s="177">
        <f>ROUND(I181*H181,2)</f>
        <v>0</v>
      </c>
      <c r="K181" s="178"/>
      <c r="L181" s="179"/>
      <c r="M181" s="180" t="s">
        <v>1</v>
      </c>
      <c r="N181" s="181" t="s">
        <v>46</v>
      </c>
      <c r="P181" s="145">
        <f>O181*H181</f>
        <v>0</v>
      </c>
      <c r="Q181" s="145">
        <v>0.00061</v>
      </c>
      <c r="R181" s="145">
        <f>Q181*H181</f>
        <v>0.043012930000000005</v>
      </c>
      <c r="S181" s="145">
        <v>0</v>
      </c>
      <c r="T181" s="146">
        <f>S181*H181</f>
        <v>0</v>
      </c>
      <c r="AR181" s="147" t="s">
        <v>221</v>
      </c>
      <c r="AT181" s="147" t="s">
        <v>410</v>
      </c>
      <c r="AU181" s="147" t="s">
        <v>98</v>
      </c>
      <c r="AY181" s="15" t="s">
        <v>168</v>
      </c>
      <c r="BE181" s="148">
        <f>IF(N181="základní",J181,0)</f>
        <v>0</v>
      </c>
      <c r="BF181" s="148">
        <f>IF(N181="snížená",J181,0)</f>
        <v>0</v>
      </c>
      <c r="BG181" s="148">
        <f>IF(N181="zákl. přenesená",J181,0)</f>
        <v>0</v>
      </c>
      <c r="BH181" s="148">
        <f>IF(N181="sníž. přenesená",J181,0)</f>
        <v>0</v>
      </c>
      <c r="BI181" s="148">
        <f>IF(N181="nulová",J181,0)</f>
        <v>0</v>
      </c>
      <c r="BJ181" s="15" t="s">
        <v>88</v>
      </c>
      <c r="BK181" s="148">
        <f>ROUND(I181*H181,2)</f>
        <v>0</v>
      </c>
      <c r="BL181" s="15" t="s">
        <v>174</v>
      </c>
      <c r="BM181" s="147" t="s">
        <v>452</v>
      </c>
    </row>
    <row r="182" spans="2:51" s="12" customFormat="1" ht="10.2">
      <c r="B182" s="153"/>
      <c r="D182" s="154" t="s">
        <v>183</v>
      </c>
      <c r="F182" s="156" t="s">
        <v>453</v>
      </c>
      <c r="H182" s="157">
        <v>70.513</v>
      </c>
      <c r="I182" s="158"/>
      <c r="L182" s="153"/>
      <c r="M182" s="159"/>
      <c r="T182" s="160"/>
      <c r="AT182" s="155" t="s">
        <v>183</v>
      </c>
      <c r="AU182" s="155" t="s">
        <v>98</v>
      </c>
      <c r="AV182" s="12" t="s">
        <v>90</v>
      </c>
      <c r="AW182" s="12" t="s">
        <v>4</v>
      </c>
      <c r="AX182" s="12" t="s">
        <v>88</v>
      </c>
      <c r="AY182" s="155" t="s">
        <v>168</v>
      </c>
    </row>
    <row r="183" spans="2:65" s="1" customFormat="1" ht="24.15" customHeight="1">
      <c r="B183" s="30"/>
      <c r="C183" s="135" t="s">
        <v>258</v>
      </c>
      <c r="D183" s="135" t="s">
        <v>170</v>
      </c>
      <c r="E183" s="136" t="s">
        <v>454</v>
      </c>
      <c r="F183" s="137" t="s">
        <v>455</v>
      </c>
      <c r="G183" s="138" t="s">
        <v>179</v>
      </c>
      <c r="H183" s="139">
        <v>60.5</v>
      </c>
      <c r="I183" s="140"/>
      <c r="J183" s="141">
        <f>ROUND(I183*H183,2)</f>
        <v>0</v>
      </c>
      <c r="K183" s="142"/>
      <c r="L183" s="30"/>
      <c r="M183" s="143" t="s">
        <v>1</v>
      </c>
      <c r="N183" s="144" t="s">
        <v>46</v>
      </c>
      <c r="P183" s="145">
        <f>O183*H183</f>
        <v>0</v>
      </c>
      <c r="Q183" s="145">
        <v>0</v>
      </c>
      <c r="R183" s="145">
        <f>Q183*H183</f>
        <v>0</v>
      </c>
      <c r="S183" s="145">
        <v>0</v>
      </c>
      <c r="T183" s="146">
        <f>S183*H183</f>
        <v>0</v>
      </c>
      <c r="AR183" s="147" t="s">
        <v>174</v>
      </c>
      <c r="AT183" s="147" t="s">
        <v>170</v>
      </c>
      <c r="AU183" s="147" t="s">
        <v>98</v>
      </c>
      <c r="AY183" s="15" t="s">
        <v>168</v>
      </c>
      <c r="BE183" s="148">
        <f>IF(N183="základní",J183,0)</f>
        <v>0</v>
      </c>
      <c r="BF183" s="148">
        <f>IF(N183="snížená",J183,0)</f>
        <v>0</v>
      </c>
      <c r="BG183" s="148">
        <f>IF(N183="zákl. přenesená",J183,0)</f>
        <v>0</v>
      </c>
      <c r="BH183" s="148">
        <f>IF(N183="sníž. přenesená",J183,0)</f>
        <v>0</v>
      </c>
      <c r="BI183" s="148">
        <f>IF(N183="nulová",J183,0)</f>
        <v>0</v>
      </c>
      <c r="BJ183" s="15" t="s">
        <v>88</v>
      </c>
      <c r="BK183" s="148">
        <f>ROUND(I183*H183,2)</f>
        <v>0</v>
      </c>
      <c r="BL183" s="15" t="s">
        <v>174</v>
      </c>
      <c r="BM183" s="147" t="s">
        <v>456</v>
      </c>
    </row>
    <row r="184" spans="2:47" s="1" customFormat="1" ht="10.2">
      <c r="B184" s="30"/>
      <c r="D184" s="149" t="s">
        <v>181</v>
      </c>
      <c r="F184" s="150" t="s">
        <v>457</v>
      </c>
      <c r="I184" s="151"/>
      <c r="L184" s="30"/>
      <c r="M184" s="152"/>
      <c r="T184" s="54"/>
      <c r="AT184" s="15" t="s">
        <v>181</v>
      </c>
      <c r="AU184" s="15" t="s">
        <v>98</v>
      </c>
    </row>
    <row r="185" spans="2:65" s="1" customFormat="1" ht="33" customHeight="1">
      <c r="B185" s="30"/>
      <c r="C185" s="171" t="s">
        <v>263</v>
      </c>
      <c r="D185" s="171" t="s">
        <v>410</v>
      </c>
      <c r="E185" s="172" t="s">
        <v>458</v>
      </c>
      <c r="F185" s="173" t="s">
        <v>459</v>
      </c>
      <c r="G185" s="174" t="s">
        <v>179</v>
      </c>
      <c r="H185" s="175">
        <v>127.05</v>
      </c>
      <c r="I185" s="176"/>
      <c r="J185" s="177">
        <f>ROUND(I185*H185,2)</f>
        <v>0</v>
      </c>
      <c r="K185" s="178"/>
      <c r="L185" s="179"/>
      <c r="M185" s="180" t="s">
        <v>1</v>
      </c>
      <c r="N185" s="181" t="s">
        <v>46</v>
      </c>
      <c r="P185" s="145">
        <f>O185*H185</f>
        <v>0</v>
      </c>
      <c r="Q185" s="145">
        <v>0.00296</v>
      </c>
      <c r="R185" s="145">
        <f>Q185*H185</f>
        <v>0.376068</v>
      </c>
      <c r="S185" s="145">
        <v>0</v>
      </c>
      <c r="T185" s="146">
        <f>S185*H185</f>
        <v>0</v>
      </c>
      <c r="AR185" s="147" t="s">
        <v>221</v>
      </c>
      <c r="AT185" s="147" t="s">
        <v>410</v>
      </c>
      <c r="AU185" s="147" t="s">
        <v>98</v>
      </c>
      <c r="AY185" s="15" t="s">
        <v>168</v>
      </c>
      <c r="BE185" s="148">
        <f>IF(N185="základní",J185,0)</f>
        <v>0</v>
      </c>
      <c r="BF185" s="148">
        <f>IF(N185="snížená",J185,0)</f>
        <v>0</v>
      </c>
      <c r="BG185" s="148">
        <f>IF(N185="zákl. přenesená",J185,0)</f>
        <v>0</v>
      </c>
      <c r="BH185" s="148">
        <f>IF(N185="sníž. přenesená",J185,0)</f>
        <v>0</v>
      </c>
      <c r="BI185" s="148">
        <f>IF(N185="nulová",J185,0)</f>
        <v>0</v>
      </c>
      <c r="BJ185" s="15" t="s">
        <v>88</v>
      </c>
      <c r="BK185" s="148">
        <f>ROUND(I185*H185,2)</f>
        <v>0</v>
      </c>
      <c r="BL185" s="15" t="s">
        <v>174</v>
      </c>
      <c r="BM185" s="147" t="s">
        <v>460</v>
      </c>
    </row>
    <row r="186" spans="2:51" s="12" customFormat="1" ht="10.2">
      <c r="B186" s="153"/>
      <c r="D186" s="154" t="s">
        <v>183</v>
      </c>
      <c r="F186" s="156" t="s">
        <v>461</v>
      </c>
      <c r="H186" s="157">
        <v>127.05</v>
      </c>
      <c r="I186" s="158"/>
      <c r="L186" s="153"/>
      <c r="M186" s="159"/>
      <c r="T186" s="160"/>
      <c r="AT186" s="155" t="s">
        <v>183</v>
      </c>
      <c r="AU186" s="155" t="s">
        <v>98</v>
      </c>
      <c r="AV186" s="12" t="s">
        <v>90</v>
      </c>
      <c r="AW186" s="12" t="s">
        <v>4</v>
      </c>
      <c r="AX186" s="12" t="s">
        <v>88</v>
      </c>
      <c r="AY186" s="155" t="s">
        <v>168</v>
      </c>
    </row>
    <row r="187" spans="2:65" s="1" customFormat="1" ht="21.75" customHeight="1">
      <c r="B187" s="30"/>
      <c r="C187" s="135" t="s">
        <v>270</v>
      </c>
      <c r="D187" s="135" t="s">
        <v>170</v>
      </c>
      <c r="E187" s="136" t="s">
        <v>462</v>
      </c>
      <c r="F187" s="137" t="s">
        <v>463</v>
      </c>
      <c r="G187" s="138" t="s">
        <v>179</v>
      </c>
      <c r="H187" s="139">
        <v>60.5</v>
      </c>
      <c r="I187" s="140"/>
      <c r="J187" s="141">
        <f>ROUND(I187*H187,2)</f>
        <v>0</v>
      </c>
      <c r="K187" s="142"/>
      <c r="L187" s="30"/>
      <c r="M187" s="143" t="s">
        <v>1</v>
      </c>
      <c r="N187" s="144" t="s">
        <v>46</v>
      </c>
      <c r="P187" s="145">
        <f>O187*H187</f>
        <v>0</v>
      </c>
      <c r="Q187" s="145">
        <v>3.472E-06</v>
      </c>
      <c r="R187" s="145">
        <f>Q187*H187</f>
        <v>0.000210056</v>
      </c>
      <c r="S187" s="145">
        <v>0</v>
      </c>
      <c r="T187" s="146">
        <f>S187*H187</f>
        <v>0</v>
      </c>
      <c r="AR187" s="147" t="s">
        <v>174</v>
      </c>
      <c r="AT187" s="147" t="s">
        <v>170</v>
      </c>
      <c r="AU187" s="147" t="s">
        <v>98</v>
      </c>
      <c r="AY187" s="15" t="s">
        <v>168</v>
      </c>
      <c r="BE187" s="148">
        <f>IF(N187="základní",J187,0)</f>
        <v>0</v>
      </c>
      <c r="BF187" s="148">
        <f>IF(N187="snížená",J187,0)</f>
        <v>0</v>
      </c>
      <c r="BG187" s="148">
        <f>IF(N187="zákl. přenesená",J187,0)</f>
        <v>0</v>
      </c>
      <c r="BH187" s="148">
        <f>IF(N187="sníž. přenesená",J187,0)</f>
        <v>0</v>
      </c>
      <c r="BI187" s="148">
        <f>IF(N187="nulová",J187,0)</f>
        <v>0</v>
      </c>
      <c r="BJ187" s="15" t="s">
        <v>88</v>
      </c>
      <c r="BK187" s="148">
        <f>ROUND(I187*H187,2)</f>
        <v>0</v>
      </c>
      <c r="BL187" s="15" t="s">
        <v>174</v>
      </c>
      <c r="BM187" s="147" t="s">
        <v>464</v>
      </c>
    </row>
    <row r="188" spans="2:47" s="1" customFormat="1" ht="10.2">
      <c r="B188" s="30"/>
      <c r="D188" s="149" t="s">
        <v>181</v>
      </c>
      <c r="F188" s="150" t="s">
        <v>465</v>
      </c>
      <c r="I188" s="151"/>
      <c r="L188" s="30"/>
      <c r="M188" s="152"/>
      <c r="T188" s="54"/>
      <c r="AT188" s="15" t="s">
        <v>181</v>
      </c>
      <c r="AU188" s="15" t="s">
        <v>98</v>
      </c>
    </row>
    <row r="189" spans="2:47" s="1" customFormat="1" ht="19.2">
      <c r="B189" s="30"/>
      <c r="D189" s="154" t="s">
        <v>414</v>
      </c>
      <c r="F189" s="182" t="s">
        <v>466</v>
      </c>
      <c r="I189" s="151"/>
      <c r="L189" s="30"/>
      <c r="M189" s="152"/>
      <c r="T189" s="54"/>
      <c r="AT189" s="15" t="s">
        <v>414</v>
      </c>
      <c r="AU189" s="15" t="s">
        <v>98</v>
      </c>
    </row>
    <row r="190" spans="2:63" s="11" customFormat="1" ht="20.85" customHeight="1">
      <c r="B190" s="123"/>
      <c r="D190" s="124" t="s">
        <v>80</v>
      </c>
      <c r="E190" s="133" t="s">
        <v>467</v>
      </c>
      <c r="F190" s="133" t="s">
        <v>468</v>
      </c>
      <c r="I190" s="126"/>
      <c r="J190" s="134">
        <f>BK190</f>
        <v>0</v>
      </c>
      <c r="L190" s="123"/>
      <c r="M190" s="128"/>
      <c r="P190" s="129">
        <f>SUM(P191:P216)</f>
        <v>0</v>
      </c>
      <c r="R190" s="129">
        <f>SUM(R191:R216)</f>
        <v>0.85717537642</v>
      </c>
      <c r="T190" s="130">
        <f>SUM(T191:T216)</f>
        <v>0</v>
      </c>
      <c r="AR190" s="124" t="s">
        <v>88</v>
      </c>
      <c r="AT190" s="131" t="s">
        <v>80</v>
      </c>
      <c r="AU190" s="131" t="s">
        <v>90</v>
      </c>
      <c r="AY190" s="124" t="s">
        <v>168</v>
      </c>
      <c r="BK190" s="132">
        <f>SUM(BK191:BK216)</f>
        <v>0</v>
      </c>
    </row>
    <row r="191" spans="2:65" s="1" customFormat="1" ht="24.15" customHeight="1">
      <c r="B191" s="30"/>
      <c r="C191" s="135" t="s">
        <v>275</v>
      </c>
      <c r="D191" s="135" t="s">
        <v>170</v>
      </c>
      <c r="E191" s="136" t="s">
        <v>469</v>
      </c>
      <c r="F191" s="137" t="s">
        <v>470</v>
      </c>
      <c r="G191" s="138" t="s">
        <v>179</v>
      </c>
      <c r="H191" s="139">
        <v>54.4</v>
      </c>
      <c r="I191" s="140"/>
      <c r="J191" s="141">
        <f>ROUND(I191*H191,2)</f>
        <v>0</v>
      </c>
      <c r="K191" s="142"/>
      <c r="L191" s="30"/>
      <c r="M191" s="143" t="s">
        <v>1</v>
      </c>
      <c r="N191" s="144" t="s">
        <v>46</v>
      </c>
      <c r="P191" s="145">
        <f>O191*H191</f>
        <v>0</v>
      </c>
      <c r="Q191" s="145">
        <v>0.0048</v>
      </c>
      <c r="R191" s="145">
        <f>Q191*H191</f>
        <v>0.26111999999999996</v>
      </c>
      <c r="S191" s="145">
        <v>0</v>
      </c>
      <c r="T191" s="146">
        <f>S191*H191</f>
        <v>0</v>
      </c>
      <c r="AR191" s="147" t="s">
        <v>263</v>
      </c>
      <c r="AT191" s="147" t="s">
        <v>170</v>
      </c>
      <c r="AU191" s="147" t="s">
        <v>98</v>
      </c>
      <c r="AY191" s="15" t="s">
        <v>168</v>
      </c>
      <c r="BE191" s="148">
        <f>IF(N191="základní",J191,0)</f>
        <v>0</v>
      </c>
      <c r="BF191" s="148">
        <f>IF(N191="snížená",J191,0)</f>
        <v>0</v>
      </c>
      <c r="BG191" s="148">
        <f>IF(N191="zákl. přenesená",J191,0)</f>
        <v>0</v>
      </c>
      <c r="BH191" s="148">
        <f>IF(N191="sníž. přenesená",J191,0)</f>
        <v>0</v>
      </c>
      <c r="BI191" s="148">
        <f>IF(N191="nulová",J191,0)</f>
        <v>0</v>
      </c>
      <c r="BJ191" s="15" t="s">
        <v>88</v>
      </c>
      <c r="BK191" s="148">
        <f>ROUND(I191*H191,2)</f>
        <v>0</v>
      </c>
      <c r="BL191" s="15" t="s">
        <v>263</v>
      </c>
      <c r="BM191" s="147" t="s">
        <v>471</v>
      </c>
    </row>
    <row r="192" spans="2:47" s="1" customFormat="1" ht="10.2">
      <c r="B192" s="30"/>
      <c r="D192" s="149" t="s">
        <v>181</v>
      </c>
      <c r="F192" s="150" t="s">
        <v>472</v>
      </c>
      <c r="I192" s="151"/>
      <c r="L192" s="30"/>
      <c r="M192" s="152"/>
      <c r="T192" s="54"/>
      <c r="AT192" s="15" t="s">
        <v>181</v>
      </c>
      <c r="AU192" s="15" t="s">
        <v>98</v>
      </c>
    </row>
    <row r="193" spans="2:47" s="1" customFormat="1" ht="86.4">
      <c r="B193" s="30"/>
      <c r="D193" s="154" t="s">
        <v>414</v>
      </c>
      <c r="F193" s="182" t="s">
        <v>473</v>
      </c>
      <c r="I193" s="151"/>
      <c r="L193" s="30"/>
      <c r="M193" s="152"/>
      <c r="T193" s="54"/>
      <c r="AT193" s="15" t="s">
        <v>414</v>
      </c>
      <c r="AU193" s="15" t="s">
        <v>98</v>
      </c>
    </row>
    <row r="194" spans="2:51" s="12" customFormat="1" ht="20.4">
      <c r="B194" s="153"/>
      <c r="D194" s="154" t="s">
        <v>183</v>
      </c>
      <c r="E194" s="155" t="s">
        <v>1</v>
      </c>
      <c r="F194" s="156" t="s">
        <v>474</v>
      </c>
      <c r="H194" s="157">
        <v>54.4</v>
      </c>
      <c r="I194" s="158"/>
      <c r="L194" s="153"/>
      <c r="M194" s="159"/>
      <c r="T194" s="160"/>
      <c r="AT194" s="155" t="s">
        <v>183</v>
      </c>
      <c r="AU194" s="155" t="s">
        <v>98</v>
      </c>
      <c r="AV194" s="12" t="s">
        <v>90</v>
      </c>
      <c r="AW194" s="12" t="s">
        <v>36</v>
      </c>
      <c r="AX194" s="12" t="s">
        <v>88</v>
      </c>
      <c r="AY194" s="155" t="s">
        <v>168</v>
      </c>
    </row>
    <row r="195" spans="2:65" s="1" customFormat="1" ht="24.15" customHeight="1">
      <c r="B195" s="30"/>
      <c r="C195" s="135" t="s">
        <v>281</v>
      </c>
      <c r="D195" s="135" t="s">
        <v>170</v>
      </c>
      <c r="E195" s="136" t="s">
        <v>475</v>
      </c>
      <c r="F195" s="137" t="s">
        <v>476</v>
      </c>
      <c r="G195" s="138" t="s">
        <v>179</v>
      </c>
      <c r="H195" s="139">
        <v>54.4</v>
      </c>
      <c r="I195" s="140"/>
      <c r="J195" s="141">
        <f>ROUND(I195*H195,2)</f>
        <v>0</v>
      </c>
      <c r="K195" s="142"/>
      <c r="L195" s="30"/>
      <c r="M195" s="143" t="s">
        <v>1</v>
      </c>
      <c r="N195" s="144" t="s">
        <v>46</v>
      </c>
      <c r="P195" s="145">
        <f>O195*H195</f>
        <v>0</v>
      </c>
      <c r="Q195" s="145">
        <v>0.0004</v>
      </c>
      <c r="R195" s="145">
        <f>Q195*H195</f>
        <v>0.02176</v>
      </c>
      <c r="S195" s="145">
        <v>0</v>
      </c>
      <c r="T195" s="146">
        <f>S195*H195</f>
        <v>0</v>
      </c>
      <c r="AR195" s="147" t="s">
        <v>263</v>
      </c>
      <c r="AT195" s="147" t="s">
        <v>170</v>
      </c>
      <c r="AU195" s="147" t="s">
        <v>98</v>
      </c>
      <c r="AY195" s="15" t="s">
        <v>168</v>
      </c>
      <c r="BE195" s="148">
        <f>IF(N195="základní",J195,0)</f>
        <v>0</v>
      </c>
      <c r="BF195" s="148">
        <f>IF(N195="snížená",J195,0)</f>
        <v>0</v>
      </c>
      <c r="BG195" s="148">
        <f>IF(N195="zákl. přenesená",J195,0)</f>
        <v>0</v>
      </c>
      <c r="BH195" s="148">
        <f>IF(N195="sníž. přenesená",J195,0)</f>
        <v>0</v>
      </c>
      <c r="BI195" s="148">
        <f>IF(N195="nulová",J195,0)</f>
        <v>0</v>
      </c>
      <c r="BJ195" s="15" t="s">
        <v>88</v>
      </c>
      <c r="BK195" s="148">
        <f>ROUND(I195*H195,2)</f>
        <v>0</v>
      </c>
      <c r="BL195" s="15" t="s">
        <v>263</v>
      </c>
      <c r="BM195" s="147" t="s">
        <v>477</v>
      </c>
    </row>
    <row r="196" spans="2:47" s="1" customFormat="1" ht="10.2">
      <c r="B196" s="30"/>
      <c r="D196" s="149" t="s">
        <v>181</v>
      </c>
      <c r="F196" s="150" t="s">
        <v>478</v>
      </c>
      <c r="I196" s="151"/>
      <c r="L196" s="30"/>
      <c r="M196" s="152"/>
      <c r="T196" s="54"/>
      <c r="AT196" s="15" t="s">
        <v>181</v>
      </c>
      <c r="AU196" s="15" t="s">
        <v>98</v>
      </c>
    </row>
    <row r="197" spans="2:65" s="1" customFormat="1" ht="16.5" customHeight="1">
      <c r="B197" s="30"/>
      <c r="C197" s="135" t="s">
        <v>287</v>
      </c>
      <c r="D197" s="135" t="s">
        <v>170</v>
      </c>
      <c r="E197" s="136" t="s">
        <v>479</v>
      </c>
      <c r="F197" s="137" t="s">
        <v>480</v>
      </c>
      <c r="G197" s="138" t="s">
        <v>179</v>
      </c>
      <c r="H197" s="139">
        <v>49.8</v>
      </c>
      <c r="I197" s="140"/>
      <c r="J197" s="141">
        <f>ROUND(I197*H197,2)</f>
        <v>0</v>
      </c>
      <c r="K197" s="142"/>
      <c r="L197" s="30"/>
      <c r="M197" s="143" t="s">
        <v>1</v>
      </c>
      <c r="N197" s="144" t="s">
        <v>46</v>
      </c>
      <c r="P197" s="145">
        <f>O197*H197</f>
        <v>0</v>
      </c>
      <c r="Q197" s="145">
        <v>0</v>
      </c>
      <c r="R197" s="145">
        <f>Q197*H197</f>
        <v>0</v>
      </c>
      <c r="S197" s="145">
        <v>0</v>
      </c>
      <c r="T197" s="146">
        <f>S197*H197</f>
        <v>0</v>
      </c>
      <c r="AR197" s="147" t="s">
        <v>263</v>
      </c>
      <c r="AT197" s="147" t="s">
        <v>170</v>
      </c>
      <c r="AU197" s="147" t="s">
        <v>98</v>
      </c>
      <c r="AY197" s="15" t="s">
        <v>168</v>
      </c>
      <c r="BE197" s="148">
        <f>IF(N197="základní",J197,0)</f>
        <v>0</v>
      </c>
      <c r="BF197" s="148">
        <f>IF(N197="snížená",J197,0)</f>
        <v>0</v>
      </c>
      <c r="BG197" s="148">
        <f>IF(N197="zákl. přenesená",J197,0)</f>
        <v>0</v>
      </c>
      <c r="BH197" s="148">
        <f>IF(N197="sníž. přenesená",J197,0)</f>
        <v>0</v>
      </c>
      <c r="BI197" s="148">
        <f>IF(N197="nulová",J197,0)</f>
        <v>0</v>
      </c>
      <c r="BJ197" s="15" t="s">
        <v>88</v>
      </c>
      <c r="BK197" s="148">
        <f>ROUND(I197*H197,2)</f>
        <v>0</v>
      </c>
      <c r="BL197" s="15" t="s">
        <v>263</v>
      </c>
      <c r="BM197" s="147" t="s">
        <v>481</v>
      </c>
    </row>
    <row r="198" spans="2:47" s="1" customFormat="1" ht="10.2">
      <c r="B198" s="30"/>
      <c r="D198" s="149" t="s">
        <v>181</v>
      </c>
      <c r="F198" s="150" t="s">
        <v>482</v>
      </c>
      <c r="I198" s="151"/>
      <c r="L198" s="30"/>
      <c r="M198" s="152"/>
      <c r="T198" s="54"/>
      <c r="AT198" s="15" t="s">
        <v>181</v>
      </c>
      <c r="AU198" s="15" t="s">
        <v>98</v>
      </c>
    </row>
    <row r="199" spans="2:65" s="1" customFormat="1" ht="33" customHeight="1">
      <c r="B199" s="30"/>
      <c r="C199" s="135" t="s">
        <v>7</v>
      </c>
      <c r="D199" s="135" t="s">
        <v>170</v>
      </c>
      <c r="E199" s="136" t="s">
        <v>425</v>
      </c>
      <c r="F199" s="137" t="s">
        <v>426</v>
      </c>
      <c r="G199" s="138" t="s">
        <v>179</v>
      </c>
      <c r="H199" s="139">
        <v>49.8</v>
      </c>
      <c r="I199" s="140"/>
      <c r="J199" s="141">
        <f>ROUND(I199*H199,2)</f>
        <v>0</v>
      </c>
      <c r="K199" s="142"/>
      <c r="L199" s="30"/>
      <c r="M199" s="143" t="s">
        <v>1</v>
      </c>
      <c r="N199" s="144" t="s">
        <v>46</v>
      </c>
      <c r="P199" s="145">
        <f>O199*H199</f>
        <v>0</v>
      </c>
      <c r="Q199" s="145">
        <v>0.004545</v>
      </c>
      <c r="R199" s="145">
        <f>Q199*H199</f>
        <v>0.22634100000000001</v>
      </c>
      <c r="S199" s="145">
        <v>0</v>
      </c>
      <c r="T199" s="146">
        <f>S199*H199</f>
        <v>0</v>
      </c>
      <c r="AR199" s="147" t="s">
        <v>263</v>
      </c>
      <c r="AT199" s="147" t="s">
        <v>170</v>
      </c>
      <c r="AU199" s="147" t="s">
        <v>98</v>
      </c>
      <c r="AY199" s="15" t="s">
        <v>168</v>
      </c>
      <c r="BE199" s="148">
        <f>IF(N199="základní",J199,0)</f>
        <v>0</v>
      </c>
      <c r="BF199" s="148">
        <f>IF(N199="snížená",J199,0)</f>
        <v>0</v>
      </c>
      <c r="BG199" s="148">
        <f>IF(N199="zákl. přenesená",J199,0)</f>
        <v>0</v>
      </c>
      <c r="BH199" s="148">
        <f>IF(N199="sníž. přenesená",J199,0)</f>
        <v>0</v>
      </c>
      <c r="BI199" s="148">
        <f>IF(N199="nulová",J199,0)</f>
        <v>0</v>
      </c>
      <c r="BJ199" s="15" t="s">
        <v>88</v>
      </c>
      <c r="BK199" s="148">
        <f>ROUND(I199*H199,2)</f>
        <v>0</v>
      </c>
      <c r="BL199" s="15" t="s">
        <v>263</v>
      </c>
      <c r="BM199" s="147" t="s">
        <v>483</v>
      </c>
    </row>
    <row r="200" spans="2:47" s="1" customFormat="1" ht="10.2">
      <c r="B200" s="30"/>
      <c r="D200" s="149" t="s">
        <v>181</v>
      </c>
      <c r="F200" s="150" t="s">
        <v>428</v>
      </c>
      <c r="I200" s="151"/>
      <c r="L200" s="30"/>
      <c r="M200" s="152"/>
      <c r="T200" s="54"/>
      <c r="AT200" s="15" t="s">
        <v>181</v>
      </c>
      <c r="AU200" s="15" t="s">
        <v>98</v>
      </c>
    </row>
    <row r="201" spans="2:65" s="1" customFormat="1" ht="24.15" customHeight="1">
      <c r="B201" s="30"/>
      <c r="C201" s="135" t="s">
        <v>299</v>
      </c>
      <c r="D201" s="135" t="s">
        <v>170</v>
      </c>
      <c r="E201" s="136" t="s">
        <v>484</v>
      </c>
      <c r="F201" s="137" t="s">
        <v>485</v>
      </c>
      <c r="G201" s="138" t="s">
        <v>179</v>
      </c>
      <c r="H201" s="139">
        <v>49.8</v>
      </c>
      <c r="I201" s="140"/>
      <c r="J201" s="141">
        <f>ROUND(I201*H201,2)</f>
        <v>0</v>
      </c>
      <c r="K201" s="142"/>
      <c r="L201" s="30"/>
      <c r="M201" s="143" t="s">
        <v>1</v>
      </c>
      <c r="N201" s="144" t="s">
        <v>46</v>
      </c>
      <c r="P201" s="145">
        <f>O201*H201</f>
        <v>0</v>
      </c>
      <c r="Q201" s="145">
        <v>3.88E-05</v>
      </c>
      <c r="R201" s="145">
        <f>Q201*H201</f>
        <v>0.00193224</v>
      </c>
      <c r="S201" s="145">
        <v>0</v>
      </c>
      <c r="T201" s="146">
        <f>S201*H201</f>
        <v>0</v>
      </c>
      <c r="AR201" s="147" t="s">
        <v>263</v>
      </c>
      <c r="AT201" s="147" t="s">
        <v>170</v>
      </c>
      <c r="AU201" s="147" t="s">
        <v>98</v>
      </c>
      <c r="AY201" s="15" t="s">
        <v>168</v>
      </c>
      <c r="BE201" s="148">
        <f>IF(N201="základní",J201,0)</f>
        <v>0</v>
      </c>
      <c r="BF201" s="148">
        <f>IF(N201="snížená",J201,0)</f>
        <v>0</v>
      </c>
      <c r="BG201" s="148">
        <f>IF(N201="zákl. přenesená",J201,0)</f>
        <v>0</v>
      </c>
      <c r="BH201" s="148">
        <f>IF(N201="sníž. přenesená",J201,0)</f>
        <v>0</v>
      </c>
      <c r="BI201" s="148">
        <f>IF(N201="nulová",J201,0)</f>
        <v>0</v>
      </c>
      <c r="BJ201" s="15" t="s">
        <v>88</v>
      </c>
      <c r="BK201" s="148">
        <f>ROUND(I201*H201,2)</f>
        <v>0</v>
      </c>
      <c r="BL201" s="15" t="s">
        <v>263</v>
      </c>
      <c r="BM201" s="147" t="s">
        <v>486</v>
      </c>
    </row>
    <row r="202" spans="2:47" s="1" customFormat="1" ht="10.2">
      <c r="B202" s="30"/>
      <c r="D202" s="149" t="s">
        <v>181</v>
      </c>
      <c r="F202" s="150" t="s">
        <v>487</v>
      </c>
      <c r="I202" s="151"/>
      <c r="L202" s="30"/>
      <c r="M202" s="152"/>
      <c r="T202" s="54"/>
      <c r="AT202" s="15" t="s">
        <v>181</v>
      </c>
      <c r="AU202" s="15" t="s">
        <v>98</v>
      </c>
    </row>
    <row r="203" spans="2:65" s="1" customFormat="1" ht="33" customHeight="1">
      <c r="B203" s="30"/>
      <c r="C203" s="135" t="s">
        <v>304</v>
      </c>
      <c r="D203" s="135" t="s">
        <v>170</v>
      </c>
      <c r="E203" s="136" t="s">
        <v>488</v>
      </c>
      <c r="F203" s="137" t="s">
        <v>489</v>
      </c>
      <c r="G203" s="138" t="s">
        <v>217</v>
      </c>
      <c r="H203" s="139">
        <v>0.137</v>
      </c>
      <c r="I203" s="140"/>
      <c r="J203" s="141">
        <f>ROUND(I203*H203,2)</f>
        <v>0</v>
      </c>
      <c r="K203" s="142"/>
      <c r="L203" s="30"/>
      <c r="M203" s="143" t="s">
        <v>1</v>
      </c>
      <c r="N203" s="144" t="s">
        <v>46</v>
      </c>
      <c r="P203" s="145">
        <f>O203*H203</f>
        <v>0</v>
      </c>
      <c r="Q203" s="145">
        <v>2.50187</v>
      </c>
      <c r="R203" s="145">
        <f>Q203*H203</f>
        <v>0.34275619</v>
      </c>
      <c r="S203" s="145">
        <v>0</v>
      </c>
      <c r="T203" s="146">
        <f>S203*H203</f>
        <v>0</v>
      </c>
      <c r="AR203" s="147" t="s">
        <v>174</v>
      </c>
      <c r="AT203" s="147" t="s">
        <v>170</v>
      </c>
      <c r="AU203" s="147" t="s">
        <v>98</v>
      </c>
      <c r="AY203" s="15" t="s">
        <v>168</v>
      </c>
      <c r="BE203" s="148">
        <f>IF(N203="základní",J203,0)</f>
        <v>0</v>
      </c>
      <c r="BF203" s="148">
        <f>IF(N203="snížená",J203,0)</f>
        <v>0</v>
      </c>
      <c r="BG203" s="148">
        <f>IF(N203="zákl. přenesená",J203,0)</f>
        <v>0</v>
      </c>
      <c r="BH203" s="148">
        <f>IF(N203="sníž. přenesená",J203,0)</f>
        <v>0</v>
      </c>
      <c r="BI203" s="148">
        <f>IF(N203="nulová",J203,0)</f>
        <v>0</v>
      </c>
      <c r="BJ203" s="15" t="s">
        <v>88</v>
      </c>
      <c r="BK203" s="148">
        <f>ROUND(I203*H203,2)</f>
        <v>0</v>
      </c>
      <c r="BL203" s="15" t="s">
        <v>174</v>
      </c>
      <c r="BM203" s="147" t="s">
        <v>490</v>
      </c>
    </row>
    <row r="204" spans="2:47" s="1" customFormat="1" ht="10.2">
      <c r="B204" s="30"/>
      <c r="D204" s="149" t="s">
        <v>181</v>
      </c>
      <c r="F204" s="150" t="s">
        <v>491</v>
      </c>
      <c r="I204" s="151"/>
      <c r="L204" s="30"/>
      <c r="M204" s="152"/>
      <c r="T204" s="54"/>
      <c r="AT204" s="15" t="s">
        <v>181</v>
      </c>
      <c r="AU204" s="15" t="s">
        <v>98</v>
      </c>
    </row>
    <row r="205" spans="2:51" s="12" customFormat="1" ht="10.2">
      <c r="B205" s="153"/>
      <c r="D205" s="154" t="s">
        <v>183</v>
      </c>
      <c r="E205" s="155" t="s">
        <v>1</v>
      </c>
      <c r="F205" s="156" t="s">
        <v>492</v>
      </c>
      <c r="H205" s="157">
        <v>0.137</v>
      </c>
      <c r="I205" s="158"/>
      <c r="L205" s="153"/>
      <c r="M205" s="159"/>
      <c r="T205" s="160"/>
      <c r="AT205" s="155" t="s">
        <v>183</v>
      </c>
      <c r="AU205" s="155" t="s">
        <v>98</v>
      </c>
      <c r="AV205" s="12" t="s">
        <v>90</v>
      </c>
      <c r="AW205" s="12" t="s">
        <v>36</v>
      </c>
      <c r="AX205" s="12" t="s">
        <v>88</v>
      </c>
      <c r="AY205" s="155" t="s">
        <v>168</v>
      </c>
    </row>
    <row r="206" spans="2:65" s="1" customFormat="1" ht="33" customHeight="1">
      <c r="B206" s="30"/>
      <c r="C206" s="135" t="s">
        <v>309</v>
      </c>
      <c r="D206" s="135" t="s">
        <v>170</v>
      </c>
      <c r="E206" s="136" t="s">
        <v>493</v>
      </c>
      <c r="F206" s="137" t="s">
        <v>494</v>
      </c>
      <c r="G206" s="138" t="s">
        <v>217</v>
      </c>
      <c r="H206" s="139">
        <v>0.137</v>
      </c>
      <c r="I206" s="140"/>
      <c r="J206" s="141">
        <f>ROUND(I206*H206,2)</f>
        <v>0</v>
      </c>
      <c r="K206" s="142"/>
      <c r="L206" s="30"/>
      <c r="M206" s="143" t="s">
        <v>1</v>
      </c>
      <c r="N206" s="144" t="s">
        <v>46</v>
      </c>
      <c r="P206" s="145">
        <f>O206*H206</f>
        <v>0</v>
      </c>
      <c r="Q206" s="145">
        <v>0</v>
      </c>
      <c r="R206" s="145">
        <f>Q206*H206</f>
        <v>0</v>
      </c>
      <c r="S206" s="145">
        <v>0</v>
      </c>
      <c r="T206" s="146">
        <f>S206*H206</f>
        <v>0</v>
      </c>
      <c r="AR206" s="147" t="s">
        <v>174</v>
      </c>
      <c r="AT206" s="147" t="s">
        <v>170</v>
      </c>
      <c r="AU206" s="147" t="s">
        <v>98</v>
      </c>
      <c r="AY206" s="15" t="s">
        <v>168</v>
      </c>
      <c r="BE206" s="148">
        <f>IF(N206="základní",J206,0)</f>
        <v>0</v>
      </c>
      <c r="BF206" s="148">
        <f>IF(N206="snížená",J206,0)</f>
        <v>0</v>
      </c>
      <c r="BG206" s="148">
        <f>IF(N206="zákl. přenesená",J206,0)</f>
        <v>0</v>
      </c>
      <c r="BH206" s="148">
        <f>IF(N206="sníž. přenesená",J206,0)</f>
        <v>0</v>
      </c>
      <c r="BI206" s="148">
        <f>IF(N206="nulová",J206,0)</f>
        <v>0</v>
      </c>
      <c r="BJ206" s="15" t="s">
        <v>88</v>
      </c>
      <c r="BK206" s="148">
        <f>ROUND(I206*H206,2)</f>
        <v>0</v>
      </c>
      <c r="BL206" s="15" t="s">
        <v>174</v>
      </c>
      <c r="BM206" s="147" t="s">
        <v>495</v>
      </c>
    </row>
    <row r="207" spans="2:47" s="1" customFormat="1" ht="10.2">
      <c r="B207" s="30"/>
      <c r="D207" s="149" t="s">
        <v>181</v>
      </c>
      <c r="F207" s="150" t="s">
        <v>496</v>
      </c>
      <c r="I207" s="151"/>
      <c r="L207" s="30"/>
      <c r="M207" s="152"/>
      <c r="T207" s="54"/>
      <c r="AT207" s="15" t="s">
        <v>181</v>
      </c>
      <c r="AU207" s="15" t="s">
        <v>98</v>
      </c>
    </row>
    <row r="208" spans="2:65" s="1" customFormat="1" ht="24.15" customHeight="1">
      <c r="B208" s="30"/>
      <c r="C208" s="135" t="s">
        <v>315</v>
      </c>
      <c r="D208" s="135" t="s">
        <v>170</v>
      </c>
      <c r="E208" s="136" t="s">
        <v>442</v>
      </c>
      <c r="F208" s="137" t="s">
        <v>443</v>
      </c>
      <c r="G208" s="138" t="s">
        <v>179</v>
      </c>
      <c r="H208" s="139">
        <v>1.613</v>
      </c>
      <c r="I208" s="140"/>
      <c r="J208" s="141">
        <f>ROUND(I208*H208,2)</f>
        <v>0</v>
      </c>
      <c r="K208" s="142"/>
      <c r="L208" s="30"/>
      <c r="M208" s="143" t="s">
        <v>1</v>
      </c>
      <c r="N208" s="144" t="s">
        <v>46</v>
      </c>
      <c r="P208" s="145">
        <f>O208*H208</f>
        <v>0</v>
      </c>
      <c r="Q208" s="145">
        <v>0.00140514</v>
      </c>
      <c r="R208" s="145">
        <f>Q208*H208</f>
        <v>0.00226649082</v>
      </c>
      <c r="S208" s="145">
        <v>0</v>
      </c>
      <c r="T208" s="146">
        <f>S208*H208</f>
        <v>0</v>
      </c>
      <c r="AR208" s="147" t="s">
        <v>174</v>
      </c>
      <c r="AT208" s="147" t="s">
        <v>170</v>
      </c>
      <c r="AU208" s="147" t="s">
        <v>98</v>
      </c>
      <c r="AY208" s="15" t="s">
        <v>168</v>
      </c>
      <c r="BE208" s="148">
        <f>IF(N208="základní",J208,0)</f>
        <v>0</v>
      </c>
      <c r="BF208" s="148">
        <f>IF(N208="snížená",J208,0)</f>
        <v>0</v>
      </c>
      <c r="BG208" s="148">
        <f>IF(N208="zákl. přenesená",J208,0)</f>
        <v>0</v>
      </c>
      <c r="BH208" s="148">
        <f>IF(N208="sníž. přenesená",J208,0)</f>
        <v>0</v>
      </c>
      <c r="BI208" s="148">
        <f>IF(N208="nulová",J208,0)</f>
        <v>0</v>
      </c>
      <c r="BJ208" s="15" t="s">
        <v>88</v>
      </c>
      <c r="BK208" s="148">
        <f>ROUND(I208*H208,2)</f>
        <v>0</v>
      </c>
      <c r="BL208" s="15" t="s">
        <v>174</v>
      </c>
      <c r="BM208" s="147" t="s">
        <v>497</v>
      </c>
    </row>
    <row r="209" spans="2:47" s="1" customFormat="1" ht="10.2">
      <c r="B209" s="30"/>
      <c r="D209" s="149" t="s">
        <v>181</v>
      </c>
      <c r="F209" s="150" t="s">
        <v>445</v>
      </c>
      <c r="I209" s="151"/>
      <c r="L209" s="30"/>
      <c r="M209" s="152"/>
      <c r="T209" s="54"/>
      <c r="AT209" s="15" t="s">
        <v>181</v>
      </c>
      <c r="AU209" s="15" t="s">
        <v>98</v>
      </c>
    </row>
    <row r="210" spans="2:65" s="1" customFormat="1" ht="33" customHeight="1">
      <c r="B210" s="30"/>
      <c r="C210" s="135" t="s">
        <v>322</v>
      </c>
      <c r="D210" s="135" t="s">
        <v>170</v>
      </c>
      <c r="E210" s="136" t="s">
        <v>446</v>
      </c>
      <c r="F210" s="137" t="s">
        <v>447</v>
      </c>
      <c r="G210" s="138" t="s">
        <v>179</v>
      </c>
      <c r="H210" s="139">
        <v>1.613</v>
      </c>
      <c r="I210" s="140"/>
      <c r="J210" s="141">
        <f>ROUND(I210*H210,2)</f>
        <v>0</v>
      </c>
      <c r="K210" s="142"/>
      <c r="L210" s="30"/>
      <c r="M210" s="143" t="s">
        <v>1</v>
      </c>
      <c r="N210" s="144" t="s">
        <v>46</v>
      </c>
      <c r="P210" s="145">
        <f>O210*H210</f>
        <v>0</v>
      </c>
      <c r="Q210" s="145">
        <v>0</v>
      </c>
      <c r="R210" s="145">
        <f>Q210*H210</f>
        <v>0</v>
      </c>
      <c r="S210" s="145">
        <v>0</v>
      </c>
      <c r="T210" s="146">
        <f>S210*H210</f>
        <v>0</v>
      </c>
      <c r="AR210" s="147" t="s">
        <v>174</v>
      </c>
      <c r="AT210" s="147" t="s">
        <v>170</v>
      </c>
      <c r="AU210" s="147" t="s">
        <v>98</v>
      </c>
      <c r="AY210" s="15" t="s">
        <v>168</v>
      </c>
      <c r="BE210" s="148">
        <f>IF(N210="základní",J210,0)</f>
        <v>0</v>
      </c>
      <c r="BF210" s="148">
        <f>IF(N210="snížená",J210,0)</f>
        <v>0</v>
      </c>
      <c r="BG210" s="148">
        <f>IF(N210="zákl. přenesená",J210,0)</f>
        <v>0</v>
      </c>
      <c r="BH210" s="148">
        <f>IF(N210="sníž. přenesená",J210,0)</f>
        <v>0</v>
      </c>
      <c r="BI210" s="148">
        <f>IF(N210="nulová",J210,0)</f>
        <v>0</v>
      </c>
      <c r="BJ210" s="15" t="s">
        <v>88</v>
      </c>
      <c r="BK210" s="148">
        <f>ROUND(I210*H210,2)</f>
        <v>0</v>
      </c>
      <c r="BL210" s="15" t="s">
        <v>174</v>
      </c>
      <c r="BM210" s="147" t="s">
        <v>498</v>
      </c>
    </row>
    <row r="211" spans="2:47" s="1" customFormat="1" ht="10.2">
      <c r="B211" s="30"/>
      <c r="D211" s="149" t="s">
        <v>181</v>
      </c>
      <c r="F211" s="150" t="s">
        <v>449</v>
      </c>
      <c r="I211" s="151"/>
      <c r="L211" s="30"/>
      <c r="M211" s="152"/>
      <c r="T211" s="54"/>
      <c r="AT211" s="15" t="s">
        <v>181</v>
      </c>
      <c r="AU211" s="15" t="s">
        <v>98</v>
      </c>
    </row>
    <row r="212" spans="2:51" s="12" customFormat="1" ht="10.2">
      <c r="B212" s="153"/>
      <c r="D212" s="154" t="s">
        <v>183</v>
      </c>
      <c r="E212" s="155" t="s">
        <v>1</v>
      </c>
      <c r="F212" s="156" t="s">
        <v>499</v>
      </c>
      <c r="H212" s="157">
        <v>1.613</v>
      </c>
      <c r="I212" s="158"/>
      <c r="L212" s="153"/>
      <c r="M212" s="159"/>
      <c r="T212" s="160"/>
      <c r="AT212" s="155" t="s">
        <v>183</v>
      </c>
      <c r="AU212" s="155" t="s">
        <v>98</v>
      </c>
      <c r="AV212" s="12" t="s">
        <v>90</v>
      </c>
      <c r="AW212" s="12" t="s">
        <v>36</v>
      </c>
      <c r="AX212" s="12" t="s">
        <v>88</v>
      </c>
      <c r="AY212" s="155" t="s">
        <v>168</v>
      </c>
    </row>
    <row r="213" spans="2:65" s="1" customFormat="1" ht="24.15" customHeight="1">
      <c r="B213" s="30"/>
      <c r="C213" s="171" t="s">
        <v>327</v>
      </c>
      <c r="D213" s="171" t="s">
        <v>410</v>
      </c>
      <c r="E213" s="172" t="s">
        <v>450</v>
      </c>
      <c r="F213" s="173" t="s">
        <v>451</v>
      </c>
      <c r="G213" s="174" t="s">
        <v>179</v>
      </c>
      <c r="H213" s="175">
        <v>1.355</v>
      </c>
      <c r="I213" s="176"/>
      <c r="J213" s="177">
        <f>ROUND(I213*H213,2)</f>
        <v>0</v>
      </c>
      <c r="K213" s="178"/>
      <c r="L213" s="179"/>
      <c r="M213" s="180" t="s">
        <v>1</v>
      </c>
      <c r="N213" s="181" t="s">
        <v>46</v>
      </c>
      <c r="P213" s="145">
        <f>O213*H213</f>
        <v>0</v>
      </c>
      <c r="Q213" s="145">
        <v>0.00061</v>
      </c>
      <c r="R213" s="145">
        <f>Q213*H213</f>
        <v>0.00082655</v>
      </c>
      <c r="S213" s="145">
        <v>0</v>
      </c>
      <c r="T213" s="146">
        <f>S213*H213</f>
        <v>0</v>
      </c>
      <c r="AR213" s="147" t="s">
        <v>221</v>
      </c>
      <c r="AT213" s="147" t="s">
        <v>410</v>
      </c>
      <c r="AU213" s="147" t="s">
        <v>98</v>
      </c>
      <c r="AY213" s="15" t="s">
        <v>168</v>
      </c>
      <c r="BE213" s="148">
        <f>IF(N213="základní",J213,0)</f>
        <v>0</v>
      </c>
      <c r="BF213" s="148">
        <f>IF(N213="snížená",J213,0)</f>
        <v>0</v>
      </c>
      <c r="BG213" s="148">
        <f>IF(N213="zákl. přenesená",J213,0)</f>
        <v>0</v>
      </c>
      <c r="BH213" s="148">
        <f>IF(N213="sníž. přenesená",J213,0)</f>
        <v>0</v>
      </c>
      <c r="BI213" s="148">
        <f>IF(N213="nulová",J213,0)</f>
        <v>0</v>
      </c>
      <c r="BJ213" s="15" t="s">
        <v>88</v>
      </c>
      <c r="BK213" s="148">
        <f>ROUND(I213*H213,2)</f>
        <v>0</v>
      </c>
      <c r="BL213" s="15" t="s">
        <v>174</v>
      </c>
      <c r="BM213" s="147" t="s">
        <v>500</v>
      </c>
    </row>
    <row r="214" spans="2:51" s="12" customFormat="1" ht="10.2">
      <c r="B214" s="153"/>
      <c r="D214" s="154" t="s">
        <v>183</v>
      </c>
      <c r="F214" s="156" t="s">
        <v>501</v>
      </c>
      <c r="H214" s="157">
        <v>1.355</v>
      </c>
      <c r="I214" s="158"/>
      <c r="L214" s="153"/>
      <c r="M214" s="159"/>
      <c r="T214" s="160"/>
      <c r="AT214" s="155" t="s">
        <v>183</v>
      </c>
      <c r="AU214" s="155" t="s">
        <v>98</v>
      </c>
      <c r="AV214" s="12" t="s">
        <v>90</v>
      </c>
      <c r="AW214" s="12" t="s">
        <v>4</v>
      </c>
      <c r="AX214" s="12" t="s">
        <v>88</v>
      </c>
      <c r="AY214" s="155" t="s">
        <v>168</v>
      </c>
    </row>
    <row r="215" spans="2:65" s="1" customFormat="1" ht="21.75" customHeight="1">
      <c r="B215" s="30"/>
      <c r="C215" s="135" t="s">
        <v>335</v>
      </c>
      <c r="D215" s="135" t="s">
        <v>170</v>
      </c>
      <c r="E215" s="136" t="s">
        <v>462</v>
      </c>
      <c r="F215" s="137" t="s">
        <v>463</v>
      </c>
      <c r="G215" s="138" t="s">
        <v>179</v>
      </c>
      <c r="H215" s="139">
        <v>49.8</v>
      </c>
      <c r="I215" s="140"/>
      <c r="J215" s="141">
        <f>ROUND(I215*H215,2)</f>
        <v>0</v>
      </c>
      <c r="K215" s="142"/>
      <c r="L215" s="30"/>
      <c r="M215" s="143" t="s">
        <v>1</v>
      </c>
      <c r="N215" s="144" t="s">
        <v>46</v>
      </c>
      <c r="P215" s="145">
        <f>O215*H215</f>
        <v>0</v>
      </c>
      <c r="Q215" s="145">
        <v>3.472E-06</v>
      </c>
      <c r="R215" s="145">
        <f>Q215*H215</f>
        <v>0.0001729056</v>
      </c>
      <c r="S215" s="145">
        <v>0</v>
      </c>
      <c r="T215" s="146">
        <f>S215*H215</f>
        <v>0</v>
      </c>
      <c r="AR215" s="147" t="s">
        <v>174</v>
      </c>
      <c r="AT215" s="147" t="s">
        <v>170</v>
      </c>
      <c r="AU215" s="147" t="s">
        <v>98</v>
      </c>
      <c r="AY215" s="15" t="s">
        <v>168</v>
      </c>
      <c r="BE215" s="148">
        <f>IF(N215="základní",J215,0)</f>
        <v>0</v>
      </c>
      <c r="BF215" s="148">
        <f>IF(N215="snížená",J215,0)</f>
        <v>0</v>
      </c>
      <c r="BG215" s="148">
        <f>IF(N215="zákl. přenesená",J215,0)</f>
        <v>0</v>
      </c>
      <c r="BH215" s="148">
        <f>IF(N215="sníž. přenesená",J215,0)</f>
        <v>0</v>
      </c>
      <c r="BI215" s="148">
        <f>IF(N215="nulová",J215,0)</f>
        <v>0</v>
      </c>
      <c r="BJ215" s="15" t="s">
        <v>88</v>
      </c>
      <c r="BK215" s="148">
        <f>ROUND(I215*H215,2)</f>
        <v>0</v>
      </c>
      <c r="BL215" s="15" t="s">
        <v>174</v>
      </c>
      <c r="BM215" s="147" t="s">
        <v>502</v>
      </c>
    </row>
    <row r="216" spans="2:47" s="1" customFormat="1" ht="10.2">
      <c r="B216" s="30"/>
      <c r="D216" s="149" t="s">
        <v>181</v>
      </c>
      <c r="F216" s="150" t="s">
        <v>465</v>
      </c>
      <c r="I216" s="151"/>
      <c r="L216" s="30"/>
      <c r="M216" s="152"/>
      <c r="T216" s="54"/>
      <c r="AT216" s="15" t="s">
        <v>181</v>
      </c>
      <c r="AU216" s="15" t="s">
        <v>98</v>
      </c>
    </row>
    <row r="217" spans="2:63" s="11" customFormat="1" ht="22.8" customHeight="1">
      <c r="B217" s="123"/>
      <c r="D217" s="124" t="s">
        <v>80</v>
      </c>
      <c r="E217" s="133" t="s">
        <v>203</v>
      </c>
      <c r="F217" s="133" t="s">
        <v>204</v>
      </c>
      <c r="I217" s="126"/>
      <c r="J217" s="134">
        <f>BK217</f>
        <v>0</v>
      </c>
      <c r="L217" s="123"/>
      <c r="M217" s="128"/>
      <c r="P217" s="129">
        <f>P218+SUM(P219:P241)</f>
        <v>0</v>
      </c>
      <c r="R217" s="129">
        <f>R218+SUM(R219:R241)</f>
        <v>0.0528855</v>
      </c>
      <c r="T217" s="130">
        <f>T218+SUM(T219:T241)</f>
        <v>0</v>
      </c>
      <c r="AR217" s="124" t="s">
        <v>88</v>
      </c>
      <c r="AT217" s="131" t="s">
        <v>80</v>
      </c>
      <c r="AU217" s="131" t="s">
        <v>88</v>
      </c>
      <c r="AY217" s="124" t="s">
        <v>168</v>
      </c>
      <c r="BK217" s="132">
        <f>BK218+SUM(BK219:BK241)</f>
        <v>0</v>
      </c>
    </row>
    <row r="218" spans="2:65" s="1" customFormat="1" ht="33" customHeight="1">
      <c r="B218" s="30"/>
      <c r="C218" s="135" t="s">
        <v>344</v>
      </c>
      <c r="D218" s="135" t="s">
        <v>170</v>
      </c>
      <c r="E218" s="136" t="s">
        <v>503</v>
      </c>
      <c r="F218" s="137" t="s">
        <v>504</v>
      </c>
      <c r="G218" s="138" t="s">
        <v>179</v>
      </c>
      <c r="H218" s="139">
        <v>288</v>
      </c>
      <c r="I218" s="140"/>
      <c r="J218" s="141">
        <f>ROUND(I218*H218,2)</f>
        <v>0</v>
      </c>
      <c r="K218" s="142"/>
      <c r="L218" s="30"/>
      <c r="M218" s="143" t="s">
        <v>1</v>
      </c>
      <c r="N218" s="144" t="s">
        <v>46</v>
      </c>
      <c r="P218" s="145">
        <f>O218*H218</f>
        <v>0</v>
      </c>
      <c r="Q218" s="145">
        <v>0</v>
      </c>
      <c r="R218" s="145">
        <f>Q218*H218</f>
        <v>0</v>
      </c>
      <c r="S218" s="145">
        <v>0</v>
      </c>
      <c r="T218" s="146">
        <f>S218*H218</f>
        <v>0</v>
      </c>
      <c r="AR218" s="147" t="s">
        <v>174</v>
      </c>
      <c r="AT218" s="147" t="s">
        <v>170</v>
      </c>
      <c r="AU218" s="147" t="s">
        <v>90</v>
      </c>
      <c r="AY218" s="15" t="s">
        <v>168</v>
      </c>
      <c r="BE218" s="148">
        <f>IF(N218="základní",J218,0)</f>
        <v>0</v>
      </c>
      <c r="BF218" s="148">
        <f>IF(N218="snížená",J218,0)</f>
        <v>0</v>
      </c>
      <c r="BG218" s="148">
        <f>IF(N218="zákl. přenesená",J218,0)</f>
        <v>0</v>
      </c>
      <c r="BH218" s="148">
        <f>IF(N218="sníž. přenesená",J218,0)</f>
        <v>0</v>
      </c>
      <c r="BI218" s="148">
        <f>IF(N218="nulová",J218,0)</f>
        <v>0</v>
      </c>
      <c r="BJ218" s="15" t="s">
        <v>88</v>
      </c>
      <c r="BK218" s="148">
        <f>ROUND(I218*H218,2)</f>
        <v>0</v>
      </c>
      <c r="BL218" s="15" t="s">
        <v>174</v>
      </c>
      <c r="BM218" s="147" t="s">
        <v>505</v>
      </c>
    </row>
    <row r="219" spans="2:47" s="1" customFormat="1" ht="10.2">
      <c r="B219" s="30"/>
      <c r="D219" s="149" t="s">
        <v>181</v>
      </c>
      <c r="F219" s="150" t="s">
        <v>506</v>
      </c>
      <c r="I219" s="151"/>
      <c r="L219" s="30"/>
      <c r="M219" s="152"/>
      <c r="T219" s="54"/>
      <c r="AT219" s="15" t="s">
        <v>181</v>
      </c>
      <c r="AU219" s="15" t="s">
        <v>90</v>
      </c>
    </row>
    <row r="220" spans="2:51" s="12" customFormat="1" ht="10.2">
      <c r="B220" s="153"/>
      <c r="D220" s="154" t="s">
        <v>183</v>
      </c>
      <c r="E220" s="155" t="s">
        <v>1</v>
      </c>
      <c r="F220" s="156" t="s">
        <v>507</v>
      </c>
      <c r="H220" s="157">
        <v>288</v>
      </c>
      <c r="I220" s="158"/>
      <c r="L220" s="153"/>
      <c r="M220" s="159"/>
      <c r="T220" s="160"/>
      <c r="AT220" s="155" t="s">
        <v>183</v>
      </c>
      <c r="AU220" s="155" t="s">
        <v>90</v>
      </c>
      <c r="AV220" s="12" t="s">
        <v>90</v>
      </c>
      <c r="AW220" s="12" t="s">
        <v>36</v>
      </c>
      <c r="AX220" s="12" t="s">
        <v>88</v>
      </c>
      <c r="AY220" s="155" t="s">
        <v>168</v>
      </c>
    </row>
    <row r="221" spans="2:65" s="1" customFormat="1" ht="37.8" customHeight="1">
      <c r="B221" s="30"/>
      <c r="C221" s="135" t="s">
        <v>352</v>
      </c>
      <c r="D221" s="135" t="s">
        <v>170</v>
      </c>
      <c r="E221" s="136" t="s">
        <v>508</v>
      </c>
      <c r="F221" s="137" t="s">
        <v>509</v>
      </c>
      <c r="G221" s="138" t="s">
        <v>179</v>
      </c>
      <c r="H221" s="139">
        <v>7968</v>
      </c>
      <c r="I221" s="140"/>
      <c r="J221" s="141">
        <f>ROUND(I221*H221,2)</f>
        <v>0</v>
      </c>
      <c r="K221" s="142"/>
      <c r="L221" s="30"/>
      <c r="M221" s="143" t="s">
        <v>1</v>
      </c>
      <c r="N221" s="144" t="s">
        <v>46</v>
      </c>
      <c r="P221" s="145">
        <f>O221*H221</f>
        <v>0</v>
      </c>
      <c r="Q221" s="145">
        <v>0</v>
      </c>
      <c r="R221" s="145">
        <f>Q221*H221</f>
        <v>0</v>
      </c>
      <c r="S221" s="145">
        <v>0</v>
      </c>
      <c r="T221" s="146">
        <f>S221*H221</f>
        <v>0</v>
      </c>
      <c r="AR221" s="147" t="s">
        <v>174</v>
      </c>
      <c r="AT221" s="147" t="s">
        <v>170</v>
      </c>
      <c r="AU221" s="147" t="s">
        <v>90</v>
      </c>
      <c r="AY221" s="15" t="s">
        <v>168</v>
      </c>
      <c r="BE221" s="148">
        <f>IF(N221="základní",J221,0)</f>
        <v>0</v>
      </c>
      <c r="BF221" s="148">
        <f>IF(N221="snížená",J221,0)</f>
        <v>0</v>
      </c>
      <c r="BG221" s="148">
        <f>IF(N221="zákl. přenesená",J221,0)</f>
        <v>0</v>
      </c>
      <c r="BH221" s="148">
        <f>IF(N221="sníž. přenesená",J221,0)</f>
        <v>0</v>
      </c>
      <c r="BI221" s="148">
        <f>IF(N221="nulová",J221,0)</f>
        <v>0</v>
      </c>
      <c r="BJ221" s="15" t="s">
        <v>88</v>
      </c>
      <c r="BK221" s="148">
        <f>ROUND(I221*H221,2)</f>
        <v>0</v>
      </c>
      <c r="BL221" s="15" t="s">
        <v>174</v>
      </c>
      <c r="BM221" s="147" t="s">
        <v>510</v>
      </c>
    </row>
    <row r="222" spans="2:47" s="1" customFormat="1" ht="10.2">
      <c r="B222" s="30"/>
      <c r="D222" s="149" t="s">
        <v>181</v>
      </c>
      <c r="F222" s="150" t="s">
        <v>511</v>
      </c>
      <c r="I222" s="151"/>
      <c r="L222" s="30"/>
      <c r="M222" s="152"/>
      <c r="T222" s="54"/>
      <c r="AT222" s="15" t="s">
        <v>181</v>
      </c>
      <c r="AU222" s="15" t="s">
        <v>90</v>
      </c>
    </row>
    <row r="223" spans="2:51" s="12" customFormat="1" ht="10.2">
      <c r="B223" s="153"/>
      <c r="D223" s="154" t="s">
        <v>183</v>
      </c>
      <c r="E223" s="155" t="s">
        <v>1</v>
      </c>
      <c r="F223" s="156" t="s">
        <v>512</v>
      </c>
      <c r="H223" s="157">
        <v>7968</v>
      </c>
      <c r="I223" s="158"/>
      <c r="L223" s="153"/>
      <c r="M223" s="159"/>
      <c r="T223" s="160"/>
      <c r="AT223" s="155" t="s">
        <v>183</v>
      </c>
      <c r="AU223" s="155" t="s">
        <v>90</v>
      </c>
      <c r="AV223" s="12" t="s">
        <v>90</v>
      </c>
      <c r="AW223" s="12" t="s">
        <v>36</v>
      </c>
      <c r="AX223" s="12" t="s">
        <v>88</v>
      </c>
      <c r="AY223" s="155" t="s">
        <v>168</v>
      </c>
    </row>
    <row r="224" spans="2:65" s="1" customFormat="1" ht="33" customHeight="1">
      <c r="B224" s="30"/>
      <c r="C224" s="135" t="s">
        <v>357</v>
      </c>
      <c r="D224" s="135" t="s">
        <v>170</v>
      </c>
      <c r="E224" s="136" t="s">
        <v>513</v>
      </c>
      <c r="F224" s="137" t="s">
        <v>514</v>
      </c>
      <c r="G224" s="138" t="s">
        <v>179</v>
      </c>
      <c r="H224" s="139">
        <v>288</v>
      </c>
      <c r="I224" s="140"/>
      <c r="J224" s="141">
        <f>ROUND(I224*H224,2)</f>
        <v>0</v>
      </c>
      <c r="K224" s="142"/>
      <c r="L224" s="30"/>
      <c r="M224" s="143" t="s">
        <v>1</v>
      </c>
      <c r="N224" s="144" t="s">
        <v>46</v>
      </c>
      <c r="P224" s="145">
        <f>O224*H224</f>
        <v>0</v>
      </c>
      <c r="Q224" s="145">
        <v>0</v>
      </c>
      <c r="R224" s="145">
        <f>Q224*H224</f>
        <v>0</v>
      </c>
      <c r="S224" s="145">
        <v>0</v>
      </c>
      <c r="T224" s="146">
        <f>S224*H224</f>
        <v>0</v>
      </c>
      <c r="AR224" s="147" t="s">
        <v>174</v>
      </c>
      <c r="AT224" s="147" t="s">
        <v>170</v>
      </c>
      <c r="AU224" s="147" t="s">
        <v>90</v>
      </c>
      <c r="AY224" s="15" t="s">
        <v>168</v>
      </c>
      <c r="BE224" s="148">
        <f>IF(N224="základní",J224,0)</f>
        <v>0</v>
      </c>
      <c r="BF224" s="148">
        <f>IF(N224="snížená",J224,0)</f>
        <v>0</v>
      </c>
      <c r="BG224" s="148">
        <f>IF(N224="zákl. přenesená",J224,0)</f>
        <v>0</v>
      </c>
      <c r="BH224" s="148">
        <f>IF(N224="sníž. přenesená",J224,0)</f>
        <v>0</v>
      </c>
      <c r="BI224" s="148">
        <f>IF(N224="nulová",J224,0)</f>
        <v>0</v>
      </c>
      <c r="BJ224" s="15" t="s">
        <v>88</v>
      </c>
      <c r="BK224" s="148">
        <f>ROUND(I224*H224,2)</f>
        <v>0</v>
      </c>
      <c r="BL224" s="15" t="s">
        <v>174</v>
      </c>
      <c r="BM224" s="147" t="s">
        <v>515</v>
      </c>
    </row>
    <row r="225" spans="2:47" s="1" customFormat="1" ht="10.2">
      <c r="B225" s="30"/>
      <c r="D225" s="149" t="s">
        <v>181</v>
      </c>
      <c r="F225" s="150" t="s">
        <v>516</v>
      </c>
      <c r="I225" s="151"/>
      <c r="L225" s="30"/>
      <c r="M225" s="152"/>
      <c r="T225" s="54"/>
      <c r="AT225" s="15" t="s">
        <v>181</v>
      </c>
      <c r="AU225" s="15" t="s">
        <v>90</v>
      </c>
    </row>
    <row r="226" spans="2:65" s="1" customFormat="1" ht="24.15" customHeight="1">
      <c r="B226" s="30"/>
      <c r="C226" s="135" t="s">
        <v>364</v>
      </c>
      <c r="D226" s="135" t="s">
        <v>170</v>
      </c>
      <c r="E226" s="136" t="s">
        <v>517</v>
      </c>
      <c r="F226" s="137" t="s">
        <v>518</v>
      </c>
      <c r="G226" s="138" t="s">
        <v>179</v>
      </c>
      <c r="H226" s="139">
        <v>1000</v>
      </c>
      <c r="I226" s="140"/>
      <c r="J226" s="141">
        <f>ROUND(I226*H226,2)</f>
        <v>0</v>
      </c>
      <c r="K226" s="142"/>
      <c r="L226" s="30"/>
      <c r="M226" s="143" t="s">
        <v>1</v>
      </c>
      <c r="N226" s="144" t="s">
        <v>46</v>
      </c>
      <c r="P226" s="145">
        <f>O226*H226</f>
        <v>0</v>
      </c>
      <c r="Q226" s="145">
        <v>3.3E-05</v>
      </c>
      <c r="R226" s="145">
        <f>Q226*H226</f>
        <v>0.033</v>
      </c>
      <c r="S226" s="145">
        <v>0</v>
      </c>
      <c r="T226" s="146">
        <f>S226*H226</f>
        <v>0</v>
      </c>
      <c r="AR226" s="147" t="s">
        <v>174</v>
      </c>
      <c r="AT226" s="147" t="s">
        <v>170</v>
      </c>
      <c r="AU226" s="147" t="s">
        <v>90</v>
      </c>
      <c r="AY226" s="15" t="s">
        <v>168</v>
      </c>
      <c r="BE226" s="148">
        <f>IF(N226="základní",J226,0)</f>
        <v>0</v>
      </c>
      <c r="BF226" s="148">
        <f>IF(N226="snížená",J226,0)</f>
        <v>0</v>
      </c>
      <c r="BG226" s="148">
        <f>IF(N226="zákl. přenesená",J226,0)</f>
        <v>0</v>
      </c>
      <c r="BH226" s="148">
        <f>IF(N226="sníž. přenesená",J226,0)</f>
        <v>0</v>
      </c>
      <c r="BI226" s="148">
        <f>IF(N226="nulová",J226,0)</f>
        <v>0</v>
      </c>
      <c r="BJ226" s="15" t="s">
        <v>88</v>
      </c>
      <c r="BK226" s="148">
        <f>ROUND(I226*H226,2)</f>
        <v>0</v>
      </c>
      <c r="BL226" s="15" t="s">
        <v>174</v>
      </c>
      <c r="BM226" s="147" t="s">
        <v>519</v>
      </c>
    </row>
    <row r="227" spans="2:47" s="1" customFormat="1" ht="10.2">
      <c r="B227" s="30"/>
      <c r="D227" s="149" t="s">
        <v>181</v>
      </c>
      <c r="F227" s="150" t="s">
        <v>520</v>
      </c>
      <c r="I227" s="151"/>
      <c r="L227" s="30"/>
      <c r="M227" s="152"/>
      <c r="T227" s="54"/>
      <c r="AT227" s="15" t="s">
        <v>181</v>
      </c>
      <c r="AU227" s="15" t="s">
        <v>90</v>
      </c>
    </row>
    <row r="228" spans="2:65" s="1" customFormat="1" ht="24.15" customHeight="1">
      <c r="B228" s="30"/>
      <c r="C228" s="135" t="s">
        <v>369</v>
      </c>
      <c r="D228" s="135" t="s">
        <v>170</v>
      </c>
      <c r="E228" s="136" t="s">
        <v>521</v>
      </c>
      <c r="F228" s="137" t="s">
        <v>522</v>
      </c>
      <c r="G228" s="138" t="s">
        <v>173</v>
      </c>
      <c r="H228" s="139">
        <v>40</v>
      </c>
      <c r="I228" s="140"/>
      <c r="J228" s="141">
        <f>ROUND(I228*H228,2)</f>
        <v>0</v>
      </c>
      <c r="K228" s="142"/>
      <c r="L228" s="30"/>
      <c r="M228" s="143" t="s">
        <v>1</v>
      </c>
      <c r="N228" s="144" t="s">
        <v>46</v>
      </c>
      <c r="P228" s="145">
        <f>O228*H228</f>
        <v>0</v>
      </c>
      <c r="Q228" s="145">
        <v>3E-05</v>
      </c>
      <c r="R228" s="145">
        <f>Q228*H228</f>
        <v>0.0012000000000000001</v>
      </c>
      <c r="S228" s="145">
        <v>0</v>
      </c>
      <c r="T228" s="146">
        <f>S228*H228</f>
        <v>0</v>
      </c>
      <c r="AR228" s="147" t="s">
        <v>174</v>
      </c>
      <c r="AT228" s="147" t="s">
        <v>170</v>
      </c>
      <c r="AU228" s="147" t="s">
        <v>90</v>
      </c>
      <c r="AY228" s="15" t="s">
        <v>168</v>
      </c>
      <c r="BE228" s="148">
        <f>IF(N228="základní",J228,0)</f>
        <v>0</v>
      </c>
      <c r="BF228" s="148">
        <f>IF(N228="snížená",J228,0)</f>
        <v>0</v>
      </c>
      <c r="BG228" s="148">
        <f>IF(N228="zákl. přenesená",J228,0)</f>
        <v>0</v>
      </c>
      <c r="BH228" s="148">
        <f>IF(N228="sníž. přenesená",J228,0)</f>
        <v>0</v>
      </c>
      <c r="BI228" s="148">
        <f>IF(N228="nulová",J228,0)</f>
        <v>0</v>
      </c>
      <c r="BJ228" s="15" t="s">
        <v>88</v>
      </c>
      <c r="BK228" s="148">
        <f>ROUND(I228*H228,2)</f>
        <v>0</v>
      </c>
      <c r="BL228" s="15" t="s">
        <v>174</v>
      </c>
      <c r="BM228" s="147" t="s">
        <v>523</v>
      </c>
    </row>
    <row r="229" spans="2:65" s="1" customFormat="1" ht="16.5" customHeight="1">
      <c r="B229" s="30"/>
      <c r="C229" s="135" t="s">
        <v>524</v>
      </c>
      <c r="D229" s="135" t="s">
        <v>170</v>
      </c>
      <c r="E229" s="136" t="s">
        <v>525</v>
      </c>
      <c r="F229" s="137" t="s">
        <v>526</v>
      </c>
      <c r="G229" s="138" t="s">
        <v>173</v>
      </c>
      <c r="H229" s="139">
        <v>4</v>
      </c>
      <c r="I229" s="140"/>
      <c r="J229" s="141">
        <f>ROUND(I229*H229,2)</f>
        <v>0</v>
      </c>
      <c r="K229" s="142"/>
      <c r="L229" s="30"/>
      <c r="M229" s="143" t="s">
        <v>1</v>
      </c>
      <c r="N229" s="144" t="s">
        <v>46</v>
      </c>
      <c r="P229" s="145">
        <f>O229*H229</f>
        <v>0</v>
      </c>
      <c r="Q229" s="145">
        <v>0.000176</v>
      </c>
      <c r="R229" s="145">
        <f>Q229*H229</f>
        <v>0.000704</v>
      </c>
      <c r="S229" s="145">
        <v>0</v>
      </c>
      <c r="T229" s="146">
        <f>S229*H229</f>
        <v>0</v>
      </c>
      <c r="AR229" s="147" t="s">
        <v>174</v>
      </c>
      <c r="AT229" s="147" t="s">
        <v>170</v>
      </c>
      <c r="AU229" s="147" t="s">
        <v>90</v>
      </c>
      <c r="AY229" s="15" t="s">
        <v>168</v>
      </c>
      <c r="BE229" s="148">
        <f>IF(N229="základní",J229,0)</f>
        <v>0</v>
      </c>
      <c r="BF229" s="148">
        <f>IF(N229="snížená",J229,0)</f>
        <v>0</v>
      </c>
      <c r="BG229" s="148">
        <f>IF(N229="zákl. přenesená",J229,0)</f>
        <v>0</v>
      </c>
      <c r="BH229" s="148">
        <f>IF(N229="sníž. přenesená",J229,0)</f>
        <v>0</v>
      </c>
      <c r="BI229" s="148">
        <f>IF(N229="nulová",J229,0)</f>
        <v>0</v>
      </c>
      <c r="BJ229" s="15" t="s">
        <v>88</v>
      </c>
      <c r="BK229" s="148">
        <f>ROUND(I229*H229,2)</f>
        <v>0</v>
      </c>
      <c r="BL229" s="15" t="s">
        <v>174</v>
      </c>
      <c r="BM229" s="147" t="s">
        <v>527</v>
      </c>
    </row>
    <row r="230" spans="2:47" s="1" customFormat="1" ht="10.2">
      <c r="B230" s="30"/>
      <c r="D230" s="149" t="s">
        <v>181</v>
      </c>
      <c r="F230" s="150" t="s">
        <v>528</v>
      </c>
      <c r="I230" s="151"/>
      <c r="L230" s="30"/>
      <c r="M230" s="152"/>
      <c r="T230" s="54"/>
      <c r="AT230" s="15" t="s">
        <v>181</v>
      </c>
      <c r="AU230" s="15" t="s">
        <v>90</v>
      </c>
    </row>
    <row r="231" spans="2:65" s="1" customFormat="1" ht="16.5" customHeight="1">
      <c r="B231" s="30"/>
      <c r="C231" s="171" t="s">
        <v>529</v>
      </c>
      <c r="D231" s="171" t="s">
        <v>410</v>
      </c>
      <c r="E231" s="172" t="s">
        <v>530</v>
      </c>
      <c r="F231" s="173" t="s">
        <v>531</v>
      </c>
      <c r="G231" s="174" t="s">
        <v>173</v>
      </c>
      <c r="H231" s="175">
        <v>1</v>
      </c>
      <c r="I231" s="176"/>
      <c r="J231" s="177">
        <f>ROUND(I231*H231,2)</f>
        <v>0</v>
      </c>
      <c r="K231" s="178"/>
      <c r="L231" s="179"/>
      <c r="M231" s="180" t="s">
        <v>1</v>
      </c>
      <c r="N231" s="181" t="s">
        <v>46</v>
      </c>
      <c r="P231" s="145">
        <f>O231*H231</f>
        <v>0</v>
      </c>
      <c r="Q231" s="145">
        <v>0.004</v>
      </c>
      <c r="R231" s="145">
        <f>Q231*H231</f>
        <v>0.004</v>
      </c>
      <c r="S231" s="145">
        <v>0</v>
      </c>
      <c r="T231" s="146">
        <f>S231*H231</f>
        <v>0</v>
      </c>
      <c r="AR231" s="147" t="s">
        <v>221</v>
      </c>
      <c r="AT231" s="147" t="s">
        <v>410</v>
      </c>
      <c r="AU231" s="147" t="s">
        <v>90</v>
      </c>
      <c r="AY231" s="15" t="s">
        <v>168</v>
      </c>
      <c r="BE231" s="148">
        <f>IF(N231="základní",J231,0)</f>
        <v>0</v>
      </c>
      <c r="BF231" s="148">
        <f>IF(N231="snížená",J231,0)</f>
        <v>0</v>
      </c>
      <c r="BG231" s="148">
        <f>IF(N231="zákl. přenesená",J231,0)</f>
        <v>0</v>
      </c>
      <c r="BH231" s="148">
        <f>IF(N231="sníž. přenesená",J231,0)</f>
        <v>0</v>
      </c>
      <c r="BI231" s="148">
        <f>IF(N231="nulová",J231,0)</f>
        <v>0</v>
      </c>
      <c r="BJ231" s="15" t="s">
        <v>88</v>
      </c>
      <c r="BK231" s="148">
        <f>ROUND(I231*H231,2)</f>
        <v>0</v>
      </c>
      <c r="BL231" s="15" t="s">
        <v>174</v>
      </c>
      <c r="BM231" s="147" t="s">
        <v>532</v>
      </c>
    </row>
    <row r="232" spans="2:65" s="1" customFormat="1" ht="16.5" customHeight="1">
      <c r="B232" s="30"/>
      <c r="C232" s="171" t="s">
        <v>533</v>
      </c>
      <c r="D232" s="171" t="s">
        <v>410</v>
      </c>
      <c r="E232" s="172" t="s">
        <v>534</v>
      </c>
      <c r="F232" s="173" t="s">
        <v>535</v>
      </c>
      <c r="G232" s="174" t="s">
        <v>173</v>
      </c>
      <c r="H232" s="175">
        <v>2</v>
      </c>
      <c r="I232" s="176"/>
      <c r="J232" s="177">
        <f>ROUND(I232*H232,2)</f>
        <v>0</v>
      </c>
      <c r="K232" s="178"/>
      <c r="L232" s="179"/>
      <c r="M232" s="180" t="s">
        <v>1</v>
      </c>
      <c r="N232" s="181" t="s">
        <v>46</v>
      </c>
      <c r="P232" s="145">
        <f>O232*H232</f>
        <v>0</v>
      </c>
      <c r="Q232" s="145">
        <v>0.004</v>
      </c>
      <c r="R232" s="145">
        <f>Q232*H232</f>
        <v>0.008</v>
      </c>
      <c r="S232" s="145">
        <v>0</v>
      </c>
      <c r="T232" s="146">
        <f>S232*H232</f>
        <v>0</v>
      </c>
      <c r="AR232" s="147" t="s">
        <v>221</v>
      </c>
      <c r="AT232" s="147" t="s">
        <v>410</v>
      </c>
      <c r="AU232" s="147" t="s">
        <v>90</v>
      </c>
      <c r="AY232" s="15" t="s">
        <v>168</v>
      </c>
      <c r="BE232" s="148">
        <f>IF(N232="základní",J232,0)</f>
        <v>0</v>
      </c>
      <c r="BF232" s="148">
        <f>IF(N232="snížená",J232,0)</f>
        <v>0</v>
      </c>
      <c r="BG232" s="148">
        <f>IF(N232="zákl. přenesená",J232,0)</f>
        <v>0</v>
      </c>
      <c r="BH232" s="148">
        <f>IF(N232="sníž. přenesená",J232,0)</f>
        <v>0</v>
      </c>
      <c r="BI232" s="148">
        <f>IF(N232="nulová",J232,0)</f>
        <v>0</v>
      </c>
      <c r="BJ232" s="15" t="s">
        <v>88</v>
      </c>
      <c r="BK232" s="148">
        <f>ROUND(I232*H232,2)</f>
        <v>0</v>
      </c>
      <c r="BL232" s="15" t="s">
        <v>174</v>
      </c>
      <c r="BM232" s="147" t="s">
        <v>536</v>
      </c>
    </row>
    <row r="233" spans="2:65" s="1" customFormat="1" ht="16.5" customHeight="1">
      <c r="B233" s="30"/>
      <c r="C233" s="171" t="s">
        <v>537</v>
      </c>
      <c r="D233" s="171" t="s">
        <v>410</v>
      </c>
      <c r="E233" s="172" t="s">
        <v>538</v>
      </c>
      <c r="F233" s="173" t="s">
        <v>539</v>
      </c>
      <c r="G233" s="174" t="s">
        <v>173</v>
      </c>
      <c r="H233" s="175">
        <v>1</v>
      </c>
      <c r="I233" s="176"/>
      <c r="J233" s="177">
        <f>ROUND(I233*H233,2)</f>
        <v>0</v>
      </c>
      <c r="K233" s="178"/>
      <c r="L233" s="179"/>
      <c r="M233" s="180" t="s">
        <v>1</v>
      </c>
      <c r="N233" s="181" t="s">
        <v>46</v>
      </c>
      <c r="P233" s="145">
        <f>O233*H233</f>
        <v>0</v>
      </c>
      <c r="Q233" s="145">
        <v>0.004</v>
      </c>
      <c r="R233" s="145">
        <f>Q233*H233</f>
        <v>0.004</v>
      </c>
      <c r="S233" s="145">
        <v>0</v>
      </c>
      <c r="T233" s="146">
        <f>S233*H233</f>
        <v>0</v>
      </c>
      <c r="AR233" s="147" t="s">
        <v>221</v>
      </c>
      <c r="AT233" s="147" t="s">
        <v>410</v>
      </c>
      <c r="AU233" s="147" t="s">
        <v>90</v>
      </c>
      <c r="AY233" s="15" t="s">
        <v>168</v>
      </c>
      <c r="BE233" s="148">
        <f>IF(N233="základní",J233,0)</f>
        <v>0</v>
      </c>
      <c r="BF233" s="148">
        <f>IF(N233="snížená",J233,0)</f>
        <v>0</v>
      </c>
      <c r="BG233" s="148">
        <f>IF(N233="zákl. přenesená",J233,0)</f>
        <v>0</v>
      </c>
      <c r="BH233" s="148">
        <f>IF(N233="sníž. přenesená",J233,0)</f>
        <v>0</v>
      </c>
      <c r="BI233" s="148">
        <f>IF(N233="nulová",J233,0)</f>
        <v>0</v>
      </c>
      <c r="BJ233" s="15" t="s">
        <v>88</v>
      </c>
      <c r="BK233" s="148">
        <f>ROUND(I233*H233,2)</f>
        <v>0</v>
      </c>
      <c r="BL233" s="15" t="s">
        <v>174</v>
      </c>
      <c r="BM233" s="147" t="s">
        <v>540</v>
      </c>
    </row>
    <row r="234" spans="2:65" s="1" customFormat="1" ht="24.15" customHeight="1">
      <c r="B234" s="30"/>
      <c r="C234" s="135" t="s">
        <v>541</v>
      </c>
      <c r="D234" s="135" t="s">
        <v>170</v>
      </c>
      <c r="E234" s="136" t="s">
        <v>542</v>
      </c>
      <c r="F234" s="137" t="s">
        <v>543</v>
      </c>
      <c r="G234" s="138" t="s">
        <v>173</v>
      </c>
      <c r="H234" s="139">
        <v>15</v>
      </c>
      <c r="I234" s="140"/>
      <c r="J234" s="141">
        <f>ROUND(I234*H234,2)</f>
        <v>0</v>
      </c>
      <c r="K234" s="142"/>
      <c r="L234" s="30"/>
      <c r="M234" s="143" t="s">
        <v>1</v>
      </c>
      <c r="N234" s="144" t="s">
        <v>46</v>
      </c>
      <c r="P234" s="145">
        <f>O234*H234</f>
        <v>0</v>
      </c>
      <c r="Q234" s="145">
        <v>2E-05</v>
      </c>
      <c r="R234" s="145">
        <f>Q234*H234</f>
        <v>0.00030000000000000003</v>
      </c>
      <c r="S234" s="145">
        <v>0</v>
      </c>
      <c r="T234" s="146">
        <f>S234*H234</f>
        <v>0</v>
      </c>
      <c r="AR234" s="147" t="s">
        <v>174</v>
      </c>
      <c r="AT234" s="147" t="s">
        <v>170</v>
      </c>
      <c r="AU234" s="147" t="s">
        <v>90</v>
      </c>
      <c r="AY234" s="15" t="s">
        <v>168</v>
      </c>
      <c r="BE234" s="148">
        <f>IF(N234="základní",J234,0)</f>
        <v>0</v>
      </c>
      <c r="BF234" s="148">
        <f>IF(N234="snížená",J234,0)</f>
        <v>0</v>
      </c>
      <c r="BG234" s="148">
        <f>IF(N234="zákl. přenesená",J234,0)</f>
        <v>0</v>
      </c>
      <c r="BH234" s="148">
        <f>IF(N234="sníž. přenesená",J234,0)</f>
        <v>0</v>
      </c>
      <c r="BI234" s="148">
        <f>IF(N234="nulová",J234,0)</f>
        <v>0</v>
      </c>
      <c r="BJ234" s="15" t="s">
        <v>88</v>
      </c>
      <c r="BK234" s="148">
        <f>ROUND(I234*H234,2)</f>
        <v>0</v>
      </c>
      <c r="BL234" s="15" t="s">
        <v>174</v>
      </c>
      <c r="BM234" s="147" t="s">
        <v>544</v>
      </c>
    </row>
    <row r="235" spans="2:47" s="1" customFormat="1" ht="10.2">
      <c r="B235" s="30"/>
      <c r="D235" s="149" t="s">
        <v>181</v>
      </c>
      <c r="F235" s="150" t="s">
        <v>545</v>
      </c>
      <c r="I235" s="151"/>
      <c r="L235" s="30"/>
      <c r="M235" s="152"/>
      <c r="T235" s="54"/>
      <c r="AT235" s="15" t="s">
        <v>181</v>
      </c>
      <c r="AU235" s="15" t="s">
        <v>90</v>
      </c>
    </row>
    <row r="236" spans="2:65" s="1" customFormat="1" ht="21.75" customHeight="1">
      <c r="B236" s="30"/>
      <c r="C236" s="135" t="s">
        <v>546</v>
      </c>
      <c r="D236" s="135" t="s">
        <v>170</v>
      </c>
      <c r="E236" s="136" t="s">
        <v>547</v>
      </c>
      <c r="F236" s="137" t="s">
        <v>548</v>
      </c>
      <c r="G236" s="138" t="s">
        <v>173</v>
      </c>
      <c r="H236" s="139">
        <v>15</v>
      </c>
      <c r="I236" s="140"/>
      <c r="J236" s="141">
        <f>ROUND(I236*H236,2)</f>
        <v>0</v>
      </c>
      <c r="K236" s="142"/>
      <c r="L236" s="30"/>
      <c r="M236" s="143" t="s">
        <v>1</v>
      </c>
      <c r="N236" s="144" t="s">
        <v>46</v>
      </c>
      <c r="P236" s="145">
        <f>O236*H236</f>
        <v>0</v>
      </c>
      <c r="Q236" s="145">
        <v>9E-05</v>
      </c>
      <c r="R236" s="145">
        <f>Q236*H236</f>
        <v>0.00135</v>
      </c>
      <c r="S236" s="145">
        <v>0</v>
      </c>
      <c r="T236" s="146">
        <f>S236*H236</f>
        <v>0</v>
      </c>
      <c r="AR236" s="147" t="s">
        <v>174</v>
      </c>
      <c r="AT236" s="147" t="s">
        <v>170</v>
      </c>
      <c r="AU236" s="147" t="s">
        <v>90</v>
      </c>
      <c r="AY236" s="15" t="s">
        <v>168</v>
      </c>
      <c r="BE236" s="148">
        <f>IF(N236="základní",J236,0)</f>
        <v>0</v>
      </c>
      <c r="BF236" s="148">
        <f>IF(N236="snížená",J236,0)</f>
        <v>0</v>
      </c>
      <c r="BG236" s="148">
        <f>IF(N236="zákl. přenesená",J236,0)</f>
        <v>0</v>
      </c>
      <c r="BH236" s="148">
        <f>IF(N236="sníž. přenesená",J236,0)</f>
        <v>0</v>
      </c>
      <c r="BI236" s="148">
        <f>IF(N236="nulová",J236,0)</f>
        <v>0</v>
      </c>
      <c r="BJ236" s="15" t="s">
        <v>88</v>
      </c>
      <c r="BK236" s="148">
        <f>ROUND(I236*H236,2)</f>
        <v>0</v>
      </c>
      <c r="BL236" s="15" t="s">
        <v>174</v>
      </c>
      <c r="BM236" s="147" t="s">
        <v>549</v>
      </c>
    </row>
    <row r="237" spans="2:47" s="1" customFormat="1" ht="10.2">
      <c r="B237" s="30"/>
      <c r="D237" s="149" t="s">
        <v>181</v>
      </c>
      <c r="F237" s="150" t="s">
        <v>550</v>
      </c>
      <c r="I237" s="151"/>
      <c r="L237" s="30"/>
      <c r="M237" s="152"/>
      <c r="T237" s="54"/>
      <c r="AT237" s="15" t="s">
        <v>181</v>
      </c>
      <c r="AU237" s="15" t="s">
        <v>90</v>
      </c>
    </row>
    <row r="238" spans="2:65" s="1" customFormat="1" ht="16.5" customHeight="1">
      <c r="B238" s="30"/>
      <c r="C238" s="171" t="s">
        <v>551</v>
      </c>
      <c r="D238" s="171" t="s">
        <v>410</v>
      </c>
      <c r="E238" s="172" t="s">
        <v>552</v>
      </c>
      <c r="F238" s="173" t="s">
        <v>553</v>
      </c>
      <c r="G238" s="174" t="s">
        <v>554</v>
      </c>
      <c r="H238" s="175">
        <v>0.15</v>
      </c>
      <c r="I238" s="176"/>
      <c r="J238" s="177">
        <f>ROUND(I238*H238,2)</f>
        <v>0</v>
      </c>
      <c r="K238" s="178"/>
      <c r="L238" s="179"/>
      <c r="M238" s="180" t="s">
        <v>1</v>
      </c>
      <c r="N238" s="181" t="s">
        <v>46</v>
      </c>
      <c r="P238" s="145">
        <f>O238*H238</f>
        <v>0</v>
      </c>
      <c r="Q238" s="145">
        <v>0</v>
      </c>
      <c r="R238" s="145">
        <f>Q238*H238</f>
        <v>0</v>
      </c>
      <c r="S238" s="145">
        <v>0</v>
      </c>
      <c r="T238" s="146">
        <f>S238*H238</f>
        <v>0</v>
      </c>
      <c r="AR238" s="147" t="s">
        <v>221</v>
      </c>
      <c r="AT238" s="147" t="s">
        <v>410</v>
      </c>
      <c r="AU238" s="147" t="s">
        <v>90</v>
      </c>
      <c r="AY238" s="15" t="s">
        <v>168</v>
      </c>
      <c r="BE238" s="148">
        <f>IF(N238="základní",J238,0)</f>
        <v>0</v>
      </c>
      <c r="BF238" s="148">
        <f>IF(N238="snížená",J238,0)</f>
        <v>0</v>
      </c>
      <c r="BG238" s="148">
        <f>IF(N238="zákl. přenesená",J238,0)</f>
        <v>0</v>
      </c>
      <c r="BH238" s="148">
        <f>IF(N238="sníž. přenesená",J238,0)</f>
        <v>0</v>
      </c>
      <c r="BI238" s="148">
        <f>IF(N238="nulová",J238,0)</f>
        <v>0</v>
      </c>
      <c r="BJ238" s="15" t="s">
        <v>88</v>
      </c>
      <c r="BK238" s="148">
        <f>ROUND(I238*H238,2)</f>
        <v>0</v>
      </c>
      <c r="BL238" s="15" t="s">
        <v>174</v>
      </c>
      <c r="BM238" s="147" t="s">
        <v>555</v>
      </c>
    </row>
    <row r="239" spans="2:51" s="12" customFormat="1" ht="10.2">
      <c r="B239" s="153"/>
      <c r="D239" s="154" t="s">
        <v>183</v>
      </c>
      <c r="E239" s="155" t="s">
        <v>1</v>
      </c>
      <c r="F239" s="156" t="s">
        <v>556</v>
      </c>
      <c r="H239" s="157">
        <v>0.15</v>
      </c>
      <c r="I239" s="158"/>
      <c r="L239" s="153"/>
      <c r="M239" s="159"/>
      <c r="T239" s="160"/>
      <c r="AT239" s="155" t="s">
        <v>183</v>
      </c>
      <c r="AU239" s="155" t="s">
        <v>90</v>
      </c>
      <c r="AV239" s="12" t="s">
        <v>90</v>
      </c>
      <c r="AW239" s="12" t="s">
        <v>36</v>
      </c>
      <c r="AX239" s="12" t="s">
        <v>88</v>
      </c>
      <c r="AY239" s="155" t="s">
        <v>168</v>
      </c>
    </row>
    <row r="240" spans="2:65" s="1" customFormat="1" ht="16.5" customHeight="1">
      <c r="B240" s="30"/>
      <c r="C240" s="171" t="s">
        <v>557</v>
      </c>
      <c r="D240" s="171" t="s">
        <v>410</v>
      </c>
      <c r="E240" s="172" t="s">
        <v>558</v>
      </c>
      <c r="F240" s="173" t="s">
        <v>559</v>
      </c>
      <c r="G240" s="174" t="s">
        <v>554</v>
      </c>
      <c r="H240" s="175">
        <v>0.15</v>
      </c>
      <c r="I240" s="176"/>
      <c r="J240" s="177">
        <f>ROUND(I240*H240,2)</f>
        <v>0</v>
      </c>
      <c r="K240" s="178"/>
      <c r="L240" s="179"/>
      <c r="M240" s="180" t="s">
        <v>1</v>
      </c>
      <c r="N240" s="181" t="s">
        <v>46</v>
      </c>
      <c r="P240" s="145">
        <f>O240*H240</f>
        <v>0</v>
      </c>
      <c r="Q240" s="145">
        <v>0.00041</v>
      </c>
      <c r="R240" s="145">
        <f>Q240*H240</f>
        <v>6.149999999999999E-05</v>
      </c>
      <c r="S240" s="145">
        <v>0</v>
      </c>
      <c r="T240" s="146">
        <f>S240*H240</f>
        <v>0</v>
      </c>
      <c r="AR240" s="147" t="s">
        <v>221</v>
      </c>
      <c r="AT240" s="147" t="s">
        <v>410</v>
      </c>
      <c r="AU240" s="147" t="s">
        <v>90</v>
      </c>
      <c r="AY240" s="15" t="s">
        <v>168</v>
      </c>
      <c r="BE240" s="148">
        <f>IF(N240="základní",J240,0)</f>
        <v>0</v>
      </c>
      <c r="BF240" s="148">
        <f>IF(N240="snížená",J240,0)</f>
        <v>0</v>
      </c>
      <c r="BG240" s="148">
        <f>IF(N240="zákl. přenesená",J240,0)</f>
        <v>0</v>
      </c>
      <c r="BH240" s="148">
        <f>IF(N240="sníž. přenesená",J240,0)</f>
        <v>0</v>
      </c>
      <c r="BI240" s="148">
        <f>IF(N240="nulová",J240,0)</f>
        <v>0</v>
      </c>
      <c r="BJ240" s="15" t="s">
        <v>88</v>
      </c>
      <c r="BK240" s="148">
        <f>ROUND(I240*H240,2)</f>
        <v>0</v>
      </c>
      <c r="BL240" s="15" t="s">
        <v>174</v>
      </c>
      <c r="BM240" s="147" t="s">
        <v>560</v>
      </c>
    </row>
    <row r="241" spans="2:63" s="11" customFormat="1" ht="20.85" customHeight="1">
      <c r="B241" s="123"/>
      <c r="D241" s="124" t="s">
        <v>80</v>
      </c>
      <c r="E241" s="133" t="s">
        <v>561</v>
      </c>
      <c r="F241" s="133" t="s">
        <v>562</v>
      </c>
      <c r="I241" s="126"/>
      <c r="J241" s="134">
        <f>BK241</f>
        <v>0</v>
      </c>
      <c r="L241" s="123"/>
      <c r="M241" s="128"/>
      <c r="P241" s="129">
        <f>SUM(P242:P259)</f>
        <v>0</v>
      </c>
      <c r="R241" s="129">
        <f>SUM(R242:R259)</f>
        <v>0.00027</v>
      </c>
      <c r="T241" s="130">
        <f>SUM(T242:T259)</f>
        <v>0</v>
      </c>
      <c r="AR241" s="124" t="s">
        <v>88</v>
      </c>
      <c r="AT241" s="131" t="s">
        <v>80</v>
      </c>
      <c r="AU241" s="131" t="s">
        <v>90</v>
      </c>
      <c r="AY241" s="124" t="s">
        <v>168</v>
      </c>
      <c r="BK241" s="132">
        <f>SUM(BK242:BK259)</f>
        <v>0</v>
      </c>
    </row>
    <row r="242" spans="2:65" s="1" customFormat="1" ht="16.5" customHeight="1">
      <c r="B242" s="30"/>
      <c r="C242" s="135" t="s">
        <v>563</v>
      </c>
      <c r="D242" s="135" t="s">
        <v>170</v>
      </c>
      <c r="E242" s="136" t="s">
        <v>564</v>
      </c>
      <c r="F242" s="137" t="s">
        <v>565</v>
      </c>
      <c r="G242" s="138" t="s">
        <v>566</v>
      </c>
      <c r="H242" s="139">
        <v>1</v>
      </c>
      <c r="I242" s="140"/>
      <c r="J242" s="141">
        <f>ROUND(I242*H242,2)</f>
        <v>0</v>
      </c>
      <c r="K242" s="142"/>
      <c r="L242" s="30"/>
      <c r="M242" s="143" t="s">
        <v>1</v>
      </c>
      <c r="N242" s="144" t="s">
        <v>46</v>
      </c>
      <c r="P242" s="145">
        <f>O242*H242</f>
        <v>0</v>
      </c>
      <c r="Q242" s="145">
        <v>3E-05</v>
      </c>
      <c r="R242" s="145">
        <f>Q242*H242</f>
        <v>3E-05</v>
      </c>
      <c r="S242" s="145">
        <v>0</v>
      </c>
      <c r="T242" s="146">
        <f>S242*H242</f>
        <v>0</v>
      </c>
      <c r="AR242" s="147" t="s">
        <v>174</v>
      </c>
      <c r="AT242" s="147" t="s">
        <v>170</v>
      </c>
      <c r="AU242" s="147" t="s">
        <v>98</v>
      </c>
      <c r="AY242" s="15" t="s">
        <v>168</v>
      </c>
      <c r="BE242" s="148">
        <f>IF(N242="základní",J242,0)</f>
        <v>0</v>
      </c>
      <c r="BF242" s="148">
        <f>IF(N242="snížená",J242,0)</f>
        <v>0</v>
      </c>
      <c r="BG242" s="148">
        <f>IF(N242="zákl. přenesená",J242,0)</f>
        <v>0</v>
      </c>
      <c r="BH242" s="148">
        <f>IF(N242="sníž. přenesená",J242,0)</f>
        <v>0</v>
      </c>
      <c r="BI242" s="148">
        <f>IF(N242="nulová",J242,0)</f>
        <v>0</v>
      </c>
      <c r="BJ242" s="15" t="s">
        <v>88</v>
      </c>
      <c r="BK242" s="148">
        <f>ROUND(I242*H242,2)</f>
        <v>0</v>
      </c>
      <c r="BL242" s="15" t="s">
        <v>174</v>
      </c>
      <c r="BM242" s="147" t="s">
        <v>567</v>
      </c>
    </row>
    <row r="243" spans="2:47" s="1" customFormat="1" ht="57.6">
      <c r="B243" s="30"/>
      <c r="D243" s="154" t="s">
        <v>414</v>
      </c>
      <c r="F243" s="182" t="s">
        <v>568</v>
      </c>
      <c r="I243" s="151"/>
      <c r="L243" s="30"/>
      <c r="M243" s="152"/>
      <c r="T243" s="54"/>
      <c r="AT243" s="15" t="s">
        <v>414</v>
      </c>
      <c r="AU243" s="15" t="s">
        <v>98</v>
      </c>
    </row>
    <row r="244" spans="2:65" s="1" customFormat="1" ht="24.15" customHeight="1">
      <c r="B244" s="30"/>
      <c r="C244" s="135" t="s">
        <v>569</v>
      </c>
      <c r="D244" s="135" t="s">
        <v>170</v>
      </c>
      <c r="E244" s="136" t="s">
        <v>570</v>
      </c>
      <c r="F244" s="137" t="s">
        <v>571</v>
      </c>
      <c r="G244" s="138" t="s">
        <v>566</v>
      </c>
      <c r="H244" s="139">
        <v>1</v>
      </c>
      <c r="I244" s="140"/>
      <c r="J244" s="141">
        <f>ROUND(I244*H244,2)</f>
        <v>0</v>
      </c>
      <c r="K244" s="142"/>
      <c r="L244" s="30"/>
      <c r="M244" s="143" t="s">
        <v>1</v>
      </c>
      <c r="N244" s="144" t="s">
        <v>46</v>
      </c>
      <c r="P244" s="145">
        <f>O244*H244</f>
        <v>0</v>
      </c>
      <c r="Q244" s="145">
        <v>3E-05</v>
      </c>
      <c r="R244" s="145">
        <f>Q244*H244</f>
        <v>3E-05</v>
      </c>
      <c r="S244" s="145">
        <v>0</v>
      </c>
      <c r="T244" s="146">
        <f>S244*H244</f>
        <v>0</v>
      </c>
      <c r="AR244" s="147" t="s">
        <v>174</v>
      </c>
      <c r="AT244" s="147" t="s">
        <v>170</v>
      </c>
      <c r="AU244" s="147" t="s">
        <v>98</v>
      </c>
      <c r="AY244" s="15" t="s">
        <v>168</v>
      </c>
      <c r="BE244" s="148">
        <f>IF(N244="základní",J244,0)</f>
        <v>0</v>
      </c>
      <c r="BF244" s="148">
        <f>IF(N244="snížená",J244,0)</f>
        <v>0</v>
      </c>
      <c r="BG244" s="148">
        <f>IF(N244="zákl. přenesená",J244,0)</f>
        <v>0</v>
      </c>
      <c r="BH244" s="148">
        <f>IF(N244="sníž. přenesená",J244,0)</f>
        <v>0</v>
      </c>
      <c r="BI244" s="148">
        <f>IF(N244="nulová",J244,0)</f>
        <v>0</v>
      </c>
      <c r="BJ244" s="15" t="s">
        <v>88</v>
      </c>
      <c r="BK244" s="148">
        <f>ROUND(I244*H244,2)</f>
        <v>0</v>
      </c>
      <c r="BL244" s="15" t="s">
        <v>174</v>
      </c>
      <c r="BM244" s="147" t="s">
        <v>572</v>
      </c>
    </row>
    <row r="245" spans="2:47" s="1" customFormat="1" ht="48">
      <c r="B245" s="30"/>
      <c r="D245" s="154" t="s">
        <v>414</v>
      </c>
      <c r="F245" s="182" t="s">
        <v>573</v>
      </c>
      <c r="I245" s="151"/>
      <c r="L245" s="30"/>
      <c r="M245" s="152"/>
      <c r="T245" s="54"/>
      <c r="AT245" s="15" t="s">
        <v>414</v>
      </c>
      <c r="AU245" s="15" t="s">
        <v>98</v>
      </c>
    </row>
    <row r="246" spans="2:65" s="1" customFormat="1" ht="24.15" customHeight="1">
      <c r="B246" s="30"/>
      <c r="C246" s="135" t="s">
        <v>574</v>
      </c>
      <c r="D246" s="135" t="s">
        <v>170</v>
      </c>
      <c r="E246" s="136" t="s">
        <v>575</v>
      </c>
      <c r="F246" s="137" t="s">
        <v>576</v>
      </c>
      <c r="G246" s="138" t="s">
        <v>566</v>
      </c>
      <c r="H246" s="139">
        <v>1</v>
      </c>
      <c r="I246" s="140"/>
      <c r="J246" s="141">
        <f>ROUND(I246*H246,2)</f>
        <v>0</v>
      </c>
      <c r="K246" s="142"/>
      <c r="L246" s="30"/>
      <c r="M246" s="143" t="s">
        <v>1</v>
      </c>
      <c r="N246" s="144" t="s">
        <v>46</v>
      </c>
      <c r="P246" s="145">
        <f>O246*H246</f>
        <v>0</v>
      </c>
      <c r="Q246" s="145">
        <v>3E-05</v>
      </c>
      <c r="R246" s="145">
        <f>Q246*H246</f>
        <v>3E-05</v>
      </c>
      <c r="S246" s="145">
        <v>0</v>
      </c>
      <c r="T246" s="146">
        <f>S246*H246</f>
        <v>0</v>
      </c>
      <c r="AR246" s="147" t="s">
        <v>174</v>
      </c>
      <c r="AT246" s="147" t="s">
        <v>170</v>
      </c>
      <c r="AU246" s="147" t="s">
        <v>98</v>
      </c>
      <c r="AY246" s="15" t="s">
        <v>168</v>
      </c>
      <c r="BE246" s="148">
        <f>IF(N246="základní",J246,0)</f>
        <v>0</v>
      </c>
      <c r="BF246" s="148">
        <f>IF(N246="snížená",J246,0)</f>
        <v>0</v>
      </c>
      <c r="BG246" s="148">
        <f>IF(N246="zákl. přenesená",J246,0)</f>
        <v>0</v>
      </c>
      <c r="BH246" s="148">
        <f>IF(N246="sníž. přenesená",J246,0)</f>
        <v>0</v>
      </c>
      <c r="BI246" s="148">
        <f>IF(N246="nulová",J246,0)</f>
        <v>0</v>
      </c>
      <c r="BJ246" s="15" t="s">
        <v>88</v>
      </c>
      <c r="BK246" s="148">
        <f>ROUND(I246*H246,2)</f>
        <v>0</v>
      </c>
      <c r="BL246" s="15" t="s">
        <v>174</v>
      </c>
      <c r="BM246" s="147" t="s">
        <v>577</v>
      </c>
    </row>
    <row r="247" spans="2:47" s="1" customFormat="1" ht="48">
      <c r="B247" s="30"/>
      <c r="D247" s="154" t="s">
        <v>414</v>
      </c>
      <c r="F247" s="182" t="s">
        <v>578</v>
      </c>
      <c r="I247" s="151"/>
      <c r="L247" s="30"/>
      <c r="M247" s="152"/>
      <c r="T247" s="54"/>
      <c r="AT247" s="15" t="s">
        <v>414</v>
      </c>
      <c r="AU247" s="15" t="s">
        <v>98</v>
      </c>
    </row>
    <row r="248" spans="2:65" s="1" customFormat="1" ht="37.8" customHeight="1">
      <c r="B248" s="30"/>
      <c r="C248" s="135" t="s">
        <v>579</v>
      </c>
      <c r="D248" s="135" t="s">
        <v>170</v>
      </c>
      <c r="E248" s="136" t="s">
        <v>580</v>
      </c>
      <c r="F248" s="137" t="s">
        <v>581</v>
      </c>
      <c r="G248" s="138" t="s">
        <v>566</v>
      </c>
      <c r="H248" s="139">
        <v>1</v>
      </c>
      <c r="I248" s="140"/>
      <c r="J248" s="141">
        <f>ROUND(I248*H248,2)</f>
        <v>0</v>
      </c>
      <c r="K248" s="142"/>
      <c r="L248" s="30"/>
      <c r="M248" s="143" t="s">
        <v>1</v>
      </c>
      <c r="N248" s="144" t="s">
        <v>46</v>
      </c>
      <c r="P248" s="145">
        <f>O248*H248</f>
        <v>0</v>
      </c>
      <c r="Q248" s="145">
        <v>3E-05</v>
      </c>
      <c r="R248" s="145">
        <f>Q248*H248</f>
        <v>3E-05</v>
      </c>
      <c r="S248" s="145">
        <v>0</v>
      </c>
      <c r="T248" s="146">
        <f>S248*H248</f>
        <v>0</v>
      </c>
      <c r="AR248" s="147" t="s">
        <v>174</v>
      </c>
      <c r="AT248" s="147" t="s">
        <v>170</v>
      </c>
      <c r="AU248" s="147" t="s">
        <v>98</v>
      </c>
      <c r="AY248" s="15" t="s">
        <v>168</v>
      </c>
      <c r="BE248" s="148">
        <f>IF(N248="základní",J248,0)</f>
        <v>0</v>
      </c>
      <c r="BF248" s="148">
        <f>IF(N248="snížená",J248,0)</f>
        <v>0</v>
      </c>
      <c r="BG248" s="148">
        <f>IF(N248="zákl. přenesená",J248,0)</f>
        <v>0</v>
      </c>
      <c r="BH248" s="148">
        <f>IF(N248="sníž. přenesená",J248,0)</f>
        <v>0</v>
      </c>
      <c r="BI248" s="148">
        <f>IF(N248="nulová",J248,0)</f>
        <v>0</v>
      </c>
      <c r="BJ248" s="15" t="s">
        <v>88</v>
      </c>
      <c r="BK248" s="148">
        <f>ROUND(I248*H248,2)</f>
        <v>0</v>
      </c>
      <c r="BL248" s="15" t="s">
        <v>174</v>
      </c>
      <c r="BM248" s="147" t="s">
        <v>582</v>
      </c>
    </row>
    <row r="249" spans="2:47" s="1" customFormat="1" ht="48">
      <c r="B249" s="30"/>
      <c r="D249" s="154" t="s">
        <v>414</v>
      </c>
      <c r="F249" s="182" t="s">
        <v>583</v>
      </c>
      <c r="I249" s="151"/>
      <c r="L249" s="30"/>
      <c r="M249" s="152"/>
      <c r="T249" s="54"/>
      <c r="AT249" s="15" t="s">
        <v>414</v>
      </c>
      <c r="AU249" s="15" t="s">
        <v>98</v>
      </c>
    </row>
    <row r="250" spans="2:65" s="1" customFormat="1" ht="37.8" customHeight="1">
      <c r="B250" s="30"/>
      <c r="C250" s="135" t="s">
        <v>584</v>
      </c>
      <c r="D250" s="135" t="s">
        <v>170</v>
      </c>
      <c r="E250" s="136" t="s">
        <v>585</v>
      </c>
      <c r="F250" s="137" t="s">
        <v>586</v>
      </c>
      <c r="G250" s="138" t="s">
        <v>566</v>
      </c>
      <c r="H250" s="139">
        <v>1</v>
      </c>
      <c r="I250" s="140"/>
      <c r="J250" s="141">
        <f>ROUND(I250*H250,2)</f>
        <v>0</v>
      </c>
      <c r="K250" s="142"/>
      <c r="L250" s="30"/>
      <c r="M250" s="143" t="s">
        <v>1</v>
      </c>
      <c r="N250" s="144" t="s">
        <v>46</v>
      </c>
      <c r="P250" s="145">
        <f>O250*H250</f>
        <v>0</v>
      </c>
      <c r="Q250" s="145">
        <v>3E-05</v>
      </c>
      <c r="R250" s="145">
        <f>Q250*H250</f>
        <v>3E-05</v>
      </c>
      <c r="S250" s="145">
        <v>0</v>
      </c>
      <c r="T250" s="146">
        <f>S250*H250</f>
        <v>0</v>
      </c>
      <c r="AR250" s="147" t="s">
        <v>174</v>
      </c>
      <c r="AT250" s="147" t="s">
        <v>170</v>
      </c>
      <c r="AU250" s="147" t="s">
        <v>98</v>
      </c>
      <c r="AY250" s="15" t="s">
        <v>168</v>
      </c>
      <c r="BE250" s="148">
        <f>IF(N250="základní",J250,0)</f>
        <v>0</v>
      </c>
      <c r="BF250" s="148">
        <f>IF(N250="snížená",J250,0)</f>
        <v>0</v>
      </c>
      <c r="BG250" s="148">
        <f>IF(N250="zákl. přenesená",J250,0)</f>
        <v>0</v>
      </c>
      <c r="BH250" s="148">
        <f>IF(N250="sníž. přenesená",J250,0)</f>
        <v>0</v>
      </c>
      <c r="BI250" s="148">
        <f>IF(N250="nulová",J250,0)</f>
        <v>0</v>
      </c>
      <c r="BJ250" s="15" t="s">
        <v>88</v>
      </c>
      <c r="BK250" s="148">
        <f>ROUND(I250*H250,2)</f>
        <v>0</v>
      </c>
      <c r="BL250" s="15" t="s">
        <v>174</v>
      </c>
      <c r="BM250" s="147" t="s">
        <v>587</v>
      </c>
    </row>
    <row r="251" spans="2:47" s="1" customFormat="1" ht="48">
      <c r="B251" s="30"/>
      <c r="D251" s="154" t="s">
        <v>414</v>
      </c>
      <c r="F251" s="182" t="s">
        <v>588</v>
      </c>
      <c r="I251" s="151"/>
      <c r="L251" s="30"/>
      <c r="M251" s="152"/>
      <c r="T251" s="54"/>
      <c r="AT251" s="15" t="s">
        <v>414</v>
      </c>
      <c r="AU251" s="15" t="s">
        <v>98</v>
      </c>
    </row>
    <row r="252" spans="2:65" s="1" customFormat="1" ht="33" customHeight="1">
      <c r="B252" s="30"/>
      <c r="C252" s="135" t="s">
        <v>589</v>
      </c>
      <c r="D252" s="135" t="s">
        <v>170</v>
      </c>
      <c r="E252" s="136" t="s">
        <v>590</v>
      </c>
      <c r="F252" s="137" t="s">
        <v>591</v>
      </c>
      <c r="G252" s="138" t="s">
        <v>566</v>
      </c>
      <c r="H252" s="139">
        <v>1</v>
      </c>
      <c r="I252" s="140"/>
      <c r="J252" s="141">
        <f>ROUND(I252*H252,2)</f>
        <v>0</v>
      </c>
      <c r="K252" s="142"/>
      <c r="L252" s="30"/>
      <c r="M252" s="143" t="s">
        <v>1</v>
      </c>
      <c r="N252" s="144" t="s">
        <v>46</v>
      </c>
      <c r="P252" s="145">
        <f>O252*H252</f>
        <v>0</v>
      </c>
      <c r="Q252" s="145">
        <v>3E-05</v>
      </c>
      <c r="R252" s="145">
        <f>Q252*H252</f>
        <v>3E-05</v>
      </c>
      <c r="S252" s="145">
        <v>0</v>
      </c>
      <c r="T252" s="146">
        <f>S252*H252</f>
        <v>0</v>
      </c>
      <c r="AR252" s="147" t="s">
        <v>174</v>
      </c>
      <c r="AT252" s="147" t="s">
        <v>170</v>
      </c>
      <c r="AU252" s="147" t="s">
        <v>98</v>
      </c>
      <c r="AY252" s="15" t="s">
        <v>168</v>
      </c>
      <c r="BE252" s="148">
        <f>IF(N252="základní",J252,0)</f>
        <v>0</v>
      </c>
      <c r="BF252" s="148">
        <f>IF(N252="snížená",J252,0)</f>
        <v>0</v>
      </c>
      <c r="BG252" s="148">
        <f>IF(N252="zákl. přenesená",J252,0)</f>
        <v>0</v>
      </c>
      <c r="BH252" s="148">
        <f>IF(N252="sníž. přenesená",J252,0)</f>
        <v>0</v>
      </c>
      <c r="BI252" s="148">
        <f>IF(N252="nulová",J252,0)</f>
        <v>0</v>
      </c>
      <c r="BJ252" s="15" t="s">
        <v>88</v>
      </c>
      <c r="BK252" s="148">
        <f>ROUND(I252*H252,2)</f>
        <v>0</v>
      </c>
      <c r="BL252" s="15" t="s">
        <v>174</v>
      </c>
      <c r="BM252" s="147" t="s">
        <v>592</v>
      </c>
    </row>
    <row r="253" spans="2:47" s="1" customFormat="1" ht="57.6">
      <c r="B253" s="30"/>
      <c r="D253" s="154" t="s">
        <v>414</v>
      </c>
      <c r="F253" s="182" t="s">
        <v>593</v>
      </c>
      <c r="I253" s="151"/>
      <c r="L253" s="30"/>
      <c r="M253" s="152"/>
      <c r="T253" s="54"/>
      <c r="AT253" s="15" t="s">
        <v>414</v>
      </c>
      <c r="AU253" s="15" t="s">
        <v>98</v>
      </c>
    </row>
    <row r="254" spans="2:65" s="1" customFormat="1" ht="33" customHeight="1">
      <c r="B254" s="30"/>
      <c r="C254" s="135" t="s">
        <v>594</v>
      </c>
      <c r="D254" s="135" t="s">
        <v>170</v>
      </c>
      <c r="E254" s="136" t="s">
        <v>595</v>
      </c>
      <c r="F254" s="137" t="s">
        <v>596</v>
      </c>
      <c r="G254" s="138" t="s">
        <v>566</v>
      </c>
      <c r="H254" s="139">
        <v>1</v>
      </c>
      <c r="I254" s="140"/>
      <c r="J254" s="141">
        <f>ROUND(I254*H254,2)</f>
        <v>0</v>
      </c>
      <c r="K254" s="142"/>
      <c r="L254" s="30"/>
      <c r="M254" s="143" t="s">
        <v>1</v>
      </c>
      <c r="N254" s="144" t="s">
        <v>46</v>
      </c>
      <c r="P254" s="145">
        <f>O254*H254</f>
        <v>0</v>
      </c>
      <c r="Q254" s="145">
        <v>3E-05</v>
      </c>
      <c r="R254" s="145">
        <f>Q254*H254</f>
        <v>3E-05</v>
      </c>
      <c r="S254" s="145">
        <v>0</v>
      </c>
      <c r="T254" s="146">
        <f>S254*H254</f>
        <v>0</v>
      </c>
      <c r="AR254" s="147" t="s">
        <v>174</v>
      </c>
      <c r="AT254" s="147" t="s">
        <v>170</v>
      </c>
      <c r="AU254" s="147" t="s">
        <v>98</v>
      </c>
      <c r="AY254" s="15" t="s">
        <v>168</v>
      </c>
      <c r="BE254" s="148">
        <f>IF(N254="základní",J254,0)</f>
        <v>0</v>
      </c>
      <c r="BF254" s="148">
        <f>IF(N254="snížená",J254,0)</f>
        <v>0</v>
      </c>
      <c r="BG254" s="148">
        <f>IF(N254="zákl. přenesená",J254,0)</f>
        <v>0</v>
      </c>
      <c r="BH254" s="148">
        <f>IF(N254="sníž. přenesená",J254,0)</f>
        <v>0</v>
      </c>
      <c r="BI254" s="148">
        <f>IF(N254="nulová",J254,0)</f>
        <v>0</v>
      </c>
      <c r="BJ254" s="15" t="s">
        <v>88</v>
      </c>
      <c r="BK254" s="148">
        <f>ROUND(I254*H254,2)</f>
        <v>0</v>
      </c>
      <c r="BL254" s="15" t="s">
        <v>174</v>
      </c>
      <c r="BM254" s="147" t="s">
        <v>597</v>
      </c>
    </row>
    <row r="255" spans="2:47" s="1" customFormat="1" ht="57.6">
      <c r="B255" s="30"/>
      <c r="D255" s="154" t="s">
        <v>414</v>
      </c>
      <c r="F255" s="182" t="s">
        <v>598</v>
      </c>
      <c r="I255" s="151"/>
      <c r="L255" s="30"/>
      <c r="M255" s="152"/>
      <c r="T255" s="54"/>
      <c r="AT255" s="15" t="s">
        <v>414</v>
      </c>
      <c r="AU255" s="15" t="s">
        <v>98</v>
      </c>
    </row>
    <row r="256" spans="2:65" s="1" customFormat="1" ht="37.8" customHeight="1">
      <c r="B256" s="30"/>
      <c r="C256" s="135" t="s">
        <v>599</v>
      </c>
      <c r="D256" s="135" t="s">
        <v>170</v>
      </c>
      <c r="E256" s="136" t="s">
        <v>600</v>
      </c>
      <c r="F256" s="137" t="s">
        <v>601</v>
      </c>
      <c r="G256" s="138" t="s">
        <v>566</v>
      </c>
      <c r="H256" s="139">
        <v>1</v>
      </c>
      <c r="I256" s="140"/>
      <c r="J256" s="141">
        <f>ROUND(I256*H256,2)</f>
        <v>0</v>
      </c>
      <c r="K256" s="142"/>
      <c r="L256" s="30"/>
      <c r="M256" s="143" t="s">
        <v>1</v>
      </c>
      <c r="N256" s="144" t="s">
        <v>46</v>
      </c>
      <c r="P256" s="145">
        <f>O256*H256</f>
        <v>0</v>
      </c>
      <c r="Q256" s="145">
        <v>3E-05</v>
      </c>
      <c r="R256" s="145">
        <f>Q256*H256</f>
        <v>3E-05</v>
      </c>
      <c r="S256" s="145">
        <v>0</v>
      </c>
      <c r="T256" s="146">
        <f>S256*H256</f>
        <v>0</v>
      </c>
      <c r="AR256" s="147" t="s">
        <v>174</v>
      </c>
      <c r="AT256" s="147" t="s">
        <v>170</v>
      </c>
      <c r="AU256" s="147" t="s">
        <v>98</v>
      </c>
      <c r="AY256" s="15" t="s">
        <v>168</v>
      </c>
      <c r="BE256" s="148">
        <f>IF(N256="základní",J256,0)</f>
        <v>0</v>
      </c>
      <c r="BF256" s="148">
        <f>IF(N256="snížená",J256,0)</f>
        <v>0</v>
      </c>
      <c r="BG256" s="148">
        <f>IF(N256="zákl. přenesená",J256,0)</f>
        <v>0</v>
      </c>
      <c r="BH256" s="148">
        <f>IF(N256="sníž. přenesená",J256,0)</f>
        <v>0</v>
      </c>
      <c r="BI256" s="148">
        <f>IF(N256="nulová",J256,0)</f>
        <v>0</v>
      </c>
      <c r="BJ256" s="15" t="s">
        <v>88</v>
      </c>
      <c r="BK256" s="148">
        <f>ROUND(I256*H256,2)</f>
        <v>0</v>
      </c>
      <c r="BL256" s="15" t="s">
        <v>174</v>
      </c>
      <c r="BM256" s="147" t="s">
        <v>602</v>
      </c>
    </row>
    <row r="257" spans="2:47" s="1" customFormat="1" ht="76.8">
      <c r="B257" s="30"/>
      <c r="D257" s="154" t="s">
        <v>414</v>
      </c>
      <c r="F257" s="182" t="s">
        <v>603</v>
      </c>
      <c r="I257" s="151"/>
      <c r="L257" s="30"/>
      <c r="M257" s="152"/>
      <c r="T257" s="54"/>
      <c r="AT257" s="15" t="s">
        <v>414</v>
      </c>
      <c r="AU257" s="15" t="s">
        <v>98</v>
      </c>
    </row>
    <row r="258" spans="2:65" s="1" customFormat="1" ht="49.05" customHeight="1">
      <c r="B258" s="30"/>
      <c r="C258" s="135" t="s">
        <v>604</v>
      </c>
      <c r="D258" s="135" t="s">
        <v>170</v>
      </c>
      <c r="E258" s="136" t="s">
        <v>605</v>
      </c>
      <c r="F258" s="137" t="s">
        <v>606</v>
      </c>
      <c r="G258" s="138" t="s">
        <v>566</v>
      </c>
      <c r="H258" s="139">
        <v>1</v>
      </c>
      <c r="I258" s="140"/>
      <c r="J258" s="141">
        <f>ROUND(I258*H258,2)</f>
        <v>0</v>
      </c>
      <c r="K258" s="142"/>
      <c r="L258" s="30"/>
      <c r="M258" s="143" t="s">
        <v>1</v>
      </c>
      <c r="N258" s="144" t="s">
        <v>46</v>
      </c>
      <c r="P258" s="145">
        <f>O258*H258</f>
        <v>0</v>
      </c>
      <c r="Q258" s="145">
        <v>3E-05</v>
      </c>
      <c r="R258" s="145">
        <f>Q258*H258</f>
        <v>3E-05</v>
      </c>
      <c r="S258" s="145">
        <v>0</v>
      </c>
      <c r="T258" s="146">
        <f>S258*H258</f>
        <v>0</v>
      </c>
      <c r="AR258" s="147" t="s">
        <v>174</v>
      </c>
      <c r="AT258" s="147" t="s">
        <v>170</v>
      </c>
      <c r="AU258" s="147" t="s">
        <v>98</v>
      </c>
      <c r="AY258" s="15" t="s">
        <v>168</v>
      </c>
      <c r="BE258" s="148">
        <f>IF(N258="základní",J258,0)</f>
        <v>0</v>
      </c>
      <c r="BF258" s="148">
        <f>IF(N258="snížená",J258,0)</f>
        <v>0</v>
      </c>
      <c r="BG258" s="148">
        <f>IF(N258="zákl. přenesená",J258,0)</f>
        <v>0</v>
      </c>
      <c r="BH258" s="148">
        <f>IF(N258="sníž. přenesená",J258,0)</f>
        <v>0</v>
      </c>
      <c r="BI258" s="148">
        <f>IF(N258="nulová",J258,0)</f>
        <v>0</v>
      </c>
      <c r="BJ258" s="15" t="s">
        <v>88</v>
      </c>
      <c r="BK258" s="148">
        <f>ROUND(I258*H258,2)</f>
        <v>0</v>
      </c>
      <c r="BL258" s="15" t="s">
        <v>174</v>
      </c>
      <c r="BM258" s="147" t="s">
        <v>607</v>
      </c>
    </row>
    <row r="259" spans="2:47" s="1" customFormat="1" ht="57.6">
      <c r="B259" s="30"/>
      <c r="D259" s="154" t="s">
        <v>414</v>
      </c>
      <c r="F259" s="182" t="s">
        <v>608</v>
      </c>
      <c r="I259" s="151"/>
      <c r="L259" s="30"/>
      <c r="M259" s="152"/>
      <c r="T259" s="54"/>
      <c r="AT259" s="15" t="s">
        <v>414</v>
      </c>
      <c r="AU259" s="15" t="s">
        <v>98</v>
      </c>
    </row>
    <row r="260" spans="2:63" s="11" customFormat="1" ht="22.8" customHeight="1">
      <c r="B260" s="123"/>
      <c r="D260" s="124" t="s">
        <v>80</v>
      </c>
      <c r="E260" s="133" t="s">
        <v>320</v>
      </c>
      <c r="F260" s="133" t="s">
        <v>321</v>
      </c>
      <c r="I260" s="126"/>
      <c r="J260" s="134">
        <f>BK260</f>
        <v>0</v>
      </c>
      <c r="L260" s="123"/>
      <c r="M260" s="128"/>
      <c r="P260" s="129">
        <f>SUM(P261:P266)</f>
        <v>0</v>
      </c>
      <c r="R260" s="129">
        <f>SUM(R261:R266)</f>
        <v>0</v>
      </c>
      <c r="T260" s="130">
        <f>SUM(T261:T266)</f>
        <v>0</v>
      </c>
      <c r="AR260" s="124" t="s">
        <v>88</v>
      </c>
      <c r="AT260" s="131" t="s">
        <v>80</v>
      </c>
      <c r="AU260" s="131" t="s">
        <v>88</v>
      </c>
      <c r="AY260" s="124" t="s">
        <v>168</v>
      </c>
      <c r="BK260" s="132">
        <f>SUM(BK261:BK266)</f>
        <v>0</v>
      </c>
    </row>
    <row r="261" spans="2:65" s="1" customFormat="1" ht="24.15" customHeight="1">
      <c r="B261" s="30"/>
      <c r="C261" s="135" t="s">
        <v>609</v>
      </c>
      <c r="D261" s="135" t="s">
        <v>170</v>
      </c>
      <c r="E261" s="136" t="s">
        <v>323</v>
      </c>
      <c r="F261" s="137" t="s">
        <v>324</v>
      </c>
      <c r="G261" s="138" t="s">
        <v>187</v>
      </c>
      <c r="H261" s="139">
        <v>15.855</v>
      </c>
      <c r="I261" s="140"/>
      <c r="J261" s="141">
        <f>ROUND(I261*H261,2)</f>
        <v>0</v>
      </c>
      <c r="K261" s="142"/>
      <c r="L261" s="30"/>
      <c r="M261" s="143" t="s">
        <v>1</v>
      </c>
      <c r="N261" s="144" t="s">
        <v>46</v>
      </c>
      <c r="P261" s="145">
        <f>O261*H261</f>
        <v>0</v>
      </c>
      <c r="Q261" s="145">
        <v>0</v>
      </c>
      <c r="R261" s="145">
        <f>Q261*H261</f>
        <v>0</v>
      </c>
      <c r="S261" s="145">
        <v>0</v>
      </c>
      <c r="T261" s="146">
        <f>S261*H261</f>
        <v>0</v>
      </c>
      <c r="AR261" s="147" t="s">
        <v>174</v>
      </c>
      <c r="AT261" s="147" t="s">
        <v>170</v>
      </c>
      <c r="AU261" s="147" t="s">
        <v>90</v>
      </c>
      <c r="AY261" s="15" t="s">
        <v>168</v>
      </c>
      <c r="BE261" s="148">
        <f>IF(N261="základní",J261,0)</f>
        <v>0</v>
      </c>
      <c r="BF261" s="148">
        <f>IF(N261="snížená",J261,0)</f>
        <v>0</v>
      </c>
      <c r="BG261" s="148">
        <f>IF(N261="zákl. přenesená",J261,0)</f>
        <v>0</v>
      </c>
      <c r="BH261" s="148">
        <f>IF(N261="sníž. přenesená",J261,0)</f>
        <v>0</v>
      </c>
      <c r="BI261" s="148">
        <f>IF(N261="nulová",J261,0)</f>
        <v>0</v>
      </c>
      <c r="BJ261" s="15" t="s">
        <v>88</v>
      </c>
      <c r="BK261" s="148">
        <f>ROUND(I261*H261,2)</f>
        <v>0</v>
      </c>
      <c r="BL261" s="15" t="s">
        <v>174</v>
      </c>
      <c r="BM261" s="147" t="s">
        <v>610</v>
      </c>
    </row>
    <row r="262" spans="2:47" s="1" customFormat="1" ht="10.2">
      <c r="B262" s="30"/>
      <c r="D262" s="149" t="s">
        <v>181</v>
      </c>
      <c r="F262" s="150" t="s">
        <v>326</v>
      </c>
      <c r="I262" s="151"/>
      <c r="L262" s="30"/>
      <c r="M262" s="152"/>
      <c r="T262" s="54"/>
      <c r="AT262" s="15" t="s">
        <v>181</v>
      </c>
      <c r="AU262" s="15" t="s">
        <v>90</v>
      </c>
    </row>
    <row r="263" spans="2:65" s="1" customFormat="1" ht="21.75" customHeight="1">
      <c r="B263" s="30"/>
      <c r="C263" s="135" t="s">
        <v>611</v>
      </c>
      <c r="D263" s="135" t="s">
        <v>170</v>
      </c>
      <c r="E263" s="136" t="s">
        <v>328</v>
      </c>
      <c r="F263" s="137" t="s">
        <v>329</v>
      </c>
      <c r="G263" s="138" t="s">
        <v>187</v>
      </c>
      <c r="H263" s="139">
        <v>15.855</v>
      </c>
      <c r="I263" s="140"/>
      <c r="J263" s="141">
        <f>ROUND(I263*H263,2)</f>
        <v>0</v>
      </c>
      <c r="K263" s="142"/>
      <c r="L263" s="30"/>
      <c r="M263" s="143" t="s">
        <v>1</v>
      </c>
      <c r="N263" s="144" t="s">
        <v>46</v>
      </c>
      <c r="P263" s="145">
        <f>O263*H263</f>
        <v>0</v>
      </c>
      <c r="Q263" s="145">
        <v>0</v>
      </c>
      <c r="R263" s="145">
        <f>Q263*H263</f>
        <v>0</v>
      </c>
      <c r="S263" s="145">
        <v>0</v>
      </c>
      <c r="T263" s="146">
        <f>S263*H263</f>
        <v>0</v>
      </c>
      <c r="AR263" s="147" t="s">
        <v>174</v>
      </c>
      <c r="AT263" s="147" t="s">
        <v>170</v>
      </c>
      <c r="AU263" s="147" t="s">
        <v>90</v>
      </c>
      <c r="AY263" s="15" t="s">
        <v>168</v>
      </c>
      <c r="BE263" s="148">
        <f>IF(N263="základní",J263,0)</f>
        <v>0</v>
      </c>
      <c r="BF263" s="148">
        <f>IF(N263="snížená",J263,0)</f>
        <v>0</v>
      </c>
      <c r="BG263" s="148">
        <f>IF(N263="zákl. přenesená",J263,0)</f>
        <v>0</v>
      </c>
      <c r="BH263" s="148">
        <f>IF(N263="sníž. přenesená",J263,0)</f>
        <v>0</v>
      </c>
      <c r="BI263" s="148">
        <f>IF(N263="nulová",J263,0)</f>
        <v>0</v>
      </c>
      <c r="BJ263" s="15" t="s">
        <v>88</v>
      </c>
      <c r="BK263" s="148">
        <f>ROUND(I263*H263,2)</f>
        <v>0</v>
      </c>
      <c r="BL263" s="15" t="s">
        <v>174</v>
      </c>
      <c r="BM263" s="147" t="s">
        <v>612</v>
      </c>
    </row>
    <row r="264" spans="2:65" s="1" customFormat="1" ht="16.5" customHeight="1">
      <c r="B264" s="30"/>
      <c r="C264" s="135" t="s">
        <v>613</v>
      </c>
      <c r="D264" s="135" t="s">
        <v>170</v>
      </c>
      <c r="E264" s="136" t="s">
        <v>614</v>
      </c>
      <c r="F264" s="137" t="s">
        <v>615</v>
      </c>
      <c r="G264" s="138" t="s">
        <v>173</v>
      </c>
      <c r="H264" s="139">
        <v>1</v>
      </c>
      <c r="I264" s="140"/>
      <c r="J264" s="141">
        <f>ROUND(I264*H264,2)</f>
        <v>0</v>
      </c>
      <c r="K264" s="142"/>
      <c r="L264" s="30"/>
      <c r="M264" s="143" t="s">
        <v>1</v>
      </c>
      <c r="N264" s="144" t="s">
        <v>46</v>
      </c>
      <c r="P264" s="145">
        <f>O264*H264</f>
        <v>0</v>
      </c>
      <c r="Q264" s="145">
        <v>0</v>
      </c>
      <c r="R264" s="145">
        <f>Q264*H264</f>
        <v>0</v>
      </c>
      <c r="S264" s="145">
        <v>0</v>
      </c>
      <c r="T264" s="146">
        <f>S264*H264</f>
        <v>0</v>
      </c>
      <c r="AR264" s="147" t="s">
        <v>174</v>
      </c>
      <c r="AT264" s="147" t="s">
        <v>170</v>
      </c>
      <c r="AU264" s="147" t="s">
        <v>90</v>
      </c>
      <c r="AY264" s="15" t="s">
        <v>168</v>
      </c>
      <c r="BE264" s="148">
        <f>IF(N264="základní",J264,0)</f>
        <v>0</v>
      </c>
      <c r="BF264" s="148">
        <f>IF(N264="snížená",J264,0)</f>
        <v>0</v>
      </c>
      <c r="BG264" s="148">
        <f>IF(N264="zákl. přenesená",J264,0)</f>
        <v>0</v>
      </c>
      <c r="BH264" s="148">
        <f>IF(N264="sníž. přenesená",J264,0)</f>
        <v>0</v>
      </c>
      <c r="BI264" s="148">
        <f>IF(N264="nulová",J264,0)</f>
        <v>0</v>
      </c>
      <c r="BJ264" s="15" t="s">
        <v>88</v>
      </c>
      <c r="BK264" s="148">
        <f>ROUND(I264*H264,2)</f>
        <v>0</v>
      </c>
      <c r="BL264" s="15" t="s">
        <v>174</v>
      </c>
      <c r="BM264" s="147" t="s">
        <v>616</v>
      </c>
    </row>
    <row r="265" spans="2:65" s="1" customFormat="1" ht="16.5" customHeight="1">
      <c r="B265" s="30"/>
      <c r="C265" s="135" t="s">
        <v>617</v>
      </c>
      <c r="D265" s="135" t="s">
        <v>170</v>
      </c>
      <c r="E265" s="136" t="s">
        <v>618</v>
      </c>
      <c r="F265" s="137" t="s">
        <v>619</v>
      </c>
      <c r="G265" s="138" t="s">
        <v>620</v>
      </c>
      <c r="H265" s="139">
        <v>40</v>
      </c>
      <c r="I265" s="140"/>
      <c r="J265" s="141">
        <f>ROUND(I265*H265,2)</f>
        <v>0</v>
      </c>
      <c r="K265" s="142"/>
      <c r="L265" s="30"/>
      <c r="M265" s="143" t="s">
        <v>1</v>
      </c>
      <c r="N265" s="144" t="s">
        <v>46</v>
      </c>
      <c r="P265" s="145">
        <f>O265*H265</f>
        <v>0</v>
      </c>
      <c r="Q265" s="145">
        <v>0</v>
      </c>
      <c r="R265" s="145">
        <f>Q265*H265</f>
        <v>0</v>
      </c>
      <c r="S265" s="145">
        <v>0</v>
      </c>
      <c r="T265" s="146">
        <f>S265*H265</f>
        <v>0</v>
      </c>
      <c r="AR265" s="147" t="s">
        <v>621</v>
      </c>
      <c r="AT265" s="147" t="s">
        <v>170</v>
      </c>
      <c r="AU265" s="147" t="s">
        <v>90</v>
      </c>
      <c r="AY265" s="15" t="s">
        <v>168</v>
      </c>
      <c r="BE265" s="148">
        <f>IF(N265="základní",J265,0)</f>
        <v>0</v>
      </c>
      <c r="BF265" s="148">
        <f>IF(N265="snížená",J265,0)</f>
        <v>0</v>
      </c>
      <c r="BG265" s="148">
        <f>IF(N265="zákl. přenesená",J265,0)</f>
        <v>0</v>
      </c>
      <c r="BH265" s="148">
        <f>IF(N265="sníž. přenesená",J265,0)</f>
        <v>0</v>
      </c>
      <c r="BI265" s="148">
        <f>IF(N265="nulová",J265,0)</f>
        <v>0</v>
      </c>
      <c r="BJ265" s="15" t="s">
        <v>88</v>
      </c>
      <c r="BK265" s="148">
        <f>ROUND(I265*H265,2)</f>
        <v>0</v>
      </c>
      <c r="BL265" s="15" t="s">
        <v>621</v>
      </c>
      <c r="BM265" s="147" t="s">
        <v>622</v>
      </c>
    </row>
    <row r="266" spans="2:47" s="1" customFormat="1" ht="10.2">
      <c r="B266" s="30"/>
      <c r="D266" s="149" t="s">
        <v>181</v>
      </c>
      <c r="F266" s="150" t="s">
        <v>623</v>
      </c>
      <c r="I266" s="151"/>
      <c r="L266" s="30"/>
      <c r="M266" s="152"/>
      <c r="T266" s="54"/>
      <c r="AT266" s="15" t="s">
        <v>181</v>
      </c>
      <c r="AU266" s="15" t="s">
        <v>90</v>
      </c>
    </row>
    <row r="267" spans="2:63" s="11" customFormat="1" ht="25.95" customHeight="1">
      <c r="B267" s="123"/>
      <c r="D267" s="124" t="s">
        <v>80</v>
      </c>
      <c r="E267" s="125" t="s">
        <v>331</v>
      </c>
      <c r="F267" s="125" t="s">
        <v>332</v>
      </c>
      <c r="I267" s="126"/>
      <c r="J267" s="127">
        <f>BK267</f>
        <v>0</v>
      </c>
      <c r="L267" s="123"/>
      <c r="M267" s="128"/>
      <c r="P267" s="129">
        <f>P268+P306+P310+P331+P499</f>
        <v>0</v>
      </c>
      <c r="R267" s="129">
        <f>R268+R306+R310+R331+R499</f>
        <v>33.30311508371999</v>
      </c>
      <c r="T267" s="130">
        <f>T268+T306+T310+T331+T499</f>
        <v>0.36077</v>
      </c>
      <c r="AR267" s="124" t="s">
        <v>90</v>
      </c>
      <c r="AT267" s="131" t="s">
        <v>80</v>
      </c>
      <c r="AU267" s="131" t="s">
        <v>81</v>
      </c>
      <c r="AY267" s="124" t="s">
        <v>168</v>
      </c>
      <c r="BK267" s="132">
        <f>BK268+BK306+BK310+BK331+BK499</f>
        <v>0</v>
      </c>
    </row>
    <row r="268" spans="2:63" s="11" customFormat="1" ht="22.8" customHeight="1">
      <c r="B268" s="123"/>
      <c r="D268" s="124" t="s">
        <v>80</v>
      </c>
      <c r="E268" s="133" t="s">
        <v>333</v>
      </c>
      <c r="F268" s="133" t="s">
        <v>334</v>
      </c>
      <c r="I268" s="126"/>
      <c r="J268" s="134">
        <f>BK268</f>
        <v>0</v>
      </c>
      <c r="L268" s="123"/>
      <c r="M268" s="128"/>
      <c r="P268" s="129">
        <f>P269+SUM(P270:P272)</f>
        <v>0</v>
      </c>
      <c r="R268" s="129">
        <f>R269+SUM(R270:R272)</f>
        <v>18.783564803719997</v>
      </c>
      <c r="T268" s="130">
        <f>T269+SUM(T270:T272)</f>
        <v>0</v>
      </c>
      <c r="AR268" s="124" t="s">
        <v>90</v>
      </c>
      <c r="AT268" s="131" t="s">
        <v>80</v>
      </c>
      <c r="AU268" s="131" t="s">
        <v>88</v>
      </c>
      <c r="AY268" s="124" t="s">
        <v>168</v>
      </c>
      <c r="BK268" s="132">
        <f>BK269+SUM(BK270:BK272)</f>
        <v>0</v>
      </c>
    </row>
    <row r="269" spans="2:65" s="1" customFormat="1" ht="24.15" customHeight="1">
      <c r="B269" s="30"/>
      <c r="C269" s="135" t="s">
        <v>624</v>
      </c>
      <c r="D269" s="135" t="s">
        <v>170</v>
      </c>
      <c r="E269" s="136" t="s">
        <v>625</v>
      </c>
      <c r="F269" s="137" t="s">
        <v>626</v>
      </c>
      <c r="G269" s="138" t="s">
        <v>627</v>
      </c>
      <c r="H269" s="183"/>
      <c r="I269" s="140"/>
      <c r="J269" s="141">
        <f>ROUND(I269*H269,2)</f>
        <v>0</v>
      </c>
      <c r="K269" s="142"/>
      <c r="L269" s="30"/>
      <c r="M269" s="143" t="s">
        <v>1</v>
      </c>
      <c r="N269" s="144" t="s">
        <v>46</v>
      </c>
      <c r="P269" s="145">
        <f>O269*H269</f>
        <v>0</v>
      </c>
      <c r="Q269" s="145">
        <v>0</v>
      </c>
      <c r="R269" s="145">
        <f>Q269*H269</f>
        <v>0</v>
      </c>
      <c r="S269" s="145">
        <v>0</v>
      </c>
      <c r="T269" s="146">
        <f>S269*H269</f>
        <v>0</v>
      </c>
      <c r="AR269" s="147" t="s">
        <v>263</v>
      </c>
      <c r="AT269" s="147" t="s">
        <v>170</v>
      </c>
      <c r="AU269" s="147" t="s">
        <v>90</v>
      </c>
      <c r="AY269" s="15" t="s">
        <v>168</v>
      </c>
      <c r="BE269" s="148">
        <f>IF(N269="základní",J269,0)</f>
        <v>0</v>
      </c>
      <c r="BF269" s="148">
        <f>IF(N269="snížená",J269,0)</f>
        <v>0</v>
      </c>
      <c r="BG269" s="148">
        <f>IF(N269="zákl. přenesená",J269,0)</f>
        <v>0</v>
      </c>
      <c r="BH269" s="148">
        <f>IF(N269="sníž. přenesená",J269,0)</f>
        <v>0</v>
      </c>
      <c r="BI269" s="148">
        <f>IF(N269="nulová",J269,0)</f>
        <v>0</v>
      </c>
      <c r="BJ269" s="15" t="s">
        <v>88</v>
      </c>
      <c r="BK269" s="148">
        <f>ROUND(I269*H269,2)</f>
        <v>0</v>
      </c>
      <c r="BL269" s="15" t="s">
        <v>263</v>
      </c>
      <c r="BM269" s="147" t="s">
        <v>628</v>
      </c>
    </row>
    <row r="270" spans="2:47" s="1" customFormat="1" ht="10.2">
      <c r="B270" s="30"/>
      <c r="D270" s="149" t="s">
        <v>181</v>
      </c>
      <c r="F270" s="150" t="s">
        <v>629</v>
      </c>
      <c r="I270" s="151"/>
      <c r="L270" s="30"/>
      <c r="M270" s="152"/>
      <c r="T270" s="54"/>
      <c r="AT270" s="15" t="s">
        <v>181</v>
      </c>
      <c r="AU270" s="15" t="s">
        <v>90</v>
      </c>
    </row>
    <row r="271" spans="2:65" s="1" customFormat="1" ht="24.15" customHeight="1">
      <c r="B271" s="30"/>
      <c r="C271" s="135" t="s">
        <v>630</v>
      </c>
      <c r="D271" s="135" t="s">
        <v>170</v>
      </c>
      <c r="E271" s="136" t="s">
        <v>631</v>
      </c>
      <c r="F271" s="137" t="s">
        <v>632</v>
      </c>
      <c r="G271" s="138" t="s">
        <v>627</v>
      </c>
      <c r="H271" s="183"/>
      <c r="I271" s="140"/>
      <c r="J271" s="141">
        <f>ROUND(I271*H271,2)</f>
        <v>0</v>
      </c>
      <c r="K271" s="142"/>
      <c r="L271" s="30"/>
      <c r="M271" s="143" t="s">
        <v>1</v>
      </c>
      <c r="N271" s="144" t="s">
        <v>46</v>
      </c>
      <c r="P271" s="145">
        <f>O271*H271</f>
        <v>0</v>
      </c>
      <c r="Q271" s="145">
        <v>0</v>
      </c>
      <c r="R271" s="145">
        <f>Q271*H271</f>
        <v>0</v>
      </c>
      <c r="S271" s="145">
        <v>0</v>
      </c>
      <c r="T271" s="146">
        <f>S271*H271</f>
        <v>0</v>
      </c>
      <c r="AR271" s="147" t="s">
        <v>263</v>
      </c>
      <c r="AT271" s="147" t="s">
        <v>170</v>
      </c>
      <c r="AU271" s="147" t="s">
        <v>90</v>
      </c>
      <c r="AY271" s="15" t="s">
        <v>168</v>
      </c>
      <c r="BE271" s="148">
        <f>IF(N271="základní",J271,0)</f>
        <v>0</v>
      </c>
      <c r="BF271" s="148">
        <f>IF(N271="snížená",J271,0)</f>
        <v>0</v>
      </c>
      <c r="BG271" s="148">
        <f>IF(N271="zákl. přenesená",J271,0)</f>
        <v>0</v>
      </c>
      <c r="BH271" s="148">
        <f>IF(N271="sníž. přenesená",J271,0)</f>
        <v>0</v>
      </c>
      <c r="BI271" s="148">
        <f>IF(N271="nulová",J271,0)</f>
        <v>0</v>
      </c>
      <c r="BJ271" s="15" t="s">
        <v>88</v>
      </c>
      <c r="BK271" s="148">
        <f>ROUND(I271*H271,2)</f>
        <v>0</v>
      </c>
      <c r="BL271" s="15" t="s">
        <v>263</v>
      </c>
      <c r="BM271" s="147" t="s">
        <v>633</v>
      </c>
    </row>
    <row r="272" spans="2:63" s="11" customFormat="1" ht="20.85" customHeight="1">
      <c r="B272" s="123"/>
      <c r="D272" s="124" t="s">
        <v>80</v>
      </c>
      <c r="E272" s="133" t="s">
        <v>634</v>
      </c>
      <c r="F272" s="133" t="s">
        <v>635</v>
      </c>
      <c r="I272" s="126"/>
      <c r="J272" s="134">
        <f>BK272</f>
        <v>0</v>
      </c>
      <c r="L272" s="123"/>
      <c r="M272" s="128"/>
      <c r="P272" s="129">
        <f>SUM(P273:P305)</f>
        <v>0</v>
      </c>
      <c r="R272" s="129">
        <f>SUM(R273:R305)</f>
        <v>18.783564803719997</v>
      </c>
      <c r="T272" s="130">
        <f>SUM(T273:T305)</f>
        <v>0</v>
      </c>
      <c r="AR272" s="124" t="s">
        <v>90</v>
      </c>
      <c r="AT272" s="131" t="s">
        <v>80</v>
      </c>
      <c r="AU272" s="131" t="s">
        <v>90</v>
      </c>
      <c r="AY272" s="124" t="s">
        <v>168</v>
      </c>
      <c r="BK272" s="132">
        <f>SUM(BK273:BK305)</f>
        <v>0</v>
      </c>
    </row>
    <row r="273" spans="2:65" s="1" customFormat="1" ht="21.75" customHeight="1">
      <c r="B273" s="30"/>
      <c r="C273" s="135" t="s">
        <v>636</v>
      </c>
      <c r="D273" s="135" t="s">
        <v>170</v>
      </c>
      <c r="E273" s="136" t="s">
        <v>637</v>
      </c>
      <c r="F273" s="137" t="s">
        <v>638</v>
      </c>
      <c r="G273" s="138" t="s">
        <v>179</v>
      </c>
      <c r="H273" s="139">
        <v>21.72</v>
      </c>
      <c r="I273" s="140"/>
      <c r="J273" s="141">
        <f>ROUND(I273*H273,2)</f>
        <v>0</v>
      </c>
      <c r="K273" s="142"/>
      <c r="L273" s="30"/>
      <c r="M273" s="143" t="s">
        <v>1</v>
      </c>
      <c r="N273" s="144" t="s">
        <v>46</v>
      </c>
      <c r="P273" s="145">
        <f>O273*H273</f>
        <v>0</v>
      </c>
      <c r="Q273" s="145">
        <v>0</v>
      </c>
      <c r="R273" s="145">
        <f>Q273*H273</f>
        <v>0</v>
      </c>
      <c r="S273" s="145">
        <v>0</v>
      </c>
      <c r="T273" s="146">
        <f>S273*H273</f>
        <v>0</v>
      </c>
      <c r="AR273" s="147" t="s">
        <v>263</v>
      </c>
      <c r="AT273" s="147" t="s">
        <v>170</v>
      </c>
      <c r="AU273" s="147" t="s">
        <v>98</v>
      </c>
      <c r="AY273" s="15" t="s">
        <v>168</v>
      </c>
      <c r="BE273" s="148">
        <f>IF(N273="základní",J273,0)</f>
        <v>0</v>
      </c>
      <c r="BF273" s="148">
        <f>IF(N273="snížená",J273,0)</f>
        <v>0</v>
      </c>
      <c r="BG273" s="148">
        <f>IF(N273="zákl. přenesená",J273,0)</f>
        <v>0</v>
      </c>
      <c r="BH273" s="148">
        <f>IF(N273="sníž. přenesená",J273,0)</f>
        <v>0</v>
      </c>
      <c r="BI273" s="148">
        <f>IF(N273="nulová",J273,0)</f>
        <v>0</v>
      </c>
      <c r="BJ273" s="15" t="s">
        <v>88</v>
      </c>
      <c r="BK273" s="148">
        <f>ROUND(I273*H273,2)</f>
        <v>0</v>
      </c>
      <c r="BL273" s="15" t="s">
        <v>263</v>
      </c>
      <c r="BM273" s="147" t="s">
        <v>639</v>
      </c>
    </row>
    <row r="274" spans="2:47" s="1" customFormat="1" ht="19.2">
      <c r="B274" s="30"/>
      <c r="D274" s="154" t="s">
        <v>414</v>
      </c>
      <c r="F274" s="182" t="s">
        <v>640</v>
      </c>
      <c r="I274" s="151"/>
      <c r="L274" s="30"/>
      <c r="M274" s="152"/>
      <c r="T274" s="54"/>
      <c r="AT274" s="15" t="s">
        <v>414</v>
      </c>
      <c r="AU274" s="15" t="s">
        <v>98</v>
      </c>
    </row>
    <row r="275" spans="2:51" s="12" customFormat="1" ht="10.2">
      <c r="B275" s="153"/>
      <c r="D275" s="154" t="s">
        <v>183</v>
      </c>
      <c r="E275" s="155" t="s">
        <v>1</v>
      </c>
      <c r="F275" s="156" t="s">
        <v>641</v>
      </c>
      <c r="H275" s="157">
        <v>21.72</v>
      </c>
      <c r="I275" s="158"/>
      <c r="L275" s="153"/>
      <c r="M275" s="159"/>
      <c r="T275" s="160"/>
      <c r="AT275" s="155" t="s">
        <v>183</v>
      </c>
      <c r="AU275" s="155" t="s">
        <v>98</v>
      </c>
      <c r="AV275" s="12" t="s">
        <v>90</v>
      </c>
      <c r="AW275" s="12" t="s">
        <v>36</v>
      </c>
      <c r="AX275" s="12" t="s">
        <v>88</v>
      </c>
      <c r="AY275" s="155" t="s">
        <v>168</v>
      </c>
    </row>
    <row r="276" spans="2:65" s="1" customFormat="1" ht="37.8" customHeight="1">
      <c r="B276" s="30"/>
      <c r="C276" s="135" t="s">
        <v>642</v>
      </c>
      <c r="D276" s="135" t="s">
        <v>170</v>
      </c>
      <c r="E276" s="136" t="s">
        <v>643</v>
      </c>
      <c r="F276" s="137" t="s">
        <v>644</v>
      </c>
      <c r="G276" s="138" t="s">
        <v>179</v>
      </c>
      <c r="H276" s="139">
        <v>186.88</v>
      </c>
      <c r="I276" s="140"/>
      <c r="J276" s="141">
        <f>ROUND(I276*H276,2)</f>
        <v>0</v>
      </c>
      <c r="K276" s="142"/>
      <c r="L276" s="30"/>
      <c r="M276" s="143" t="s">
        <v>1</v>
      </c>
      <c r="N276" s="144" t="s">
        <v>46</v>
      </c>
      <c r="P276" s="145">
        <f>O276*H276</f>
        <v>0</v>
      </c>
      <c r="Q276" s="145">
        <v>0.000327744</v>
      </c>
      <c r="R276" s="145">
        <f>Q276*H276</f>
        <v>0.06124879872</v>
      </c>
      <c r="S276" s="145">
        <v>0</v>
      </c>
      <c r="T276" s="146">
        <f>S276*H276</f>
        <v>0</v>
      </c>
      <c r="AR276" s="147" t="s">
        <v>263</v>
      </c>
      <c r="AT276" s="147" t="s">
        <v>170</v>
      </c>
      <c r="AU276" s="147" t="s">
        <v>98</v>
      </c>
      <c r="AY276" s="15" t="s">
        <v>168</v>
      </c>
      <c r="BE276" s="148">
        <f>IF(N276="základní",J276,0)</f>
        <v>0</v>
      </c>
      <c r="BF276" s="148">
        <f>IF(N276="snížená",J276,0)</f>
        <v>0</v>
      </c>
      <c r="BG276" s="148">
        <f>IF(N276="zákl. přenesená",J276,0)</f>
        <v>0</v>
      </c>
      <c r="BH276" s="148">
        <f>IF(N276="sníž. přenesená",J276,0)</f>
        <v>0</v>
      </c>
      <c r="BI276" s="148">
        <f>IF(N276="nulová",J276,0)</f>
        <v>0</v>
      </c>
      <c r="BJ276" s="15" t="s">
        <v>88</v>
      </c>
      <c r="BK276" s="148">
        <f>ROUND(I276*H276,2)</f>
        <v>0</v>
      </c>
      <c r="BL276" s="15" t="s">
        <v>263</v>
      </c>
      <c r="BM276" s="147" t="s">
        <v>645</v>
      </c>
    </row>
    <row r="277" spans="2:47" s="1" customFormat="1" ht="10.2">
      <c r="B277" s="30"/>
      <c r="D277" s="149" t="s">
        <v>181</v>
      </c>
      <c r="F277" s="150" t="s">
        <v>646</v>
      </c>
      <c r="I277" s="151"/>
      <c r="L277" s="30"/>
      <c r="M277" s="152"/>
      <c r="T277" s="54"/>
      <c r="AT277" s="15" t="s">
        <v>181</v>
      </c>
      <c r="AU277" s="15" t="s">
        <v>98</v>
      </c>
    </row>
    <row r="278" spans="2:51" s="12" customFormat="1" ht="10.2">
      <c r="B278" s="153"/>
      <c r="D278" s="154" t="s">
        <v>183</v>
      </c>
      <c r="E278" s="155" t="s">
        <v>1</v>
      </c>
      <c r="F278" s="156" t="s">
        <v>647</v>
      </c>
      <c r="H278" s="157">
        <v>186.88</v>
      </c>
      <c r="I278" s="158"/>
      <c r="L278" s="153"/>
      <c r="M278" s="159"/>
      <c r="T278" s="160"/>
      <c r="AT278" s="155" t="s">
        <v>183</v>
      </c>
      <c r="AU278" s="155" t="s">
        <v>98</v>
      </c>
      <c r="AV278" s="12" t="s">
        <v>90</v>
      </c>
      <c r="AW278" s="12" t="s">
        <v>36</v>
      </c>
      <c r="AX278" s="12" t="s">
        <v>88</v>
      </c>
      <c r="AY278" s="155" t="s">
        <v>168</v>
      </c>
    </row>
    <row r="279" spans="2:65" s="1" customFormat="1" ht="44.25" customHeight="1">
      <c r="B279" s="30"/>
      <c r="C279" s="171" t="s">
        <v>648</v>
      </c>
      <c r="D279" s="171" t="s">
        <v>410</v>
      </c>
      <c r="E279" s="172" t="s">
        <v>649</v>
      </c>
      <c r="F279" s="173" t="s">
        <v>650</v>
      </c>
      <c r="G279" s="174" t="s">
        <v>179</v>
      </c>
      <c r="H279" s="175">
        <v>383.145</v>
      </c>
      <c r="I279" s="176"/>
      <c r="J279" s="177">
        <f>ROUND(I279*H279,2)</f>
        <v>0</v>
      </c>
      <c r="K279" s="178"/>
      <c r="L279" s="179"/>
      <c r="M279" s="180" t="s">
        <v>1</v>
      </c>
      <c r="N279" s="181" t="s">
        <v>46</v>
      </c>
      <c r="P279" s="145">
        <f>O279*H279</f>
        <v>0</v>
      </c>
      <c r="Q279" s="145">
        <v>0.00152</v>
      </c>
      <c r="R279" s="145">
        <f>Q279*H279</f>
        <v>0.5823804</v>
      </c>
      <c r="S279" s="145">
        <v>0</v>
      </c>
      <c r="T279" s="146">
        <f>S279*H279</f>
        <v>0</v>
      </c>
      <c r="AR279" s="147" t="s">
        <v>364</v>
      </c>
      <c r="AT279" s="147" t="s">
        <v>410</v>
      </c>
      <c r="AU279" s="147" t="s">
        <v>98</v>
      </c>
      <c r="AY279" s="15" t="s">
        <v>168</v>
      </c>
      <c r="BE279" s="148">
        <f>IF(N279="základní",J279,0)</f>
        <v>0</v>
      </c>
      <c r="BF279" s="148">
        <f>IF(N279="snížená",J279,0)</f>
        <v>0</v>
      </c>
      <c r="BG279" s="148">
        <f>IF(N279="zákl. přenesená",J279,0)</f>
        <v>0</v>
      </c>
      <c r="BH279" s="148">
        <f>IF(N279="sníž. přenesená",J279,0)</f>
        <v>0</v>
      </c>
      <c r="BI279" s="148">
        <f>IF(N279="nulová",J279,0)</f>
        <v>0</v>
      </c>
      <c r="BJ279" s="15" t="s">
        <v>88</v>
      </c>
      <c r="BK279" s="148">
        <f>ROUND(I279*H279,2)</f>
        <v>0</v>
      </c>
      <c r="BL279" s="15" t="s">
        <v>263</v>
      </c>
      <c r="BM279" s="147" t="s">
        <v>651</v>
      </c>
    </row>
    <row r="280" spans="2:51" s="12" customFormat="1" ht="10.2">
      <c r="B280" s="153"/>
      <c r="D280" s="154" t="s">
        <v>183</v>
      </c>
      <c r="F280" s="156" t="s">
        <v>652</v>
      </c>
      <c r="H280" s="157">
        <v>383.145</v>
      </c>
      <c r="I280" s="158"/>
      <c r="L280" s="153"/>
      <c r="M280" s="159"/>
      <c r="T280" s="160"/>
      <c r="AT280" s="155" t="s">
        <v>183</v>
      </c>
      <c r="AU280" s="155" t="s">
        <v>98</v>
      </c>
      <c r="AV280" s="12" t="s">
        <v>90</v>
      </c>
      <c r="AW280" s="12" t="s">
        <v>4</v>
      </c>
      <c r="AX280" s="12" t="s">
        <v>88</v>
      </c>
      <c r="AY280" s="155" t="s">
        <v>168</v>
      </c>
    </row>
    <row r="281" spans="2:65" s="1" customFormat="1" ht="24.15" customHeight="1">
      <c r="B281" s="30"/>
      <c r="C281" s="135" t="s">
        <v>653</v>
      </c>
      <c r="D281" s="135" t="s">
        <v>170</v>
      </c>
      <c r="E281" s="136" t="s">
        <v>654</v>
      </c>
      <c r="F281" s="137" t="s">
        <v>655</v>
      </c>
      <c r="G281" s="138" t="s">
        <v>179</v>
      </c>
      <c r="H281" s="139">
        <v>93.5</v>
      </c>
      <c r="I281" s="140"/>
      <c r="J281" s="141">
        <f>ROUND(I281*H281,2)</f>
        <v>0</v>
      </c>
      <c r="K281" s="142"/>
      <c r="L281" s="30"/>
      <c r="M281" s="143" t="s">
        <v>1</v>
      </c>
      <c r="N281" s="144" t="s">
        <v>46</v>
      </c>
      <c r="P281" s="145">
        <f>O281*H281</f>
        <v>0</v>
      </c>
      <c r="Q281" s="145">
        <v>0.0004675</v>
      </c>
      <c r="R281" s="145">
        <f>Q281*H281</f>
        <v>0.04371125</v>
      </c>
      <c r="S281" s="145">
        <v>0</v>
      </c>
      <c r="T281" s="146">
        <f>S281*H281</f>
        <v>0</v>
      </c>
      <c r="AR281" s="147" t="s">
        <v>174</v>
      </c>
      <c r="AT281" s="147" t="s">
        <v>170</v>
      </c>
      <c r="AU281" s="147" t="s">
        <v>98</v>
      </c>
      <c r="AY281" s="15" t="s">
        <v>168</v>
      </c>
      <c r="BE281" s="148">
        <f>IF(N281="základní",J281,0)</f>
        <v>0</v>
      </c>
      <c r="BF281" s="148">
        <f>IF(N281="snížená",J281,0)</f>
        <v>0</v>
      </c>
      <c r="BG281" s="148">
        <f>IF(N281="zákl. přenesená",J281,0)</f>
        <v>0</v>
      </c>
      <c r="BH281" s="148">
        <f>IF(N281="sníž. přenesená",J281,0)</f>
        <v>0</v>
      </c>
      <c r="BI281" s="148">
        <f>IF(N281="nulová",J281,0)</f>
        <v>0</v>
      </c>
      <c r="BJ281" s="15" t="s">
        <v>88</v>
      </c>
      <c r="BK281" s="148">
        <f>ROUND(I281*H281,2)</f>
        <v>0</v>
      </c>
      <c r="BL281" s="15" t="s">
        <v>174</v>
      </c>
      <c r="BM281" s="147" t="s">
        <v>656</v>
      </c>
    </row>
    <row r="282" spans="2:47" s="1" customFormat="1" ht="10.2">
      <c r="B282" s="30"/>
      <c r="D282" s="149" t="s">
        <v>181</v>
      </c>
      <c r="F282" s="150" t="s">
        <v>657</v>
      </c>
      <c r="I282" s="151"/>
      <c r="L282" s="30"/>
      <c r="M282" s="152"/>
      <c r="T282" s="54"/>
      <c r="AT282" s="15" t="s">
        <v>181</v>
      </c>
      <c r="AU282" s="15" t="s">
        <v>98</v>
      </c>
    </row>
    <row r="283" spans="2:65" s="1" customFormat="1" ht="37.8" customHeight="1">
      <c r="B283" s="30"/>
      <c r="C283" s="135" t="s">
        <v>658</v>
      </c>
      <c r="D283" s="135" t="s">
        <v>170</v>
      </c>
      <c r="E283" s="136" t="s">
        <v>659</v>
      </c>
      <c r="F283" s="137" t="s">
        <v>660</v>
      </c>
      <c r="G283" s="138" t="s">
        <v>179</v>
      </c>
      <c r="H283" s="139">
        <v>186.9</v>
      </c>
      <c r="I283" s="140"/>
      <c r="J283" s="141">
        <f>ROUND(I283*H283,2)</f>
        <v>0</v>
      </c>
      <c r="K283" s="142"/>
      <c r="L283" s="30"/>
      <c r="M283" s="143" t="s">
        <v>1</v>
      </c>
      <c r="N283" s="144" t="s">
        <v>46</v>
      </c>
      <c r="P283" s="145">
        <f>O283*H283</f>
        <v>0</v>
      </c>
      <c r="Q283" s="145">
        <v>2.8E-05</v>
      </c>
      <c r="R283" s="145">
        <f>Q283*H283</f>
        <v>0.0052332</v>
      </c>
      <c r="S283" s="145">
        <v>0</v>
      </c>
      <c r="T283" s="146">
        <f>S283*H283</f>
        <v>0</v>
      </c>
      <c r="AR283" s="147" t="s">
        <v>263</v>
      </c>
      <c r="AT283" s="147" t="s">
        <v>170</v>
      </c>
      <c r="AU283" s="147" t="s">
        <v>98</v>
      </c>
      <c r="AY283" s="15" t="s">
        <v>168</v>
      </c>
      <c r="BE283" s="148">
        <f>IF(N283="základní",J283,0)</f>
        <v>0</v>
      </c>
      <c r="BF283" s="148">
        <f>IF(N283="snížená",J283,0)</f>
        <v>0</v>
      </c>
      <c r="BG283" s="148">
        <f>IF(N283="zákl. přenesená",J283,0)</f>
        <v>0</v>
      </c>
      <c r="BH283" s="148">
        <f>IF(N283="sníž. přenesená",J283,0)</f>
        <v>0</v>
      </c>
      <c r="BI283" s="148">
        <f>IF(N283="nulová",J283,0)</f>
        <v>0</v>
      </c>
      <c r="BJ283" s="15" t="s">
        <v>88</v>
      </c>
      <c r="BK283" s="148">
        <f>ROUND(I283*H283,2)</f>
        <v>0</v>
      </c>
      <c r="BL283" s="15" t="s">
        <v>263</v>
      </c>
      <c r="BM283" s="147" t="s">
        <v>661</v>
      </c>
    </row>
    <row r="284" spans="2:47" s="1" customFormat="1" ht="10.2">
      <c r="B284" s="30"/>
      <c r="D284" s="149" t="s">
        <v>181</v>
      </c>
      <c r="F284" s="150" t="s">
        <v>662</v>
      </c>
      <c r="I284" s="151"/>
      <c r="L284" s="30"/>
      <c r="M284" s="152"/>
      <c r="T284" s="54"/>
      <c r="AT284" s="15" t="s">
        <v>181</v>
      </c>
      <c r="AU284" s="15" t="s">
        <v>98</v>
      </c>
    </row>
    <row r="285" spans="2:65" s="1" customFormat="1" ht="21.75" customHeight="1">
      <c r="B285" s="30"/>
      <c r="C285" s="171" t="s">
        <v>663</v>
      </c>
      <c r="D285" s="171" t="s">
        <v>410</v>
      </c>
      <c r="E285" s="172" t="s">
        <v>664</v>
      </c>
      <c r="F285" s="173" t="s">
        <v>665</v>
      </c>
      <c r="G285" s="174" t="s">
        <v>179</v>
      </c>
      <c r="H285" s="175">
        <v>196.245</v>
      </c>
      <c r="I285" s="176"/>
      <c r="J285" s="177">
        <f>ROUND(I285*H285,2)</f>
        <v>0</v>
      </c>
      <c r="K285" s="178"/>
      <c r="L285" s="179"/>
      <c r="M285" s="180" t="s">
        <v>1</v>
      </c>
      <c r="N285" s="181" t="s">
        <v>46</v>
      </c>
      <c r="P285" s="145">
        <f>O285*H285</f>
        <v>0</v>
      </c>
      <c r="Q285" s="145">
        <v>0.0036</v>
      </c>
      <c r="R285" s="145">
        <f>Q285*H285</f>
        <v>0.7064819999999999</v>
      </c>
      <c r="S285" s="145">
        <v>0</v>
      </c>
      <c r="T285" s="146">
        <f>S285*H285</f>
        <v>0</v>
      </c>
      <c r="AR285" s="147" t="s">
        <v>364</v>
      </c>
      <c r="AT285" s="147" t="s">
        <v>410</v>
      </c>
      <c r="AU285" s="147" t="s">
        <v>98</v>
      </c>
      <c r="AY285" s="15" t="s">
        <v>168</v>
      </c>
      <c r="BE285" s="148">
        <f>IF(N285="základní",J285,0)</f>
        <v>0</v>
      </c>
      <c r="BF285" s="148">
        <f>IF(N285="snížená",J285,0)</f>
        <v>0</v>
      </c>
      <c r="BG285" s="148">
        <f>IF(N285="zákl. přenesená",J285,0)</f>
        <v>0</v>
      </c>
      <c r="BH285" s="148">
        <f>IF(N285="sníž. přenesená",J285,0)</f>
        <v>0</v>
      </c>
      <c r="BI285" s="148">
        <f>IF(N285="nulová",J285,0)</f>
        <v>0</v>
      </c>
      <c r="BJ285" s="15" t="s">
        <v>88</v>
      </c>
      <c r="BK285" s="148">
        <f>ROUND(I285*H285,2)</f>
        <v>0</v>
      </c>
      <c r="BL285" s="15" t="s">
        <v>263</v>
      </c>
      <c r="BM285" s="147" t="s">
        <v>666</v>
      </c>
    </row>
    <row r="286" spans="2:51" s="12" customFormat="1" ht="10.2">
      <c r="B286" s="153"/>
      <c r="D286" s="154" t="s">
        <v>183</v>
      </c>
      <c r="F286" s="156" t="s">
        <v>667</v>
      </c>
      <c r="H286" s="157">
        <v>196.245</v>
      </c>
      <c r="I286" s="158"/>
      <c r="L286" s="153"/>
      <c r="M286" s="159"/>
      <c r="T286" s="160"/>
      <c r="AT286" s="155" t="s">
        <v>183</v>
      </c>
      <c r="AU286" s="155" t="s">
        <v>98</v>
      </c>
      <c r="AV286" s="12" t="s">
        <v>90</v>
      </c>
      <c r="AW286" s="12" t="s">
        <v>4</v>
      </c>
      <c r="AX286" s="12" t="s">
        <v>88</v>
      </c>
      <c r="AY286" s="155" t="s">
        <v>168</v>
      </c>
    </row>
    <row r="287" spans="2:65" s="1" customFormat="1" ht="24.15" customHeight="1">
      <c r="B287" s="30"/>
      <c r="C287" s="135" t="s">
        <v>668</v>
      </c>
      <c r="D287" s="135" t="s">
        <v>170</v>
      </c>
      <c r="E287" s="136" t="s">
        <v>669</v>
      </c>
      <c r="F287" s="137" t="s">
        <v>670</v>
      </c>
      <c r="G287" s="138" t="s">
        <v>179</v>
      </c>
      <c r="H287" s="139">
        <v>93.5</v>
      </c>
      <c r="I287" s="140"/>
      <c r="J287" s="141">
        <f>ROUND(I287*H287,2)</f>
        <v>0</v>
      </c>
      <c r="K287" s="142"/>
      <c r="L287" s="30"/>
      <c r="M287" s="143" t="s">
        <v>1</v>
      </c>
      <c r="N287" s="144" t="s">
        <v>46</v>
      </c>
      <c r="P287" s="145">
        <f>O287*H287</f>
        <v>0</v>
      </c>
      <c r="Q287" s="145">
        <v>0.00088313</v>
      </c>
      <c r="R287" s="145">
        <f>Q287*H287</f>
        <v>0.082572655</v>
      </c>
      <c r="S287" s="145">
        <v>0</v>
      </c>
      <c r="T287" s="146">
        <f>S287*H287</f>
        <v>0</v>
      </c>
      <c r="AR287" s="147" t="s">
        <v>263</v>
      </c>
      <c r="AT287" s="147" t="s">
        <v>170</v>
      </c>
      <c r="AU287" s="147" t="s">
        <v>98</v>
      </c>
      <c r="AY287" s="15" t="s">
        <v>168</v>
      </c>
      <c r="BE287" s="148">
        <f>IF(N287="základní",J287,0)</f>
        <v>0</v>
      </c>
      <c r="BF287" s="148">
        <f>IF(N287="snížená",J287,0)</f>
        <v>0</v>
      </c>
      <c r="BG287" s="148">
        <f>IF(N287="zákl. přenesená",J287,0)</f>
        <v>0</v>
      </c>
      <c r="BH287" s="148">
        <f>IF(N287="sníž. přenesená",J287,0)</f>
        <v>0</v>
      </c>
      <c r="BI287" s="148">
        <f>IF(N287="nulová",J287,0)</f>
        <v>0</v>
      </c>
      <c r="BJ287" s="15" t="s">
        <v>88</v>
      </c>
      <c r="BK287" s="148">
        <f>ROUND(I287*H287,2)</f>
        <v>0</v>
      </c>
      <c r="BL287" s="15" t="s">
        <v>263</v>
      </c>
      <c r="BM287" s="147" t="s">
        <v>671</v>
      </c>
    </row>
    <row r="288" spans="2:47" s="1" customFormat="1" ht="10.2">
      <c r="B288" s="30"/>
      <c r="D288" s="149" t="s">
        <v>181</v>
      </c>
      <c r="F288" s="150" t="s">
        <v>672</v>
      </c>
      <c r="I288" s="151"/>
      <c r="L288" s="30"/>
      <c r="M288" s="152"/>
      <c r="T288" s="54"/>
      <c r="AT288" s="15" t="s">
        <v>181</v>
      </c>
      <c r="AU288" s="15" t="s">
        <v>98</v>
      </c>
    </row>
    <row r="289" spans="2:65" s="1" customFormat="1" ht="16.5" customHeight="1">
      <c r="B289" s="30"/>
      <c r="C289" s="171" t="s">
        <v>673</v>
      </c>
      <c r="D289" s="171" t="s">
        <v>410</v>
      </c>
      <c r="E289" s="172" t="s">
        <v>674</v>
      </c>
      <c r="F289" s="173" t="s">
        <v>675</v>
      </c>
      <c r="G289" s="174" t="s">
        <v>179</v>
      </c>
      <c r="H289" s="175">
        <v>109.021</v>
      </c>
      <c r="I289" s="176"/>
      <c r="J289" s="177">
        <f>ROUND(I289*H289,2)</f>
        <v>0</v>
      </c>
      <c r="K289" s="178"/>
      <c r="L289" s="179"/>
      <c r="M289" s="180" t="s">
        <v>1</v>
      </c>
      <c r="N289" s="181" t="s">
        <v>46</v>
      </c>
      <c r="P289" s="145">
        <f>O289*H289</f>
        <v>0</v>
      </c>
      <c r="Q289" s="145">
        <v>0.0045</v>
      </c>
      <c r="R289" s="145">
        <f>Q289*H289</f>
        <v>0.4905945</v>
      </c>
      <c r="S289" s="145">
        <v>0</v>
      </c>
      <c r="T289" s="146">
        <f>S289*H289</f>
        <v>0</v>
      </c>
      <c r="AR289" s="147" t="s">
        <v>364</v>
      </c>
      <c r="AT289" s="147" t="s">
        <v>410</v>
      </c>
      <c r="AU289" s="147" t="s">
        <v>98</v>
      </c>
      <c r="AY289" s="15" t="s">
        <v>168</v>
      </c>
      <c r="BE289" s="148">
        <f>IF(N289="základní",J289,0)</f>
        <v>0</v>
      </c>
      <c r="BF289" s="148">
        <f>IF(N289="snížená",J289,0)</f>
        <v>0</v>
      </c>
      <c r="BG289" s="148">
        <f>IF(N289="zákl. přenesená",J289,0)</f>
        <v>0</v>
      </c>
      <c r="BH289" s="148">
        <f>IF(N289="sníž. přenesená",J289,0)</f>
        <v>0</v>
      </c>
      <c r="BI289" s="148">
        <f>IF(N289="nulová",J289,0)</f>
        <v>0</v>
      </c>
      <c r="BJ289" s="15" t="s">
        <v>88</v>
      </c>
      <c r="BK289" s="148">
        <f>ROUND(I289*H289,2)</f>
        <v>0</v>
      </c>
      <c r="BL289" s="15" t="s">
        <v>263</v>
      </c>
      <c r="BM289" s="147" t="s">
        <v>676</v>
      </c>
    </row>
    <row r="290" spans="2:51" s="12" customFormat="1" ht="10.2">
      <c r="B290" s="153"/>
      <c r="D290" s="154" t="s">
        <v>183</v>
      </c>
      <c r="F290" s="156" t="s">
        <v>677</v>
      </c>
      <c r="H290" s="157">
        <v>109.021</v>
      </c>
      <c r="I290" s="158"/>
      <c r="L290" s="153"/>
      <c r="M290" s="159"/>
      <c r="T290" s="160"/>
      <c r="AT290" s="155" t="s">
        <v>183</v>
      </c>
      <c r="AU290" s="155" t="s">
        <v>98</v>
      </c>
      <c r="AV290" s="12" t="s">
        <v>90</v>
      </c>
      <c r="AW290" s="12" t="s">
        <v>4</v>
      </c>
      <c r="AX290" s="12" t="s">
        <v>88</v>
      </c>
      <c r="AY290" s="155" t="s">
        <v>168</v>
      </c>
    </row>
    <row r="291" spans="2:65" s="1" customFormat="1" ht="24.15" customHeight="1">
      <c r="B291" s="30"/>
      <c r="C291" s="135" t="s">
        <v>678</v>
      </c>
      <c r="D291" s="135" t="s">
        <v>170</v>
      </c>
      <c r="E291" s="136" t="s">
        <v>679</v>
      </c>
      <c r="F291" s="137" t="s">
        <v>680</v>
      </c>
      <c r="G291" s="138" t="s">
        <v>179</v>
      </c>
      <c r="H291" s="139">
        <v>93.5</v>
      </c>
      <c r="I291" s="140"/>
      <c r="J291" s="141">
        <f>ROUND(I291*H291,2)</f>
        <v>0</v>
      </c>
      <c r="K291" s="142"/>
      <c r="L291" s="30"/>
      <c r="M291" s="143" t="s">
        <v>1</v>
      </c>
      <c r="N291" s="144" t="s">
        <v>46</v>
      </c>
      <c r="P291" s="145">
        <f>O291*H291</f>
        <v>0</v>
      </c>
      <c r="Q291" s="145">
        <v>0</v>
      </c>
      <c r="R291" s="145">
        <f>Q291*H291</f>
        <v>0</v>
      </c>
      <c r="S291" s="145">
        <v>0</v>
      </c>
      <c r="T291" s="146">
        <f>S291*H291</f>
        <v>0</v>
      </c>
      <c r="AR291" s="147" t="s">
        <v>263</v>
      </c>
      <c r="AT291" s="147" t="s">
        <v>170</v>
      </c>
      <c r="AU291" s="147" t="s">
        <v>98</v>
      </c>
      <c r="AY291" s="15" t="s">
        <v>168</v>
      </c>
      <c r="BE291" s="148">
        <f>IF(N291="základní",J291,0)</f>
        <v>0</v>
      </c>
      <c r="BF291" s="148">
        <f>IF(N291="snížená",J291,0)</f>
        <v>0</v>
      </c>
      <c r="BG291" s="148">
        <f>IF(N291="zákl. přenesená",J291,0)</f>
        <v>0</v>
      </c>
      <c r="BH291" s="148">
        <f>IF(N291="sníž. přenesená",J291,0)</f>
        <v>0</v>
      </c>
      <c r="BI291" s="148">
        <f>IF(N291="nulová",J291,0)</f>
        <v>0</v>
      </c>
      <c r="BJ291" s="15" t="s">
        <v>88</v>
      </c>
      <c r="BK291" s="148">
        <f>ROUND(I291*H291,2)</f>
        <v>0</v>
      </c>
      <c r="BL291" s="15" t="s">
        <v>263</v>
      </c>
      <c r="BM291" s="147" t="s">
        <v>681</v>
      </c>
    </row>
    <row r="292" spans="2:47" s="1" customFormat="1" ht="10.2">
      <c r="B292" s="30"/>
      <c r="D292" s="149" t="s">
        <v>181</v>
      </c>
      <c r="F292" s="150" t="s">
        <v>682</v>
      </c>
      <c r="I292" s="151"/>
      <c r="L292" s="30"/>
      <c r="M292" s="152"/>
      <c r="T292" s="54"/>
      <c r="AT292" s="15" t="s">
        <v>181</v>
      </c>
      <c r="AU292" s="15" t="s">
        <v>98</v>
      </c>
    </row>
    <row r="293" spans="2:65" s="1" customFormat="1" ht="16.5" customHeight="1">
      <c r="B293" s="30"/>
      <c r="C293" s="171" t="s">
        <v>683</v>
      </c>
      <c r="D293" s="171" t="s">
        <v>410</v>
      </c>
      <c r="E293" s="172" t="s">
        <v>684</v>
      </c>
      <c r="F293" s="173" t="s">
        <v>685</v>
      </c>
      <c r="G293" s="174" t="s">
        <v>187</v>
      </c>
      <c r="H293" s="175">
        <v>0.299</v>
      </c>
      <c r="I293" s="176"/>
      <c r="J293" s="177">
        <f>ROUND(I293*H293,2)</f>
        <v>0</v>
      </c>
      <c r="K293" s="178"/>
      <c r="L293" s="179"/>
      <c r="M293" s="180" t="s">
        <v>1</v>
      </c>
      <c r="N293" s="181" t="s">
        <v>46</v>
      </c>
      <c r="P293" s="145">
        <f>O293*H293</f>
        <v>0</v>
      </c>
      <c r="Q293" s="145">
        <v>1</v>
      </c>
      <c r="R293" s="145">
        <f>Q293*H293</f>
        <v>0.299</v>
      </c>
      <c r="S293" s="145">
        <v>0</v>
      </c>
      <c r="T293" s="146">
        <f>S293*H293</f>
        <v>0</v>
      </c>
      <c r="AR293" s="147" t="s">
        <v>364</v>
      </c>
      <c r="AT293" s="147" t="s">
        <v>410</v>
      </c>
      <c r="AU293" s="147" t="s">
        <v>98</v>
      </c>
      <c r="AY293" s="15" t="s">
        <v>168</v>
      </c>
      <c r="BE293" s="148">
        <f>IF(N293="základní",J293,0)</f>
        <v>0</v>
      </c>
      <c r="BF293" s="148">
        <f>IF(N293="snížená",J293,0)</f>
        <v>0</v>
      </c>
      <c r="BG293" s="148">
        <f>IF(N293="zákl. přenesená",J293,0)</f>
        <v>0</v>
      </c>
      <c r="BH293" s="148">
        <f>IF(N293="sníž. přenesená",J293,0)</f>
        <v>0</v>
      </c>
      <c r="BI293" s="148">
        <f>IF(N293="nulová",J293,0)</f>
        <v>0</v>
      </c>
      <c r="BJ293" s="15" t="s">
        <v>88</v>
      </c>
      <c r="BK293" s="148">
        <f>ROUND(I293*H293,2)</f>
        <v>0</v>
      </c>
      <c r="BL293" s="15" t="s">
        <v>263</v>
      </c>
      <c r="BM293" s="147" t="s">
        <v>686</v>
      </c>
    </row>
    <row r="294" spans="2:51" s="12" customFormat="1" ht="10.2">
      <c r="B294" s="153"/>
      <c r="D294" s="154" t="s">
        <v>183</v>
      </c>
      <c r="F294" s="156" t="s">
        <v>687</v>
      </c>
      <c r="H294" s="157">
        <v>0.299</v>
      </c>
      <c r="I294" s="158"/>
      <c r="L294" s="153"/>
      <c r="M294" s="159"/>
      <c r="T294" s="160"/>
      <c r="AT294" s="155" t="s">
        <v>183</v>
      </c>
      <c r="AU294" s="155" t="s">
        <v>98</v>
      </c>
      <c r="AV294" s="12" t="s">
        <v>90</v>
      </c>
      <c r="AW294" s="12" t="s">
        <v>4</v>
      </c>
      <c r="AX294" s="12" t="s">
        <v>88</v>
      </c>
      <c r="AY294" s="155" t="s">
        <v>168</v>
      </c>
    </row>
    <row r="295" spans="2:65" s="1" customFormat="1" ht="33" customHeight="1">
      <c r="B295" s="30"/>
      <c r="C295" s="135" t="s">
        <v>688</v>
      </c>
      <c r="D295" s="135" t="s">
        <v>170</v>
      </c>
      <c r="E295" s="136" t="s">
        <v>488</v>
      </c>
      <c r="F295" s="137" t="s">
        <v>489</v>
      </c>
      <c r="G295" s="138" t="s">
        <v>217</v>
      </c>
      <c r="H295" s="139">
        <v>6.6</v>
      </c>
      <c r="I295" s="140"/>
      <c r="J295" s="141">
        <f>ROUND(I295*H295,2)</f>
        <v>0</v>
      </c>
      <c r="K295" s="142"/>
      <c r="L295" s="30"/>
      <c r="M295" s="143" t="s">
        <v>1</v>
      </c>
      <c r="N295" s="144" t="s">
        <v>46</v>
      </c>
      <c r="P295" s="145">
        <f>O295*H295</f>
        <v>0</v>
      </c>
      <c r="Q295" s="145">
        <v>2.50187</v>
      </c>
      <c r="R295" s="145">
        <f>Q295*H295</f>
        <v>16.512341999999997</v>
      </c>
      <c r="S295" s="145">
        <v>0</v>
      </c>
      <c r="T295" s="146">
        <f>S295*H295</f>
        <v>0</v>
      </c>
      <c r="AR295" s="147" t="s">
        <v>263</v>
      </c>
      <c r="AT295" s="147" t="s">
        <v>170</v>
      </c>
      <c r="AU295" s="147" t="s">
        <v>98</v>
      </c>
      <c r="AY295" s="15" t="s">
        <v>168</v>
      </c>
      <c r="BE295" s="148">
        <f>IF(N295="základní",J295,0)</f>
        <v>0</v>
      </c>
      <c r="BF295" s="148">
        <f>IF(N295="snížená",J295,0)</f>
        <v>0</v>
      </c>
      <c r="BG295" s="148">
        <f>IF(N295="zákl. přenesená",J295,0)</f>
        <v>0</v>
      </c>
      <c r="BH295" s="148">
        <f>IF(N295="sníž. přenesená",J295,0)</f>
        <v>0</v>
      </c>
      <c r="BI295" s="148">
        <f>IF(N295="nulová",J295,0)</f>
        <v>0</v>
      </c>
      <c r="BJ295" s="15" t="s">
        <v>88</v>
      </c>
      <c r="BK295" s="148">
        <f>ROUND(I295*H295,2)</f>
        <v>0</v>
      </c>
      <c r="BL295" s="15" t="s">
        <v>263</v>
      </c>
      <c r="BM295" s="147" t="s">
        <v>689</v>
      </c>
    </row>
    <row r="296" spans="2:47" s="1" customFormat="1" ht="10.2">
      <c r="B296" s="30"/>
      <c r="D296" s="149" t="s">
        <v>181</v>
      </c>
      <c r="F296" s="150" t="s">
        <v>491</v>
      </c>
      <c r="I296" s="151"/>
      <c r="L296" s="30"/>
      <c r="M296" s="152"/>
      <c r="T296" s="54"/>
      <c r="AT296" s="15" t="s">
        <v>181</v>
      </c>
      <c r="AU296" s="15" t="s">
        <v>98</v>
      </c>
    </row>
    <row r="297" spans="2:51" s="12" customFormat="1" ht="10.2">
      <c r="B297" s="153"/>
      <c r="D297" s="154" t="s">
        <v>183</v>
      </c>
      <c r="E297" s="155" t="s">
        <v>1</v>
      </c>
      <c r="F297" s="156" t="s">
        <v>690</v>
      </c>
      <c r="H297" s="157">
        <v>6.6</v>
      </c>
      <c r="I297" s="158"/>
      <c r="L297" s="153"/>
      <c r="M297" s="159"/>
      <c r="T297" s="160"/>
      <c r="AT297" s="155" t="s">
        <v>183</v>
      </c>
      <c r="AU297" s="155" t="s">
        <v>98</v>
      </c>
      <c r="AV297" s="12" t="s">
        <v>90</v>
      </c>
      <c r="AW297" s="12" t="s">
        <v>36</v>
      </c>
      <c r="AX297" s="12" t="s">
        <v>88</v>
      </c>
      <c r="AY297" s="155" t="s">
        <v>168</v>
      </c>
    </row>
    <row r="298" spans="2:65" s="1" customFormat="1" ht="37.8" customHeight="1">
      <c r="B298" s="30"/>
      <c r="C298" s="135" t="s">
        <v>691</v>
      </c>
      <c r="D298" s="135" t="s">
        <v>170</v>
      </c>
      <c r="E298" s="136" t="s">
        <v>692</v>
      </c>
      <c r="F298" s="137" t="s">
        <v>693</v>
      </c>
      <c r="G298" s="138" t="s">
        <v>179</v>
      </c>
      <c r="H298" s="139">
        <v>157.3</v>
      </c>
      <c r="I298" s="140"/>
      <c r="J298" s="141">
        <f>ROUND(I298*H298,2)</f>
        <v>0</v>
      </c>
      <c r="K298" s="142"/>
      <c r="L298" s="30"/>
      <c r="M298" s="143" t="s">
        <v>1</v>
      </c>
      <c r="N298" s="144" t="s">
        <v>46</v>
      </c>
      <c r="P298" s="145">
        <f>O298*H298</f>
        <v>0</v>
      </c>
      <c r="Q298" s="145">
        <v>0</v>
      </c>
      <c r="R298" s="145">
        <f>Q298*H298</f>
        <v>0</v>
      </c>
      <c r="S298" s="145">
        <v>0</v>
      </c>
      <c r="T298" s="146">
        <f>S298*H298</f>
        <v>0</v>
      </c>
      <c r="AR298" s="147" t="s">
        <v>263</v>
      </c>
      <c r="AT298" s="147" t="s">
        <v>170</v>
      </c>
      <c r="AU298" s="147" t="s">
        <v>98</v>
      </c>
      <c r="AY298" s="15" t="s">
        <v>168</v>
      </c>
      <c r="BE298" s="148">
        <f>IF(N298="základní",J298,0)</f>
        <v>0</v>
      </c>
      <c r="BF298" s="148">
        <f>IF(N298="snížená",J298,0)</f>
        <v>0</v>
      </c>
      <c r="BG298" s="148">
        <f>IF(N298="zákl. přenesená",J298,0)</f>
        <v>0</v>
      </c>
      <c r="BH298" s="148">
        <f>IF(N298="sníž. přenesená",J298,0)</f>
        <v>0</v>
      </c>
      <c r="BI298" s="148">
        <f>IF(N298="nulová",J298,0)</f>
        <v>0</v>
      </c>
      <c r="BJ298" s="15" t="s">
        <v>88</v>
      </c>
      <c r="BK298" s="148">
        <f>ROUND(I298*H298,2)</f>
        <v>0</v>
      </c>
      <c r="BL298" s="15" t="s">
        <v>263</v>
      </c>
      <c r="BM298" s="147" t="s">
        <v>694</v>
      </c>
    </row>
    <row r="299" spans="2:51" s="12" customFormat="1" ht="10.2">
      <c r="B299" s="153"/>
      <c r="D299" s="154" t="s">
        <v>183</v>
      </c>
      <c r="E299" s="155" t="s">
        <v>1</v>
      </c>
      <c r="F299" s="156" t="s">
        <v>695</v>
      </c>
      <c r="H299" s="157">
        <v>157.3</v>
      </c>
      <c r="I299" s="158"/>
      <c r="L299" s="153"/>
      <c r="M299" s="159"/>
      <c r="T299" s="160"/>
      <c r="AT299" s="155" t="s">
        <v>183</v>
      </c>
      <c r="AU299" s="155" t="s">
        <v>98</v>
      </c>
      <c r="AV299" s="12" t="s">
        <v>90</v>
      </c>
      <c r="AW299" s="12" t="s">
        <v>36</v>
      </c>
      <c r="AX299" s="12" t="s">
        <v>88</v>
      </c>
      <c r="AY299" s="155" t="s">
        <v>168</v>
      </c>
    </row>
    <row r="300" spans="2:65" s="1" customFormat="1" ht="16.5" customHeight="1">
      <c r="B300" s="30"/>
      <c r="C300" s="135" t="s">
        <v>696</v>
      </c>
      <c r="D300" s="135" t="s">
        <v>170</v>
      </c>
      <c r="E300" s="136" t="s">
        <v>479</v>
      </c>
      <c r="F300" s="137" t="s">
        <v>480</v>
      </c>
      <c r="G300" s="138" t="s">
        <v>179</v>
      </c>
      <c r="H300" s="139">
        <v>88</v>
      </c>
      <c r="I300" s="140"/>
      <c r="J300" s="141">
        <f>ROUND(I300*H300,2)</f>
        <v>0</v>
      </c>
      <c r="K300" s="142"/>
      <c r="L300" s="30"/>
      <c r="M300" s="143" t="s">
        <v>1</v>
      </c>
      <c r="N300" s="144" t="s">
        <v>46</v>
      </c>
      <c r="P300" s="145">
        <f>O300*H300</f>
        <v>0</v>
      </c>
      <c r="Q300" s="145">
        <v>0</v>
      </c>
      <c r="R300" s="145">
        <f>Q300*H300</f>
        <v>0</v>
      </c>
      <c r="S300" s="145">
        <v>0</v>
      </c>
      <c r="T300" s="146">
        <f>S300*H300</f>
        <v>0</v>
      </c>
      <c r="AR300" s="147" t="s">
        <v>263</v>
      </c>
      <c r="AT300" s="147" t="s">
        <v>170</v>
      </c>
      <c r="AU300" s="147" t="s">
        <v>98</v>
      </c>
      <c r="AY300" s="15" t="s">
        <v>168</v>
      </c>
      <c r="BE300" s="148">
        <f>IF(N300="základní",J300,0)</f>
        <v>0</v>
      </c>
      <c r="BF300" s="148">
        <f>IF(N300="snížená",J300,0)</f>
        <v>0</v>
      </c>
      <c r="BG300" s="148">
        <f>IF(N300="zákl. přenesená",J300,0)</f>
        <v>0</v>
      </c>
      <c r="BH300" s="148">
        <f>IF(N300="sníž. přenesená",J300,0)</f>
        <v>0</v>
      </c>
      <c r="BI300" s="148">
        <f>IF(N300="nulová",J300,0)</f>
        <v>0</v>
      </c>
      <c r="BJ300" s="15" t="s">
        <v>88</v>
      </c>
      <c r="BK300" s="148">
        <f>ROUND(I300*H300,2)</f>
        <v>0</v>
      </c>
      <c r="BL300" s="15" t="s">
        <v>263</v>
      </c>
      <c r="BM300" s="147" t="s">
        <v>697</v>
      </c>
    </row>
    <row r="301" spans="2:47" s="1" customFormat="1" ht="10.2">
      <c r="B301" s="30"/>
      <c r="D301" s="149" t="s">
        <v>181</v>
      </c>
      <c r="F301" s="150" t="s">
        <v>482</v>
      </c>
      <c r="I301" s="151"/>
      <c r="L301" s="30"/>
      <c r="M301" s="152"/>
      <c r="T301" s="54"/>
      <c r="AT301" s="15" t="s">
        <v>181</v>
      </c>
      <c r="AU301" s="15" t="s">
        <v>98</v>
      </c>
    </row>
    <row r="302" spans="2:47" s="1" customFormat="1" ht="19.2">
      <c r="B302" s="30"/>
      <c r="D302" s="154" t="s">
        <v>414</v>
      </c>
      <c r="F302" s="182" t="s">
        <v>698</v>
      </c>
      <c r="I302" s="151"/>
      <c r="L302" s="30"/>
      <c r="M302" s="152"/>
      <c r="T302" s="54"/>
      <c r="AT302" s="15" t="s">
        <v>414</v>
      </c>
      <c r="AU302" s="15" t="s">
        <v>98</v>
      </c>
    </row>
    <row r="303" spans="2:51" s="12" customFormat="1" ht="10.2">
      <c r="B303" s="153"/>
      <c r="D303" s="154" t="s">
        <v>183</v>
      </c>
      <c r="E303" s="155" t="s">
        <v>1</v>
      </c>
      <c r="F303" s="156" t="s">
        <v>699</v>
      </c>
      <c r="H303" s="157">
        <v>88</v>
      </c>
      <c r="I303" s="158"/>
      <c r="L303" s="153"/>
      <c r="M303" s="159"/>
      <c r="T303" s="160"/>
      <c r="AT303" s="155" t="s">
        <v>183</v>
      </c>
      <c r="AU303" s="155" t="s">
        <v>98</v>
      </c>
      <c r="AV303" s="12" t="s">
        <v>90</v>
      </c>
      <c r="AW303" s="12" t="s">
        <v>36</v>
      </c>
      <c r="AX303" s="12" t="s">
        <v>88</v>
      </c>
      <c r="AY303" s="155" t="s">
        <v>168</v>
      </c>
    </row>
    <row r="304" spans="2:65" s="1" customFormat="1" ht="37.8" customHeight="1">
      <c r="B304" s="30"/>
      <c r="C304" s="135" t="s">
        <v>700</v>
      </c>
      <c r="D304" s="135" t="s">
        <v>170</v>
      </c>
      <c r="E304" s="136" t="s">
        <v>701</v>
      </c>
      <c r="F304" s="137" t="s">
        <v>644</v>
      </c>
      <c r="G304" s="138" t="s">
        <v>179</v>
      </c>
      <c r="H304" s="139">
        <v>44</v>
      </c>
      <c r="I304" s="140"/>
      <c r="J304" s="141">
        <f>ROUND(I304*H304,2)</f>
        <v>0</v>
      </c>
      <c r="K304" s="142"/>
      <c r="L304" s="30"/>
      <c r="M304" s="143" t="s">
        <v>1</v>
      </c>
      <c r="N304" s="144" t="s">
        <v>46</v>
      </c>
      <c r="P304" s="145">
        <f>O304*H304</f>
        <v>0</v>
      </c>
      <c r="Q304" s="145">
        <v>0</v>
      </c>
      <c r="R304" s="145">
        <f>Q304*H304</f>
        <v>0</v>
      </c>
      <c r="S304" s="145">
        <v>0</v>
      </c>
      <c r="T304" s="146">
        <f>S304*H304</f>
        <v>0</v>
      </c>
      <c r="AR304" s="147" t="s">
        <v>263</v>
      </c>
      <c r="AT304" s="147" t="s">
        <v>170</v>
      </c>
      <c r="AU304" s="147" t="s">
        <v>98</v>
      </c>
      <c r="AY304" s="15" t="s">
        <v>168</v>
      </c>
      <c r="BE304" s="148">
        <f>IF(N304="základní",J304,0)</f>
        <v>0</v>
      </c>
      <c r="BF304" s="148">
        <f>IF(N304="snížená",J304,0)</f>
        <v>0</v>
      </c>
      <c r="BG304" s="148">
        <f>IF(N304="zákl. přenesená",J304,0)</f>
        <v>0</v>
      </c>
      <c r="BH304" s="148">
        <f>IF(N304="sníž. přenesená",J304,0)</f>
        <v>0</v>
      </c>
      <c r="BI304" s="148">
        <f>IF(N304="nulová",J304,0)</f>
        <v>0</v>
      </c>
      <c r="BJ304" s="15" t="s">
        <v>88</v>
      </c>
      <c r="BK304" s="148">
        <f>ROUND(I304*H304,2)</f>
        <v>0</v>
      </c>
      <c r="BL304" s="15" t="s">
        <v>263</v>
      </c>
      <c r="BM304" s="147" t="s">
        <v>702</v>
      </c>
    </row>
    <row r="305" spans="2:51" s="12" customFormat="1" ht="10.2">
      <c r="B305" s="153"/>
      <c r="D305" s="154" t="s">
        <v>183</v>
      </c>
      <c r="E305" s="155" t="s">
        <v>1</v>
      </c>
      <c r="F305" s="156" t="s">
        <v>703</v>
      </c>
      <c r="H305" s="157">
        <v>44</v>
      </c>
      <c r="I305" s="158"/>
      <c r="L305" s="153"/>
      <c r="M305" s="159"/>
      <c r="T305" s="160"/>
      <c r="AT305" s="155" t="s">
        <v>183</v>
      </c>
      <c r="AU305" s="155" t="s">
        <v>98</v>
      </c>
      <c r="AV305" s="12" t="s">
        <v>90</v>
      </c>
      <c r="AW305" s="12" t="s">
        <v>36</v>
      </c>
      <c r="AX305" s="12" t="s">
        <v>88</v>
      </c>
      <c r="AY305" s="155" t="s">
        <v>168</v>
      </c>
    </row>
    <row r="306" spans="2:63" s="11" customFormat="1" ht="22.8" customHeight="1">
      <c r="B306" s="123"/>
      <c r="D306" s="124" t="s">
        <v>80</v>
      </c>
      <c r="E306" s="133" t="s">
        <v>704</v>
      </c>
      <c r="F306" s="133" t="s">
        <v>705</v>
      </c>
      <c r="I306" s="126"/>
      <c r="J306" s="134">
        <f>BK306</f>
        <v>0</v>
      </c>
      <c r="L306" s="123"/>
      <c r="M306" s="128"/>
      <c r="P306" s="129">
        <f>SUM(P307:P309)</f>
        <v>0</v>
      </c>
      <c r="R306" s="129">
        <f>SUM(R307:R309)</f>
        <v>8.58E-05</v>
      </c>
      <c r="T306" s="130">
        <f>SUM(T307:T309)</f>
        <v>0</v>
      </c>
      <c r="AR306" s="124" t="s">
        <v>90</v>
      </c>
      <c r="AT306" s="131" t="s">
        <v>80</v>
      </c>
      <c r="AU306" s="131" t="s">
        <v>88</v>
      </c>
      <c r="AY306" s="124" t="s">
        <v>168</v>
      </c>
      <c r="BK306" s="132">
        <f>SUM(BK307:BK309)</f>
        <v>0</v>
      </c>
    </row>
    <row r="307" spans="2:65" s="1" customFormat="1" ht="37.8" customHeight="1">
      <c r="B307" s="30"/>
      <c r="C307" s="135" t="s">
        <v>706</v>
      </c>
      <c r="D307" s="135" t="s">
        <v>170</v>
      </c>
      <c r="E307" s="136" t="s">
        <v>707</v>
      </c>
      <c r="F307" s="137" t="s">
        <v>708</v>
      </c>
      <c r="G307" s="138" t="s">
        <v>179</v>
      </c>
      <c r="H307" s="139">
        <v>0.858</v>
      </c>
      <c r="I307" s="140"/>
      <c r="J307" s="141">
        <f>ROUND(I307*H307,2)</f>
        <v>0</v>
      </c>
      <c r="K307" s="142"/>
      <c r="L307" s="30"/>
      <c r="M307" s="143" t="s">
        <v>1</v>
      </c>
      <c r="N307" s="144" t="s">
        <v>46</v>
      </c>
      <c r="P307" s="145">
        <f>O307*H307</f>
        <v>0</v>
      </c>
      <c r="Q307" s="145">
        <v>0.0001</v>
      </c>
      <c r="R307" s="145">
        <f>Q307*H307</f>
        <v>8.58E-05</v>
      </c>
      <c r="S307" s="145">
        <v>0</v>
      </c>
      <c r="T307" s="146">
        <f>S307*H307</f>
        <v>0</v>
      </c>
      <c r="AR307" s="147" t="s">
        <v>263</v>
      </c>
      <c r="AT307" s="147" t="s">
        <v>170</v>
      </c>
      <c r="AU307" s="147" t="s">
        <v>90</v>
      </c>
      <c r="AY307" s="15" t="s">
        <v>168</v>
      </c>
      <c r="BE307" s="148">
        <f>IF(N307="základní",J307,0)</f>
        <v>0</v>
      </c>
      <c r="BF307" s="148">
        <f>IF(N307="snížená",J307,0)</f>
        <v>0</v>
      </c>
      <c r="BG307" s="148">
        <f>IF(N307="zákl. přenesená",J307,0)</f>
        <v>0</v>
      </c>
      <c r="BH307" s="148">
        <f>IF(N307="sníž. přenesená",J307,0)</f>
        <v>0</v>
      </c>
      <c r="BI307" s="148">
        <f>IF(N307="nulová",J307,0)</f>
        <v>0</v>
      </c>
      <c r="BJ307" s="15" t="s">
        <v>88</v>
      </c>
      <c r="BK307" s="148">
        <f>ROUND(I307*H307,2)</f>
        <v>0</v>
      </c>
      <c r="BL307" s="15" t="s">
        <v>263</v>
      </c>
      <c r="BM307" s="147" t="s">
        <v>709</v>
      </c>
    </row>
    <row r="308" spans="2:47" s="1" customFormat="1" ht="48">
      <c r="B308" s="30"/>
      <c r="D308" s="154" t="s">
        <v>414</v>
      </c>
      <c r="F308" s="182" t="s">
        <v>710</v>
      </c>
      <c r="I308" s="151"/>
      <c r="L308" s="30"/>
      <c r="M308" s="152"/>
      <c r="T308" s="54"/>
      <c r="AT308" s="15" t="s">
        <v>414</v>
      </c>
      <c r="AU308" s="15" t="s">
        <v>90</v>
      </c>
    </row>
    <row r="309" spans="2:51" s="12" customFormat="1" ht="10.2">
      <c r="B309" s="153"/>
      <c r="D309" s="154" t="s">
        <v>183</v>
      </c>
      <c r="E309" s="155" t="s">
        <v>1</v>
      </c>
      <c r="F309" s="156" t="s">
        <v>711</v>
      </c>
      <c r="H309" s="157">
        <v>0.858</v>
      </c>
      <c r="I309" s="158"/>
      <c r="L309" s="153"/>
      <c r="M309" s="159"/>
      <c r="T309" s="160"/>
      <c r="AT309" s="155" t="s">
        <v>183</v>
      </c>
      <c r="AU309" s="155" t="s">
        <v>90</v>
      </c>
      <c r="AV309" s="12" t="s">
        <v>90</v>
      </c>
      <c r="AW309" s="12" t="s">
        <v>36</v>
      </c>
      <c r="AX309" s="12" t="s">
        <v>88</v>
      </c>
      <c r="AY309" s="155" t="s">
        <v>168</v>
      </c>
    </row>
    <row r="310" spans="2:63" s="11" customFormat="1" ht="22.8" customHeight="1">
      <c r="B310" s="123"/>
      <c r="D310" s="124" t="s">
        <v>80</v>
      </c>
      <c r="E310" s="133" t="s">
        <v>342</v>
      </c>
      <c r="F310" s="133" t="s">
        <v>343</v>
      </c>
      <c r="I310" s="126"/>
      <c r="J310" s="134">
        <f>BK310</f>
        <v>0</v>
      </c>
      <c r="L310" s="123"/>
      <c r="M310" s="128"/>
      <c r="P310" s="129">
        <f>SUM(P311:P330)</f>
        <v>0</v>
      </c>
      <c r="R310" s="129">
        <f>SUM(R311:R330)</f>
        <v>2.18152078</v>
      </c>
      <c r="T310" s="130">
        <f>SUM(T311:T330)</f>
        <v>0</v>
      </c>
      <c r="AR310" s="124" t="s">
        <v>90</v>
      </c>
      <c r="AT310" s="131" t="s">
        <v>80</v>
      </c>
      <c r="AU310" s="131" t="s">
        <v>88</v>
      </c>
      <c r="AY310" s="124" t="s">
        <v>168</v>
      </c>
      <c r="BK310" s="132">
        <f>SUM(BK311:BK330)</f>
        <v>0</v>
      </c>
    </row>
    <row r="311" spans="2:65" s="1" customFormat="1" ht="33" customHeight="1">
      <c r="B311" s="30"/>
      <c r="C311" s="135" t="s">
        <v>712</v>
      </c>
      <c r="D311" s="135" t="s">
        <v>170</v>
      </c>
      <c r="E311" s="136" t="s">
        <v>713</v>
      </c>
      <c r="F311" s="137" t="s">
        <v>714</v>
      </c>
      <c r="G311" s="138" t="s">
        <v>179</v>
      </c>
      <c r="H311" s="139">
        <v>40.17</v>
      </c>
      <c r="I311" s="140"/>
      <c r="J311" s="141">
        <f>ROUND(I311*H311,2)</f>
        <v>0</v>
      </c>
      <c r="K311" s="142"/>
      <c r="L311" s="30"/>
      <c r="M311" s="143" t="s">
        <v>1</v>
      </c>
      <c r="N311" s="144" t="s">
        <v>46</v>
      </c>
      <c r="P311" s="145">
        <f>O311*H311</f>
        <v>0</v>
      </c>
      <c r="Q311" s="145">
        <v>0.053534</v>
      </c>
      <c r="R311" s="145">
        <f>Q311*H311</f>
        <v>2.15046078</v>
      </c>
      <c r="S311" s="145">
        <v>0</v>
      </c>
      <c r="T311" s="146">
        <f>S311*H311</f>
        <v>0</v>
      </c>
      <c r="AR311" s="147" t="s">
        <v>263</v>
      </c>
      <c r="AT311" s="147" t="s">
        <v>170</v>
      </c>
      <c r="AU311" s="147" t="s">
        <v>90</v>
      </c>
      <c r="AY311" s="15" t="s">
        <v>168</v>
      </c>
      <c r="BE311" s="148">
        <f>IF(N311="základní",J311,0)</f>
        <v>0</v>
      </c>
      <c r="BF311" s="148">
        <f>IF(N311="snížená",J311,0)</f>
        <v>0</v>
      </c>
      <c r="BG311" s="148">
        <f>IF(N311="zákl. přenesená",J311,0)</f>
        <v>0</v>
      </c>
      <c r="BH311" s="148">
        <f>IF(N311="sníž. přenesená",J311,0)</f>
        <v>0</v>
      </c>
      <c r="BI311" s="148">
        <f>IF(N311="nulová",J311,0)</f>
        <v>0</v>
      </c>
      <c r="BJ311" s="15" t="s">
        <v>88</v>
      </c>
      <c r="BK311" s="148">
        <f>ROUND(I311*H311,2)</f>
        <v>0</v>
      </c>
      <c r="BL311" s="15" t="s">
        <v>263</v>
      </c>
      <c r="BM311" s="147" t="s">
        <v>715</v>
      </c>
    </row>
    <row r="312" spans="2:47" s="1" customFormat="1" ht="10.2">
      <c r="B312" s="30"/>
      <c r="D312" s="149" t="s">
        <v>181</v>
      </c>
      <c r="F312" s="150" t="s">
        <v>716</v>
      </c>
      <c r="I312" s="151"/>
      <c r="L312" s="30"/>
      <c r="M312" s="152"/>
      <c r="T312" s="54"/>
      <c r="AT312" s="15" t="s">
        <v>181</v>
      </c>
      <c r="AU312" s="15" t="s">
        <v>90</v>
      </c>
    </row>
    <row r="313" spans="2:51" s="12" customFormat="1" ht="10.2">
      <c r="B313" s="153"/>
      <c r="D313" s="154" t="s">
        <v>183</v>
      </c>
      <c r="E313" s="155" t="s">
        <v>1</v>
      </c>
      <c r="F313" s="156" t="s">
        <v>717</v>
      </c>
      <c r="H313" s="157">
        <v>40.17</v>
      </c>
      <c r="I313" s="158"/>
      <c r="L313" s="153"/>
      <c r="M313" s="159"/>
      <c r="T313" s="160"/>
      <c r="AT313" s="155" t="s">
        <v>183</v>
      </c>
      <c r="AU313" s="155" t="s">
        <v>90</v>
      </c>
      <c r="AV313" s="12" t="s">
        <v>90</v>
      </c>
      <c r="AW313" s="12" t="s">
        <v>36</v>
      </c>
      <c r="AX313" s="12" t="s">
        <v>88</v>
      </c>
      <c r="AY313" s="155" t="s">
        <v>168</v>
      </c>
    </row>
    <row r="314" spans="2:65" s="1" customFormat="1" ht="21.75" customHeight="1">
      <c r="B314" s="30"/>
      <c r="C314" s="135" t="s">
        <v>718</v>
      </c>
      <c r="D314" s="135" t="s">
        <v>170</v>
      </c>
      <c r="E314" s="136" t="s">
        <v>719</v>
      </c>
      <c r="F314" s="137" t="s">
        <v>720</v>
      </c>
      <c r="G314" s="138" t="s">
        <v>179</v>
      </c>
      <c r="H314" s="139">
        <v>155.3</v>
      </c>
      <c r="I314" s="140"/>
      <c r="J314" s="141">
        <f>ROUND(I314*H314,2)</f>
        <v>0</v>
      </c>
      <c r="K314" s="142"/>
      <c r="L314" s="30"/>
      <c r="M314" s="143" t="s">
        <v>1</v>
      </c>
      <c r="N314" s="144" t="s">
        <v>46</v>
      </c>
      <c r="P314" s="145">
        <f>O314*H314</f>
        <v>0</v>
      </c>
      <c r="Q314" s="145">
        <v>0.0002</v>
      </c>
      <c r="R314" s="145">
        <f>Q314*H314</f>
        <v>0.031060000000000004</v>
      </c>
      <c r="S314" s="145">
        <v>0</v>
      </c>
      <c r="T314" s="146">
        <f>S314*H314</f>
        <v>0</v>
      </c>
      <c r="AR314" s="147" t="s">
        <v>263</v>
      </c>
      <c r="AT314" s="147" t="s">
        <v>170</v>
      </c>
      <c r="AU314" s="147" t="s">
        <v>90</v>
      </c>
      <c r="AY314" s="15" t="s">
        <v>168</v>
      </c>
      <c r="BE314" s="148">
        <f>IF(N314="základní",J314,0)</f>
        <v>0</v>
      </c>
      <c r="BF314" s="148">
        <f>IF(N314="snížená",J314,0)</f>
        <v>0</v>
      </c>
      <c r="BG314" s="148">
        <f>IF(N314="zákl. přenesená",J314,0)</f>
        <v>0</v>
      </c>
      <c r="BH314" s="148">
        <f>IF(N314="sníž. přenesená",J314,0)</f>
        <v>0</v>
      </c>
      <c r="BI314" s="148">
        <f>IF(N314="nulová",J314,0)</f>
        <v>0</v>
      </c>
      <c r="BJ314" s="15" t="s">
        <v>88</v>
      </c>
      <c r="BK314" s="148">
        <f>ROUND(I314*H314,2)</f>
        <v>0</v>
      </c>
      <c r="BL314" s="15" t="s">
        <v>263</v>
      </c>
      <c r="BM314" s="147" t="s">
        <v>721</v>
      </c>
    </row>
    <row r="315" spans="2:47" s="1" customFormat="1" ht="10.2">
      <c r="B315" s="30"/>
      <c r="D315" s="149" t="s">
        <v>181</v>
      </c>
      <c r="F315" s="150" t="s">
        <v>722</v>
      </c>
      <c r="I315" s="151"/>
      <c r="L315" s="30"/>
      <c r="M315" s="152"/>
      <c r="T315" s="54"/>
      <c r="AT315" s="15" t="s">
        <v>181</v>
      </c>
      <c r="AU315" s="15" t="s">
        <v>90</v>
      </c>
    </row>
    <row r="316" spans="2:65" s="1" customFormat="1" ht="66.75" customHeight="1">
      <c r="B316" s="30"/>
      <c r="C316" s="135" t="s">
        <v>723</v>
      </c>
      <c r="D316" s="135" t="s">
        <v>170</v>
      </c>
      <c r="E316" s="136" t="s">
        <v>724</v>
      </c>
      <c r="F316" s="137" t="s">
        <v>725</v>
      </c>
      <c r="G316" s="138" t="s">
        <v>179</v>
      </c>
      <c r="H316" s="139">
        <v>115.08</v>
      </c>
      <c r="I316" s="140"/>
      <c r="J316" s="141">
        <f>ROUND(I316*H316,2)</f>
        <v>0</v>
      </c>
      <c r="K316" s="142"/>
      <c r="L316" s="30"/>
      <c r="M316" s="143" t="s">
        <v>1</v>
      </c>
      <c r="N316" s="144" t="s">
        <v>46</v>
      </c>
      <c r="P316" s="145">
        <f>O316*H316</f>
        <v>0</v>
      </c>
      <c r="Q316" s="145">
        <v>0</v>
      </c>
      <c r="R316" s="145">
        <f>Q316*H316</f>
        <v>0</v>
      </c>
      <c r="S316" s="145">
        <v>0</v>
      </c>
      <c r="T316" s="146">
        <f>S316*H316</f>
        <v>0</v>
      </c>
      <c r="AR316" s="147" t="s">
        <v>263</v>
      </c>
      <c r="AT316" s="147" t="s">
        <v>170</v>
      </c>
      <c r="AU316" s="147" t="s">
        <v>90</v>
      </c>
      <c r="AY316" s="15" t="s">
        <v>168</v>
      </c>
      <c r="BE316" s="148">
        <f>IF(N316="základní",J316,0)</f>
        <v>0</v>
      </c>
      <c r="BF316" s="148">
        <f>IF(N316="snížená",J316,0)</f>
        <v>0</v>
      </c>
      <c r="BG316" s="148">
        <f>IF(N316="zákl. přenesená",J316,0)</f>
        <v>0</v>
      </c>
      <c r="BH316" s="148">
        <f>IF(N316="sníž. přenesená",J316,0)</f>
        <v>0</v>
      </c>
      <c r="BI316" s="148">
        <f>IF(N316="nulová",J316,0)</f>
        <v>0</v>
      </c>
      <c r="BJ316" s="15" t="s">
        <v>88</v>
      </c>
      <c r="BK316" s="148">
        <f>ROUND(I316*H316,2)</f>
        <v>0</v>
      </c>
      <c r="BL316" s="15" t="s">
        <v>263</v>
      </c>
      <c r="BM316" s="147" t="s">
        <v>726</v>
      </c>
    </row>
    <row r="317" spans="2:47" s="1" customFormat="1" ht="28.8">
      <c r="B317" s="30"/>
      <c r="D317" s="154" t="s">
        <v>414</v>
      </c>
      <c r="F317" s="182" t="s">
        <v>727</v>
      </c>
      <c r="I317" s="151"/>
      <c r="L317" s="30"/>
      <c r="M317" s="152"/>
      <c r="T317" s="54"/>
      <c r="AT317" s="15" t="s">
        <v>414</v>
      </c>
      <c r="AU317" s="15" t="s">
        <v>90</v>
      </c>
    </row>
    <row r="318" spans="2:51" s="12" customFormat="1" ht="10.2">
      <c r="B318" s="153"/>
      <c r="D318" s="154" t="s">
        <v>183</v>
      </c>
      <c r="E318" s="155" t="s">
        <v>1</v>
      </c>
      <c r="F318" s="156" t="s">
        <v>728</v>
      </c>
      <c r="H318" s="157">
        <v>115.08</v>
      </c>
      <c r="I318" s="158"/>
      <c r="L318" s="153"/>
      <c r="M318" s="159"/>
      <c r="T318" s="160"/>
      <c r="AT318" s="155" t="s">
        <v>183</v>
      </c>
      <c r="AU318" s="155" t="s">
        <v>90</v>
      </c>
      <c r="AV318" s="12" t="s">
        <v>90</v>
      </c>
      <c r="AW318" s="12" t="s">
        <v>36</v>
      </c>
      <c r="AX318" s="12" t="s">
        <v>88</v>
      </c>
      <c r="AY318" s="155" t="s">
        <v>168</v>
      </c>
    </row>
    <row r="319" spans="2:65" s="1" customFormat="1" ht="66.75" customHeight="1">
      <c r="B319" s="30"/>
      <c r="C319" s="135" t="s">
        <v>729</v>
      </c>
      <c r="D319" s="135" t="s">
        <v>170</v>
      </c>
      <c r="E319" s="136" t="s">
        <v>730</v>
      </c>
      <c r="F319" s="137" t="s">
        <v>731</v>
      </c>
      <c r="G319" s="138" t="s">
        <v>179</v>
      </c>
      <c r="H319" s="139">
        <v>61.74</v>
      </c>
      <c r="I319" s="140"/>
      <c r="J319" s="141">
        <f>ROUND(I319*H319,2)</f>
        <v>0</v>
      </c>
      <c r="K319" s="142"/>
      <c r="L319" s="30"/>
      <c r="M319" s="143" t="s">
        <v>1</v>
      </c>
      <c r="N319" s="144" t="s">
        <v>46</v>
      </c>
      <c r="P319" s="145">
        <f>O319*H319</f>
        <v>0</v>
      </c>
      <c r="Q319" s="145">
        <v>0</v>
      </c>
      <c r="R319" s="145">
        <f>Q319*H319</f>
        <v>0</v>
      </c>
      <c r="S319" s="145">
        <v>0</v>
      </c>
      <c r="T319" s="146">
        <f>S319*H319</f>
        <v>0</v>
      </c>
      <c r="AR319" s="147" t="s">
        <v>263</v>
      </c>
      <c r="AT319" s="147" t="s">
        <v>170</v>
      </c>
      <c r="AU319" s="147" t="s">
        <v>90</v>
      </c>
      <c r="AY319" s="15" t="s">
        <v>168</v>
      </c>
      <c r="BE319" s="148">
        <f>IF(N319="základní",J319,0)</f>
        <v>0</v>
      </c>
      <c r="BF319" s="148">
        <f>IF(N319="snížená",J319,0)</f>
        <v>0</v>
      </c>
      <c r="BG319" s="148">
        <f>IF(N319="zákl. přenesená",J319,0)</f>
        <v>0</v>
      </c>
      <c r="BH319" s="148">
        <f>IF(N319="sníž. přenesená",J319,0)</f>
        <v>0</v>
      </c>
      <c r="BI319" s="148">
        <f>IF(N319="nulová",J319,0)</f>
        <v>0</v>
      </c>
      <c r="BJ319" s="15" t="s">
        <v>88</v>
      </c>
      <c r="BK319" s="148">
        <f>ROUND(I319*H319,2)</f>
        <v>0</v>
      </c>
      <c r="BL319" s="15" t="s">
        <v>263</v>
      </c>
      <c r="BM319" s="147" t="s">
        <v>732</v>
      </c>
    </row>
    <row r="320" spans="2:47" s="1" customFormat="1" ht="28.8">
      <c r="B320" s="30"/>
      <c r="D320" s="154" t="s">
        <v>414</v>
      </c>
      <c r="F320" s="182" t="s">
        <v>733</v>
      </c>
      <c r="I320" s="151"/>
      <c r="L320" s="30"/>
      <c r="M320" s="152"/>
      <c r="T320" s="54"/>
      <c r="AT320" s="15" t="s">
        <v>414</v>
      </c>
      <c r="AU320" s="15" t="s">
        <v>90</v>
      </c>
    </row>
    <row r="321" spans="2:51" s="12" customFormat="1" ht="10.2">
      <c r="B321" s="153"/>
      <c r="D321" s="154" t="s">
        <v>183</v>
      </c>
      <c r="E321" s="155" t="s">
        <v>1</v>
      </c>
      <c r="F321" s="156" t="s">
        <v>734</v>
      </c>
      <c r="H321" s="157">
        <v>61.74</v>
      </c>
      <c r="I321" s="158"/>
      <c r="L321" s="153"/>
      <c r="M321" s="159"/>
      <c r="T321" s="160"/>
      <c r="AT321" s="155" t="s">
        <v>183</v>
      </c>
      <c r="AU321" s="155" t="s">
        <v>90</v>
      </c>
      <c r="AV321" s="12" t="s">
        <v>90</v>
      </c>
      <c r="AW321" s="12" t="s">
        <v>36</v>
      </c>
      <c r="AX321" s="12" t="s">
        <v>88</v>
      </c>
      <c r="AY321" s="155" t="s">
        <v>168</v>
      </c>
    </row>
    <row r="322" spans="2:65" s="1" customFormat="1" ht="49.05" customHeight="1">
      <c r="B322" s="30"/>
      <c r="C322" s="135" t="s">
        <v>735</v>
      </c>
      <c r="D322" s="135" t="s">
        <v>170</v>
      </c>
      <c r="E322" s="136" t="s">
        <v>736</v>
      </c>
      <c r="F322" s="137" t="s">
        <v>737</v>
      </c>
      <c r="G322" s="138" t="s">
        <v>179</v>
      </c>
      <c r="H322" s="139">
        <v>182.65</v>
      </c>
      <c r="I322" s="140"/>
      <c r="J322" s="141">
        <f>ROUND(I322*H322,2)</f>
        <v>0</v>
      </c>
      <c r="K322" s="142"/>
      <c r="L322" s="30"/>
      <c r="M322" s="143" t="s">
        <v>1</v>
      </c>
      <c r="N322" s="144" t="s">
        <v>46</v>
      </c>
      <c r="P322" s="145">
        <f>O322*H322</f>
        <v>0</v>
      </c>
      <c r="Q322" s="145">
        <v>0</v>
      </c>
      <c r="R322" s="145">
        <f>Q322*H322</f>
        <v>0</v>
      </c>
      <c r="S322" s="145">
        <v>0</v>
      </c>
      <c r="T322" s="146">
        <f>S322*H322</f>
        <v>0</v>
      </c>
      <c r="AR322" s="147" t="s">
        <v>263</v>
      </c>
      <c r="AT322" s="147" t="s">
        <v>170</v>
      </c>
      <c r="AU322" s="147" t="s">
        <v>90</v>
      </c>
      <c r="AY322" s="15" t="s">
        <v>168</v>
      </c>
      <c r="BE322" s="148">
        <f>IF(N322="základní",J322,0)</f>
        <v>0</v>
      </c>
      <c r="BF322" s="148">
        <f>IF(N322="snížená",J322,0)</f>
        <v>0</v>
      </c>
      <c r="BG322" s="148">
        <f>IF(N322="zákl. přenesená",J322,0)</f>
        <v>0</v>
      </c>
      <c r="BH322" s="148">
        <f>IF(N322="sníž. přenesená",J322,0)</f>
        <v>0</v>
      </c>
      <c r="BI322" s="148">
        <f>IF(N322="nulová",J322,0)</f>
        <v>0</v>
      </c>
      <c r="BJ322" s="15" t="s">
        <v>88</v>
      </c>
      <c r="BK322" s="148">
        <f>ROUND(I322*H322,2)</f>
        <v>0</v>
      </c>
      <c r="BL322" s="15" t="s">
        <v>263</v>
      </c>
      <c r="BM322" s="147" t="s">
        <v>738</v>
      </c>
    </row>
    <row r="323" spans="2:47" s="1" customFormat="1" ht="153.6">
      <c r="B323" s="30"/>
      <c r="D323" s="154" t="s">
        <v>414</v>
      </c>
      <c r="F323" s="182" t="s">
        <v>739</v>
      </c>
      <c r="I323" s="151"/>
      <c r="L323" s="30"/>
      <c r="M323" s="152"/>
      <c r="T323" s="54"/>
      <c r="AT323" s="15" t="s">
        <v>414</v>
      </c>
      <c r="AU323" s="15" t="s">
        <v>90</v>
      </c>
    </row>
    <row r="324" spans="2:51" s="12" customFormat="1" ht="10.2">
      <c r="B324" s="153"/>
      <c r="D324" s="154" t="s">
        <v>183</v>
      </c>
      <c r="E324" s="155" t="s">
        <v>1</v>
      </c>
      <c r="F324" s="156" t="s">
        <v>740</v>
      </c>
      <c r="H324" s="157">
        <v>182.65</v>
      </c>
      <c r="I324" s="158"/>
      <c r="L324" s="153"/>
      <c r="M324" s="159"/>
      <c r="T324" s="160"/>
      <c r="AT324" s="155" t="s">
        <v>183</v>
      </c>
      <c r="AU324" s="155" t="s">
        <v>90</v>
      </c>
      <c r="AV324" s="12" t="s">
        <v>90</v>
      </c>
      <c r="AW324" s="12" t="s">
        <v>36</v>
      </c>
      <c r="AX324" s="12" t="s">
        <v>88</v>
      </c>
      <c r="AY324" s="155" t="s">
        <v>168</v>
      </c>
    </row>
    <row r="325" spans="2:65" s="1" customFormat="1" ht="44.25" customHeight="1">
      <c r="B325" s="30"/>
      <c r="C325" s="135" t="s">
        <v>741</v>
      </c>
      <c r="D325" s="135" t="s">
        <v>170</v>
      </c>
      <c r="E325" s="136" t="s">
        <v>742</v>
      </c>
      <c r="F325" s="137" t="s">
        <v>743</v>
      </c>
      <c r="G325" s="138" t="s">
        <v>179</v>
      </c>
      <c r="H325" s="139">
        <v>71.44</v>
      </c>
      <c r="I325" s="140"/>
      <c r="J325" s="141">
        <f>ROUND(I325*H325,2)</f>
        <v>0</v>
      </c>
      <c r="K325" s="142"/>
      <c r="L325" s="30"/>
      <c r="M325" s="143" t="s">
        <v>1</v>
      </c>
      <c r="N325" s="144" t="s">
        <v>46</v>
      </c>
      <c r="P325" s="145">
        <f>O325*H325</f>
        <v>0</v>
      </c>
      <c r="Q325" s="145">
        <v>0</v>
      </c>
      <c r="R325" s="145">
        <f>Q325*H325</f>
        <v>0</v>
      </c>
      <c r="S325" s="145">
        <v>0</v>
      </c>
      <c r="T325" s="146">
        <f>S325*H325</f>
        <v>0</v>
      </c>
      <c r="AR325" s="147" t="s">
        <v>263</v>
      </c>
      <c r="AT325" s="147" t="s">
        <v>170</v>
      </c>
      <c r="AU325" s="147" t="s">
        <v>90</v>
      </c>
      <c r="AY325" s="15" t="s">
        <v>168</v>
      </c>
      <c r="BE325" s="148">
        <f>IF(N325="základní",J325,0)</f>
        <v>0</v>
      </c>
      <c r="BF325" s="148">
        <f>IF(N325="snížená",J325,0)</f>
        <v>0</v>
      </c>
      <c r="BG325" s="148">
        <f>IF(N325="zákl. přenesená",J325,0)</f>
        <v>0</v>
      </c>
      <c r="BH325" s="148">
        <f>IF(N325="sníž. přenesená",J325,0)</f>
        <v>0</v>
      </c>
      <c r="BI325" s="148">
        <f>IF(N325="nulová",J325,0)</f>
        <v>0</v>
      </c>
      <c r="BJ325" s="15" t="s">
        <v>88</v>
      </c>
      <c r="BK325" s="148">
        <f>ROUND(I325*H325,2)</f>
        <v>0</v>
      </c>
      <c r="BL325" s="15" t="s">
        <v>263</v>
      </c>
      <c r="BM325" s="147" t="s">
        <v>744</v>
      </c>
    </row>
    <row r="326" spans="2:47" s="1" customFormat="1" ht="153.6">
      <c r="B326" s="30"/>
      <c r="D326" s="154" t="s">
        <v>414</v>
      </c>
      <c r="F326" s="182" t="s">
        <v>739</v>
      </c>
      <c r="I326" s="151"/>
      <c r="L326" s="30"/>
      <c r="M326" s="152"/>
      <c r="T326" s="54"/>
      <c r="AT326" s="15" t="s">
        <v>414</v>
      </c>
      <c r="AU326" s="15" t="s">
        <v>90</v>
      </c>
    </row>
    <row r="327" spans="2:51" s="12" customFormat="1" ht="10.2">
      <c r="B327" s="153"/>
      <c r="D327" s="154" t="s">
        <v>183</v>
      </c>
      <c r="E327" s="155" t="s">
        <v>1</v>
      </c>
      <c r="F327" s="156" t="s">
        <v>745</v>
      </c>
      <c r="H327" s="157">
        <v>71.44</v>
      </c>
      <c r="I327" s="158"/>
      <c r="L327" s="153"/>
      <c r="M327" s="159"/>
      <c r="T327" s="160"/>
      <c r="AT327" s="155" t="s">
        <v>183</v>
      </c>
      <c r="AU327" s="155" t="s">
        <v>90</v>
      </c>
      <c r="AV327" s="12" t="s">
        <v>90</v>
      </c>
      <c r="AW327" s="12" t="s">
        <v>36</v>
      </c>
      <c r="AX327" s="12" t="s">
        <v>88</v>
      </c>
      <c r="AY327" s="155" t="s">
        <v>168</v>
      </c>
    </row>
    <row r="328" spans="2:65" s="1" customFormat="1" ht="37.8" customHeight="1">
      <c r="B328" s="30"/>
      <c r="C328" s="135" t="s">
        <v>746</v>
      </c>
      <c r="D328" s="135" t="s">
        <v>170</v>
      </c>
      <c r="E328" s="136" t="s">
        <v>747</v>
      </c>
      <c r="F328" s="137" t="s">
        <v>748</v>
      </c>
      <c r="G328" s="138" t="s">
        <v>627</v>
      </c>
      <c r="H328" s="183"/>
      <c r="I328" s="140"/>
      <c r="J328" s="141">
        <f>ROUND(I328*H328,2)</f>
        <v>0</v>
      </c>
      <c r="K328" s="142"/>
      <c r="L328" s="30"/>
      <c r="M328" s="143" t="s">
        <v>1</v>
      </c>
      <c r="N328" s="144" t="s">
        <v>46</v>
      </c>
      <c r="P328" s="145">
        <f>O328*H328</f>
        <v>0</v>
      </c>
      <c r="Q328" s="145">
        <v>0</v>
      </c>
      <c r="R328" s="145">
        <f>Q328*H328</f>
        <v>0</v>
      </c>
      <c r="S328" s="145">
        <v>0</v>
      </c>
      <c r="T328" s="146">
        <f>S328*H328</f>
        <v>0</v>
      </c>
      <c r="AR328" s="147" t="s">
        <v>263</v>
      </c>
      <c r="AT328" s="147" t="s">
        <v>170</v>
      </c>
      <c r="AU328" s="147" t="s">
        <v>90</v>
      </c>
      <c r="AY328" s="15" t="s">
        <v>168</v>
      </c>
      <c r="BE328" s="148">
        <f>IF(N328="základní",J328,0)</f>
        <v>0</v>
      </c>
      <c r="BF328" s="148">
        <f>IF(N328="snížená",J328,0)</f>
        <v>0</v>
      </c>
      <c r="BG328" s="148">
        <f>IF(N328="zákl. přenesená",J328,0)</f>
        <v>0</v>
      </c>
      <c r="BH328" s="148">
        <f>IF(N328="sníž. přenesená",J328,0)</f>
        <v>0</v>
      </c>
      <c r="BI328" s="148">
        <f>IF(N328="nulová",J328,0)</f>
        <v>0</v>
      </c>
      <c r="BJ328" s="15" t="s">
        <v>88</v>
      </c>
      <c r="BK328" s="148">
        <f>ROUND(I328*H328,2)</f>
        <v>0</v>
      </c>
      <c r="BL328" s="15" t="s">
        <v>263</v>
      </c>
      <c r="BM328" s="147" t="s">
        <v>749</v>
      </c>
    </row>
    <row r="329" spans="2:47" s="1" customFormat="1" ht="10.2">
      <c r="B329" s="30"/>
      <c r="D329" s="149" t="s">
        <v>181</v>
      </c>
      <c r="F329" s="150" t="s">
        <v>750</v>
      </c>
      <c r="I329" s="151"/>
      <c r="L329" s="30"/>
      <c r="M329" s="152"/>
      <c r="T329" s="54"/>
      <c r="AT329" s="15" t="s">
        <v>181</v>
      </c>
      <c r="AU329" s="15" t="s">
        <v>90</v>
      </c>
    </row>
    <row r="330" spans="2:65" s="1" customFormat="1" ht="24.15" customHeight="1">
      <c r="B330" s="30"/>
      <c r="C330" s="135" t="s">
        <v>751</v>
      </c>
      <c r="D330" s="135" t="s">
        <v>170</v>
      </c>
      <c r="E330" s="136" t="s">
        <v>752</v>
      </c>
      <c r="F330" s="137" t="s">
        <v>632</v>
      </c>
      <c r="G330" s="138" t="s">
        <v>627</v>
      </c>
      <c r="H330" s="183"/>
      <c r="I330" s="140"/>
      <c r="J330" s="141">
        <f>ROUND(I330*H330,2)</f>
        <v>0</v>
      </c>
      <c r="K330" s="142"/>
      <c r="L330" s="30"/>
      <c r="M330" s="143" t="s">
        <v>1</v>
      </c>
      <c r="N330" s="144" t="s">
        <v>46</v>
      </c>
      <c r="P330" s="145">
        <f>O330*H330</f>
        <v>0</v>
      </c>
      <c r="Q330" s="145">
        <v>0</v>
      </c>
      <c r="R330" s="145">
        <f>Q330*H330</f>
        <v>0</v>
      </c>
      <c r="S330" s="145">
        <v>0</v>
      </c>
      <c r="T330" s="146">
        <f>S330*H330</f>
        <v>0</v>
      </c>
      <c r="AR330" s="147" t="s">
        <v>263</v>
      </c>
      <c r="AT330" s="147" t="s">
        <v>170</v>
      </c>
      <c r="AU330" s="147" t="s">
        <v>90</v>
      </c>
      <c r="AY330" s="15" t="s">
        <v>168</v>
      </c>
      <c r="BE330" s="148">
        <f>IF(N330="základní",J330,0)</f>
        <v>0</v>
      </c>
      <c r="BF330" s="148">
        <f>IF(N330="snížená",J330,0)</f>
        <v>0</v>
      </c>
      <c r="BG330" s="148">
        <f>IF(N330="zákl. přenesená",J330,0)</f>
        <v>0</v>
      </c>
      <c r="BH330" s="148">
        <f>IF(N330="sníž. přenesená",J330,0)</f>
        <v>0</v>
      </c>
      <c r="BI330" s="148">
        <f>IF(N330="nulová",J330,0)</f>
        <v>0</v>
      </c>
      <c r="BJ330" s="15" t="s">
        <v>88</v>
      </c>
      <c r="BK330" s="148">
        <f>ROUND(I330*H330,2)</f>
        <v>0</v>
      </c>
      <c r="BL330" s="15" t="s">
        <v>263</v>
      </c>
      <c r="BM330" s="147" t="s">
        <v>753</v>
      </c>
    </row>
    <row r="331" spans="2:63" s="11" customFormat="1" ht="22.8" customHeight="1">
      <c r="B331" s="123"/>
      <c r="D331" s="124" t="s">
        <v>80</v>
      </c>
      <c r="E331" s="133" t="s">
        <v>362</v>
      </c>
      <c r="F331" s="133" t="s">
        <v>363</v>
      </c>
      <c r="I331" s="126"/>
      <c r="J331" s="134">
        <f>BK331</f>
        <v>0</v>
      </c>
      <c r="L331" s="123"/>
      <c r="M331" s="128"/>
      <c r="P331" s="129">
        <f>P332+SUM(P333:P335)+P469+P482</f>
        <v>0</v>
      </c>
      <c r="R331" s="129">
        <f>R332+SUM(R333:R335)+R469+R482</f>
        <v>12.212979799999996</v>
      </c>
      <c r="T331" s="130">
        <f>T332+SUM(T333:T335)+T469+T482</f>
        <v>0.36077</v>
      </c>
      <c r="AR331" s="124" t="s">
        <v>90</v>
      </c>
      <c r="AT331" s="131" t="s">
        <v>80</v>
      </c>
      <c r="AU331" s="131" t="s">
        <v>88</v>
      </c>
      <c r="AY331" s="124" t="s">
        <v>168</v>
      </c>
      <c r="BK331" s="132">
        <f>BK332+SUM(BK333:BK335)+BK469+BK482</f>
        <v>0</v>
      </c>
    </row>
    <row r="332" spans="2:65" s="1" customFormat="1" ht="33" customHeight="1">
      <c r="B332" s="30"/>
      <c r="C332" s="135" t="s">
        <v>754</v>
      </c>
      <c r="D332" s="135" t="s">
        <v>170</v>
      </c>
      <c r="E332" s="136" t="s">
        <v>755</v>
      </c>
      <c r="F332" s="137" t="s">
        <v>756</v>
      </c>
      <c r="G332" s="138" t="s">
        <v>627</v>
      </c>
      <c r="H332" s="183"/>
      <c r="I332" s="140"/>
      <c r="J332" s="141">
        <f>ROUND(I332*H332,2)</f>
        <v>0</v>
      </c>
      <c r="K332" s="142"/>
      <c r="L332" s="30"/>
      <c r="M332" s="143" t="s">
        <v>1</v>
      </c>
      <c r="N332" s="144" t="s">
        <v>46</v>
      </c>
      <c r="P332" s="145">
        <f>O332*H332</f>
        <v>0</v>
      </c>
      <c r="Q332" s="145">
        <v>0</v>
      </c>
      <c r="R332" s="145">
        <f>Q332*H332</f>
        <v>0</v>
      </c>
      <c r="S332" s="145">
        <v>0</v>
      </c>
      <c r="T332" s="146">
        <f>S332*H332</f>
        <v>0</v>
      </c>
      <c r="AR332" s="147" t="s">
        <v>263</v>
      </c>
      <c r="AT332" s="147" t="s">
        <v>170</v>
      </c>
      <c r="AU332" s="147" t="s">
        <v>90</v>
      </c>
      <c r="AY332" s="15" t="s">
        <v>168</v>
      </c>
      <c r="BE332" s="148">
        <f>IF(N332="základní",J332,0)</f>
        <v>0</v>
      </c>
      <c r="BF332" s="148">
        <f>IF(N332="snížená",J332,0)</f>
        <v>0</v>
      </c>
      <c r="BG332" s="148">
        <f>IF(N332="zákl. přenesená",J332,0)</f>
        <v>0</v>
      </c>
      <c r="BH332" s="148">
        <f>IF(N332="sníž. přenesená",J332,0)</f>
        <v>0</v>
      </c>
      <c r="BI332" s="148">
        <f>IF(N332="nulová",J332,0)</f>
        <v>0</v>
      </c>
      <c r="BJ332" s="15" t="s">
        <v>88</v>
      </c>
      <c r="BK332" s="148">
        <f>ROUND(I332*H332,2)</f>
        <v>0</v>
      </c>
      <c r="BL332" s="15" t="s">
        <v>263</v>
      </c>
      <c r="BM332" s="147" t="s">
        <v>757</v>
      </c>
    </row>
    <row r="333" spans="2:47" s="1" customFormat="1" ht="10.2">
      <c r="B333" s="30"/>
      <c r="D333" s="149" t="s">
        <v>181</v>
      </c>
      <c r="F333" s="150" t="s">
        <v>758</v>
      </c>
      <c r="I333" s="151"/>
      <c r="L333" s="30"/>
      <c r="M333" s="152"/>
      <c r="T333" s="54"/>
      <c r="AT333" s="15" t="s">
        <v>181</v>
      </c>
      <c r="AU333" s="15" t="s">
        <v>90</v>
      </c>
    </row>
    <row r="334" spans="2:65" s="1" customFormat="1" ht="24.15" customHeight="1">
      <c r="B334" s="30"/>
      <c r="C334" s="135" t="s">
        <v>759</v>
      </c>
      <c r="D334" s="135" t="s">
        <v>170</v>
      </c>
      <c r="E334" s="136" t="s">
        <v>760</v>
      </c>
      <c r="F334" s="137" t="s">
        <v>632</v>
      </c>
      <c r="G334" s="138" t="s">
        <v>627</v>
      </c>
      <c r="H334" s="183"/>
      <c r="I334" s="140"/>
      <c r="J334" s="141">
        <f>ROUND(I334*H334,2)</f>
        <v>0</v>
      </c>
      <c r="K334" s="142"/>
      <c r="L334" s="30"/>
      <c r="M334" s="143" t="s">
        <v>1</v>
      </c>
      <c r="N334" s="144" t="s">
        <v>46</v>
      </c>
      <c r="P334" s="145">
        <f>O334*H334</f>
        <v>0</v>
      </c>
      <c r="Q334" s="145">
        <v>0</v>
      </c>
      <c r="R334" s="145">
        <f>Q334*H334</f>
        <v>0</v>
      </c>
      <c r="S334" s="145">
        <v>0</v>
      </c>
      <c r="T334" s="146">
        <f>S334*H334</f>
        <v>0</v>
      </c>
      <c r="AR334" s="147" t="s">
        <v>263</v>
      </c>
      <c r="AT334" s="147" t="s">
        <v>170</v>
      </c>
      <c r="AU334" s="147" t="s">
        <v>90</v>
      </c>
      <c r="AY334" s="15" t="s">
        <v>168</v>
      </c>
      <c r="BE334" s="148">
        <f>IF(N334="základní",J334,0)</f>
        <v>0</v>
      </c>
      <c r="BF334" s="148">
        <f>IF(N334="snížená",J334,0)</f>
        <v>0</v>
      </c>
      <c r="BG334" s="148">
        <f>IF(N334="zákl. přenesená",J334,0)</f>
        <v>0</v>
      </c>
      <c r="BH334" s="148">
        <f>IF(N334="sníž. přenesená",J334,0)</f>
        <v>0</v>
      </c>
      <c r="BI334" s="148">
        <f>IF(N334="nulová",J334,0)</f>
        <v>0</v>
      </c>
      <c r="BJ334" s="15" t="s">
        <v>88</v>
      </c>
      <c r="BK334" s="148">
        <f>ROUND(I334*H334,2)</f>
        <v>0</v>
      </c>
      <c r="BL334" s="15" t="s">
        <v>263</v>
      </c>
      <c r="BM334" s="147" t="s">
        <v>761</v>
      </c>
    </row>
    <row r="335" spans="2:63" s="11" customFormat="1" ht="20.85" customHeight="1">
      <c r="B335" s="123"/>
      <c r="D335" s="124" t="s">
        <v>80</v>
      </c>
      <c r="E335" s="133" t="s">
        <v>762</v>
      </c>
      <c r="F335" s="133" t="s">
        <v>763</v>
      </c>
      <c r="I335" s="126"/>
      <c r="J335" s="134">
        <f>BK335</f>
        <v>0</v>
      </c>
      <c r="L335" s="123"/>
      <c r="M335" s="128"/>
      <c r="P335" s="129">
        <f>SUM(P336:P468)</f>
        <v>0</v>
      </c>
      <c r="R335" s="129">
        <f>SUM(R336:R468)</f>
        <v>12.211979799999996</v>
      </c>
      <c r="T335" s="130">
        <f>SUM(T336:T468)</f>
        <v>0.36077</v>
      </c>
      <c r="AR335" s="124" t="s">
        <v>90</v>
      </c>
      <c r="AT335" s="131" t="s">
        <v>80</v>
      </c>
      <c r="AU335" s="131" t="s">
        <v>90</v>
      </c>
      <c r="AY335" s="124" t="s">
        <v>168</v>
      </c>
      <c r="BK335" s="132">
        <f>SUM(BK336:BK468)</f>
        <v>0</v>
      </c>
    </row>
    <row r="336" spans="2:65" s="1" customFormat="1" ht="24.15" customHeight="1">
      <c r="B336" s="30"/>
      <c r="C336" s="135" t="s">
        <v>764</v>
      </c>
      <c r="D336" s="135" t="s">
        <v>170</v>
      </c>
      <c r="E336" s="136" t="s">
        <v>765</v>
      </c>
      <c r="F336" s="137" t="s">
        <v>766</v>
      </c>
      <c r="G336" s="138" t="s">
        <v>767</v>
      </c>
      <c r="H336" s="139">
        <v>5825.05</v>
      </c>
      <c r="I336" s="140"/>
      <c r="J336" s="141">
        <f>ROUND(I336*H336,2)</f>
        <v>0</v>
      </c>
      <c r="K336" s="142"/>
      <c r="L336" s="30"/>
      <c r="M336" s="143" t="s">
        <v>1</v>
      </c>
      <c r="N336" s="144" t="s">
        <v>46</v>
      </c>
      <c r="P336" s="145">
        <f>O336*H336</f>
        <v>0</v>
      </c>
      <c r="Q336" s="145">
        <v>0.0001</v>
      </c>
      <c r="R336" s="145">
        <f>Q336*H336</f>
        <v>0.582505</v>
      </c>
      <c r="S336" s="145">
        <v>0</v>
      </c>
      <c r="T336" s="146">
        <f>S336*H336</f>
        <v>0</v>
      </c>
      <c r="AR336" s="147" t="s">
        <v>263</v>
      </c>
      <c r="AT336" s="147" t="s">
        <v>170</v>
      </c>
      <c r="AU336" s="147" t="s">
        <v>98</v>
      </c>
      <c r="AY336" s="15" t="s">
        <v>168</v>
      </c>
      <c r="BE336" s="148">
        <f>IF(N336="základní",J336,0)</f>
        <v>0</v>
      </c>
      <c r="BF336" s="148">
        <f>IF(N336="snížená",J336,0)</f>
        <v>0</v>
      </c>
      <c r="BG336" s="148">
        <f>IF(N336="zákl. přenesená",J336,0)</f>
        <v>0</v>
      </c>
      <c r="BH336" s="148">
        <f>IF(N336="sníž. přenesená",J336,0)</f>
        <v>0</v>
      </c>
      <c r="BI336" s="148">
        <f>IF(N336="nulová",J336,0)</f>
        <v>0</v>
      </c>
      <c r="BJ336" s="15" t="s">
        <v>88</v>
      </c>
      <c r="BK336" s="148">
        <f>ROUND(I336*H336,2)</f>
        <v>0</v>
      </c>
      <c r="BL336" s="15" t="s">
        <v>263</v>
      </c>
      <c r="BM336" s="147" t="s">
        <v>768</v>
      </c>
    </row>
    <row r="337" spans="2:51" s="12" customFormat="1" ht="20.4">
      <c r="B337" s="153"/>
      <c r="D337" s="154" t="s">
        <v>183</v>
      </c>
      <c r="E337" s="155" t="s">
        <v>1</v>
      </c>
      <c r="F337" s="156" t="s">
        <v>769</v>
      </c>
      <c r="H337" s="157">
        <v>4451.95</v>
      </c>
      <c r="I337" s="158"/>
      <c r="L337" s="153"/>
      <c r="M337" s="159"/>
      <c r="T337" s="160"/>
      <c r="AT337" s="155" t="s">
        <v>183</v>
      </c>
      <c r="AU337" s="155" t="s">
        <v>98</v>
      </c>
      <c r="AV337" s="12" t="s">
        <v>90</v>
      </c>
      <c r="AW337" s="12" t="s">
        <v>36</v>
      </c>
      <c r="AX337" s="12" t="s">
        <v>81</v>
      </c>
      <c r="AY337" s="155" t="s">
        <v>168</v>
      </c>
    </row>
    <row r="338" spans="2:51" s="12" customFormat="1" ht="20.4">
      <c r="B338" s="153"/>
      <c r="D338" s="154" t="s">
        <v>183</v>
      </c>
      <c r="E338" s="155" t="s">
        <v>1</v>
      </c>
      <c r="F338" s="156" t="s">
        <v>770</v>
      </c>
      <c r="H338" s="157">
        <v>1373.1</v>
      </c>
      <c r="I338" s="158"/>
      <c r="L338" s="153"/>
      <c r="M338" s="159"/>
      <c r="T338" s="160"/>
      <c r="AT338" s="155" t="s">
        <v>183</v>
      </c>
      <c r="AU338" s="155" t="s">
        <v>98</v>
      </c>
      <c r="AV338" s="12" t="s">
        <v>90</v>
      </c>
      <c r="AW338" s="12" t="s">
        <v>36</v>
      </c>
      <c r="AX338" s="12" t="s">
        <v>81</v>
      </c>
      <c r="AY338" s="155" t="s">
        <v>168</v>
      </c>
    </row>
    <row r="339" spans="2:51" s="13" customFormat="1" ht="10.2">
      <c r="B339" s="161"/>
      <c r="D339" s="154" t="s">
        <v>183</v>
      </c>
      <c r="E339" s="162" t="s">
        <v>1</v>
      </c>
      <c r="F339" s="163" t="s">
        <v>192</v>
      </c>
      <c r="H339" s="164">
        <v>5825.049999999999</v>
      </c>
      <c r="I339" s="165"/>
      <c r="L339" s="161"/>
      <c r="M339" s="166"/>
      <c r="T339" s="167"/>
      <c r="AT339" s="162" t="s">
        <v>183</v>
      </c>
      <c r="AU339" s="162" t="s">
        <v>98</v>
      </c>
      <c r="AV339" s="13" t="s">
        <v>174</v>
      </c>
      <c r="AW339" s="13" t="s">
        <v>36</v>
      </c>
      <c r="AX339" s="13" t="s">
        <v>88</v>
      </c>
      <c r="AY339" s="162" t="s">
        <v>168</v>
      </c>
    </row>
    <row r="340" spans="2:65" s="1" customFormat="1" ht="49.05" customHeight="1">
      <c r="B340" s="30"/>
      <c r="C340" s="171" t="s">
        <v>771</v>
      </c>
      <c r="D340" s="171" t="s">
        <v>410</v>
      </c>
      <c r="E340" s="172" t="s">
        <v>772</v>
      </c>
      <c r="F340" s="173" t="s">
        <v>773</v>
      </c>
      <c r="G340" s="174" t="s">
        <v>767</v>
      </c>
      <c r="H340" s="175">
        <v>640.2</v>
      </c>
      <c r="I340" s="176"/>
      <c r="J340" s="177">
        <f>ROUND(I340*H340,2)</f>
        <v>0</v>
      </c>
      <c r="K340" s="178"/>
      <c r="L340" s="179"/>
      <c r="M340" s="180" t="s">
        <v>1</v>
      </c>
      <c r="N340" s="181" t="s">
        <v>46</v>
      </c>
      <c r="P340" s="145">
        <f>O340*H340</f>
        <v>0</v>
      </c>
      <c r="Q340" s="145">
        <v>0.001</v>
      </c>
      <c r="R340" s="145">
        <f>Q340*H340</f>
        <v>0.6402000000000001</v>
      </c>
      <c r="S340" s="145">
        <v>0</v>
      </c>
      <c r="T340" s="146">
        <f>S340*H340</f>
        <v>0</v>
      </c>
      <c r="AR340" s="147" t="s">
        <v>364</v>
      </c>
      <c r="AT340" s="147" t="s">
        <v>410</v>
      </c>
      <c r="AU340" s="147" t="s">
        <v>98</v>
      </c>
      <c r="AY340" s="15" t="s">
        <v>168</v>
      </c>
      <c r="BE340" s="148">
        <f>IF(N340="základní",J340,0)</f>
        <v>0</v>
      </c>
      <c r="BF340" s="148">
        <f>IF(N340="snížená",J340,0)</f>
        <v>0</v>
      </c>
      <c r="BG340" s="148">
        <f>IF(N340="zákl. přenesená",J340,0)</f>
        <v>0</v>
      </c>
      <c r="BH340" s="148">
        <f>IF(N340="sníž. přenesená",J340,0)</f>
        <v>0</v>
      </c>
      <c r="BI340" s="148">
        <f>IF(N340="nulová",J340,0)</f>
        <v>0</v>
      </c>
      <c r="BJ340" s="15" t="s">
        <v>88</v>
      </c>
      <c r="BK340" s="148">
        <f>ROUND(I340*H340,2)</f>
        <v>0</v>
      </c>
      <c r="BL340" s="15" t="s">
        <v>263</v>
      </c>
      <c r="BM340" s="147" t="s">
        <v>774</v>
      </c>
    </row>
    <row r="341" spans="2:47" s="1" customFormat="1" ht="48">
      <c r="B341" s="30"/>
      <c r="D341" s="154" t="s">
        <v>414</v>
      </c>
      <c r="F341" s="182" t="s">
        <v>775</v>
      </c>
      <c r="I341" s="151"/>
      <c r="L341" s="30"/>
      <c r="M341" s="152"/>
      <c r="T341" s="54"/>
      <c r="AT341" s="15" t="s">
        <v>414</v>
      </c>
      <c r="AU341" s="15" t="s">
        <v>98</v>
      </c>
    </row>
    <row r="342" spans="2:65" s="1" customFormat="1" ht="49.05" customHeight="1">
      <c r="B342" s="30"/>
      <c r="C342" s="171" t="s">
        <v>776</v>
      </c>
      <c r="D342" s="171" t="s">
        <v>410</v>
      </c>
      <c r="E342" s="172" t="s">
        <v>777</v>
      </c>
      <c r="F342" s="173" t="s">
        <v>778</v>
      </c>
      <c r="G342" s="174" t="s">
        <v>767</v>
      </c>
      <c r="H342" s="175">
        <v>181.5</v>
      </c>
      <c r="I342" s="176"/>
      <c r="J342" s="177">
        <f>ROUND(I342*H342,2)</f>
        <v>0</v>
      </c>
      <c r="K342" s="178"/>
      <c r="L342" s="179"/>
      <c r="M342" s="180" t="s">
        <v>1</v>
      </c>
      <c r="N342" s="181" t="s">
        <v>46</v>
      </c>
      <c r="P342" s="145">
        <f>O342*H342</f>
        <v>0</v>
      </c>
      <c r="Q342" s="145">
        <v>0.001</v>
      </c>
      <c r="R342" s="145">
        <f>Q342*H342</f>
        <v>0.1815</v>
      </c>
      <c r="S342" s="145">
        <v>0</v>
      </c>
      <c r="T342" s="146">
        <f>S342*H342</f>
        <v>0</v>
      </c>
      <c r="AR342" s="147" t="s">
        <v>364</v>
      </c>
      <c r="AT342" s="147" t="s">
        <v>410</v>
      </c>
      <c r="AU342" s="147" t="s">
        <v>98</v>
      </c>
      <c r="AY342" s="15" t="s">
        <v>168</v>
      </c>
      <c r="BE342" s="148">
        <f>IF(N342="základní",J342,0)</f>
        <v>0</v>
      </c>
      <c r="BF342" s="148">
        <f>IF(N342="snížená",J342,0)</f>
        <v>0</v>
      </c>
      <c r="BG342" s="148">
        <f>IF(N342="zákl. přenesená",J342,0)</f>
        <v>0</v>
      </c>
      <c r="BH342" s="148">
        <f>IF(N342="sníž. přenesená",J342,0)</f>
        <v>0</v>
      </c>
      <c r="BI342" s="148">
        <f>IF(N342="nulová",J342,0)</f>
        <v>0</v>
      </c>
      <c r="BJ342" s="15" t="s">
        <v>88</v>
      </c>
      <c r="BK342" s="148">
        <f>ROUND(I342*H342,2)</f>
        <v>0</v>
      </c>
      <c r="BL342" s="15" t="s">
        <v>263</v>
      </c>
      <c r="BM342" s="147" t="s">
        <v>779</v>
      </c>
    </row>
    <row r="343" spans="2:47" s="1" customFormat="1" ht="48">
      <c r="B343" s="30"/>
      <c r="D343" s="154" t="s">
        <v>414</v>
      </c>
      <c r="F343" s="182" t="s">
        <v>780</v>
      </c>
      <c r="I343" s="151"/>
      <c r="L343" s="30"/>
      <c r="M343" s="152"/>
      <c r="T343" s="54"/>
      <c r="AT343" s="15" t="s">
        <v>414</v>
      </c>
      <c r="AU343" s="15" t="s">
        <v>98</v>
      </c>
    </row>
    <row r="344" spans="2:65" s="1" customFormat="1" ht="49.05" customHeight="1">
      <c r="B344" s="30"/>
      <c r="C344" s="171" t="s">
        <v>781</v>
      </c>
      <c r="D344" s="171" t="s">
        <v>410</v>
      </c>
      <c r="E344" s="172" t="s">
        <v>782</v>
      </c>
      <c r="F344" s="173" t="s">
        <v>778</v>
      </c>
      <c r="G344" s="174" t="s">
        <v>767</v>
      </c>
      <c r="H344" s="175">
        <v>31.7</v>
      </c>
      <c r="I344" s="176"/>
      <c r="J344" s="177">
        <f>ROUND(I344*H344,2)</f>
        <v>0</v>
      </c>
      <c r="K344" s="178"/>
      <c r="L344" s="179"/>
      <c r="M344" s="180" t="s">
        <v>1</v>
      </c>
      <c r="N344" s="181" t="s">
        <v>46</v>
      </c>
      <c r="P344" s="145">
        <f>O344*H344</f>
        <v>0</v>
      </c>
      <c r="Q344" s="145">
        <v>0.001</v>
      </c>
      <c r="R344" s="145">
        <f>Q344*H344</f>
        <v>0.0317</v>
      </c>
      <c r="S344" s="145">
        <v>0</v>
      </c>
      <c r="T344" s="146">
        <f>S344*H344</f>
        <v>0</v>
      </c>
      <c r="AR344" s="147" t="s">
        <v>364</v>
      </c>
      <c r="AT344" s="147" t="s">
        <v>410</v>
      </c>
      <c r="AU344" s="147" t="s">
        <v>98</v>
      </c>
      <c r="AY344" s="15" t="s">
        <v>168</v>
      </c>
      <c r="BE344" s="148">
        <f>IF(N344="základní",J344,0)</f>
        <v>0</v>
      </c>
      <c r="BF344" s="148">
        <f>IF(N344="snížená",J344,0)</f>
        <v>0</v>
      </c>
      <c r="BG344" s="148">
        <f>IF(N344="zákl. přenesená",J344,0)</f>
        <v>0</v>
      </c>
      <c r="BH344" s="148">
        <f>IF(N344="sníž. přenesená",J344,0)</f>
        <v>0</v>
      </c>
      <c r="BI344" s="148">
        <f>IF(N344="nulová",J344,0)</f>
        <v>0</v>
      </c>
      <c r="BJ344" s="15" t="s">
        <v>88</v>
      </c>
      <c r="BK344" s="148">
        <f>ROUND(I344*H344,2)</f>
        <v>0</v>
      </c>
      <c r="BL344" s="15" t="s">
        <v>263</v>
      </c>
      <c r="BM344" s="147" t="s">
        <v>783</v>
      </c>
    </row>
    <row r="345" spans="2:47" s="1" customFormat="1" ht="48">
      <c r="B345" s="30"/>
      <c r="D345" s="154" t="s">
        <v>414</v>
      </c>
      <c r="F345" s="182" t="s">
        <v>784</v>
      </c>
      <c r="I345" s="151"/>
      <c r="L345" s="30"/>
      <c r="M345" s="152"/>
      <c r="T345" s="54"/>
      <c r="AT345" s="15" t="s">
        <v>414</v>
      </c>
      <c r="AU345" s="15" t="s">
        <v>98</v>
      </c>
    </row>
    <row r="346" spans="2:65" s="1" customFormat="1" ht="49.05" customHeight="1">
      <c r="B346" s="30"/>
      <c r="C346" s="171" t="s">
        <v>785</v>
      </c>
      <c r="D346" s="171" t="s">
        <v>410</v>
      </c>
      <c r="E346" s="172" t="s">
        <v>786</v>
      </c>
      <c r="F346" s="173" t="s">
        <v>778</v>
      </c>
      <c r="G346" s="174" t="s">
        <v>767</v>
      </c>
      <c r="H346" s="175">
        <v>6.6</v>
      </c>
      <c r="I346" s="176"/>
      <c r="J346" s="177">
        <f>ROUND(I346*H346,2)</f>
        <v>0</v>
      </c>
      <c r="K346" s="178"/>
      <c r="L346" s="179"/>
      <c r="M346" s="180" t="s">
        <v>1</v>
      </c>
      <c r="N346" s="181" t="s">
        <v>46</v>
      </c>
      <c r="P346" s="145">
        <f>O346*H346</f>
        <v>0</v>
      </c>
      <c r="Q346" s="145">
        <v>0.001</v>
      </c>
      <c r="R346" s="145">
        <f>Q346*H346</f>
        <v>0.0066</v>
      </c>
      <c r="S346" s="145">
        <v>0</v>
      </c>
      <c r="T346" s="146">
        <f>S346*H346</f>
        <v>0</v>
      </c>
      <c r="AR346" s="147" t="s">
        <v>364</v>
      </c>
      <c r="AT346" s="147" t="s">
        <v>410</v>
      </c>
      <c r="AU346" s="147" t="s">
        <v>98</v>
      </c>
      <c r="AY346" s="15" t="s">
        <v>168</v>
      </c>
      <c r="BE346" s="148">
        <f>IF(N346="základní",J346,0)</f>
        <v>0</v>
      </c>
      <c r="BF346" s="148">
        <f>IF(N346="snížená",J346,0)</f>
        <v>0</v>
      </c>
      <c r="BG346" s="148">
        <f>IF(N346="zákl. přenesená",J346,0)</f>
        <v>0</v>
      </c>
      <c r="BH346" s="148">
        <f>IF(N346="sníž. přenesená",J346,0)</f>
        <v>0</v>
      </c>
      <c r="BI346" s="148">
        <f>IF(N346="nulová",J346,0)</f>
        <v>0</v>
      </c>
      <c r="BJ346" s="15" t="s">
        <v>88</v>
      </c>
      <c r="BK346" s="148">
        <f>ROUND(I346*H346,2)</f>
        <v>0</v>
      </c>
      <c r="BL346" s="15" t="s">
        <v>263</v>
      </c>
      <c r="BM346" s="147" t="s">
        <v>787</v>
      </c>
    </row>
    <row r="347" spans="2:47" s="1" customFormat="1" ht="48">
      <c r="B347" s="30"/>
      <c r="D347" s="154" t="s">
        <v>414</v>
      </c>
      <c r="F347" s="182" t="s">
        <v>788</v>
      </c>
      <c r="I347" s="151"/>
      <c r="L347" s="30"/>
      <c r="M347" s="152"/>
      <c r="T347" s="54"/>
      <c r="AT347" s="15" t="s">
        <v>414</v>
      </c>
      <c r="AU347" s="15" t="s">
        <v>98</v>
      </c>
    </row>
    <row r="348" spans="2:65" s="1" customFormat="1" ht="49.05" customHeight="1">
      <c r="B348" s="30"/>
      <c r="C348" s="171" t="s">
        <v>789</v>
      </c>
      <c r="D348" s="171" t="s">
        <v>410</v>
      </c>
      <c r="E348" s="172" t="s">
        <v>790</v>
      </c>
      <c r="F348" s="173" t="s">
        <v>778</v>
      </c>
      <c r="G348" s="174" t="s">
        <v>767</v>
      </c>
      <c r="H348" s="175">
        <v>16.7</v>
      </c>
      <c r="I348" s="176"/>
      <c r="J348" s="177">
        <f>ROUND(I348*H348,2)</f>
        <v>0</v>
      </c>
      <c r="K348" s="178"/>
      <c r="L348" s="179"/>
      <c r="M348" s="180" t="s">
        <v>1</v>
      </c>
      <c r="N348" s="181" t="s">
        <v>46</v>
      </c>
      <c r="P348" s="145">
        <f>O348*H348</f>
        <v>0</v>
      </c>
      <c r="Q348" s="145">
        <v>0.001</v>
      </c>
      <c r="R348" s="145">
        <f>Q348*H348</f>
        <v>0.0167</v>
      </c>
      <c r="S348" s="145">
        <v>0</v>
      </c>
      <c r="T348" s="146">
        <f>S348*H348</f>
        <v>0</v>
      </c>
      <c r="AR348" s="147" t="s">
        <v>364</v>
      </c>
      <c r="AT348" s="147" t="s">
        <v>410</v>
      </c>
      <c r="AU348" s="147" t="s">
        <v>98</v>
      </c>
      <c r="AY348" s="15" t="s">
        <v>168</v>
      </c>
      <c r="BE348" s="148">
        <f>IF(N348="základní",J348,0)</f>
        <v>0</v>
      </c>
      <c r="BF348" s="148">
        <f>IF(N348="snížená",J348,0)</f>
        <v>0</v>
      </c>
      <c r="BG348" s="148">
        <f>IF(N348="zákl. přenesená",J348,0)</f>
        <v>0</v>
      </c>
      <c r="BH348" s="148">
        <f>IF(N348="sníž. přenesená",J348,0)</f>
        <v>0</v>
      </c>
      <c r="BI348" s="148">
        <f>IF(N348="nulová",J348,0)</f>
        <v>0</v>
      </c>
      <c r="BJ348" s="15" t="s">
        <v>88</v>
      </c>
      <c r="BK348" s="148">
        <f>ROUND(I348*H348,2)</f>
        <v>0</v>
      </c>
      <c r="BL348" s="15" t="s">
        <v>263</v>
      </c>
      <c r="BM348" s="147" t="s">
        <v>791</v>
      </c>
    </row>
    <row r="349" spans="2:47" s="1" customFormat="1" ht="48">
      <c r="B349" s="30"/>
      <c r="D349" s="154" t="s">
        <v>414</v>
      </c>
      <c r="F349" s="182" t="s">
        <v>792</v>
      </c>
      <c r="I349" s="151"/>
      <c r="L349" s="30"/>
      <c r="M349" s="152"/>
      <c r="T349" s="54"/>
      <c r="AT349" s="15" t="s">
        <v>414</v>
      </c>
      <c r="AU349" s="15" t="s">
        <v>98</v>
      </c>
    </row>
    <row r="350" spans="2:65" s="1" customFormat="1" ht="49.05" customHeight="1">
      <c r="B350" s="30"/>
      <c r="C350" s="171" t="s">
        <v>793</v>
      </c>
      <c r="D350" s="171" t="s">
        <v>410</v>
      </c>
      <c r="E350" s="172" t="s">
        <v>794</v>
      </c>
      <c r="F350" s="173" t="s">
        <v>778</v>
      </c>
      <c r="G350" s="174" t="s">
        <v>767</v>
      </c>
      <c r="H350" s="175">
        <v>23.3</v>
      </c>
      <c r="I350" s="176"/>
      <c r="J350" s="177">
        <f>ROUND(I350*H350,2)</f>
        <v>0</v>
      </c>
      <c r="K350" s="178"/>
      <c r="L350" s="179"/>
      <c r="M350" s="180" t="s">
        <v>1</v>
      </c>
      <c r="N350" s="181" t="s">
        <v>46</v>
      </c>
      <c r="P350" s="145">
        <f>O350*H350</f>
        <v>0</v>
      </c>
      <c r="Q350" s="145">
        <v>0.001</v>
      </c>
      <c r="R350" s="145">
        <f>Q350*H350</f>
        <v>0.0233</v>
      </c>
      <c r="S350" s="145">
        <v>0</v>
      </c>
      <c r="T350" s="146">
        <f>S350*H350</f>
        <v>0</v>
      </c>
      <c r="AR350" s="147" t="s">
        <v>364</v>
      </c>
      <c r="AT350" s="147" t="s">
        <v>410</v>
      </c>
      <c r="AU350" s="147" t="s">
        <v>98</v>
      </c>
      <c r="AY350" s="15" t="s">
        <v>168</v>
      </c>
      <c r="BE350" s="148">
        <f>IF(N350="základní",J350,0)</f>
        <v>0</v>
      </c>
      <c r="BF350" s="148">
        <f>IF(N350="snížená",J350,0)</f>
        <v>0</v>
      </c>
      <c r="BG350" s="148">
        <f>IF(N350="zákl. přenesená",J350,0)</f>
        <v>0</v>
      </c>
      <c r="BH350" s="148">
        <f>IF(N350="sníž. přenesená",J350,0)</f>
        <v>0</v>
      </c>
      <c r="BI350" s="148">
        <f>IF(N350="nulová",J350,0)</f>
        <v>0</v>
      </c>
      <c r="BJ350" s="15" t="s">
        <v>88</v>
      </c>
      <c r="BK350" s="148">
        <f>ROUND(I350*H350,2)</f>
        <v>0</v>
      </c>
      <c r="BL350" s="15" t="s">
        <v>263</v>
      </c>
      <c r="BM350" s="147" t="s">
        <v>795</v>
      </c>
    </row>
    <row r="351" spans="2:47" s="1" customFormat="1" ht="48">
      <c r="B351" s="30"/>
      <c r="D351" s="154" t="s">
        <v>414</v>
      </c>
      <c r="F351" s="182" t="s">
        <v>796</v>
      </c>
      <c r="I351" s="151"/>
      <c r="L351" s="30"/>
      <c r="M351" s="152"/>
      <c r="T351" s="54"/>
      <c r="AT351" s="15" t="s">
        <v>414</v>
      </c>
      <c r="AU351" s="15" t="s">
        <v>98</v>
      </c>
    </row>
    <row r="352" spans="2:65" s="1" customFormat="1" ht="49.05" customHeight="1">
      <c r="B352" s="30"/>
      <c r="C352" s="171" t="s">
        <v>797</v>
      </c>
      <c r="D352" s="171" t="s">
        <v>410</v>
      </c>
      <c r="E352" s="172" t="s">
        <v>798</v>
      </c>
      <c r="F352" s="173" t="s">
        <v>778</v>
      </c>
      <c r="G352" s="174" t="s">
        <v>767</v>
      </c>
      <c r="H352" s="175">
        <v>23.9</v>
      </c>
      <c r="I352" s="176"/>
      <c r="J352" s="177">
        <f>ROUND(I352*H352,2)</f>
        <v>0</v>
      </c>
      <c r="K352" s="178"/>
      <c r="L352" s="179"/>
      <c r="M352" s="180" t="s">
        <v>1</v>
      </c>
      <c r="N352" s="181" t="s">
        <v>46</v>
      </c>
      <c r="P352" s="145">
        <f>O352*H352</f>
        <v>0</v>
      </c>
      <c r="Q352" s="145">
        <v>0.001</v>
      </c>
      <c r="R352" s="145">
        <f>Q352*H352</f>
        <v>0.023899999999999998</v>
      </c>
      <c r="S352" s="145">
        <v>0</v>
      </c>
      <c r="T352" s="146">
        <f>S352*H352</f>
        <v>0</v>
      </c>
      <c r="AR352" s="147" t="s">
        <v>364</v>
      </c>
      <c r="AT352" s="147" t="s">
        <v>410</v>
      </c>
      <c r="AU352" s="147" t="s">
        <v>98</v>
      </c>
      <c r="AY352" s="15" t="s">
        <v>168</v>
      </c>
      <c r="BE352" s="148">
        <f>IF(N352="základní",J352,0)</f>
        <v>0</v>
      </c>
      <c r="BF352" s="148">
        <f>IF(N352="snížená",J352,0)</f>
        <v>0</v>
      </c>
      <c r="BG352" s="148">
        <f>IF(N352="zákl. přenesená",J352,0)</f>
        <v>0</v>
      </c>
      <c r="BH352" s="148">
        <f>IF(N352="sníž. přenesená",J352,0)</f>
        <v>0</v>
      </c>
      <c r="BI352" s="148">
        <f>IF(N352="nulová",J352,0)</f>
        <v>0</v>
      </c>
      <c r="BJ352" s="15" t="s">
        <v>88</v>
      </c>
      <c r="BK352" s="148">
        <f>ROUND(I352*H352,2)</f>
        <v>0</v>
      </c>
      <c r="BL352" s="15" t="s">
        <v>263</v>
      </c>
      <c r="BM352" s="147" t="s">
        <v>799</v>
      </c>
    </row>
    <row r="353" spans="2:47" s="1" customFormat="1" ht="48">
      <c r="B353" s="30"/>
      <c r="D353" s="154" t="s">
        <v>414</v>
      </c>
      <c r="F353" s="182" t="s">
        <v>800</v>
      </c>
      <c r="I353" s="151"/>
      <c r="L353" s="30"/>
      <c r="M353" s="152"/>
      <c r="T353" s="54"/>
      <c r="AT353" s="15" t="s">
        <v>414</v>
      </c>
      <c r="AU353" s="15" t="s">
        <v>98</v>
      </c>
    </row>
    <row r="354" spans="2:65" s="1" customFormat="1" ht="24.15" customHeight="1">
      <c r="B354" s="30"/>
      <c r="C354" s="171" t="s">
        <v>801</v>
      </c>
      <c r="D354" s="171" t="s">
        <v>410</v>
      </c>
      <c r="E354" s="172" t="s">
        <v>802</v>
      </c>
      <c r="F354" s="173" t="s">
        <v>803</v>
      </c>
      <c r="G354" s="174" t="s">
        <v>767</v>
      </c>
      <c r="H354" s="175">
        <v>296.667</v>
      </c>
      <c r="I354" s="176"/>
      <c r="J354" s="177">
        <f>ROUND(I354*H354,2)</f>
        <v>0</v>
      </c>
      <c r="K354" s="178"/>
      <c r="L354" s="179"/>
      <c r="M354" s="180" t="s">
        <v>1</v>
      </c>
      <c r="N354" s="181" t="s">
        <v>46</v>
      </c>
      <c r="P354" s="145">
        <f>O354*H354</f>
        <v>0</v>
      </c>
      <c r="Q354" s="145">
        <v>0.001</v>
      </c>
      <c r="R354" s="145">
        <f>Q354*H354</f>
        <v>0.29666699999999996</v>
      </c>
      <c r="S354" s="145">
        <v>0</v>
      </c>
      <c r="T354" s="146">
        <f>S354*H354</f>
        <v>0</v>
      </c>
      <c r="AR354" s="147" t="s">
        <v>364</v>
      </c>
      <c r="AT354" s="147" t="s">
        <v>410</v>
      </c>
      <c r="AU354" s="147" t="s">
        <v>98</v>
      </c>
      <c r="AY354" s="15" t="s">
        <v>168</v>
      </c>
      <c r="BE354" s="148">
        <f>IF(N354="základní",J354,0)</f>
        <v>0</v>
      </c>
      <c r="BF354" s="148">
        <f>IF(N354="snížená",J354,0)</f>
        <v>0</v>
      </c>
      <c r="BG354" s="148">
        <f>IF(N354="zákl. přenesená",J354,0)</f>
        <v>0</v>
      </c>
      <c r="BH354" s="148">
        <f>IF(N354="sníž. přenesená",J354,0)</f>
        <v>0</v>
      </c>
      <c r="BI354" s="148">
        <f>IF(N354="nulová",J354,0)</f>
        <v>0</v>
      </c>
      <c r="BJ354" s="15" t="s">
        <v>88</v>
      </c>
      <c r="BK354" s="148">
        <f>ROUND(I354*H354,2)</f>
        <v>0</v>
      </c>
      <c r="BL354" s="15" t="s">
        <v>263</v>
      </c>
      <c r="BM354" s="147" t="s">
        <v>804</v>
      </c>
    </row>
    <row r="355" spans="2:51" s="12" customFormat="1" ht="20.4">
      <c r="B355" s="153"/>
      <c r="D355" s="154" t="s">
        <v>183</v>
      </c>
      <c r="E355" s="155" t="s">
        <v>1</v>
      </c>
      <c r="F355" s="156" t="s">
        <v>805</v>
      </c>
      <c r="H355" s="157">
        <v>296.667</v>
      </c>
      <c r="I355" s="158"/>
      <c r="L355" s="153"/>
      <c r="M355" s="159"/>
      <c r="T355" s="160"/>
      <c r="AT355" s="155" t="s">
        <v>183</v>
      </c>
      <c r="AU355" s="155" t="s">
        <v>98</v>
      </c>
      <c r="AV355" s="12" t="s">
        <v>90</v>
      </c>
      <c r="AW355" s="12" t="s">
        <v>36</v>
      </c>
      <c r="AX355" s="12" t="s">
        <v>88</v>
      </c>
      <c r="AY355" s="155" t="s">
        <v>168</v>
      </c>
    </row>
    <row r="356" spans="2:65" s="1" customFormat="1" ht="24.15" customHeight="1">
      <c r="B356" s="30"/>
      <c r="C356" s="171" t="s">
        <v>806</v>
      </c>
      <c r="D356" s="171" t="s">
        <v>410</v>
      </c>
      <c r="E356" s="172" t="s">
        <v>807</v>
      </c>
      <c r="F356" s="173" t="s">
        <v>803</v>
      </c>
      <c r="G356" s="174" t="s">
        <v>767</v>
      </c>
      <c r="H356" s="175">
        <v>1.3</v>
      </c>
      <c r="I356" s="176"/>
      <c r="J356" s="177">
        <f>ROUND(I356*H356,2)</f>
        <v>0</v>
      </c>
      <c r="K356" s="178"/>
      <c r="L356" s="179"/>
      <c r="M356" s="180" t="s">
        <v>1</v>
      </c>
      <c r="N356" s="181" t="s">
        <v>46</v>
      </c>
      <c r="P356" s="145">
        <f>O356*H356</f>
        <v>0</v>
      </c>
      <c r="Q356" s="145">
        <v>0.001</v>
      </c>
      <c r="R356" s="145">
        <f>Q356*H356</f>
        <v>0.0013000000000000002</v>
      </c>
      <c r="S356" s="145">
        <v>0</v>
      </c>
      <c r="T356" s="146">
        <f>S356*H356</f>
        <v>0</v>
      </c>
      <c r="AR356" s="147" t="s">
        <v>364</v>
      </c>
      <c r="AT356" s="147" t="s">
        <v>410</v>
      </c>
      <c r="AU356" s="147" t="s">
        <v>98</v>
      </c>
      <c r="AY356" s="15" t="s">
        <v>168</v>
      </c>
      <c r="BE356" s="148">
        <f>IF(N356="základní",J356,0)</f>
        <v>0</v>
      </c>
      <c r="BF356" s="148">
        <f>IF(N356="snížená",J356,0)</f>
        <v>0</v>
      </c>
      <c r="BG356" s="148">
        <f>IF(N356="zákl. přenesená",J356,0)</f>
        <v>0</v>
      </c>
      <c r="BH356" s="148">
        <f>IF(N356="sníž. přenesená",J356,0)</f>
        <v>0</v>
      </c>
      <c r="BI356" s="148">
        <f>IF(N356="nulová",J356,0)</f>
        <v>0</v>
      </c>
      <c r="BJ356" s="15" t="s">
        <v>88</v>
      </c>
      <c r="BK356" s="148">
        <f>ROUND(I356*H356,2)</f>
        <v>0</v>
      </c>
      <c r="BL356" s="15" t="s">
        <v>263</v>
      </c>
      <c r="BM356" s="147" t="s">
        <v>808</v>
      </c>
    </row>
    <row r="357" spans="2:51" s="12" customFormat="1" ht="10.2">
      <c r="B357" s="153"/>
      <c r="D357" s="154" t="s">
        <v>183</v>
      </c>
      <c r="E357" s="155" t="s">
        <v>1</v>
      </c>
      <c r="F357" s="156" t="s">
        <v>809</v>
      </c>
      <c r="H357" s="157">
        <v>1.3</v>
      </c>
      <c r="I357" s="158"/>
      <c r="L357" s="153"/>
      <c r="M357" s="159"/>
      <c r="T357" s="160"/>
      <c r="AT357" s="155" t="s">
        <v>183</v>
      </c>
      <c r="AU357" s="155" t="s">
        <v>98</v>
      </c>
      <c r="AV357" s="12" t="s">
        <v>90</v>
      </c>
      <c r="AW357" s="12" t="s">
        <v>36</v>
      </c>
      <c r="AX357" s="12" t="s">
        <v>88</v>
      </c>
      <c r="AY357" s="155" t="s">
        <v>168</v>
      </c>
    </row>
    <row r="358" spans="2:65" s="1" customFormat="1" ht="24.15" customHeight="1">
      <c r="B358" s="30"/>
      <c r="C358" s="171" t="s">
        <v>810</v>
      </c>
      <c r="D358" s="171" t="s">
        <v>410</v>
      </c>
      <c r="E358" s="172" t="s">
        <v>811</v>
      </c>
      <c r="F358" s="173" t="s">
        <v>803</v>
      </c>
      <c r="G358" s="174" t="s">
        <v>767</v>
      </c>
      <c r="H358" s="175">
        <v>2.855</v>
      </c>
      <c r="I358" s="176"/>
      <c r="J358" s="177">
        <f>ROUND(I358*H358,2)</f>
        <v>0</v>
      </c>
      <c r="K358" s="178"/>
      <c r="L358" s="179"/>
      <c r="M358" s="180" t="s">
        <v>1</v>
      </c>
      <c r="N358" s="181" t="s">
        <v>46</v>
      </c>
      <c r="P358" s="145">
        <f>O358*H358</f>
        <v>0</v>
      </c>
      <c r="Q358" s="145">
        <v>0.001</v>
      </c>
      <c r="R358" s="145">
        <f>Q358*H358</f>
        <v>0.002855</v>
      </c>
      <c r="S358" s="145">
        <v>0</v>
      </c>
      <c r="T358" s="146">
        <f>S358*H358</f>
        <v>0</v>
      </c>
      <c r="AR358" s="147" t="s">
        <v>364</v>
      </c>
      <c r="AT358" s="147" t="s">
        <v>410</v>
      </c>
      <c r="AU358" s="147" t="s">
        <v>98</v>
      </c>
      <c r="AY358" s="15" t="s">
        <v>168</v>
      </c>
      <c r="BE358" s="148">
        <f>IF(N358="základní",J358,0)</f>
        <v>0</v>
      </c>
      <c r="BF358" s="148">
        <f>IF(N358="snížená",J358,0)</f>
        <v>0</v>
      </c>
      <c r="BG358" s="148">
        <f>IF(N358="zákl. přenesená",J358,0)</f>
        <v>0</v>
      </c>
      <c r="BH358" s="148">
        <f>IF(N358="sníž. přenesená",J358,0)</f>
        <v>0</v>
      </c>
      <c r="BI358" s="148">
        <f>IF(N358="nulová",J358,0)</f>
        <v>0</v>
      </c>
      <c r="BJ358" s="15" t="s">
        <v>88</v>
      </c>
      <c r="BK358" s="148">
        <f>ROUND(I358*H358,2)</f>
        <v>0</v>
      </c>
      <c r="BL358" s="15" t="s">
        <v>263</v>
      </c>
      <c r="BM358" s="147" t="s">
        <v>812</v>
      </c>
    </row>
    <row r="359" spans="2:51" s="12" customFormat="1" ht="10.2">
      <c r="B359" s="153"/>
      <c r="D359" s="154" t="s">
        <v>183</v>
      </c>
      <c r="E359" s="155" t="s">
        <v>1</v>
      </c>
      <c r="F359" s="156" t="s">
        <v>813</v>
      </c>
      <c r="H359" s="157">
        <v>2.855</v>
      </c>
      <c r="I359" s="158"/>
      <c r="L359" s="153"/>
      <c r="M359" s="159"/>
      <c r="T359" s="160"/>
      <c r="AT359" s="155" t="s">
        <v>183</v>
      </c>
      <c r="AU359" s="155" t="s">
        <v>98</v>
      </c>
      <c r="AV359" s="12" t="s">
        <v>90</v>
      </c>
      <c r="AW359" s="12" t="s">
        <v>36</v>
      </c>
      <c r="AX359" s="12" t="s">
        <v>88</v>
      </c>
      <c r="AY359" s="155" t="s">
        <v>168</v>
      </c>
    </row>
    <row r="360" spans="2:65" s="1" customFormat="1" ht="24.15" customHeight="1">
      <c r="B360" s="30"/>
      <c r="C360" s="171" t="s">
        <v>814</v>
      </c>
      <c r="D360" s="171" t="s">
        <v>410</v>
      </c>
      <c r="E360" s="172" t="s">
        <v>815</v>
      </c>
      <c r="F360" s="173" t="s">
        <v>816</v>
      </c>
      <c r="G360" s="174" t="s">
        <v>767</v>
      </c>
      <c r="H360" s="175">
        <v>120.327</v>
      </c>
      <c r="I360" s="176"/>
      <c r="J360" s="177">
        <f>ROUND(I360*H360,2)</f>
        <v>0</v>
      </c>
      <c r="K360" s="178"/>
      <c r="L360" s="179"/>
      <c r="M360" s="180" t="s">
        <v>1</v>
      </c>
      <c r="N360" s="181" t="s">
        <v>46</v>
      </c>
      <c r="P360" s="145">
        <f>O360*H360</f>
        <v>0</v>
      </c>
      <c r="Q360" s="145">
        <v>0.001</v>
      </c>
      <c r="R360" s="145">
        <f>Q360*H360</f>
        <v>0.120327</v>
      </c>
      <c r="S360" s="145">
        <v>0</v>
      </c>
      <c r="T360" s="146">
        <f>S360*H360</f>
        <v>0</v>
      </c>
      <c r="AR360" s="147" t="s">
        <v>364</v>
      </c>
      <c r="AT360" s="147" t="s">
        <v>410</v>
      </c>
      <c r="AU360" s="147" t="s">
        <v>98</v>
      </c>
      <c r="AY360" s="15" t="s">
        <v>168</v>
      </c>
      <c r="BE360" s="148">
        <f>IF(N360="základní",J360,0)</f>
        <v>0</v>
      </c>
      <c r="BF360" s="148">
        <f>IF(N360="snížená",J360,0)</f>
        <v>0</v>
      </c>
      <c r="BG360" s="148">
        <f>IF(N360="zákl. přenesená",J360,0)</f>
        <v>0</v>
      </c>
      <c r="BH360" s="148">
        <f>IF(N360="sníž. přenesená",J360,0)</f>
        <v>0</v>
      </c>
      <c r="BI360" s="148">
        <f>IF(N360="nulová",J360,0)</f>
        <v>0</v>
      </c>
      <c r="BJ360" s="15" t="s">
        <v>88</v>
      </c>
      <c r="BK360" s="148">
        <f>ROUND(I360*H360,2)</f>
        <v>0</v>
      </c>
      <c r="BL360" s="15" t="s">
        <v>263</v>
      </c>
      <c r="BM360" s="147" t="s">
        <v>817</v>
      </c>
    </row>
    <row r="361" spans="2:51" s="12" customFormat="1" ht="20.4">
      <c r="B361" s="153"/>
      <c r="D361" s="154" t="s">
        <v>183</v>
      </c>
      <c r="E361" s="155" t="s">
        <v>1</v>
      </c>
      <c r="F361" s="156" t="s">
        <v>818</v>
      </c>
      <c r="H361" s="157">
        <v>120.327</v>
      </c>
      <c r="I361" s="158"/>
      <c r="L361" s="153"/>
      <c r="M361" s="159"/>
      <c r="T361" s="160"/>
      <c r="AT361" s="155" t="s">
        <v>183</v>
      </c>
      <c r="AU361" s="155" t="s">
        <v>98</v>
      </c>
      <c r="AV361" s="12" t="s">
        <v>90</v>
      </c>
      <c r="AW361" s="12" t="s">
        <v>36</v>
      </c>
      <c r="AX361" s="12" t="s">
        <v>88</v>
      </c>
      <c r="AY361" s="155" t="s">
        <v>168</v>
      </c>
    </row>
    <row r="362" spans="2:65" s="1" customFormat="1" ht="33" customHeight="1">
      <c r="B362" s="30"/>
      <c r="C362" s="171" t="s">
        <v>819</v>
      </c>
      <c r="D362" s="171" t="s">
        <v>410</v>
      </c>
      <c r="E362" s="172" t="s">
        <v>820</v>
      </c>
      <c r="F362" s="173" t="s">
        <v>821</v>
      </c>
      <c r="G362" s="174" t="s">
        <v>767</v>
      </c>
      <c r="H362" s="175">
        <v>71.25</v>
      </c>
      <c r="I362" s="176"/>
      <c r="J362" s="177">
        <f>ROUND(I362*H362,2)</f>
        <v>0</v>
      </c>
      <c r="K362" s="178"/>
      <c r="L362" s="179"/>
      <c r="M362" s="180" t="s">
        <v>1</v>
      </c>
      <c r="N362" s="181" t="s">
        <v>46</v>
      </c>
      <c r="P362" s="145">
        <f>O362*H362</f>
        <v>0</v>
      </c>
      <c r="Q362" s="145">
        <v>0.001</v>
      </c>
      <c r="R362" s="145">
        <f>Q362*H362</f>
        <v>0.07125000000000001</v>
      </c>
      <c r="S362" s="145">
        <v>0</v>
      </c>
      <c r="T362" s="146">
        <f>S362*H362</f>
        <v>0</v>
      </c>
      <c r="AR362" s="147" t="s">
        <v>364</v>
      </c>
      <c r="AT362" s="147" t="s">
        <v>410</v>
      </c>
      <c r="AU362" s="147" t="s">
        <v>98</v>
      </c>
      <c r="AY362" s="15" t="s">
        <v>168</v>
      </c>
      <c r="BE362" s="148">
        <f>IF(N362="základní",J362,0)</f>
        <v>0</v>
      </c>
      <c r="BF362" s="148">
        <f>IF(N362="snížená",J362,0)</f>
        <v>0</v>
      </c>
      <c r="BG362" s="148">
        <f>IF(N362="zákl. přenesená",J362,0)</f>
        <v>0</v>
      </c>
      <c r="BH362" s="148">
        <f>IF(N362="sníž. přenesená",J362,0)</f>
        <v>0</v>
      </c>
      <c r="BI362" s="148">
        <f>IF(N362="nulová",J362,0)</f>
        <v>0</v>
      </c>
      <c r="BJ362" s="15" t="s">
        <v>88</v>
      </c>
      <c r="BK362" s="148">
        <f>ROUND(I362*H362,2)</f>
        <v>0</v>
      </c>
      <c r="BL362" s="15" t="s">
        <v>263</v>
      </c>
      <c r="BM362" s="147" t="s">
        <v>822</v>
      </c>
    </row>
    <row r="363" spans="2:51" s="12" customFormat="1" ht="10.2">
      <c r="B363" s="153"/>
      <c r="D363" s="154" t="s">
        <v>183</v>
      </c>
      <c r="E363" s="155" t="s">
        <v>1</v>
      </c>
      <c r="F363" s="156" t="s">
        <v>823</v>
      </c>
      <c r="H363" s="157">
        <v>71.25</v>
      </c>
      <c r="I363" s="158"/>
      <c r="L363" s="153"/>
      <c r="M363" s="159"/>
      <c r="T363" s="160"/>
      <c r="AT363" s="155" t="s">
        <v>183</v>
      </c>
      <c r="AU363" s="155" t="s">
        <v>98</v>
      </c>
      <c r="AV363" s="12" t="s">
        <v>90</v>
      </c>
      <c r="AW363" s="12" t="s">
        <v>36</v>
      </c>
      <c r="AX363" s="12" t="s">
        <v>88</v>
      </c>
      <c r="AY363" s="155" t="s">
        <v>168</v>
      </c>
    </row>
    <row r="364" spans="2:65" s="1" customFormat="1" ht="24.15" customHeight="1">
      <c r="B364" s="30"/>
      <c r="C364" s="171" t="s">
        <v>824</v>
      </c>
      <c r="D364" s="171" t="s">
        <v>410</v>
      </c>
      <c r="E364" s="172" t="s">
        <v>825</v>
      </c>
      <c r="F364" s="173" t="s">
        <v>826</v>
      </c>
      <c r="G364" s="174" t="s">
        <v>767</v>
      </c>
      <c r="H364" s="175">
        <v>1831.091</v>
      </c>
      <c r="I364" s="176"/>
      <c r="J364" s="177">
        <f>ROUND(I364*H364,2)</f>
        <v>0</v>
      </c>
      <c r="K364" s="178"/>
      <c r="L364" s="179"/>
      <c r="M364" s="180" t="s">
        <v>1</v>
      </c>
      <c r="N364" s="181" t="s">
        <v>46</v>
      </c>
      <c r="P364" s="145">
        <f>O364*H364</f>
        <v>0</v>
      </c>
      <c r="Q364" s="145">
        <v>0.001</v>
      </c>
      <c r="R364" s="145">
        <f>Q364*H364</f>
        <v>1.831091</v>
      </c>
      <c r="S364" s="145">
        <v>0</v>
      </c>
      <c r="T364" s="146">
        <f>S364*H364</f>
        <v>0</v>
      </c>
      <c r="AR364" s="147" t="s">
        <v>364</v>
      </c>
      <c r="AT364" s="147" t="s">
        <v>410</v>
      </c>
      <c r="AU364" s="147" t="s">
        <v>98</v>
      </c>
      <c r="AY364" s="15" t="s">
        <v>168</v>
      </c>
      <c r="BE364" s="148">
        <f>IF(N364="základní",J364,0)</f>
        <v>0</v>
      </c>
      <c r="BF364" s="148">
        <f>IF(N364="snížená",J364,0)</f>
        <v>0</v>
      </c>
      <c r="BG364" s="148">
        <f>IF(N364="zákl. přenesená",J364,0)</f>
        <v>0</v>
      </c>
      <c r="BH364" s="148">
        <f>IF(N364="sníž. přenesená",J364,0)</f>
        <v>0</v>
      </c>
      <c r="BI364" s="148">
        <f>IF(N364="nulová",J364,0)</f>
        <v>0</v>
      </c>
      <c r="BJ364" s="15" t="s">
        <v>88</v>
      </c>
      <c r="BK364" s="148">
        <f>ROUND(I364*H364,2)</f>
        <v>0</v>
      </c>
      <c r="BL364" s="15" t="s">
        <v>263</v>
      </c>
      <c r="BM364" s="147" t="s">
        <v>827</v>
      </c>
    </row>
    <row r="365" spans="2:51" s="12" customFormat="1" ht="20.4">
      <c r="B365" s="153"/>
      <c r="D365" s="154" t="s">
        <v>183</v>
      </c>
      <c r="E365" s="155" t="s">
        <v>1</v>
      </c>
      <c r="F365" s="156" t="s">
        <v>828</v>
      </c>
      <c r="H365" s="157">
        <v>1831.091</v>
      </c>
      <c r="I365" s="158"/>
      <c r="L365" s="153"/>
      <c r="M365" s="159"/>
      <c r="T365" s="160"/>
      <c r="AT365" s="155" t="s">
        <v>183</v>
      </c>
      <c r="AU365" s="155" t="s">
        <v>98</v>
      </c>
      <c r="AV365" s="12" t="s">
        <v>90</v>
      </c>
      <c r="AW365" s="12" t="s">
        <v>36</v>
      </c>
      <c r="AX365" s="12" t="s">
        <v>88</v>
      </c>
      <c r="AY365" s="155" t="s">
        <v>168</v>
      </c>
    </row>
    <row r="366" spans="2:65" s="1" customFormat="1" ht="24.15" customHeight="1">
      <c r="B366" s="30"/>
      <c r="C366" s="171" t="s">
        <v>829</v>
      </c>
      <c r="D366" s="171" t="s">
        <v>410</v>
      </c>
      <c r="E366" s="172" t="s">
        <v>830</v>
      </c>
      <c r="F366" s="173" t="s">
        <v>831</v>
      </c>
      <c r="G366" s="174" t="s">
        <v>767</v>
      </c>
      <c r="H366" s="175">
        <v>321.055</v>
      </c>
      <c r="I366" s="176"/>
      <c r="J366" s="177">
        <f>ROUND(I366*H366,2)</f>
        <v>0</v>
      </c>
      <c r="K366" s="178"/>
      <c r="L366" s="179"/>
      <c r="M366" s="180" t="s">
        <v>1</v>
      </c>
      <c r="N366" s="181" t="s">
        <v>46</v>
      </c>
      <c r="P366" s="145">
        <f>O366*H366</f>
        <v>0</v>
      </c>
      <c r="Q366" s="145">
        <v>0.001</v>
      </c>
      <c r="R366" s="145">
        <f>Q366*H366</f>
        <v>0.32105500000000003</v>
      </c>
      <c r="S366" s="145">
        <v>0</v>
      </c>
      <c r="T366" s="146">
        <f>S366*H366</f>
        <v>0</v>
      </c>
      <c r="AR366" s="147" t="s">
        <v>364</v>
      </c>
      <c r="AT366" s="147" t="s">
        <v>410</v>
      </c>
      <c r="AU366" s="147" t="s">
        <v>98</v>
      </c>
      <c r="AY366" s="15" t="s">
        <v>168</v>
      </c>
      <c r="BE366" s="148">
        <f>IF(N366="základní",J366,0)</f>
        <v>0</v>
      </c>
      <c r="BF366" s="148">
        <f>IF(N366="snížená",J366,0)</f>
        <v>0</v>
      </c>
      <c r="BG366" s="148">
        <f>IF(N366="zákl. přenesená",J366,0)</f>
        <v>0</v>
      </c>
      <c r="BH366" s="148">
        <f>IF(N366="sníž. přenesená",J366,0)</f>
        <v>0</v>
      </c>
      <c r="BI366" s="148">
        <f>IF(N366="nulová",J366,0)</f>
        <v>0</v>
      </c>
      <c r="BJ366" s="15" t="s">
        <v>88</v>
      </c>
      <c r="BK366" s="148">
        <f>ROUND(I366*H366,2)</f>
        <v>0</v>
      </c>
      <c r="BL366" s="15" t="s">
        <v>263</v>
      </c>
      <c r="BM366" s="147" t="s">
        <v>832</v>
      </c>
    </row>
    <row r="367" spans="2:51" s="12" customFormat="1" ht="10.2">
      <c r="B367" s="153"/>
      <c r="D367" s="154" t="s">
        <v>183</v>
      </c>
      <c r="E367" s="155" t="s">
        <v>1</v>
      </c>
      <c r="F367" s="156" t="s">
        <v>833</v>
      </c>
      <c r="H367" s="157">
        <v>321.055</v>
      </c>
      <c r="I367" s="158"/>
      <c r="L367" s="153"/>
      <c r="M367" s="159"/>
      <c r="T367" s="160"/>
      <c r="AT367" s="155" t="s">
        <v>183</v>
      </c>
      <c r="AU367" s="155" t="s">
        <v>98</v>
      </c>
      <c r="AV367" s="12" t="s">
        <v>90</v>
      </c>
      <c r="AW367" s="12" t="s">
        <v>36</v>
      </c>
      <c r="AX367" s="12" t="s">
        <v>88</v>
      </c>
      <c r="AY367" s="155" t="s">
        <v>168</v>
      </c>
    </row>
    <row r="368" spans="2:65" s="1" customFormat="1" ht="24.15" customHeight="1">
      <c r="B368" s="30"/>
      <c r="C368" s="171" t="s">
        <v>834</v>
      </c>
      <c r="D368" s="171" t="s">
        <v>410</v>
      </c>
      <c r="E368" s="172" t="s">
        <v>835</v>
      </c>
      <c r="F368" s="173" t="s">
        <v>836</v>
      </c>
      <c r="G368" s="174" t="s">
        <v>767</v>
      </c>
      <c r="H368" s="175">
        <v>285.724</v>
      </c>
      <c r="I368" s="176"/>
      <c r="J368" s="177">
        <f>ROUND(I368*H368,2)</f>
        <v>0</v>
      </c>
      <c r="K368" s="178"/>
      <c r="L368" s="179"/>
      <c r="M368" s="180" t="s">
        <v>1</v>
      </c>
      <c r="N368" s="181" t="s">
        <v>46</v>
      </c>
      <c r="P368" s="145">
        <f>O368*H368</f>
        <v>0</v>
      </c>
      <c r="Q368" s="145">
        <v>0.001</v>
      </c>
      <c r="R368" s="145">
        <f>Q368*H368</f>
        <v>0.285724</v>
      </c>
      <c r="S368" s="145">
        <v>0</v>
      </c>
      <c r="T368" s="146">
        <f>S368*H368</f>
        <v>0</v>
      </c>
      <c r="AR368" s="147" t="s">
        <v>364</v>
      </c>
      <c r="AT368" s="147" t="s">
        <v>410</v>
      </c>
      <c r="AU368" s="147" t="s">
        <v>98</v>
      </c>
      <c r="AY368" s="15" t="s">
        <v>168</v>
      </c>
      <c r="BE368" s="148">
        <f>IF(N368="základní",J368,0)</f>
        <v>0</v>
      </c>
      <c r="BF368" s="148">
        <f>IF(N368="snížená",J368,0)</f>
        <v>0</v>
      </c>
      <c r="BG368" s="148">
        <f>IF(N368="zákl. přenesená",J368,0)</f>
        <v>0</v>
      </c>
      <c r="BH368" s="148">
        <f>IF(N368="sníž. přenesená",J368,0)</f>
        <v>0</v>
      </c>
      <c r="BI368" s="148">
        <f>IF(N368="nulová",J368,0)</f>
        <v>0</v>
      </c>
      <c r="BJ368" s="15" t="s">
        <v>88</v>
      </c>
      <c r="BK368" s="148">
        <f>ROUND(I368*H368,2)</f>
        <v>0</v>
      </c>
      <c r="BL368" s="15" t="s">
        <v>263</v>
      </c>
      <c r="BM368" s="147" t="s">
        <v>837</v>
      </c>
    </row>
    <row r="369" spans="2:51" s="12" customFormat="1" ht="10.2">
      <c r="B369" s="153"/>
      <c r="D369" s="154" t="s">
        <v>183</v>
      </c>
      <c r="E369" s="155" t="s">
        <v>1</v>
      </c>
      <c r="F369" s="156" t="s">
        <v>838</v>
      </c>
      <c r="H369" s="157">
        <v>285.724</v>
      </c>
      <c r="I369" s="158"/>
      <c r="L369" s="153"/>
      <c r="M369" s="159"/>
      <c r="T369" s="160"/>
      <c r="AT369" s="155" t="s">
        <v>183</v>
      </c>
      <c r="AU369" s="155" t="s">
        <v>98</v>
      </c>
      <c r="AV369" s="12" t="s">
        <v>90</v>
      </c>
      <c r="AW369" s="12" t="s">
        <v>36</v>
      </c>
      <c r="AX369" s="12" t="s">
        <v>88</v>
      </c>
      <c r="AY369" s="155" t="s">
        <v>168</v>
      </c>
    </row>
    <row r="370" spans="2:65" s="1" customFormat="1" ht="24.15" customHeight="1">
      <c r="B370" s="30"/>
      <c r="C370" s="171" t="s">
        <v>839</v>
      </c>
      <c r="D370" s="171" t="s">
        <v>410</v>
      </c>
      <c r="E370" s="172" t="s">
        <v>840</v>
      </c>
      <c r="F370" s="173" t="s">
        <v>841</v>
      </c>
      <c r="G370" s="174" t="s">
        <v>767</v>
      </c>
      <c r="H370" s="175">
        <v>433.633</v>
      </c>
      <c r="I370" s="176"/>
      <c r="J370" s="177">
        <f>ROUND(I370*H370,2)</f>
        <v>0</v>
      </c>
      <c r="K370" s="178"/>
      <c r="L370" s="179"/>
      <c r="M370" s="180" t="s">
        <v>1</v>
      </c>
      <c r="N370" s="181" t="s">
        <v>46</v>
      </c>
      <c r="P370" s="145">
        <f>O370*H370</f>
        <v>0</v>
      </c>
      <c r="Q370" s="145">
        <v>0.001</v>
      </c>
      <c r="R370" s="145">
        <f>Q370*H370</f>
        <v>0.433633</v>
      </c>
      <c r="S370" s="145">
        <v>0</v>
      </c>
      <c r="T370" s="146">
        <f>S370*H370</f>
        <v>0</v>
      </c>
      <c r="AR370" s="147" t="s">
        <v>364</v>
      </c>
      <c r="AT370" s="147" t="s">
        <v>410</v>
      </c>
      <c r="AU370" s="147" t="s">
        <v>98</v>
      </c>
      <c r="AY370" s="15" t="s">
        <v>168</v>
      </c>
      <c r="BE370" s="148">
        <f>IF(N370="základní",J370,0)</f>
        <v>0</v>
      </c>
      <c r="BF370" s="148">
        <f>IF(N370="snížená",J370,0)</f>
        <v>0</v>
      </c>
      <c r="BG370" s="148">
        <f>IF(N370="zákl. přenesená",J370,0)</f>
        <v>0</v>
      </c>
      <c r="BH370" s="148">
        <f>IF(N370="sníž. přenesená",J370,0)</f>
        <v>0</v>
      </c>
      <c r="BI370" s="148">
        <f>IF(N370="nulová",J370,0)</f>
        <v>0</v>
      </c>
      <c r="BJ370" s="15" t="s">
        <v>88</v>
      </c>
      <c r="BK370" s="148">
        <f>ROUND(I370*H370,2)</f>
        <v>0</v>
      </c>
      <c r="BL370" s="15" t="s">
        <v>263</v>
      </c>
      <c r="BM370" s="147" t="s">
        <v>842</v>
      </c>
    </row>
    <row r="371" spans="2:51" s="12" customFormat="1" ht="10.2">
      <c r="B371" s="153"/>
      <c r="D371" s="154" t="s">
        <v>183</v>
      </c>
      <c r="E371" s="155" t="s">
        <v>1</v>
      </c>
      <c r="F371" s="156" t="s">
        <v>843</v>
      </c>
      <c r="H371" s="157">
        <v>433.633</v>
      </c>
      <c r="I371" s="158"/>
      <c r="L371" s="153"/>
      <c r="M371" s="159"/>
      <c r="T371" s="160"/>
      <c r="AT371" s="155" t="s">
        <v>183</v>
      </c>
      <c r="AU371" s="155" t="s">
        <v>98</v>
      </c>
      <c r="AV371" s="12" t="s">
        <v>90</v>
      </c>
      <c r="AW371" s="12" t="s">
        <v>36</v>
      </c>
      <c r="AX371" s="12" t="s">
        <v>88</v>
      </c>
      <c r="AY371" s="155" t="s">
        <v>168</v>
      </c>
    </row>
    <row r="372" spans="2:65" s="1" customFormat="1" ht="24.15" customHeight="1">
      <c r="B372" s="30"/>
      <c r="C372" s="171" t="s">
        <v>844</v>
      </c>
      <c r="D372" s="171" t="s">
        <v>410</v>
      </c>
      <c r="E372" s="172" t="s">
        <v>845</v>
      </c>
      <c r="F372" s="173" t="s">
        <v>846</v>
      </c>
      <c r="G372" s="174" t="s">
        <v>767</v>
      </c>
      <c r="H372" s="175">
        <v>163.929</v>
      </c>
      <c r="I372" s="176"/>
      <c r="J372" s="177">
        <f>ROUND(I372*H372,2)</f>
        <v>0</v>
      </c>
      <c r="K372" s="178"/>
      <c r="L372" s="179"/>
      <c r="M372" s="180" t="s">
        <v>1</v>
      </c>
      <c r="N372" s="181" t="s">
        <v>46</v>
      </c>
      <c r="P372" s="145">
        <f>O372*H372</f>
        <v>0</v>
      </c>
      <c r="Q372" s="145">
        <v>0.001</v>
      </c>
      <c r="R372" s="145">
        <f>Q372*H372</f>
        <v>0.16392900000000002</v>
      </c>
      <c r="S372" s="145">
        <v>0</v>
      </c>
      <c r="T372" s="146">
        <f>S372*H372</f>
        <v>0</v>
      </c>
      <c r="AR372" s="147" t="s">
        <v>364</v>
      </c>
      <c r="AT372" s="147" t="s">
        <v>410</v>
      </c>
      <c r="AU372" s="147" t="s">
        <v>98</v>
      </c>
      <c r="AY372" s="15" t="s">
        <v>168</v>
      </c>
      <c r="BE372" s="148">
        <f>IF(N372="základní",J372,0)</f>
        <v>0</v>
      </c>
      <c r="BF372" s="148">
        <f>IF(N372="snížená",J372,0)</f>
        <v>0</v>
      </c>
      <c r="BG372" s="148">
        <f>IF(N372="zákl. přenesená",J372,0)</f>
        <v>0</v>
      </c>
      <c r="BH372" s="148">
        <f>IF(N372="sníž. přenesená",J372,0)</f>
        <v>0</v>
      </c>
      <c r="BI372" s="148">
        <f>IF(N372="nulová",J372,0)</f>
        <v>0</v>
      </c>
      <c r="BJ372" s="15" t="s">
        <v>88</v>
      </c>
      <c r="BK372" s="148">
        <f>ROUND(I372*H372,2)</f>
        <v>0</v>
      </c>
      <c r="BL372" s="15" t="s">
        <v>263</v>
      </c>
      <c r="BM372" s="147" t="s">
        <v>847</v>
      </c>
    </row>
    <row r="373" spans="2:51" s="12" customFormat="1" ht="20.4">
      <c r="B373" s="153"/>
      <c r="D373" s="154" t="s">
        <v>183</v>
      </c>
      <c r="E373" s="155" t="s">
        <v>1</v>
      </c>
      <c r="F373" s="156" t="s">
        <v>848</v>
      </c>
      <c r="H373" s="157">
        <v>163.929</v>
      </c>
      <c r="I373" s="158"/>
      <c r="L373" s="153"/>
      <c r="M373" s="159"/>
      <c r="T373" s="160"/>
      <c r="AT373" s="155" t="s">
        <v>183</v>
      </c>
      <c r="AU373" s="155" t="s">
        <v>98</v>
      </c>
      <c r="AV373" s="12" t="s">
        <v>90</v>
      </c>
      <c r="AW373" s="12" t="s">
        <v>36</v>
      </c>
      <c r="AX373" s="12" t="s">
        <v>88</v>
      </c>
      <c r="AY373" s="155" t="s">
        <v>168</v>
      </c>
    </row>
    <row r="374" spans="2:65" s="1" customFormat="1" ht="24.15" customHeight="1">
      <c r="B374" s="30"/>
      <c r="C374" s="171" t="s">
        <v>849</v>
      </c>
      <c r="D374" s="171" t="s">
        <v>410</v>
      </c>
      <c r="E374" s="172" t="s">
        <v>850</v>
      </c>
      <c r="F374" s="173" t="s">
        <v>851</v>
      </c>
      <c r="G374" s="174" t="s">
        <v>767</v>
      </c>
      <c r="H374" s="175">
        <v>108.408</v>
      </c>
      <c r="I374" s="176"/>
      <c r="J374" s="177">
        <f>ROUND(I374*H374,2)</f>
        <v>0</v>
      </c>
      <c r="K374" s="178"/>
      <c r="L374" s="179"/>
      <c r="M374" s="180" t="s">
        <v>1</v>
      </c>
      <c r="N374" s="181" t="s">
        <v>46</v>
      </c>
      <c r="P374" s="145">
        <f>O374*H374</f>
        <v>0</v>
      </c>
      <c r="Q374" s="145">
        <v>0.001</v>
      </c>
      <c r="R374" s="145">
        <f>Q374*H374</f>
        <v>0.108408</v>
      </c>
      <c r="S374" s="145">
        <v>0</v>
      </c>
      <c r="T374" s="146">
        <f>S374*H374</f>
        <v>0</v>
      </c>
      <c r="AR374" s="147" t="s">
        <v>364</v>
      </c>
      <c r="AT374" s="147" t="s">
        <v>410</v>
      </c>
      <c r="AU374" s="147" t="s">
        <v>98</v>
      </c>
      <c r="AY374" s="15" t="s">
        <v>168</v>
      </c>
      <c r="BE374" s="148">
        <f>IF(N374="základní",J374,0)</f>
        <v>0</v>
      </c>
      <c r="BF374" s="148">
        <f>IF(N374="snížená",J374,0)</f>
        <v>0</v>
      </c>
      <c r="BG374" s="148">
        <f>IF(N374="zákl. přenesená",J374,0)</f>
        <v>0</v>
      </c>
      <c r="BH374" s="148">
        <f>IF(N374="sníž. přenesená",J374,0)</f>
        <v>0</v>
      </c>
      <c r="BI374" s="148">
        <f>IF(N374="nulová",J374,0)</f>
        <v>0</v>
      </c>
      <c r="BJ374" s="15" t="s">
        <v>88</v>
      </c>
      <c r="BK374" s="148">
        <f>ROUND(I374*H374,2)</f>
        <v>0</v>
      </c>
      <c r="BL374" s="15" t="s">
        <v>263</v>
      </c>
      <c r="BM374" s="147" t="s">
        <v>852</v>
      </c>
    </row>
    <row r="375" spans="2:51" s="12" customFormat="1" ht="10.2">
      <c r="B375" s="153"/>
      <c r="D375" s="154" t="s">
        <v>183</v>
      </c>
      <c r="E375" s="155" t="s">
        <v>1</v>
      </c>
      <c r="F375" s="156" t="s">
        <v>853</v>
      </c>
      <c r="H375" s="157">
        <v>108.408</v>
      </c>
      <c r="I375" s="158"/>
      <c r="L375" s="153"/>
      <c r="M375" s="159"/>
      <c r="T375" s="160"/>
      <c r="AT375" s="155" t="s">
        <v>183</v>
      </c>
      <c r="AU375" s="155" t="s">
        <v>98</v>
      </c>
      <c r="AV375" s="12" t="s">
        <v>90</v>
      </c>
      <c r="AW375" s="12" t="s">
        <v>36</v>
      </c>
      <c r="AX375" s="12" t="s">
        <v>88</v>
      </c>
      <c r="AY375" s="155" t="s">
        <v>168</v>
      </c>
    </row>
    <row r="376" spans="2:65" s="1" customFormat="1" ht="24.15" customHeight="1">
      <c r="B376" s="30"/>
      <c r="C376" s="171" t="s">
        <v>854</v>
      </c>
      <c r="D376" s="171" t="s">
        <v>410</v>
      </c>
      <c r="E376" s="172" t="s">
        <v>855</v>
      </c>
      <c r="F376" s="173" t="s">
        <v>856</v>
      </c>
      <c r="G376" s="174" t="s">
        <v>767</v>
      </c>
      <c r="H376" s="175">
        <v>100.947</v>
      </c>
      <c r="I376" s="176"/>
      <c r="J376" s="177">
        <f>ROUND(I376*H376,2)</f>
        <v>0</v>
      </c>
      <c r="K376" s="178"/>
      <c r="L376" s="179"/>
      <c r="M376" s="180" t="s">
        <v>1</v>
      </c>
      <c r="N376" s="181" t="s">
        <v>46</v>
      </c>
      <c r="P376" s="145">
        <f>O376*H376</f>
        <v>0</v>
      </c>
      <c r="Q376" s="145">
        <v>0.001</v>
      </c>
      <c r="R376" s="145">
        <f>Q376*H376</f>
        <v>0.10094700000000001</v>
      </c>
      <c r="S376" s="145">
        <v>0</v>
      </c>
      <c r="T376" s="146">
        <f>S376*H376</f>
        <v>0</v>
      </c>
      <c r="AR376" s="147" t="s">
        <v>364</v>
      </c>
      <c r="AT376" s="147" t="s">
        <v>410</v>
      </c>
      <c r="AU376" s="147" t="s">
        <v>98</v>
      </c>
      <c r="AY376" s="15" t="s">
        <v>168</v>
      </c>
      <c r="BE376" s="148">
        <f>IF(N376="základní",J376,0)</f>
        <v>0</v>
      </c>
      <c r="BF376" s="148">
        <f>IF(N376="snížená",J376,0)</f>
        <v>0</v>
      </c>
      <c r="BG376" s="148">
        <f>IF(N376="zákl. přenesená",J376,0)</f>
        <v>0</v>
      </c>
      <c r="BH376" s="148">
        <f>IF(N376="sníž. přenesená",J376,0)</f>
        <v>0</v>
      </c>
      <c r="BI376" s="148">
        <f>IF(N376="nulová",J376,0)</f>
        <v>0</v>
      </c>
      <c r="BJ376" s="15" t="s">
        <v>88</v>
      </c>
      <c r="BK376" s="148">
        <f>ROUND(I376*H376,2)</f>
        <v>0</v>
      </c>
      <c r="BL376" s="15" t="s">
        <v>263</v>
      </c>
      <c r="BM376" s="147" t="s">
        <v>857</v>
      </c>
    </row>
    <row r="377" spans="2:51" s="12" customFormat="1" ht="20.4">
      <c r="B377" s="153"/>
      <c r="D377" s="154" t="s">
        <v>183</v>
      </c>
      <c r="E377" s="155" t="s">
        <v>1</v>
      </c>
      <c r="F377" s="156" t="s">
        <v>858</v>
      </c>
      <c r="H377" s="157">
        <v>100.947</v>
      </c>
      <c r="I377" s="158"/>
      <c r="L377" s="153"/>
      <c r="M377" s="159"/>
      <c r="T377" s="160"/>
      <c r="AT377" s="155" t="s">
        <v>183</v>
      </c>
      <c r="AU377" s="155" t="s">
        <v>98</v>
      </c>
      <c r="AV377" s="12" t="s">
        <v>90</v>
      </c>
      <c r="AW377" s="12" t="s">
        <v>36</v>
      </c>
      <c r="AX377" s="12" t="s">
        <v>88</v>
      </c>
      <c r="AY377" s="155" t="s">
        <v>168</v>
      </c>
    </row>
    <row r="378" spans="2:65" s="1" customFormat="1" ht="24.15" customHeight="1">
      <c r="B378" s="30"/>
      <c r="C378" s="171" t="s">
        <v>859</v>
      </c>
      <c r="D378" s="171" t="s">
        <v>410</v>
      </c>
      <c r="E378" s="172" t="s">
        <v>860</v>
      </c>
      <c r="F378" s="173" t="s">
        <v>861</v>
      </c>
      <c r="G378" s="174" t="s">
        <v>767</v>
      </c>
      <c r="H378" s="175">
        <v>49.764</v>
      </c>
      <c r="I378" s="176"/>
      <c r="J378" s="177">
        <f>ROUND(I378*H378,2)</f>
        <v>0</v>
      </c>
      <c r="K378" s="178"/>
      <c r="L378" s="179"/>
      <c r="M378" s="180" t="s">
        <v>1</v>
      </c>
      <c r="N378" s="181" t="s">
        <v>46</v>
      </c>
      <c r="P378" s="145">
        <f>O378*H378</f>
        <v>0</v>
      </c>
      <c r="Q378" s="145">
        <v>0.001</v>
      </c>
      <c r="R378" s="145">
        <f>Q378*H378</f>
        <v>0.049764</v>
      </c>
      <c r="S378" s="145">
        <v>0</v>
      </c>
      <c r="T378" s="146">
        <f>S378*H378</f>
        <v>0</v>
      </c>
      <c r="AR378" s="147" t="s">
        <v>364</v>
      </c>
      <c r="AT378" s="147" t="s">
        <v>410</v>
      </c>
      <c r="AU378" s="147" t="s">
        <v>98</v>
      </c>
      <c r="AY378" s="15" t="s">
        <v>168</v>
      </c>
      <c r="BE378" s="148">
        <f>IF(N378="základní",J378,0)</f>
        <v>0</v>
      </c>
      <c r="BF378" s="148">
        <f>IF(N378="snížená",J378,0)</f>
        <v>0</v>
      </c>
      <c r="BG378" s="148">
        <f>IF(N378="zákl. přenesená",J378,0)</f>
        <v>0</v>
      </c>
      <c r="BH378" s="148">
        <f>IF(N378="sníž. přenesená",J378,0)</f>
        <v>0</v>
      </c>
      <c r="BI378" s="148">
        <f>IF(N378="nulová",J378,0)</f>
        <v>0</v>
      </c>
      <c r="BJ378" s="15" t="s">
        <v>88</v>
      </c>
      <c r="BK378" s="148">
        <f>ROUND(I378*H378,2)</f>
        <v>0</v>
      </c>
      <c r="BL378" s="15" t="s">
        <v>263</v>
      </c>
      <c r="BM378" s="147" t="s">
        <v>862</v>
      </c>
    </row>
    <row r="379" spans="2:51" s="12" customFormat="1" ht="10.2">
      <c r="B379" s="153"/>
      <c r="D379" s="154" t="s">
        <v>183</v>
      </c>
      <c r="E379" s="155" t="s">
        <v>1</v>
      </c>
      <c r="F379" s="156" t="s">
        <v>863</v>
      </c>
      <c r="H379" s="157">
        <v>49.764</v>
      </c>
      <c r="I379" s="158"/>
      <c r="L379" s="153"/>
      <c r="M379" s="159"/>
      <c r="T379" s="160"/>
      <c r="AT379" s="155" t="s">
        <v>183</v>
      </c>
      <c r="AU379" s="155" t="s">
        <v>98</v>
      </c>
      <c r="AV379" s="12" t="s">
        <v>90</v>
      </c>
      <c r="AW379" s="12" t="s">
        <v>36</v>
      </c>
      <c r="AX379" s="12" t="s">
        <v>88</v>
      </c>
      <c r="AY379" s="155" t="s">
        <v>168</v>
      </c>
    </row>
    <row r="380" spans="2:65" s="1" customFormat="1" ht="24.15" customHeight="1">
      <c r="B380" s="30"/>
      <c r="C380" s="171" t="s">
        <v>864</v>
      </c>
      <c r="D380" s="171" t="s">
        <v>410</v>
      </c>
      <c r="E380" s="172" t="s">
        <v>865</v>
      </c>
      <c r="F380" s="173" t="s">
        <v>866</v>
      </c>
      <c r="G380" s="174" t="s">
        <v>767</v>
      </c>
      <c r="H380" s="175">
        <v>50.912</v>
      </c>
      <c r="I380" s="176"/>
      <c r="J380" s="177">
        <f>ROUND(I380*H380,2)</f>
        <v>0</v>
      </c>
      <c r="K380" s="178"/>
      <c r="L380" s="179"/>
      <c r="M380" s="180" t="s">
        <v>1</v>
      </c>
      <c r="N380" s="181" t="s">
        <v>46</v>
      </c>
      <c r="P380" s="145">
        <f>O380*H380</f>
        <v>0</v>
      </c>
      <c r="Q380" s="145">
        <v>0.001</v>
      </c>
      <c r="R380" s="145">
        <f>Q380*H380</f>
        <v>0.050912</v>
      </c>
      <c r="S380" s="145">
        <v>0</v>
      </c>
      <c r="T380" s="146">
        <f>S380*H380</f>
        <v>0</v>
      </c>
      <c r="AR380" s="147" t="s">
        <v>364</v>
      </c>
      <c r="AT380" s="147" t="s">
        <v>410</v>
      </c>
      <c r="AU380" s="147" t="s">
        <v>98</v>
      </c>
      <c r="AY380" s="15" t="s">
        <v>168</v>
      </c>
      <c r="BE380" s="148">
        <f>IF(N380="základní",J380,0)</f>
        <v>0</v>
      </c>
      <c r="BF380" s="148">
        <f>IF(N380="snížená",J380,0)</f>
        <v>0</v>
      </c>
      <c r="BG380" s="148">
        <f>IF(N380="zákl. přenesená",J380,0)</f>
        <v>0</v>
      </c>
      <c r="BH380" s="148">
        <f>IF(N380="sníž. přenesená",J380,0)</f>
        <v>0</v>
      </c>
      <c r="BI380" s="148">
        <f>IF(N380="nulová",J380,0)</f>
        <v>0</v>
      </c>
      <c r="BJ380" s="15" t="s">
        <v>88</v>
      </c>
      <c r="BK380" s="148">
        <f>ROUND(I380*H380,2)</f>
        <v>0</v>
      </c>
      <c r="BL380" s="15" t="s">
        <v>263</v>
      </c>
      <c r="BM380" s="147" t="s">
        <v>867</v>
      </c>
    </row>
    <row r="381" spans="2:51" s="12" customFormat="1" ht="10.2">
      <c r="B381" s="153"/>
      <c r="D381" s="154" t="s">
        <v>183</v>
      </c>
      <c r="E381" s="155" t="s">
        <v>1</v>
      </c>
      <c r="F381" s="156" t="s">
        <v>868</v>
      </c>
      <c r="H381" s="157">
        <v>50.912</v>
      </c>
      <c r="I381" s="158"/>
      <c r="L381" s="153"/>
      <c r="M381" s="159"/>
      <c r="T381" s="160"/>
      <c r="AT381" s="155" t="s">
        <v>183</v>
      </c>
      <c r="AU381" s="155" t="s">
        <v>98</v>
      </c>
      <c r="AV381" s="12" t="s">
        <v>90</v>
      </c>
      <c r="AW381" s="12" t="s">
        <v>36</v>
      </c>
      <c r="AX381" s="12" t="s">
        <v>88</v>
      </c>
      <c r="AY381" s="155" t="s">
        <v>168</v>
      </c>
    </row>
    <row r="382" spans="2:65" s="1" customFormat="1" ht="24.15" customHeight="1">
      <c r="B382" s="30"/>
      <c r="C382" s="171" t="s">
        <v>869</v>
      </c>
      <c r="D382" s="171" t="s">
        <v>410</v>
      </c>
      <c r="E382" s="172" t="s">
        <v>870</v>
      </c>
      <c r="F382" s="173" t="s">
        <v>871</v>
      </c>
      <c r="G382" s="174" t="s">
        <v>767</v>
      </c>
      <c r="H382" s="175">
        <v>100.947</v>
      </c>
      <c r="I382" s="176"/>
      <c r="J382" s="177">
        <f>ROUND(I382*H382,2)</f>
        <v>0</v>
      </c>
      <c r="K382" s="178"/>
      <c r="L382" s="179"/>
      <c r="M382" s="180" t="s">
        <v>1</v>
      </c>
      <c r="N382" s="181" t="s">
        <v>46</v>
      </c>
      <c r="P382" s="145">
        <f>O382*H382</f>
        <v>0</v>
      </c>
      <c r="Q382" s="145">
        <v>0.001</v>
      </c>
      <c r="R382" s="145">
        <f>Q382*H382</f>
        <v>0.10094700000000001</v>
      </c>
      <c r="S382" s="145">
        <v>0</v>
      </c>
      <c r="T382" s="146">
        <f>S382*H382</f>
        <v>0</v>
      </c>
      <c r="AR382" s="147" t="s">
        <v>364</v>
      </c>
      <c r="AT382" s="147" t="s">
        <v>410</v>
      </c>
      <c r="AU382" s="147" t="s">
        <v>98</v>
      </c>
      <c r="AY382" s="15" t="s">
        <v>168</v>
      </c>
      <c r="BE382" s="148">
        <f>IF(N382="základní",J382,0)</f>
        <v>0</v>
      </c>
      <c r="BF382" s="148">
        <f>IF(N382="snížená",J382,0)</f>
        <v>0</v>
      </c>
      <c r="BG382" s="148">
        <f>IF(N382="zákl. přenesená",J382,0)</f>
        <v>0</v>
      </c>
      <c r="BH382" s="148">
        <f>IF(N382="sníž. přenesená",J382,0)</f>
        <v>0</v>
      </c>
      <c r="BI382" s="148">
        <f>IF(N382="nulová",J382,0)</f>
        <v>0</v>
      </c>
      <c r="BJ382" s="15" t="s">
        <v>88</v>
      </c>
      <c r="BK382" s="148">
        <f>ROUND(I382*H382,2)</f>
        <v>0</v>
      </c>
      <c r="BL382" s="15" t="s">
        <v>263</v>
      </c>
      <c r="BM382" s="147" t="s">
        <v>872</v>
      </c>
    </row>
    <row r="383" spans="2:51" s="12" customFormat="1" ht="20.4">
      <c r="B383" s="153"/>
      <c r="D383" s="154" t="s">
        <v>183</v>
      </c>
      <c r="E383" s="155" t="s">
        <v>1</v>
      </c>
      <c r="F383" s="156" t="s">
        <v>873</v>
      </c>
      <c r="H383" s="157">
        <v>100.947</v>
      </c>
      <c r="I383" s="158"/>
      <c r="L383" s="153"/>
      <c r="M383" s="159"/>
      <c r="T383" s="160"/>
      <c r="AT383" s="155" t="s">
        <v>183</v>
      </c>
      <c r="AU383" s="155" t="s">
        <v>98</v>
      </c>
      <c r="AV383" s="12" t="s">
        <v>90</v>
      </c>
      <c r="AW383" s="12" t="s">
        <v>36</v>
      </c>
      <c r="AX383" s="12" t="s">
        <v>88</v>
      </c>
      <c r="AY383" s="155" t="s">
        <v>168</v>
      </c>
    </row>
    <row r="384" spans="2:65" s="1" customFormat="1" ht="24.15" customHeight="1">
      <c r="B384" s="30"/>
      <c r="C384" s="171" t="s">
        <v>874</v>
      </c>
      <c r="D384" s="171" t="s">
        <v>410</v>
      </c>
      <c r="E384" s="172" t="s">
        <v>875</v>
      </c>
      <c r="F384" s="173" t="s">
        <v>876</v>
      </c>
      <c r="G384" s="174" t="s">
        <v>767</v>
      </c>
      <c r="H384" s="175">
        <v>109.286</v>
      </c>
      <c r="I384" s="176"/>
      <c r="J384" s="177">
        <f>ROUND(I384*H384,2)</f>
        <v>0</v>
      </c>
      <c r="K384" s="178"/>
      <c r="L384" s="179"/>
      <c r="M384" s="180" t="s">
        <v>1</v>
      </c>
      <c r="N384" s="181" t="s">
        <v>46</v>
      </c>
      <c r="P384" s="145">
        <f>O384*H384</f>
        <v>0</v>
      </c>
      <c r="Q384" s="145">
        <v>0.001</v>
      </c>
      <c r="R384" s="145">
        <f>Q384*H384</f>
        <v>0.10928600000000001</v>
      </c>
      <c r="S384" s="145">
        <v>0</v>
      </c>
      <c r="T384" s="146">
        <f>S384*H384</f>
        <v>0</v>
      </c>
      <c r="AR384" s="147" t="s">
        <v>364</v>
      </c>
      <c r="AT384" s="147" t="s">
        <v>410</v>
      </c>
      <c r="AU384" s="147" t="s">
        <v>98</v>
      </c>
      <c r="AY384" s="15" t="s">
        <v>168</v>
      </c>
      <c r="BE384" s="148">
        <f>IF(N384="základní",J384,0)</f>
        <v>0</v>
      </c>
      <c r="BF384" s="148">
        <f>IF(N384="snížená",J384,0)</f>
        <v>0</v>
      </c>
      <c r="BG384" s="148">
        <f>IF(N384="zákl. přenesená",J384,0)</f>
        <v>0</v>
      </c>
      <c r="BH384" s="148">
        <f>IF(N384="sníž. přenesená",J384,0)</f>
        <v>0</v>
      </c>
      <c r="BI384" s="148">
        <f>IF(N384="nulová",J384,0)</f>
        <v>0</v>
      </c>
      <c r="BJ384" s="15" t="s">
        <v>88</v>
      </c>
      <c r="BK384" s="148">
        <f>ROUND(I384*H384,2)</f>
        <v>0</v>
      </c>
      <c r="BL384" s="15" t="s">
        <v>263</v>
      </c>
      <c r="BM384" s="147" t="s">
        <v>877</v>
      </c>
    </row>
    <row r="385" spans="2:51" s="12" customFormat="1" ht="20.4">
      <c r="B385" s="153"/>
      <c r="D385" s="154" t="s">
        <v>183</v>
      </c>
      <c r="E385" s="155" t="s">
        <v>1</v>
      </c>
      <c r="F385" s="156" t="s">
        <v>878</v>
      </c>
      <c r="H385" s="157">
        <v>109.286</v>
      </c>
      <c r="I385" s="158"/>
      <c r="L385" s="153"/>
      <c r="M385" s="159"/>
      <c r="T385" s="160"/>
      <c r="AT385" s="155" t="s">
        <v>183</v>
      </c>
      <c r="AU385" s="155" t="s">
        <v>98</v>
      </c>
      <c r="AV385" s="12" t="s">
        <v>90</v>
      </c>
      <c r="AW385" s="12" t="s">
        <v>36</v>
      </c>
      <c r="AX385" s="12" t="s">
        <v>88</v>
      </c>
      <c r="AY385" s="155" t="s">
        <v>168</v>
      </c>
    </row>
    <row r="386" spans="2:65" s="1" customFormat="1" ht="24.15" customHeight="1">
      <c r="B386" s="30"/>
      <c r="C386" s="171" t="s">
        <v>879</v>
      </c>
      <c r="D386" s="171" t="s">
        <v>410</v>
      </c>
      <c r="E386" s="172" t="s">
        <v>880</v>
      </c>
      <c r="F386" s="173" t="s">
        <v>881</v>
      </c>
      <c r="G386" s="174" t="s">
        <v>767</v>
      </c>
      <c r="H386" s="175">
        <v>66.713</v>
      </c>
      <c r="I386" s="176"/>
      <c r="J386" s="177">
        <f>ROUND(I386*H386,2)</f>
        <v>0</v>
      </c>
      <c r="K386" s="178"/>
      <c r="L386" s="179"/>
      <c r="M386" s="180" t="s">
        <v>1</v>
      </c>
      <c r="N386" s="181" t="s">
        <v>46</v>
      </c>
      <c r="P386" s="145">
        <f>O386*H386</f>
        <v>0</v>
      </c>
      <c r="Q386" s="145">
        <v>0.001</v>
      </c>
      <c r="R386" s="145">
        <f>Q386*H386</f>
        <v>0.066713</v>
      </c>
      <c r="S386" s="145">
        <v>0</v>
      </c>
      <c r="T386" s="146">
        <f>S386*H386</f>
        <v>0</v>
      </c>
      <c r="AR386" s="147" t="s">
        <v>364</v>
      </c>
      <c r="AT386" s="147" t="s">
        <v>410</v>
      </c>
      <c r="AU386" s="147" t="s">
        <v>98</v>
      </c>
      <c r="AY386" s="15" t="s">
        <v>168</v>
      </c>
      <c r="BE386" s="148">
        <f>IF(N386="základní",J386,0)</f>
        <v>0</v>
      </c>
      <c r="BF386" s="148">
        <f>IF(N386="snížená",J386,0)</f>
        <v>0</v>
      </c>
      <c r="BG386" s="148">
        <f>IF(N386="zákl. přenesená",J386,0)</f>
        <v>0</v>
      </c>
      <c r="BH386" s="148">
        <f>IF(N386="sníž. přenesená",J386,0)</f>
        <v>0</v>
      </c>
      <c r="BI386" s="148">
        <f>IF(N386="nulová",J386,0)</f>
        <v>0</v>
      </c>
      <c r="BJ386" s="15" t="s">
        <v>88</v>
      </c>
      <c r="BK386" s="148">
        <f>ROUND(I386*H386,2)</f>
        <v>0</v>
      </c>
      <c r="BL386" s="15" t="s">
        <v>263</v>
      </c>
      <c r="BM386" s="147" t="s">
        <v>882</v>
      </c>
    </row>
    <row r="387" spans="2:51" s="12" customFormat="1" ht="10.2">
      <c r="B387" s="153"/>
      <c r="D387" s="154" t="s">
        <v>183</v>
      </c>
      <c r="E387" s="155" t="s">
        <v>1</v>
      </c>
      <c r="F387" s="156" t="s">
        <v>883</v>
      </c>
      <c r="H387" s="157">
        <v>66.713</v>
      </c>
      <c r="I387" s="158"/>
      <c r="L387" s="153"/>
      <c r="M387" s="159"/>
      <c r="T387" s="160"/>
      <c r="AT387" s="155" t="s">
        <v>183</v>
      </c>
      <c r="AU387" s="155" t="s">
        <v>98</v>
      </c>
      <c r="AV387" s="12" t="s">
        <v>90</v>
      </c>
      <c r="AW387" s="12" t="s">
        <v>36</v>
      </c>
      <c r="AX387" s="12" t="s">
        <v>88</v>
      </c>
      <c r="AY387" s="155" t="s">
        <v>168</v>
      </c>
    </row>
    <row r="388" spans="2:65" s="1" customFormat="1" ht="24.15" customHeight="1">
      <c r="B388" s="30"/>
      <c r="C388" s="171" t="s">
        <v>884</v>
      </c>
      <c r="D388" s="171" t="s">
        <v>410</v>
      </c>
      <c r="E388" s="172" t="s">
        <v>885</v>
      </c>
      <c r="F388" s="173" t="s">
        <v>886</v>
      </c>
      <c r="G388" s="174" t="s">
        <v>767</v>
      </c>
      <c r="H388" s="175">
        <v>134.962</v>
      </c>
      <c r="I388" s="176"/>
      <c r="J388" s="177">
        <f>ROUND(I388*H388,2)</f>
        <v>0</v>
      </c>
      <c r="K388" s="178"/>
      <c r="L388" s="179"/>
      <c r="M388" s="180" t="s">
        <v>1</v>
      </c>
      <c r="N388" s="181" t="s">
        <v>46</v>
      </c>
      <c r="P388" s="145">
        <f>O388*H388</f>
        <v>0</v>
      </c>
      <c r="Q388" s="145">
        <v>0.001</v>
      </c>
      <c r="R388" s="145">
        <f>Q388*H388</f>
        <v>0.134962</v>
      </c>
      <c r="S388" s="145">
        <v>0</v>
      </c>
      <c r="T388" s="146">
        <f>S388*H388</f>
        <v>0</v>
      </c>
      <c r="AR388" s="147" t="s">
        <v>364</v>
      </c>
      <c r="AT388" s="147" t="s">
        <v>410</v>
      </c>
      <c r="AU388" s="147" t="s">
        <v>98</v>
      </c>
      <c r="AY388" s="15" t="s">
        <v>168</v>
      </c>
      <c r="BE388" s="148">
        <f>IF(N388="základní",J388,0)</f>
        <v>0</v>
      </c>
      <c r="BF388" s="148">
        <f>IF(N388="snížená",J388,0)</f>
        <v>0</v>
      </c>
      <c r="BG388" s="148">
        <f>IF(N388="zákl. přenesená",J388,0)</f>
        <v>0</v>
      </c>
      <c r="BH388" s="148">
        <f>IF(N388="sníž. přenesená",J388,0)</f>
        <v>0</v>
      </c>
      <c r="BI388" s="148">
        <f>IF(N388="nulová",J388,0)</f>
        <v>0</v>
      </c>
      <c r="BJ388" s="15" t="s">
        <v>88</v>
      </c>
      <c r="BK388" s="148">
        <f>ROUND(I388*H388,2)</f>
        <v>0</v>
      </c>
      <c r="BL388" s="15" t="s">
        <v>263</v>
      </c>
      <c r="BM388" s="147" t="s">
        <v>887</v>
      </c>
    </row>
    <row r="389" spans="2:51" s="12" customFormat="1" ht="20.4">
      <c r="B389" s="153"/>
      <c r="D389" s="154" t="s">
        <v>183</v>
      </c>
      <c r="E389" s="155" t="s">
        <v>1</v>
      </c>
      <c r="F389" s="156" t="s">
        <v>888</v>
      </c>
      <c r="H389" s="157">
        <v>134.962</v>
      </c>
      <c r="I389" s="158"/>
      <c r="L389" s="153"/>
      <c r="M389" s="159"/>
      <c r="T389" s="160"/>
      <c r="AT389" s="155" t="s">
        <v>183</v>
      </c>
      <c r="AU389" s="155" t="s">
        <v>98</v>
      </c>
      <c r="AV389" s="12" t="s">
        <v>90</v>
      </c>
      <c r="AW389" s="12" t="s">
        <v>36</v>
      </c>
      <c r="AX389" s="12" t="s">
        <v>88</v>
      </c>
      <c r="AY389" s="155" t="s">
        <v>168</v>
      </c>
    </row>
    <row r="390" spans="2:65" s="1" customFormat="1" ht="24.15" customHeight="1">
      <c r="B390" s="30"/>
      <c r="C390" s="171" t="s">
        <v>889</v>
      </c>
      <c r="D390" s="171" t="s">
        <v>410</v>
      </c>
      <c r="E390" s="172" t="s">
        <v>890</v>
      </c>
      <c r="F390" s="173" t="s">
        <v>891</v>
      </c>
      <c r="G390" s="174" t="s">
        <v>767</v>
      </c>
      <c r="H390" s="175">
        <v>36.648</v>
      </c>
      <c r="I390" s="176"/>
      <c r="J390" s="177">
        <f>ROUND(I390*H390,2)</f>
        <v>0</v>
      </c>
      <c r="K390" s="178"/>
      <c r="L390" s="179"/>
      <c r="M390" s="180" t="s">
        <v>1</v>
      </c>
      <c r="N390" s="181" t="s">
        <v>46</v>
      </c>
      <c r="P390" s="145">
        <f>O390*H390</f>
        <v>0</v>
      </c>
      <c r="Q390" s="145">
        <v>0.001</v>
      </c>
      <c r="R390" s="145">
        <f>Q390*H390</f>
        <v>0.03664800000000001</v>
      </c>
      <c r="S390" s="145">
        <v>0</v>
      </c>
      <c r="T390" s="146">
        <f>S390*H390</f>
        <v>0</v>
      </c>
      <c r="AR390" s="147" t="s">
        <v>364</v>
      </c>
      <c r="AT390" s="147" t="s">
        <v>410</v>
      </c>
      <c r="AU390" s="147" t="s">
        <v>98</v>
      </c>
      <c r="AY390" s="15" t="s">
        <v>168</v>
      </c>
      <c r="BE390" s="148">
        <f>IF(N390="základní",J390,0)</f>
        <v>0</v>
      </c>
      <c r="BF390" s="148">
        <f>IF(N390="snížená",J390,0)</f>
        <v>0</v>
      </c>
      <c r="BG390" s="148">
        <f>IF(N390="zákl. přenesená",J390,0)</f>
        <v>0</v>
      </c>
      <c r="BH390" s="148">
        <f>IF(N390="sníž. přenesená",J390,0)</f>
        <v>0</v>
      </c>
      <c r="BI390" s="148">
        <f>IF(N390="nulová",J390,0)</f>
        <v>0</v>
      </c>
      <c r="BJ390" s="15" t="s">
        <v>88</v>
      </c>
      <c r="BK390" s="148">
        <f>ROUND(I390*H390,2)</f>
        <v>0</v>
      </c>
      <c r="BL390" s="15" t="s">
        <v>263</v>
      </c>
      <c r="BM390" s="147" t="s">
        <v>892</v>
      </c>
    </row>
    <row r="391" spans="2:51" s="12" customFormat="1" ht="10.2">
      <c r="B391" s="153"/>
      <c r="D391" s="154" t="s">
        <v>183</v>
      </c>
      <c r="E391" s="155" t="s">
        <v>1</v>
      </c>
      <c r="F391" s="156" t="s">
        <v>893</v>
      </c>
      <c r="H391" s="157">
        <v>36.648</v>
      </c>
      <c r="I391" s="158"/>
      <c r="L391" s="153"/>
      <c r="M391" s="159"/>
      <c r="T391" s="160"/>
      <c r="AT391" s="155" t="s">
        <v>183</v>
      </c>
      <c r="AU391" s="155" t="s">
        <v>98</v>
      </c>
      <c r="AV391" s="12" t="s">
        <v>90</v>
      </c>
      <c r="AW391" s="12" t="s">
        <v>36</v>
      </c>
      <c r="AX391" s="12" t="s">
        <v>88</v>
      </c>
      <c r="AY391" s="155" t="s">
        <v>168</v>
      </c>
    </row>
    <row r="392" spans="2:65" s="1" customFormat="1" ht="24.15" customHeight="1">
      <c r="B392" s="30"/>
      <c r="C392" s="171" t="s">
        <v>894</v>
      </c>
      <c r="D392" s="171" t="s">
        <v>410</v>
      </c>
      <c r="E392" s="172" t="s">
        <v>895</v>
      </c>
      <c r="F392" s="173" t="s">
        <v>896</v>
      </c>
      <c r="G392" s="174" t="s">
        <v>767</v>
      </c>
      <c r="H392" s="175">
        <v>15.8</v>
      </c>
      <c r="I392" s="176"/>
      <c r="J392" s="177">
        <f>ROUND(I392*H392,2)</f>
        <v>0</v>
      </c>
      <c r="K392" s="178"/>
      <c r="L392" s="179"/>
      <c r="M392" s="180" t="s">
        <v>1</v>
      </c>
      <c r="N392" s="181" t="s">
        <v>46</v>
      </c>
      <c r="P392" s="145">
        <f>O392*H392</f>
        <v>0</v>
      </c>
      <c r="Q392" s="145">
        <v>0.001</v>
      </c>
      <c r="R392" s="145">
        <f>Q392*H392</f>
        <v>0.0158</v>
      </c>
      <c r="S392" s="145">
        <v>0</v>
      </c>
      <c r="T392" s="146">
        <f>S392*H392</f>
        <v>0</v>
      </c>
      <c r="AR392" s="147" t="s">
        <v>364</v>
      </c>
      <c r="AT392" s="147" t="s">
        <v>410</v>
      </c>
      <c r="AU392" s="147" t="s">
        <v>98</v>
      </c>
      <c r="AY392" s="15" t="s">
        <v>168</v>
      </c>
      <c r="BE392" s="148">
        <f>IF(N392="základní",J392,0)</f>
        <v>0</v>
      </c>
      <c r="BF392" s="148">
        <f>IF(N392="snížená",J392,0)</f>
        <v>0</v>
      </c>
      <c r="BG392" s="148">
        <f>IF(N392="zákl. přenesená",J392,0)</f>
        <v>0</v>
      </c>
      <c r="BH392" s="148">
        <f>IF(N392="sníž. přenesená",J392,0)</f>
        <v>0</v>
      </c>
      <c r="BI392" s="148">
        <f>IF(N392="nulová",J392,0)</f>
        <v>0</v>
      </c>
      <c r="BJ392" s="15" t="s">
        <v>88</v>
      </c>
      <c r="BK392" s="148">
        <f>ROUND(I392*H392,2)</f>
        <v>0</v>
      </c>
      <c r="BL392" s="15" t="s">
        <v>263</v>
      </c>
      <c r="BM392" s="147" t="s">
        <v>897</v>
      </c>
    </row>
    <row r="393" spans="2:51" s="12" customFormat="1" ht="10.2">
      <c r="B393" s="153"/>
      <c r="D393" s="154" t="s">
        <v>183</v>
      </c>
      <c r="E393" s="155" t="s">
        <v>1</v>
      </c>
      <c r="F393" s="156" t="s">
        <v>898</v>
      </c>
      <c r="H393" s="157">
        <v>15.8</v>
      </c>
      <c r="I393" s="158"/>
      <c r="L393" s="153"/>
      <c r="M393" s="159"/>
      <c r="T393" s="160"/>
      <c r="AT393" s="155" t="s">
        <v>183</v>
      </c>
      <c r="AU393" s="155" t="s">
        <v>98</v>
      </c>
      <c r="AV393" s="12" t="s">
        <v>90</v>
      </c>
      <c r="AW393" s="12" t="s">
        <v>36</v>
      </c>
      <c r="AX393" s="12" t="s">
        <v>88</v>
      </c>
      <c r="AY393" s="155" t="s">
        <v>168</v>
      </c>
    </row>
    <row r="394" spans="2:65" s="1" customFormat="1" ht="24.15" customHeight="1">
      <c r="B394" s="30"/>
      <c r="C394" s="171" t="s">
        <v>899</v>
      </c>
      <c r="D394" s="171" t="s">
        <v>410</v>
      </c>
      <c r="E394" s="172" t="s">
        <v>900</v>
      </c>
      <c r="F394" s="173" t="s">
        <v>901</v>
      </c>
      <c r="G394" s="174" t="s">
        <v>767</v>
      </c>
      <c r="H394" s="175">
        <v>36.868</v>
      </c>
      <c r="I394" s="176"/>
      <c r="J394" s="177">
        <f>ROUND(I394*H394,2)</f>
        <v>0</v>
      </c>
      <c r="K394" s="178"/>
      <c r="L394" s="179"/>
      <c r="M394" s="180" t="s">
        <v>1</v>
      </c>
      <c r="N394" s="181" t="s">
        <v>46</v>
      </c>
      <c r="P394" s="145">
        <f>O394*H394</f>
        <v>0</v>
      </c>
      <c r="Q394" s="145">
        <v>0.001</v>
      </c>
      <c r="R394" s="145">
        <f>Q394*H394</f>
        <v>0.036868000000000005</v>
      </c>
      <c r="S394" s="145">
        <v>0</v>
      </c>
      <c r="T394" s="146">
        <f>S394*H394</f>
        <v>0</v>
      </c>
      <c r="AR394" s="147" t="s">
        <v>364</v>
      </c>
      <c r="AT394" s="147" t="s">
        <v>410</v>
      </c>
      <c r="AU394" s="147" t="s">
        <v>98</v>
      </c>
      <c r="AY394" s="15" t="s">
        <v>168</v>
      </c>
      <c r="BE394" s="148">
        <f>IF(N394="základní",J394,0)</f>
        <v>0</v>
      </c>
      <c r="BF394" s="148">
        <f>IF(N394="snížená",J394,0)</f>
        <v>0</v>
      </c>
      <c r="BG394" s="148">
        <f>IF(N394="zákl. přenesená",J394,0)</f>
        <v>0</v>
      </c>
      <c r="BH394" s="148">
        <f>IF(N394="sníž. přenesená",J394,0)</f>
        <v>0</v>
      </c>
      <c r="BI394" s="148">
        <f>IF(N394="nulová",J394,0)</f>
        <v>0</v>
      </c>
      <c r="BJ394" s="15" t="s">
        <v>88</v>
      </c>
      <c r="BK394" s="148">
        <f>ROUND(I394*H394,2)</f>
        <v>0</v>
      </c>
      <c r="BL394" s="15" t="s">
        <v>263</v>
      </c>
      <c r="BM394" s="147" t="s">
        <v>902</v>
      </c>
    </row>
    <row r="395" spans="2:51" s="12" customFormat="1" ht="10.2">
      <c r="B395" s="153"/>
      <c r="D395" s="154" t="s">
        <v>183</v>
      </c>
      <c r="E395" s="155" t="s">
        <v>1</v>
      </c>
      <c r="F395" s="156" t="s">
        <v>903</v>
      </c>
      <c r="H395" s="157">
        <v>36.868</v>
      </c>
      <c r="I395" s="158"/>
      <c r="L395" s="153"/>
      <c r="M395" s="159"/>
      <c r="T395" s="160"/>
      <c r="AT395" s="155" t="s">
        <v>183</v>
      </c>
      <c r="AU395" s="155" t="s">
        <v>98</v>
      </c>
      <c r="AV395" s="12" t="s">
        <v>90</v>
      </c>
      <c r="AW395" s="12" t="s">
        <v>36</v>
      </c>
      <c r="AX395" s="12" t="s">
        <v>88</v>
      </c>
      <c r="AY395" s="155" t="s">
        <v>168</v>
      </c>
    </row>
    <row r="396" spans="2:65" s="1" customFormat="1" ht="24.15" customHeight="1">
      <c r="B396" s="30"/>
      <c r="C396" s="171" t="s">
        <v>904</v>
      </c>
      <c r="D396" s="171" t="s">
        <v>410</v>
      </c>
      <c r="E396" s="172" t="s">
        <v>905</v>
      </c>
      <c r="F396" s="173" t="s">
        <v>906</v>
      </c>
      <c r="G396" s="174" t="s">
        <v>767</v>
      </c>
      <c r="H396" s="175">
        <v>120.259</v>
      </c>
      <c r="I396" s="176"/>
      <c r="J396" s="177">
        <f>ROUND(I396*H396,2)</f>
        <v>0</v>
      </c>
      <c r="K396" s="178"/>
      <c r="L396" s="179"/>
      <c r="M396" s="180" t="s">
        <v>1</v>
      </c>
      <c r="N396" s="181" t="s">
        <v>46</v>
      </c>
      <c r="P396" s="145">
        <f>O396*H396</f>
        <v>0</v>
      </c>
      <c r="Q396" s="145">
        <v>0.001</v>
      </c>
      <c r="R396" s="145">
        <f>Q396*H396</f>
        <v>0.120259</v>
      </c>
      <c r="S396" s="145">
        <v>0</v>
      </c>
      <c r="T396" s="146">
        <f>S396*H396</f>
        <v>0</v>
      </c>
      <c r="AR396" s="147" t="s">
        <v>364</v>
      </c>
      <c r="AT396" s="147" t="s">
        <v>410</v>
      </c>
      <c r="AU396" s="147" t="s">
        <v>98</v>
      </c>
      <c r="AY396" s="15" t="s">
        <v>168</v>
      </c>
      <c r="BE396" s="148">
        <f>IF(N396="základní",J396,0)</f>
        <v>0</v>
      </c>
      <c r="BF396" s="148">
        <f>IF(N396="snížená",J396,0)</f>
        <v>0</v>
      </c>
      <c r="BG396" s="148">
        <f>IF(N396="zákl. přenesená",J396,0)</f>
        <v>0</v>
      </c>
      <c r="BH396" s="148">
        <f>IF(N396="sníž. přenesená",J396,0)</f>
        <v>0</v>
      </c>
      <c r="BI396" s="148">
        <f>IF(N396="nulová",J396,0)</f>
        <v>0</v>
      </c>
      <c r="BJ396" s="15" t="s">
        <v>88</v>
      </c>
      <c r="BK396" s="148">
        <f>ROUND(I396*H396,2)</f>
        <v>0</v>
      </c>
      <c r="BL396" s="15" t="s">
        <v>263</v>
      </c>
      <c r="BM396" s="147" t="s">
        <v>907</v>
      </c>
    </row>
    <row r="397" spans="2:51" s="12" customFormat="1" ht="10.2">
      <c r="B397" s="153"/>
      <c r="D397" s="154" t="s">
        <v>183</v>
      </c>
      <c r="E397" s="155" t="s">
        <v>1</v>
      </c>
      <c r="F397" s="156" t="s">
        <v>908</v>
      </c>
      <c r="H397" s="157">
        <v>120.259</v>
      </c>
      <c r="I397" s="158"/>
      <c r="L397" s="153"/>
      <c r="M397" s="159"/>
      <c r="T397" s="160"/>
      <c r="AT397" s="155" t="s">
        <v>183</v>
      </c>
      <c r="AU397" s="155" t="s">
        <v>98</v>
      </c>
      <c r="AV397" s="12" t="s">
        <v>90</v>
      </c>
      <c r="AW397" s="12" t="s">
        <v>36</v>
      </c>
      <c r="AX397" s="12" t="s">
        <v>88</v>
      </c>
      <c r="AY397" s="155" t="s">
        <v>168</v>
      </c>
    </row>
    <row r="398" spans="2:65" s="1" customFormat="1" ht="24.15" customHeight="1">
      <c r="B398" s="30"/>
      <c r="C398" s="171" t="s">
        <v>909</v>
      </c>
      <c r="D398" s="171" t="s">
        <v>410</v>
      </c>
      <c r="E398" s="172" t="s">
        <v>910</v>
      </c>
      <c r="F398" s="173" t="s">
        <v>911</v>
      </c>
      <c r="G398" s="174" t="s">
        <v>767</v>
      </c>
      <c r="H398" s="175">
        <v>130.792</v>
      </c>
      <c r="I398" s="176"/>
      <c r="J398" s="177">
        <f>ROUND(I398*H398,2)</f>
        <v>0</v>
      </c>
      <c r="K398" s="178"/>
      <c r="L398" s="179"/>
      <c r="M398" s="180" t="s">
        <v>1</v>
      </c>
      <c r="N398" s="181" t="s">
        <v>46</v>
      </c>
      <c r="P398" s="145">
        <f>O398*H398</f>
        <v>0</v>
      </c>
      <c r="Q398" s="145">
        <v>0.001</v>
      </c>
      <c r="R398" s="145">
        <f>Q398*H398</f>
        <v>0.130792</v>
      </c>
      <c r="S398" s="145">
        <v>0</v>
      </c>
      <c r="T398" s="146">
        <f>S398*H398</f>
        <v>0</v>
      </c>
      <c r="AR398" s="147" t="s">
        <v>364</v>
      </c>
      <c r="AT398" s="147" t="s">
        <v>410</v>
      </c>
      <c r="AU398" s="147" t="s">
        <v>98</v>
      </c>
      <c r="AY398" s="15" t="s">
        <v>168</v>
      </c>
      <c r="BE398" s="148">
        <f>IF(N398="základní",J398,0)</f>
        <v>0</v>
      </c>
      <c r="BF398" s="148">
        <f>IF(N398="snížená",J398,0)</f>
        <v>0</v>
      </c>
      <c r="BG398" s="148">
        <f>IF(N398="zákl. přenesená",J398,0)</f>
        <v>0</v>
      </c>
      <c r="BH398" s="148">
        <f>IF(N398="sníž. přenesená",J398,0)</f>
        <v>0</v>
      </c>
      <c r="BI398" s="148">
        <f>IF(N398="nulová",J398,0)</f>
        <v>0</v>
      </c>
      <c r="BJ398" s="15" t="s">
        <v>88</v>
      </c>
      <c r="BK398" s="148">
        <f>ROUND(I398*H398,2)</f>
        <v>0</v>
      </c>
      <c r="BL398" s="15" t="s">
        <v>263</v>
      </c>
      <c r="BM398" s="147" t="s">
        <v>912</v>
      </c>
    </row>
    <row r="399" spans="2:51" s="12" customFormat="1" ht="20.4">
      <c r="B399" s="153"/>
      <c r="D399" s="154" t="s">
        <v>183</v>
      </c>
      <c r="E399" s="155" t="s">
        <v>1</v>
      </c>
      <c r="F399" s="156" t="s">
        <v>913</v>
      </c>
      <c r="H399" s="157">
        <v>130.792</v>
      </c>
      <c r="I399" s="158"/>
      <c r="L399" s="153"/>
      <c r="M399" s="159"/>
      <c r="T399" s="160"/>
      <c r="AT399" s="155" t="s">
        <v>183</v>
      </c>
      <c r="AU399" s="155" t="s">
        <v>98</v>
      </c>
      <c r="AV399" s="12" t="s">
        <v>90</v>
      </c>
      <c r="AW399" s="12" t="s">
        <v>36</v>
      </c>
      <c r="AX399" s="12" t="s">
        <v>88</v>
      </c>
      <c r="AY399" s="155" t="s">
        <v>168</v>
      </c>
    </row>
    <row r="400" spans="2:65" s="1" customFormat="1" ht="24.15" customHeight="1">
      <c r="B400" s="30"/>
      <c r="C400" s="171" t="s">
        <v>914</v>
      </c>
      <c r="D400" s="171" t="s">
        <v>410</v>
      </c>
      <c r="E400" s="172" t="s">
        <v>915</v>
      </c>
      <c r="F400" s="173" t="s">
        <v>916</v>
      </c>
      <c r="G400" s="174" t="s">
        <v>767</v>
      </c>
      <c r="H400" s="175">
        <v>50.474</v>
      </c>
      <c r="I400" s="176"/>
      <c r="J400" s="177">
        <f>ROUND(I400*H400,2)</f>
        <v>0</v>
      </c>
      <c r="K400" s="178"/>
      <c r="L400" s="179"/>
      <c r="M400" s="180" t="s">
        <v>1</v>
      </c>
      <c r="N400" s="181" t="s">
        <v>46</v>
      </c>
      <c r="P400" s="145">
        <f>O400*H400</f>
        <v>0</v>
      </c>
      <c r="Q400" s="145">
        <v>0.001</v>
      </c>
      <c r="R400" s="145">
        <f>Q400*H400</f>
        <v>0.050474</v>
      </c>
      <c r="S400" s="145">
        <v>0</v>
      </c>
      <c r="T400" s="146">
        <f>S400*H400</f>
        <v>0</v>
      </c>
      <c r="AR400" s="147" t="s">
        <v>364</v>
      </c>
      <c r="AT400" s="147" t="s">
        <v>410</v>
      </c>
      <c r="AU400" s="147" t="s">
        <v>98</v>
      </c>
      <c r="AY400" s="15" t="s">
        <v>168</v>
      </c>
      <c r="BE400" s="148">
        <f>IF(N400="základní",J400,0)</f>
        <v>0</v>
      </c>
      <c r="BF400" s="148">
        <f>IF(N400="snížená",J400,0)</f>
        <v>0</v>
      </c>
      <c r="BG400" s="148">
        <f>IF(N400="zákl. přenesená",J400,0)</f>
        <v>0</v>
      </c>
      <c r="BH400" s="148">
        <f>IF(N400="sníž. přenesená",J400,0)</f>
        <v>0</v>
      </c>
      <c r="BI400" s="148">
        <f>IF(N400="nulová",J400,0)</f>
        <v>0</v>
      </c>
      <c r="BJ400" s="15" t="s">
        <v>88</v>
      </c>
      <c r="BK400" s="148">
        <f>ROUND(I400*H400,2)</f>
        <v>0</v>
      </c>
      <c r="BL400" s="15" t="s">
        <v>263</v>
      </c>
      <c r="BM400" s="147" t="s">
        <v>917</v>
      </c>
    </row>
    <row r="401" spans="2:51" s="12" customFormat="1" ht="10.2">
      <c r="B401" s="153"/>
      <c r="D401" s="154" t="s">
        <v>183</v>
      </c>
      <c r="E401" s="155" t="s">
        <v>1</v>
      </c>
      <c r="F401" s="156" t="s">
        <v>918</v>
      </c>
      <c r="H401" s="157">
        <v>50.474</v>
      </c>
      <c r="I401" s="158"/>
      <c r="L401" s="153"/>
      <c r="M401" s="159"/>
      <c r="T401" s="160"/>
      <c r="AT401" s="155" t="s">
        <v>183</v>
      </c>
      <c r="AU401" s="155" t="s">
        <v>98</v>
      </c>
      <c r="AV401" s="12" t="s">
        <v>90</v>
      </c>
      <c r="AW401" s="12" t="s">
        <v>36</v>
      </c>
      <c r="AX401" s="12" t="s">
        <v>88</v>
      </c>
      <c r="AY401" s="155" t="s">
        <v>168</v>
      </c>
    </row>
    <row r="402" spans="2:65" s="1" customFormat="1" ht="24.15" customHeight="1">
      <c r="B402" s="30"/>
      <c r="C402" s="171" t="s">
        <v>919</v>
      </c>
      <c r="D402" s="171" t="s">
        <v>410</v>
      </c>
      <c r="E402" s="172" t="s">
        <v>920</v>
      </c>
      <c r="F402" s="173" t="s">
        <v>921</v>
      </c>
      <c r="G402" s="174" t="s">
        <v>767</v>
      </c>
      <c r="H402" s="175">
        <v>54.863</v>
      </c>
      <c r="I402" s="176"/>
      <c r="J402" s="177">
        <f>ROUND(I402*H402,2)</f>
        <v>0</v>
      </c>
      <c r="K402" s="178"/>
      <c r="L402" s="179"/>
      <c r="M402" s="180" t="s">
        <v>1</v>
      </c>
      <c r="N402" s="181" t="s">
        <v>46</v>
      </c>
      <c r="P402" s="145">
        <f>O402*H402</f>
        <v>0</v>
      </c>
      <c r="Q402" s="145">
        <v>0.001</v>
      </c>
      <c r="R402" s="145">
        <f>Q402*H402</f>
        <v>0.054863</v>
      </c>
      <c r="S402" s="145">
        <v>0</v>
      </c>
      <c r="T402" s="146">
        <f>S402*H402</f>
        <v>0</v>
      </c>
      <c r="AR402" s="147" t="s">
        <v>364</v>
      </c>
      <c r="AT402" s="147" t="s">
        <v>410</v>
      </c>
      <c r="AU402" s="147" t="s">
        <v>98</v>
      </c>
      <c r="AY402" s="15" t="s">
        <v>168</v>
      </c>
      <c r="BE402" s="148">
        <f>IF(N402="základní",J402,0)</f>
        <v>0</v>
      </c>
      <c r="BF402" s="148">
        <f>IF(N402="snížená",J402,0)</f>
        <v>0</v>
      </c>
      <c r="BG402" s="148">
        <f>IF(N402="zákl. přenesená",J402,0)</f>
        <v>0</v>
      </c>
      <c r="BH402" s="148">
        <f>IF(N402="sníž. přenesená",J402,0)</f>
        <v>0</v>
      </c>
      <c r="BI402" s="148">
        <f>IF(N402="nulová",J402,0)</f>
        <v>0</v>
      </c>
      <c r="BJ402" s="15" t="s">
        <v>88</v>
      </c>
      <c r="BK402" s="148">
        <f>ROUND(I402*H402,2)</f>
        <v>0</v>
      </c>
      <c r="BL402" s="15" t="s">
        <v>263</v>
      </c>
      <c r="BM402" s="147" t="s">
        <v>922</v>
      </c>
    </row>
    <row r="403" spans="2:51" s="12" customFormat="1" ht="20.4">
      <c r="B403" s="153"/>
      <c r="D403" s="154" t="s">
        <v>183</v>
      </c>
      <c r="E403" s="155" t="s">
        <v>1</v>
      </c>
      <c r="F403" s="156" t="s">
        <v>923</v>
      </c>
      <c r="H403" s="157">
        <v>54.863</v>
      </c>
      <c r="I403" s="158"/>
      <c r="L403" s="153"/>
      <c r="M403" s="159"/>
      <c r="T403" s="160"/>
      <c r="AT403" s="155" t="s">
        <v>183</v>
      </c>
      <c r="AU403" s="155" t="s">
        <v>98</v>
      </c>
      <c r="AV403" s="12" t="s">
        <v>90</v>
      </c>
      <c r="AW403" s="12" t="s">
        <v>36</v>
      </c>
      <c r="AX403" s="12" t="s">
        <v>88</v>
      </c>
      <c r="AY403" s="155" t="s">
        <v>168</v>
      </c>
    </row>
    <row r="404" spans="2:65" s="1" customFormat="1" ht="55.5" customHeight="1">
      <c r="B404" s="30"/>
      <c r="C404" s="171" t="s">
        <v>924</v>
      </c>
      <c r="D404" s="171" t="s">
        <v>410</v>
      </c>
      <c r="E404" s="172" t="s">
        <v>925</v>
      </c>
      <c r="F404" s="173" t="s">
        <v>926</v>
      </c>
      <c r="G404" s="174" t="s">
        <v>767</v>
      </c>
      <c r="H404" s="175">
        <v>60</v>
      </c>
      <c r="I404" s="176"/>
      <c r="J404" s="177">
        <f>ROUND(I404*H404,2)</f>
        <v>0</v>
      </c>
      <c r="K404" s="178"/>
      <c r="L404" s="179"/>
      <c r="M404" s="180" t="s">
        <v>1</v>
      </c>
      <c r="N404" s="181" t="s">
        <v>46</v>
      </c>
      <c r="P404" s="145">
        <f>O404*H404</f>
        <v>0</v>
      </c>
      <c r="Q404" s="145">
        <v>0.001</v>
      </c>
      <c r="R404" s="145">
        <f>Q404*H404</f>
        <v>0.06</v>
      </c>
      <c r="S404" s="145">
        <v>0</v>
      </c>
      <c r="T404" s="146">
        <f>S404*H404</f>
        <v>0</v>
      </c>
      <c r="AR404" s="147" t="s">
        <v>364</v>
      </c>
      <c r="AT404" s="147" t="s">
        <v>410</v>
      </c>
      <c r="AU404" s="147" t="s">
        <v>98</v>
      </c>
      <c r="AY404" s="15" t="s">
        <v>168</v>
      </c>
      <c r="BE404" s="148">
        <f>IF(N404="základní",J404,0)</f>
        <v>0</v>
      </c>
      <c r="BF404" s="148">
        <f>IF(N404="snížená",J404,0)</f>
        <v>0</v>
      </c>
      <c r="BG404" s="148">
        <f>IF(N404="zákl. přenesená",J404,0)</f>
        <v>0</v>
      </c>
      <c r="BH404" s="148">
        <f>IF(N404="sníž. přenesená",J404,0)</f>
        <v>0</v>
      </c>
      <c r="BI404" s="148">
        <f>IF(N404="nulová",J404,0)</f>
        <v>0</v>
      </c>
      <c r="BJ404" s="15" t="s">
        <v>88</v>
      </c>
      <c r="BK404" s="148">
        <f>ROUND(I404*H404,2)</f>
        <v>0</v>
      </c>
      <c r="BL404" s="15" t="s">
        <v>263</v>
      </c>
      <c r="BM404" s="147" t="s">
        <v>927</v>
      </c>
    </row>
    <row r="405" spans="2:47" s="1" customFormat="1" ht="48">
      <c r="B405" s="30"/>
      <c r="D405" s="154" t="s">
        <v>414</v>
      </c>
      <c r="F405" s="182" t="s">
        <v>928</v>
      </c>
      <c r="I405" s="151"/>
      <c r="L405" s="30"/>
      <c r="M405" s="152"/>
      <c r="T405" s="54"/>
      <c r="AT405" s="15" t="s">
        <v>414</v>
      </c>
      <c r="AU405" s="15" t="s">
        <v>98</v>
      </c>
    </row>
    <row r="406" spans="2:65" s="1" customFormat="1" ht="24.15" customHeight="1">
      <c r="B406" s="30"/>
      <c r="C406" s="171" t="s">
        <v>929</v>
      </c>
      <c r="D406" s="171" t="s">
        <v>410</v>
      </c>
      <c r="E406" s="172" t="s">
        <v>930</v>
      </c>
      <c r="F406" s="173" t="s">
        <v>931</v>
      </c>
      <c r="G406" s="174" t="s">
        <v>173</v>
      </c>
      <c r="H406" s="175">
        <v>2</v>
      </c>
      <c r="I406" s="176"/>
      <c r="J406" s="177">
        <f>ROUND(I406*H406,2)</f>
        <v>0</v>
      </c>
      <c r="K406" s="178"/>
      <c r="L406" s="179"/>
      <c r="M406" s="180" t="s">
        <v>1</v>
      </c>
      <c r="N406" s="181" t="s">
        <v>46</v>
      </c>
      <c r="P406" s="145">
        <f>O406*H406</f>
        <v>0</v>
      </c>
      <c r="Q406" s="145">
        <v>0.001</v>
      </c>
      <c r="R406" s="145">
        <f>Q406*H406</f>
        <v>0.002</v>
      </c>
      <c r="S406" s="145">
        <v>0</v>
      </c>
      <c r="T406" s="146">
        <f>S406*H406</f>
        <v>0</v>
      </c>
      <c r="AR406" s="147" t="s">
        <v>364</v>
      </c>
      <c r="AT406" s="147" t="s">
        <v>410</v>
      </c>
      <c r="AU406" s="147" t="s">
        <v>98</v>
      </c>
      <c r="AY406" s="15" t="s">
        <v>168</v>
      </c>
      <c r="BE406" s="148">
        <f>IF(N406="základní",J406,0)</f>
        <v>0</v>
      </c>
      <c r="BF406" s="148">
        <f>IF(N406="snížená",J406,0)</f>
        <v>0</v>
      </c>
      <c r="BG406" s="148">
        <f>IF(N406="zákl. přenesená",J406,0)</f>
        <v>0</v>
      </c>
      <c r="BH406" s="148">
        <f>IF(N406="sníž. přenesená",J406,0)</f>
        <v>0</v>
      </c>
      <c r="BI406" s="148">
        <f>IF(N406="nulová",J406,0)</f>
        <v>0</v>
      </c>
      <c r="BJ406" s="15" t="s">
        <v>88</v>
      </c>
      <c r="BK406" s="148">
        <f>ROUND(I406*H406,2)</f>
        <v>0</v>
      </c>
      <c r="BL406" s="15" t="s">
        <v>263</v>
      </c>
      <c r="BM406" s="147" t="s">
        <v>932</v>
      </c>
    </row>
    <row r="407" spans="2:47" s="1" customFormat="1" ht="76.8">
      <c r="B407" s="30"/>
      <c r="D407" s="154" t="s">
        <v>414</v>
      </c>
      <c r="F407" s="182" t="s">
        <v>933</v>
      </c>
      <c r="I407" s="151"/>
      <c r="L407" s="30"/>
      <c r="M407" s="152"/>
      <c r="T407" s="54"/>
      <c r="AT407" s="15" t="s">
        <v>414</v>
      </c>
      <c r="AU407" s="15" t="s">
        <v>98</v>
      </c>
    </row>
    <row r="408" spans="2:65" s="1" customFormat="1" ht="37.8" customHeight="1">
      <c r="B408" s="30"/>
      <c r="C408" s="171" t="s">
        <v>934</v>
      </c>
      <c r="D408" s="171" t="s">
        <v>410</v>
      </c>
      <c r="E408" s="172" t="s">
        <v>935</v>
      </c>
      <c r="F408" s="173" t="s">
        <v>936</v>
      </c>
      <c r="G408" s="174" t="s">
        <v>173</v>
      </c>
      <c r="H408" s="175">
        <v>410</v>
      </c>
      <c r="I408" s="176"/>
      <c r="J408" s="177">
        <f>ROUND(I408*H408,2)</f>
        <v>0</v>
      </c>
      <c r="K408" s="178"/>
      <c r="L408" s="179"/>
      <c r="M408" s="180" t="s">
        <v>1</v>
      </c>
      <c r="N408" s="181" t="s">
        <v>46</v>
      </c>
      <c r="P408" s="145">
        <f>O408*H408</f>
        <v>0</v>
      </c>
      <c r="Q408" s="145">
        <v>0.001</v>
      </c>
      <c r="R408" s="145">
        <f>Q408*H408</f>
        <v>0.41000000000000003</v>
      </c>
      <c r="S408" s="145">
        <v>0</v>
      </c>
      <c r="T408" s="146">
        <f>S408*H408</f>
        <v>0</v>
      </c>
      <c r="AR408" s="147" t="s">
        <v>364</v>
      </c>
      <c r="AT408" s="147" t="s">
        <v>410</v>
      </c>
      <c r="AU408" s="147" t="s">
        <v>98</v>
      </c>
      <c r="AY408" s="15" t="s">
        <v>168</v>
      </c>
      <c r="BE408" s="148">
        <f>IF(N408="základní",J408,0)</f>
        <v>0</v>
      </c>
      <c r="BF408" s="148">
        <f>IF(N408="snížená",J408,0)</f>
        <v>0</v>
      </c>
      <c r="BG408" s="148">
        <f>IF(N408="zákl. přenesená",J408,0)</f>
        <v>0</v>
      </c>
      <c r="BH408" s="148">
        <f>IF(N408="sníž. přenesená",J408,0)</f>
        <v>0</v>
      </c>
      <c r="BI408" s="148">
        <f>IF(N408="nulová",J408,0)</f>
        <v>0</v>
      </c>
      <c r="BJ408" s="15" t="s">
        <v>88</v>
      </c>
      <c r="BK408" s="148">
        <f>ROUND(I408*H408,2)</f>
        <v>0</v>
      </c>
      <c r="BL408" s="15" t="s">
        <v>263</v>
      </c>
      <c r="BM408" s="147" t="s">
        <v>937</v>
      </c>
    </row>
    <row r="409" spans="2:47" s="1" customFormat="1" ht="76.8">
      <c r="B409" s="30"/>
      <c r="D409" s="154" t="s">
        <v>414</v>
      </c>
      <c r="F409" s="182" t="s">
        <v>933</v>
      </c>
      <c r="I409" s="151"/>
      <c r="L409" s="30"/>
      <c r="M409" s="152"/>
      <c r="T409" s="54"/>
      <c r="AT409" s="15" t="s">
        <v>414</v>
      </c>
      <c r="AU409" s="15" t="s">
        <v>98</v>
      </c>
    </row>
    <row r="410" spans="2:65" s="1" customFormat="1" ht="16.5" customHeight="1">
      <c r="B410" s="30"/>
      <c r="C410" s="135" t="s">
        <v>938</v>
      </c>
      <c r="D410" s="135" t="s">
        <v>170</v>
      </c>
      <c r="E410" s="136" t="s">
        <v>939</v>
      </c>
      <c r="F410" s="137" t="s">
        <v>940</v>
      </c>
      <c r="G410" s="138" t="s">
        <v>566</v>
      </c>
      <c r="H410" s="139">
        <v>1</v>
      </c>
      <c r="I410" s="140"/>
      <c r="J410" s="141">
        <f>ROUND(I410*H410,2)</f>
        <v>0</v>
      </c>
      <c r="K410" s="142"/>
      <c r="L410" s="30"/>
      <c r="M410" s="143" t="s">
        <v>1</v>
      </c>
      <c r="N410" s="144" t="s">
        <v>46</v>
      </c>
      <c r="P410" s="145">
        <f>O410*H410</f>
        <v>0</v>
      </c>
      <c r="Q410" s="145">
        <v>0.0001</v>
      </c>
      <c r="R410" s="145">
        <f>Q410*H410</f>
        <v>0.0001</v>
      </c>
      <c r="S410" s="145">
        <v>0</v>
      </c>
      <c r="T410" s="146">
        <f>S410*H410</f>
        <v>0</v>
      </c>
      <c r="AR410" s="147" t="s">
        <v>263</v>
      </c>
      <c r="AT410" s="147" t="s">
        <v>170</v>
      </c>
      <c r="AU410" s="147" t="s">
        <v>98</v>
      </c>
      <c r="AY410" s="15" t="s">
        <v>168</v>
      </c>
      <c r="BE410" s="148">
        <f>IF(N410="základní",J410,0)</f>
        <v>0</v>
      </c>
      <c r="BF410" s="148">
        <f>IF(N410="snížená",J410,0)</f>
        <v>0</v>
      </c>
      <c r="BG410" s="148">
        <f>IF(N410="zákl. přenesená",J410,0)</f>
        <v>0</v>
      </c>
      <c r="BH410" s="148">
        <f>IF(N410="sníž. přenesená",J410,0)</f>
        <v>0</v>
      </c>
      <c r="BI410" s="148">
        <f>IF(N410="nulová",J410,0)</f>
        <v>0</v>
      </c>
      <c r="BJ410" s="15" t="s">
        <v>88</v>
      </c>
      <c r="BK410" s="148">
        <f>ROUND(I410*H410,2)</f>
        <v>0</v>
      </c>
      <c r="BL410" s="15" t="s">
        <v>263</v>
      </c>
      <c r="BM410" s="147" t="s">
        <v>941</v>
      </c>
    </row>
    <row r="411" spans="2:65" s="1" customFormat="1" ht="33" customHeight="1">
      <c r="B411" s="30"/>
      <c r="C411" s="135" t="s">
        <v>942</v>
      </c>
      <c r="D411" s="135" t="s">
        <v>170</v>
      </c>
      <c r="E411" s="136" t="s">
        <v>943</v>
      </c>
      <c r="F411" s="137" t="s">
        <v>944</v>
      </c>
      <c r="G411" s="138" t="s">
        <v>767</v>
      </c>
      <c r="H411" s="139">
        <v>739.57</v>
      </c>
      <c r="I411" s="140"/>
      <c r="J411" s="141">
        <f>ROUND(I411*H411,2)</f>
        <v>0</v>
      </c>
      <c r="K411" s="142"/>
      <c r="L411" s="30"/>
      <c r="M411" s="143" t="s">
        <v>1</v>
      </c>
      <c r="N411" s="144" t="s">
        <v>46</v>
      </c>
      <c r="P411" s="145">
        <f>O411*H411</f>
        <v>0</v>
      </c>
      <c r="Q411" s="145">
        <v>0.0001</v>
      </c>
      <c r="R411" s="145">
        <f>Q411*H411</f>
        <v>0.07395700000000001</v>
      </c>
      <c r="S411" s="145">
        <v>0</v>
      </c>
      <c r="T411" s="146">
        <f>S411*H411</f>
        <v>0</v>
      </c>
      <c r="AR411" s="147" t="s">
        <v>263</v>
      </c>
      <c r="AT411" s="147" t="s">
        <v>170</v>
      </c>
      <c r="AU411" s="147" t="s">
        <v>98</v>
      </c>
      <c r="AY411" s="15" t="s">
        <v>168</v>
      </c>
      <c r="BE411" s="148">
        <f>IF(N411="základní",J411,0)</f>
        <v>0</v>
      </c>
      <c r="BF411" s="148">
        <f>IF(N411="snížená",J411,0)</f>
        <v>0</v>
      </c>
      <c r="BG411" s="148">
        <f>IF(N411="zákl. přenesená",J411,0)</f>
        <v>0</v>
      </c>
      <c r="BH411" s="148">
        <f>IF(N411="sníž. přenesená",J411,0)</f>
        <v>0</v>
      </c>
      <c r="BI411" s="148">
        <f>IF(N411="nulová",J411,0)</f>
        <v>0</v>
      </c>
      <c r="BJ411" s="15" t="s">
        <v>88</v>
      </c>
      <c r="BK411" s="148">
        <f>ROUND(I411*H411,2)</f>
        <v>0</v>
      </c>
      <c r="BL411" s="15" t="s">
        <v>263</v>
      </c>
      <c r="BM411" s="147" t="s">
        <v>945</v>
      </c>
    </row>
    <row r="412" spans="2:51" s="12" customFormat="1" ht="20.4">
      <c r="B412" s="153"/>
      <c r="D412" s="154" t="s">
        <v>183</v>
      </c>
      <c r="E412" s="155" t="s">
        <v>1</v>
      </c>
      <c r="F412" s="156" t="s">
        <v>946</v>
      </c>
      <c r="H412" s="157">
        <v>739.57</v>
      </c>
      <c r="I412" s="158"/>
      <c r="L412" s="153"/>
      <c r="M412" s="159"/>
      <c r="T412" s="160"/>
      <c r="AT412" s="155" t="s">
        <v>183</v>
      </c>
      <c r="AU412" s="155" t="s">
        <v>98</v>
      </c>
      <c r="AV412" s="12" t="s">
        <v>90</v>
      </c>
      <c r="AW412" s="12" t="s">
        <v>36</v>
      </c>
      <c r="AX412" s="12" t="s">
        <v>88</v>
      </c>
      <c r="AY412" s="155" t="s">
        <v>168</v>
      </c>
    </row>
    <row r="413" spans="2:65" s="1" customFormat="1" ht="21.75" customHeight="1">
      <c r="B413" s="30"/>
      <c r="C413" s="171" t="s">
        <v>947</v>
      </c>
      <c r="D413" s="171" t="s">
        <v>410</v>
      </c>
      <c r="E413" s="172" t="s">
        <v>948</v>
      </c>
      <c r="F413" s="173" t="s">
        <v>949</v>
      </c>
      <c r="G413" s="174" t="s">
        <v>187</v>
      </c>
      <c r="H413" s="175">
        <v>0.088</v>
      </c>
      <c r="I413" s="176"/>
      <c r="J413" s="177">
        <f>ROUND(I413*H413,2)</f>
        <v>0</v>
      </c>
      <c r="K413" s="178"/>
      <c r="L413" s="179"/>
      <c r="M413" s="180" t="s">
        <v>1</v>
      </c>
      <c r="N413" s="181" t="s">
        <v>46</v>
      </c>
      <c r="P413" s="145">
        <f>O413*H413</f>
        <v>0</v>
      </c>
      <c r="Q413" s="145">
        <v>1</v>
      </c>
      <c r="R413" s="145">
        <f>Q413*H413</f>
        <v>0.088</v>
      </c>
      <c r="S413" s="145">
        <v>0</v>
      </c>
      <c r="T413" s="146">
        <f>S413*H413</f>
        <v>0</v>
      </c>
      <c r="AR413" s="147" t="s">
        <v>364</v>
      </c>
      <c r="AT413" s="147" t="s">
        <v>410</v>
      </c>
      <c r="AU413" s="147" t="s">
        <v>98</v>
      </c>
      <c r="AY413" s="15" t="s">
        <v>168</v>
      </c>
      <c r="BE413" s="148">
        <f>IF(N413="základní",J413,0)</f>
        <v>0</v>
      </c>
      <c r="BF413" s="148">
        <f>IF(N413="snížená",J413,0)</f>
        <v>0</v>
      </c>
      <c r="BG413" s="148">
        <f>IF(N413="zákl. přenesená",J413,0)</f>
        <v>0</v>
      </c>
      <c r="BH413" s="148">
        <f>IF(N413="sníž. přenesená",J413,0)</f>
        <v>0</v>
      </c>
      <c r="BI413" s="148">
        <f>IF(N413="nulová",J413,0)</f>
        <v>0</v>
      </c>
      <c r="BJ413" s="15" t="s">
        <v>88</v>
      </c>
      <c r="BK413" s="148">
        <f>ROUND(I413*H413,2)</f>
        <v>0</v>
      </c>
      <c r="BL413" s="15" t="s">
        <v>263</v>
      </c>
      <c r="BM413" s="147" t="s">
        <v>950</v>
      </c>
    </row>
    <row r="414" spans="2:51" s="12" customFormat="1" ht="20.4">
      <c r="B414" s="153"/>
      <c r="D414" s="154" t="s">
        <v>183</v>
      </c>
      <c r="E414" s="155" t="s">
        <v>1</v>
      </c>
      <c r="F414" s="156" t="s">
        <v>951</v>
      </c>
      <c r="H414" s="157">
        <v>0.088</v>
      </c>
      <c r="I414" s="158"/>
      <c r="L414" s="153"/>
      <c r="M414" s="159"/>
      <c r="T414" s="160"/>
      <c r="AT414" s="155" t="s">
        <v>183</v>
      </c>
      <c r="AU414" s="155" t="s">
        <v>98</v>
      </c>
      <c r="AV414" s="12" t="s">
        <v>90</v>
      </c>
      <c r="AW414" s="12" t="s">
        <v>36</v>
      </c>
      <c r="AX414" s="12" t="s">
        <v>88</v>
      </c>
      <c r="AY414" s="155" t="s">
        <v>168</v>
      </c>
    </row>
    <row r="415" spans="2:65" s="1" customFormat="1" ht="21.75" customHeight="1">
      <c r="B415" s="30"/>
      <c r="C415" s="171" t="s">
        <v>952</v>
      </c>
      <c r="D415" s="171" t="s">
        <v>410</v>
      </c>
      <c r="E415" s="172" t="s">
        <v>953</v>
      </c>
      <c r="F415" s="173" t="s">
        <v>954</v>
      </c>
      <c r="G415" s="174" t="s">
        <v>187</v>
      </c>
      <c r="H415" s="175">
        <v>0.01</v>
      </c>
      <c r="I415" s="176"/>
      <c r="J415" s="177">
        <f>ROUND(I415*H415,2)</f>
        <v>0</v>
      </c>
      <c r="K415" s="178"/>
      <c r="L415" s="179"/>
      <c r="M415" s="180" t="s">
        <v>1</v>
      </c>
      <c r="N415" s="181" t="s">
        <v>46</v>
      </c>
      <c r="P415" s="145">
        <f>O415*H415</f>
        <v>0</v>
      </c>
      <c r="Q415" s="145">
        <v>1</v>
      </c>
      <c r="R415" s="145">
        <f>Q415*H415</f>
        <v>0.01</v>
      </c>
      <c r="S415" s="145">
        <v>0</v>
      </c>
      <c r="T415" s="146">
        <f>S415*H415</f>
        <v>0</v>
      </c>
      <c r="AR415" s="147" t="s">
        <v>364</v>
      </c>
      <c r="AT415" s="147" t="s">
        <v>410</v>
      </c>
      <c r="AU415" s="147" t="s">
        <v>98</v>
      </c>
      <c r="AY415" s="15" t="s">
        <v>168</v>
      </c>
      <c r="BE415" s="148">
        <f>IF(N415="základní",J415,0)</f>
        <v>0</v>
      </c>
      <c r="BF415" s="148">
        <f>IF(N415="snížená",J415,0)</f>
        <v>0</v>
      </c>
      <c r="BG415" s="148">
        <f>IF(N415="zákl. přenesená",J415,0)</f>
        <v>0</v>
      </c>
      <c r="BH415" s="148">
        <f>IF(N415="sníž. přenesená",J415,0)</f>
        <v>0</v>
      </c>
      <c r="BI415" s="148">
        <f>IF(N415="nulová",J415,0)</f>
        <v>0</v>
      </c>
      <c r="BJ415" s="15" t="s">
        <v>88</v>
      </c>
      <c r="BK415" s="148">
        <f>ROUND(I415*H415,2)</f>
        <v>0</v>
      </c>
      <c r="BL415" s="15" t="s">
        <v>263</v>
      </c>
      <c r="BM415" s="147" t="s">
        <v>955</v>
      </c>
    </row>
    <row r="416" spans="2:51" s="12" customFormat="1" ht="20.4">
      <c r="B416" s="153"/>
      <c r="D416" s="154" t="s">
        <v>183</v>
      </c>
      <c r="E416" s="155" t="s">
        <v>1</v>
      </c>
      <c r="F416" s="156" t="s">
        <v>956</v>
      </c>
      <c r="H416" s="157">
        <v>0.01</v>
      </c>
      <c r="I416" s="158"/>
      <c r="L416" s="153"/>
      <c r="M416" s="159"/>
      <c r="T416" s="160"/>
      <c r="AT416" s="155" t="s">
        <v>183</v>
      </c>
      <c r="AU416" s="155" t="s">
        <v>98</v>
      </c>
      <c r="AV416" s="12" t="s">
        <v>90</v>
      </c>
      <c r="AW416" s="12" t="s">
        <v>36</v>
      </c>
      <c r="AX416" s="12" t="s">
        <v>88</v>
      </c>
      <c r="AY416" s="155" t="s">
        <v>168</v>
      </c>
    </row>
    <row r="417" spans="2:65" s="1" customFormat="1" ht="21.75" customHeight="1">
      <c r="B417" s="30"/>
      <c r="C417" s="171" t="s">
        <v>957</v>
      </c>
      <c r="D417" s="171" t="s">
        <v>410</v>
      </c>
      <c r="E417" s="172" t="s">
        <v>958</v>
      </c>
      <c r="F417" s="173" t="s">
        <v>959</v>
      </c>
      <c r="G417" s="174" t="s">
        <v>187</v>
      </c>
      <c r="H417" s="175">
        <v>0.016</v>
      </c>
      <c r="I417" s="176"/>
      <c r="J417" s="177">
        <f>ROUND(I417*H417,2)</f>
        <v>0</v>
      </c>
      <c r="K417" s="178"/>
      <c r="L417" s="179"/>
      <c r="M417" s="180" t="s">
        <v>1</v>
      </c>
      <c r="N417" s="181" t="s">
        <v>46</v>
      </c>
      <c r="P417" s="145">
        <f>O417*H417</f>
        <v>0</v>
      </c>
      <c r="Q417" s="145">
        <v>1</v>
      </c>
      <c r="R417" s="145">
        <f>Q417*H417</f>
        <v>0.016</v>
      </c>
      <c r="S417" s="145">
        <v>0</v>
      </c>
      <c r="T417" s="146">
        <f>S417*H417</f>
        <v>0</v>
      </c>
      <c r="AR417" s="147" t="s">
        <v>364</v>
      </c>
      <c r="AT417" s="147" t="s">
        <v>410</v>
      </c>
      <c r="AU417" s="147" t="s">
        <v>98</v>
      </c>
      <c r="AY417" s="15" t="s">
        <v>168</v>
      </c>
      <c r="BE417" s="148">
        <f>IF(N417="základní",J417,0)</f>
        <v>0</v>
      </c>
      <c r="BF417" s="148">
        <f>IF(N417="snížená",J417,0)</f>
        <v>0</v>
      </c>
      <c r="BG417" s="148">
        <f>IF(N417="zákl. přenesená",J417,0)</f>
        <v>0</v>
      </c>
      <c r="BH417" s="148">
        <f>IF(N417="sníž. přenesená",J417,0)</f>
        <v>0</v>
      </c>
      <c r="BI417" s="148">
        <f>IF(N417="nulová",J417,0)</f>
        <v>0</v>
      </c>
      <c r="BJ417" s="15" t="s">
        <v>88</v>
      </c>
      <c r="BK417" s="148">
        <f>ROUND(I417*H417,2)</f>
        <v>0</v>
      </c>
      <c r="BL417" s="15" t="s">
        <v>263</v>
      </c>
      <c r="BM417" s="147" t="s">
        <v>960</v>
      </c>
    </row>
    <row r="418" spans="2:51" s="12" customFormat="1" ht="10.2">
      <c r="B418" s="153"/>
      <c r="D418" s="154" t="s">
        <v>183</v>
      </c>
      <c r="E418" s="155" t="s">
        <v>1</v>
      </c>
      <c r="F418" s="156" t="s">
        <v>961</v>
      </c>
      <c r="H418" s="157">
        <v>0.016</v>
      </c>
      <c r="I418" s="158"/>
      <c r="L418" s="153"/>
      <c r="M418" s="159"/>
      <c r="T418" s="160"/>
      <c r="AT418" s="155" t="s">
        <v>183</v>
      </c>
      <c r="AU418" s="155" t="s">
        <v>98</v>
      </c>
      <c r="AV418" s="12" t="s">
        <v>90</v>
      </c>
      <c r="AW418" s="12" t="s">
        <v>36</v>
      </c>
      <c r="AX418" s="12" t="s">
        <v>88</v>
      </c>
      <c r="AY418" s="155" t="s">
        <v>168</v>
      </c>
    </row>
    <row r="419" spans="2:65" s="1" customFormat="1" ht="21.75" customHeight="1">
      <c r="B419" s="30"/>
      <c r="C419" s="171" t="s">
        <v>962</v>
      </c>
      <c r="D419" s="171" t="s">
        <v>410</v>
      </c>
      <c r="E419" s="172" t="s">
        <v>963</v>
      </c>
      <c r="F419" s="173" t="s">
        <v>964</v>
      </c>
      <c r="G419" s="174" t="s">
        <v>187</v>
      </c>
      <c r="H419" s="175">
        <v>0.016</v>
      </c>
      <c r="I419" s="176"/>
      <c r="J419" s="177">
        <f>ROUND(I419*H419,2)</f>
        <v>0</v>
      </c>
      <c r="K419" s="178"/>
      <c r="L419" s="179"/>
      <c r="M419" s="180" t="s">
        <v>1</v>
      </c>
      <c r="N419" s="181" t="s">
        <v>46</v>
      </c>
      <c r="P419" s="145">
        <f>O419*H419</f>
        <v>0</v>
      </c>
      <c r="Q419" s="145">
        <v>1</v>
      </c>
      <c r="R419" s="145">
        <f>Q419*H419</f>
        <v>0.016</v>
      </c>
      <c r="S419" s="145">
        <v>0</v>
      </c>
      <c r="T419" s="146">
        <f>S419*H419</f>
        <v>0</v>
      </c>
      <c r="AR419" s="147" t="s">
        <v>364</v>
      </c>
      <c r="AT419" s="147" t="s">
        <v>410</v>
      </c>
      <c r="AU419" s="147" t="s">
        <v>98</v>
      </c>
      <c r="AY419" s="15" t="s">
        <v>168</v>
      </c>
      <c r="BE419" s="148">
        <f>IF(N419="základní",J419,0)</f>
        <v>0</v>
      </c>
      <c r="BF419" s="148">
        <f>IF(N419="snížená",J419,0)</f>
        <v>0</v>
      </c>
      <c r="BG419" s="148">
        <f>IF(N419="zákl. přenesená",J419,0)</f>
        <v>0</v>
      </c>
      <c r="BH419" s="148">
        <f>IF(N419="sníž. přenesená",J419,0)</f>
        <v>0</v>
      </c>
      <c r="BI419" s="148">
        <f>IF(N419="nulová",J419,0)</f>
        <v>0</v>
      </c>
      <c r="BJ419" s="15" t="s">
        <v>88</v>
      </c>
      <c r="BK419" s="148">
        <f>ROUND(I419*H419,2)</f>
        <v>0</v>
      </c>
      <c r="BL419" s="15" t="s">
        <v>263</v>
      </c>
      <c r="BM419" s="147" t="s">
        <v>965</v>
      </c>
    </row>
    <row r="420" spans="2:51" s="12" customFormat="1" ht="10.2">
      <c r="B420" s="153"/>
      <c r="D420" s="154" t="s">
        <v>183</v>
      </c>
      <c r="E420" s="155" t="s">
        <v>1</v>
      </c>
      <c r="F420" s="156" t="s">
        <v>966</v>
      </c>
      <c r="H420" s="157">
        <v>0.016</v>
      </c>
      <c r="I420" s="158"/>
      <c r="L420" s="153"/>
      <c r="M420" s="159"/>
      <c r="T420" s="160"/>
      <c r="AT420" s="155" t="s">
        <v>183</v>
      </c>
      <c r="AU420" s="155" t="s">
        <v>98</v>
      </c>
      <c r="AV420" s="12" t="s">
        <v>90</v>
      </c>
      <c r="AW420" s="12" t="s">
        <v>36</v>
      </c>
      <c r="AX420" s="12" t="s">
        <v>88</v>
      </c>
      <c r="AY420" s="155" t="s">
        <v>168</v>
      </c>
    </row>
    <row r="421" spans="2:65" s="1" customFormat="1" ht="21.75" customHeight="1">
      <c r="B421" s="30"/>
      <c r="C421" s="171" t="s">
        <v>967</v>
      </c>
      <c r="D421" s="171" t="s">
        <v>410</v>
      </c>
      <c r="E421" s="172" t="s">
        <v>968</v>
      </c>
      <c r="F421" s="173" t="s">
        <v>969</v>
      </c>
      <c r="G421" s="174" t="s">
        <v>187</v>
      </c>
      <c r="H421" s="175">
        <v>0.209</v>
      </c>
      <c r="I421" s="176"/>
      <c r="J421" s="177">
        <f>ROUND(I421*H421,2)</f>
        <v>0</v>
      </c>
      <c r="K421" s="178"/>
      <c r="L421" s="179"/>
      <c r="M421" s="180" t="s">
        <v>1</v>
      </c>
      <c r="N421" s="181" t="s">
        <v>46</v>
      </c>
      <c r="P421" s="145">
        <f>O421*H421</f>
        <v>0</v>
      </c>
      <c r="Q421" s="145">
        <v>1</v>
      </c>
      <c r="R421" s="145">
        <f>Q421*H421</f>
        <v>0.209</v>
      </c>
      <c r="S421" s="145">
        <v>0</v>
      </c>
      <c r="T421" s="146">
        <f>S421*H421</f>
        <v>0</v>
      </c>
      <c r="AR421" s="147" t="s">
        <v>364</v>
      </c>
      <c r="AT421" s="147" t="s">
        <v>410</v>
      </c>
      <c r="AU421" s="147" t="s">
        <v>98</v>
      </c>
      <c r="AY421" s="15" t="s">
        <v>168</v>
      </c>
      <c r="BE421" s="148">
        <f>IF(N421="základní",J421,0)</f>
        <v>0</v>
      </c>
      <c r="BF421" s="148">
        <f>IF(N421="snížená",J421,0)</f>
        <v>0</v>
      </c>
      <c r="BG421" s="148">
        <f>IF(N421="zákl. přenesená",J421,0)</f>
        <v>0</v>
      </c>
      <c r="BH421" s="148">
        <f>IF(N421="sníž. přenesená",J421,0)</f>
        <v>0</v>
      </c>
      <c r="BI421" s="148">
        <f>IF(N421="nulová",J421,0)</f>
        <v>0</v>
      </c>
      <c r="BJ421" s="15" t="s">
        <v>88</v>
      </c>
      <c r="BK421" s="148">
        <f>ROUND(I421*H421,2)</f>
        <v>0</v>
      </c>
      <c r="BL421" s="15" t="s">
        <v>263</v>
      </c>
      <c r="BM421" s="147" t="s">
        <v>970</v>
      </c>
    </row>
    <row r="422" spans="2:51" s="12" customFormat="1" ht="30.6">
      <c r="B422" s="153"/>
      <c r="D422" s="154" t="s">
        <v>183</v>
      </c>
      <c r="E422" s="155" t="s">
        <v>1</v>
      </c>
      <c r="F422" s="156" t="s">
        <v>971</v>
      </c>
      <c r="H422" s="157">
        <v>0.209</v>
      </c>
      <c r="I422" s="158"/>
      <c r="L422" s="153"/>
      <c r="M422" s="159"/>
      <c r="T422" s="160"/>
      <c r="AT422" s="155" t="s">
        <v>183</v>
      </c>
      <c r="AU422" s="155" t="s">
        <v>98</v>
      </c>
      <c r="AV422" s="12" t="s">
        <v>90</v>
      </c>
      <c r="AW422" s="12" t="s">
        <v>36</v>
      </c>
      <c r="AX422" s="12" t="s">
        <v>88</v>
      </c>
      <c r="AY422" s="155" t="s">
        <v>168</v>
      </c>
    </row>
    <row r="423" spans="2:65" s="1" customFormat="1" ht="24.15" customHeight="1">
      <c r="B423" s="30"/>
      <c r="C423" s="171" t="s">
        <v>972</v>
      </c>
      <c r="D423" s="171" t="s">
        <v>410</v>
      </c>
      <c r="E423" s="172" t="s">
        <v>973</v>
      </c>
      <c r="F423" s="173" t="s">
        <v>974</v>
      </c>
      <c r="G423" s="174" t="s">
        <v>208</v>
      </c>
      <c r="H423" s="175">
        <v>4.07</v>
      </c>
      <c r="I423" s="176"/>
      <c r="J423" s="177">
        <f>ROUND(I423*H423,2)</f>
        <v>0</v>
      </c>
      <c r="K423" s="178"/>
      <c r="L423" s="179"/>
      <c r="M423" s="180" t="s">
        <v>1</v>
      </c>
      <c r="N423" s="181" t="s">
        <v>46</v>
      </c>
      <c r="P423" s="145">
        <f>O423*H423</f>
        <v>0</v>
      </c>
      <c r="Q423" s="145">
        <v>0.00567</v>
      </c>
      <c r="R423" s="145">
        <f>Q423*H423</f>
        <v>0.0230769</v>
      </c>
      <c r="S423" s="145">
        <v>0</v>
      </c>
      <c r="T423" s="146">
        <f>S423*H423</f>
        <v>0</v>
      </c>
      <c r="AR423" s="147" t="s">
        <v>364</v>
      </c>
      <c r="AT423" s="147" t="s">
        <v>410</v>
      </c>
      <c r="AU423" s="147" t="s">
        <v>98</v>
      </c>
      <c r="AY423" s="15" t="s">
        <v>168</v>
      </c>
      <c r="BE423" s="148">
        <f>IF(N423="základní",J423,0)</f>
        <v>0</v>
      </c>
      <c r="BF423" s="148">
        <f>IF(N423="snížená",J423,0)</f>
        <v>0</v>
      </c>
      <c r="BG423" s="148">
        <f>IF(N423="zákl. přenesená",J423,0)</f>
        <v>0</v>
      </c>
      <c r="BH423" s="148">
        <f>IF(N423="sníž. přenesená",J423,0)</f>
        <v>0</v>
      </c>
      <c r="BI423" s="148">
        <f>IF(N423="nulová",J423,0)</f>
        <v>0</v>
      </c>
      <c r="BJ423" s="15" t="s">
        <v>88</v>
      </c>
      <c r="BK423" s="148">
        <f>ROUND(I423*H423,2)</f>
        <v>0</v>
      </c>
      <c r="BL423" s="15" t="s">
        <v>263</v>
      </c>
      <c r="BM423" s="147" t="s">
        <v>975</v>
      </c>
    </row>
    <row r="424" spans="2:51" s="12" customFormat="1" ht="10.2">
      <c r="B424" s="153"/>
      <c r="D424" s="154" t="s">
        <v>183</v>
      </c>
      <c r="E424" s="155" t="s">
        <v>1</v>
      </c>
      <c r="F424" s="156" t="s">
        <v>976</v>
      </c>
      <c r="H424" s="157">
        <v>4.07</v>
      </c>
      <c r="I424" s="158"/>
      <c r="L424" s="153"/>
      <c r="M424" s="159"/>
      <c r="T424" s="160"/>
      <c r="AT424" s="155" t="s">
        <v>183</v>
      </c>
      <c r="AU424" s="155" t="s">
        <v>98</v>
      </c>
      <c r="AV424" s="12" t="s">
        <v>90</v>
      </c>
      <c r="AW424" s="12" t="s">
        <v>36</v>
      </c>
      <c r="AX424" s="12" t="s">
        <v>88</v>
      </c>
      <c r="AY424" s="155" t="s">
        <v>168</v>
      </c>
    </row>
    <row r="425" spans="2:65" s="1" customFormat="1" ht="24.15" customHeight="1">
      <c r="B425" s="30"/>
      <c r="C425" s="171" t="s">
        <v>977</v>
      </c>
      <c r="D425" s="171" t="s">
        <v>410</v>
      </c>
      <c r="E425" s="172" t="s">
        <v>978</v>
      </c>
      <c r="F425" s="173" t="s">
        <v>979</v>
      </c>
      <c r="G425" s="174" t="s">
        <v>208</v>
      </c>
      <c r="H425" s="175">
        <v>0.55</v>
      </c>
      <c r="I425" s="176"/>
      <c r="J425" s="177">
        <f>ROUND(I425*H425,2)</f>
        <v>0</v>
      </c>
      <c r="K425" s="178"/>
      <c r="L425" s="179"/>
      <c r="M425" s="180" t="s">
        <v>1</v>
      </c>
      <c r="N425" s="181" t="s">
        <v>46</v>
      </c>
      <c r="P425" s="145">
        <f>O425*H425</f>
        <v>0</v>
      </c>
      <c r="Q425" s="145">
        <v>0.00555</v>
      </c>
      <c r="R425" s="145">
        <f>Q425*H425</f>
        <v>0.0030525000000000005</v>
      </c>
      <c r="S425" s="145">
        <v>0</v>
      </c>
      <c r="T425" s="146">
        <f>S425*H425</f>
        <v>0</v>
      </c>
      <c r="AR425" s="147" t="s">
        <v>364</v>
      </c>
      <c r="AT425" s="147" t="s">
        <v>410</v>
      </c>
      <c r="AU425" s="147" t="s">
        <v>98</v>
      </c>
      <c r="AY425" s="15" t="s">
        <v>168</v>
      </c>
      <c r="BE425" s="148">
        <f>IF(N425="základní",J425,0)</f>
        <v>0</v>
      </c>
      <c r="BF425" s="148">
        <f>IF(N425="snížená",J425,0)</f>
        <v>0</v>
      </c>
      <c r="BG425" s="148">
        <f>IF(N425="zákl. přenesená",J425,0)</f>
        <v>0</v>
      </c>
      <c r="BH425" s="148">
        <f>IF(N425="sníž. přenesená",J425,0)</f>
        <v>0</v>
      </c>
      <c r="BI425" s="148">
        <f>IF(N425="nulová",J425,0)</f>
        <v>0</v>
      </c>
      <c r="BJ425" s="15" t="s">
        <v>88</v>
      </c>
      <c r="BK425" s="148">
        <f>ROUND(I425*H425,2)</f>
        <v>0</v>
      </c>
      <c r="BL425" s="15" t="s">
        <v>263</v>
      </c>
      <c r="BM425" s="147" t="s">
        <v>980</v>
      </c>
    </row>
    <row r="426" spans="2:51" s="12" customFormat="1" ht="10.2">
      <c r="B426" s="153"/>
      <c r="D426" s="154" t="s">
        <v>183</v>
      </c>
      <c r="E426" s="155" t="s">
        <v>1</v>
      </c>
      <c r="F426" s="156" t="s">
        <v>981</v>
      </c>
      <c r="H426" s="157">
        <v>0.55</v>
      </c>
      <c r="I426" s="158"/>
      <c r="L426" s="153"/>
      <c r="M426" s="159"/>
      <c r="T426" s="160"/>
      <c r="AT426" s="155" t="s">
        <v>183</v>
      </c>
      <c r="AU426" s="155" t="s">
        <v>98</v>
      </c>
      <c r="AV426" s="12" t="s">
        <v>90</v>
      </c>
      <c r="AW426" s="12" t="s">
        <v>36</v>
      </c>
      <c r="AX426" s="12" t="s">
        <v>88</v>
      </c>
      <c r="AY426" s="155" t="s">
        <v>168</v>
      </c>
    </row>
    <row r="427" spans="2:65" s="1" customFormat="1" ht="24.15" customHeight="1">
      <c r="B427" s="30"/>
      <c r="C427" s="135" t="s">
        <v>982</v>
      </c>
      <c r="D427" s="135" t="s">
        <v>170</v>
      </c>
      <c r="E427" s="136" t="s">
        <v>983</v>
      </c>
      <c r="F427" s="137" t="s">
        <v>984</v>
      </c>
      <c r="G427" s="138" t="s">
        <v>179</v>
      </c>
      <c r="H427" s="139">
        <v>8.39</v>
      </c>
      <c r="I427" s="140"/>
      <c r="J427" s="141">
        <f>ROUND(I427*H427,2)</f>
        <v>0</v>
      </c>
      <c r="K427" s="142"/>
      <c r="L427" s="30"/>
      <c r="M427" s="143" t="s">
        <v>1</v>
      </c>
      <c r="N427" s="144" t="s">
        <v>46</v>
      </c>
      <c r="P427" s="145">
        <f>O427*H427</f>
        <v>0</v>
      </c>
      <c r="Q427" s="145">
        <v>0.043</v>
      </c>
      <c r="R427" s="145">
        <f>Q427*H427</f>
        <v>0.36077</v>
      </c>
      <c r="S427" s="145">
        <v>0.043</v>
      </c>
      <c r="T427" s="146">
        <f>S427*H427</f>
        <v>0.36077</v>
      </c>
      <c r="AR427" s="147" t="s">
        <v>263</v>
      </c>
      <c r="AT427" s="147" t="s">
        <v>170</v>
      </c>
      <c r="AU427" s="147" t="s">
        <v>98</v>
      </c>
      <c r="AY427" s="15" t="s">
        <v>168</v>
      </c>
      <c r="BE427" s="148">
        <f>IF(N427="základní",J427,0)</f>
        <v>0</v>
      </c>
      <c r="BF427" s="148">
        <f>IF(N427="snížená",J427,0)</f>
        <v>0</v>
      </c>
      <c r="BG427" s="148">
        <f>IF(N427="zákl. přenesená",J427,0)</f>
        <v>0</v>
      </c>
      <c r="BH427" s="148">
        <f>IF(N427="sníž. přenesená",J427,0)</f>
        <v>0</v>
      </c>
      <c r="BI427" s="148">
        <f>IF(N427="nulová",J427,0)</f>
        <v>0</v>
      </c>
      <c r="BJ427" s="15" t="s">
        <v>88</v>
      </c>
      <c r="BK427" s="148">
        <f>ROUND(I427*H427,2)</f>
        <v>0</v>
      </c>
      <c r="BL427" s="15" t="s">
        <v>263</v>
      </c>
      <c r="BM427" s="147" t="s">
        <v>985</v>
      </c>
    </row>
    <row r="428" spans="2:47" s="1" customFormat="1" ht="10.2">
      <c r="B428" s="30"/>
      <c r="D428" s="149" t="s">
        <v>181</v>
      </c>
      <c r="F428" s="150" t="s">
        <v>986</v>
      </c>
      <c r="I428" s="151"/>
      <c r="L428" s="30"/>
      <c r="M428" s="152"/>
      <c r="T428" s="54"/>
      <c r="AT428" s="15" t="s">
        <v>181</v>
      </c>
      <c r="AU428" s="15" t="s">
        <v>98</v>
      </c>
    </row>
    <row r="429" spans="2:51" s="12" customFormat="1" ht="20.4">
      <c r="B429" s="153"/>
      <c r="D429" s="154" t="s">
        <v>183</v>
      </c>
      <c r="E429" s="155" t="s">
        <v>1</v>
      </c>
      <c r="F429" s="156" t="s">
        <v>987</v>
      </c>
      <c r="H429" s="157">
        <v>8.39</v>
      </c>
      <c r="I429" s="158"/>
      <c r="L429" s="153"/>
      <c r="M429" s="159"/>
      <c r="T429" s="160"/>
      <c r="AT429" s="155" t="s">
        <v>183</v>
      </c>
      <c r="AU429" s="155" t="s">
        <v>98</v>
      </c>
      <c r="AV429" s="12" t="s">
        <v>90</v>
      </c>
      <c r="AW429" s="12" t="s">
        <v>36</v>
      </c>
      <c r="AX429" s="12" t="s">
        <v>88</v>
      </c>
      <c r="AY429" s="155" t="s">
        <v>168</v>
      </c>
    </row>
    <row r="430" spans="2:65" s="1" customFormat="1" ht="24.15" customHeight="1">
      <c r="B430" s="30"/>
      <c r="C430" s="135" t="s">
        <v>988</v>
      </c>
      <c r="D430" s="135" t="s">
        <v>170</v>
      </c>
      <c r="E430" s="136" t="s">
        <v>989</v>
      </c>
      <c r="F430" s="137" t="s">
        <v>990</v>
      </c>
      <c r="G430" s="138" t="s">
        <v>179</v>
      </c>
      <c r="H430" s="139">
        <v>8.39</v>
      </c>
      <c r="I430" s="140"/>
      <c r="J430" s="141">
        <f>ROUND(I430*H430,2)</f>
        <v>0</v>
      </c>
      <c r="K430" s="142"/>
      <c r="L430" s="30"/>
      <c r="M430" s="143" t="s">
        <v>1</v>
      </c>
      <c r="N430" s="144" t="s">
        <v>46</v>
      </c>
      <c r="P430" s="145">
        <f>O430*H430</f>
        <v>0</v>
      </c>
      <c r="Q430" s="145">
        <v>0.00126</v>
      </c>
      <c r="R430" s="145">
        <f>Q430*H430</f>
        <v>0.010571400000000002</v>
      </c>
      <c r="S430" s="145">
        <v>0</v>
      </c>
      <c r="T430" s="146">
        <f>S430*H430</f>
        <v>0</v>
      </c>
      <c r="AR430" s="147" t="s">
        <v>263</v>
      </c>
      <c r="AT430" s="147" t="s">
        <v>170</v>
      </c>
      <c r="AU430" s="147" t="s">
        <v>98</v>
      </c>
      <c r="AY430" s="15" t="s">
        <v>168</v>
      </c>
      <c r="BE430" s="148">
        <f>IF(N430="základní",J430,0)</f>
        <v>0</v>
      </c>
      <c r="BF430" s="148">
        <f>IF(N430="snížená",J430,0)</f>
        <v>0</v>
      </c>
      <c r="BG430" s="148">
        <f>IF(N430="zákl. přenesená",J430,0)</f>
        <v>0</v>
      </c>
      <c r="BH430" s="148">
        <f>IF(N430="sníž. přenesená",J430,0)</f>
        <v>0</v>
      </c>
      <c r="BI430" s="148">
        <f>IF(N430="nulová",J430,0)</f>
        <v>0</v>
      </c>
      <c r="BJ430" s="15" t="s">
        <v>88</v>
      </c>
      <c r="BK430" s="148">
        <f>ROUND(I430*H430,2)</f>
        <v>0</v>
      </c>
      <c r="BL430" s="15" t="s">
        <v>263</v>
      </c>
      <c r="BM430" s="147" t="s">
        <v>991</v>
      </c>
    </row>
    <row r="431" spans="2:47" s="1" customFormat="1" ht="10.2">
      <c r="B431" s="30"/>
      <c r="D431" s="149" t="s">
        <v>181</v>
      </c>
      <c r="F431" s="150" t="s">
        <v>992</v>
      </c>
      <c r="I431" s="151"/>
      <c r="L431" s="30"/>
      <c r="M431" s="152"/>
      <c r="T431" s="54"/>
      <c r="AT431" s="15" t="s">
        <v>181</v>
      </c>
      <c r="AU431" s="15" t="s">
        <v>98</v>
      </c>
    </row>
    <row r="432" spans="2:65" s="1" customFormat="1" ht="16.5" customHeight="1">
      <c r="B432" s="30"/>
      <c r="C432" s="171" t="s">
        <v>993</v>
      </c>
      <c r="D432" s="171" t="s">
        <v>410</v>
      </c>
      <c r="E432" s="172" t="s">
        <v>994</v>
      </c>
      <c r="F432" s="173" t="s">
        <v>995</v>
      </c>
      <c r="G432" s="174" t="s">
        <v>767</v>
      </c>
      <c r="H432" s="175">
        <v>15.522</v>
      </c>
      <c r="I432" s="176"/>
      <c r="J432" s="177">
        <f>ROUND(I432*H432,2)</f>
        <v>0</v>
      </c>
      <c r="K432" s="178"/>
      <c r="L432" s="179"/>
      <c r="M432" s="180" t="s">
        <v>1</v>
      </c>
      <c r="N432" s="181" t="s">
        <v>46</v>
      </c>
      <c r="P432" s="145">
        <f>O432*H432</f>
        <v>0</v>
      </c>
      <c r="Q432" s="145">
        <v>0.001</v>
      </c>
      <c r="R432" s="145">
        <f>Q432*H432</f>
        <v>0.015522000000000001</v>
      </c>
      <c r="S432" s="145">
        <v>0</v>
      </c>
      <c r="T432" s="146">
        <f>S432*H432</f>
        <v>0</v>
      </c>
      <c r="AR432" s="147" t="s">
        <v>364</v>
      </c>
      <c r="AT432" s="147" t="s">
        <v>410</v>
      </c>
      <c r="AU432" s="147" t="s">
        <v>98</v>
      </c>
      <c r="AY432" s="15" t="s">
        <v>168</v>
      </c>
      <c r="BE432" s="148">
        <f>IF(N432="základní",J432,0)</f>
        <v>0</v>
      </c>
      <c r="BF432" s="148">
        <f>IF(N432="snížená",J432,0)</f>
        <v>0</v>
      </c>
      <c r="BG432" s="148">
        <f>IF(N432="zákl. přenesená",J432,0)</f>
        <v>0</v>
      </c>
      <c r="BH432" s="148">
        <f>IF(N432="sníž. přenesená",J432,0)</f>
        <v>0</v>
      </c>
      <c r="BI432" s="148">
        <f>IF(N432="nulová",J432,0)</f>
        <v>0</v>
      </c>
      <c r="BJ432" s="15" t="s">
        <v>88</v>
      </c>
      <c r="BK432" s="148">
        <f>ROUND(I432*H432,2)</f>
        <v>0</v>
      </c>
      <c r="BL432" s="15" t="s">
        <v>263</v>
      </c>
      <c r="BM432" s="147" t="s">
        <v>996</v>
      </c>
    </row>
    <row r="433" spans="2:51" s="12" customFormat="1" ht="10.2">
      <c r="B433" s="153"/>
      <c r="D433" s="154" t="s">
        <v>183</v>
      </c>
      <c r="F433" s="156" t="s">
        <v>997</v>
      </c>
      <c r="H433" s="157">
        <v>15.522</v>
      </c>
      <c r="I433" s="158"/>
      <c r="L433" s="153"/>
      <c r="M433" s="159"/>
      <c r="T433" s="160"/>
      <c r="AT433" s="155" t="s">
        <v>183</v>
      </c>
      <c r="AU433" s="155" t="s">
        <v>98</v>
      </c>
      <c r="AV433" s="12" t="s">
        <v>90</v>
      </c>
      <c r="AW433" s="12" t="s">
        <v>4</v>
      </c>
      <c r="AX433" s="12" t="s">
        <v>88</v>
      </c>
      <c r="AY433" s="155" t="s">
        <v>168</v>
      </c>
    </row>
    <row r="434" spans="2:65" s="1" customFormat="1" ht="44.25" customHeight="1">
      <c r="B434" s="30"/>
      <c r="C434" s="171" t="s">
        <v>998</v>
      </c>
      <c r="D434" s="171" t="s">
        <v>410</v>
      </c>
      <c r="E434" s="172" t="s">
        <v>999</v>
      </c>
      <c r="F434" s="173" t="s">
        <v>1000</v>
      </c>
      <c r="G434" s="174" t="s">
        <v>767</v>
      </c>
      <c r="H434" s="175">
        <v>12.9</v>
      </c>
      <c r="I434" s="176"/>
      <c r="J434" s="177">
        <f>ROUND(I434*H434,2)</f>
        <v>0</v>
      </c>
      <c r="K434" s="178"/>
      <c r="L434" s="179"/>
      <c r="M434" s="180" t="s">
        <v>1</v>
      </c>
      <c r="N434" s="181" t="s">
        <v>46</v>
      </c>
      <c r="P434" s="145">
        <f>O434*H434</f>
        <v>0</v>
      </c>
      <c r="Q434" s="145">
        <v>0.001</v>
      </c>
      <c r="R434" s="145">
        <f>Q434*H434</f>
        <v>0.0129</v>
      </c>
      <c r="S434" s="145">
        <v>0</v>
      </c>
      <c r="T434" s="146">
        <f>S434*H434</f>
        <v>0</v>
      </c>
      <c r="AR434" s="147" t="s">
        <v>364</v>
      </c>
      <c r="AT434" s="147" t="s">
        <v>410</v>
      </c>
      <c r="AU434" s="147" t="s">
        <v>98</v>
      </c>
      <c r="AY434" s="15" t="s">
        <v>168</v>
      </c>
      <c r="BE434" s="148">
        <f>IF(N434="základní",J434,0)</f>
        <v>0</v>
      </c>
      <c r="BF434" s="148">
        <f>IF(N434="snížená",J434,0)</f>
        <v>0</v>
      </c>
      <c r="BG434" s="148">
        <f>IF(N434="zákl. přenesená",J434,0)</f>
        <v>0</v>
      </c>
      <c r="BH434" s="148">
        <f>IF(N434="sníž. přenesená",J434,0)</f>
        <v>0</v>
      </c>
      <c r="BI434" s="148">
        <f>IF(N434="nulová",J434,0)</f>
        <v>0</v>
      </c>
      <c r="BJ434" s="15" t="s">
        <v>88</v>
      </c>
      <c r="BK434" s="148">
        <f>ROUND(I434*H434,2)</f>
        <v>0</v>
      </c>
      <c r="BL434" s="15" t="s">
        <v>263</v>
      </c>
      <c r="BM434" s="147" t="s">
        <v>1001</v>
      </c>
    </row>
    <row r="435" spans="2:47" s="1" customFormat="1" ht="38.4">
      <c r="B435" s="30"/>
      <c r="D435" s="154" t="s">
        <v>414</v>
      </c>
      <c r="F435" s="182" t="s">
        <v>1002</v>
      </c>
      <c r="I435" s="151"/>
      <c r="L435" s="30"/>
      <c r="M435" s="152"/>
      <c r="T435" s="54"/>
      <c r="AT435" s="15" t="s">
        <v>414</v>
      </c>
      <c r="AU435" s="15" t="s">
        <v>98</v>
      </c>
    </row>
    <row r="436" spans="2:65" s="1" customFormat="1" ht="44.25" customHeight="1">
      <c r="B436" s="30"/>
      <c r="C436" s="171" t="s">
        <v>1003</v>
      </c>
      <c r="D436" s="171" t="s">
        <v>410</v>
      </c>
      <c r="E436" s="172" t="s">
        <v>1004</v>
      </c>
      <c r="F436" s="173" t="s">
        <v>1005</v>
      </c>
      <c r="G436" s="174" t="s">
        <v>767</v>
      </c>
      <c r="H436" s="175">
        <v>54.3</v>
      </c>
      <c r="I436" s="176"/>
      <c r="J436" s="177">
        <f>ROUND(I436*H436,2)</f>
        <v>0</v>
      </c>
      <c r="K436" s="178"/>
      <c r="L436" s="179"/>
      <c r="M436" s="180" t="s">
        <v>1</v>
      </c>
      <c r="N436" s="181" t="s">
        <v>46</v>
      </c>
      <c r="P436" s="145">
        <f>O436*H436</f>
        <v>0</v>
      </c>
      <c r="Q436" s="145">
        <v>0.001</v>
      </c>
      <c r="R436" s="145">
        <f>Q436*H436</f>
        <v>0.0543</v>
      </c>
      <c r="S436" s="145">
        <v>0</v>
      </c>
      <c r="T436" s="146">
        <f>S436*H436</f>
        <v>0</v>
      </c>
      <c r="AR436" s="147" t="s">
        <v>364</v>
      </c>
      <c r="AT436" s="147" t="s">
        <v>410</v>
      </c>
      <c r="AU436" s="147" t="s">
        <v>98</v>
      </c>
      <c r="AY436" s="15" t="s">
        <v>168</v>
      </c>
      <c r="BE436" s="148">
        <f>IF(N436="základní",J436,0)</f>
        <v>0</v>
      </c>
      <c r="BF436" s="148">
        <f>IF(N436="snížená",J436,0)</f>
        <v>0</v>
      </c>
      <c r="BG436" s="148">
        <f>IF(N436="zákl. přenesená",J436,0)</f>
        <v>0</v>
      </c>
      <c r="BH436" s="148">
        <f>IF(N436="sníž. přenesená",J436,0)</f>
        <v>0</v>
      </c>
      <c r="BI436" s="148">
        <f>IF(N436="nulová",J436,0)</f>
        <v>0</v>
      </c>
      <c r="BJ436" s="15" t="s">
        <v>88</v>
      </c>
      <c r="BK436" s="148">
        <f>ROUND(I436*H436,2)</f>
        <v>0</v>
      </c>
      <c r="BL436" s="15" t="s">
        <v>263</v>
      </c>
      <c r="BM436" s="147" t="s">
        <v>1006</v>
      </c>
    </row>
    <row r="437" spans="2:47" s="1" customFormat="1" ht="48">
      <c r="B437" s="30"/>
      <c r="D437" s="154" t="s">
        <v>414</v>
      </c>
      <c r="F437" s="182" t="s">
        <v>1007</v>
      </c>
      <c r="I437" s="151"/>
      <c r="L437" s="30"/>
      <c r="M437" s="152"/>
      <c r="T437" s="54"/>
      <c r="AT437" s="15" t="s">
        <v>414</v>
      </c>
      <c r="AU437" s="15" t="s">
        <v>98</v>
      </c>
    </row>
    <row r="438" spans="2:65" s="1" customFormat="1" ht="24.15" customHeight="1">
      <c r="B438" s="30"/>
      <c r="C438" s="171" t="s">
        <v>1008</v>
      </c>
      <c r="D438" s="171" t="s">
        <v>410</v>
      </c>
      <c r="E438" s="172" t="s">
        <v>1009</v>
      </c>
      <c r="F438" s="173" t="s">
        <v>803</v>
      </c>
      <c r="G438" s="174" t="s">
        <v>767</v>
      </c>
      <c r="H438" s="175">
        <v>18</v>
      </c>
      <c r="I438" s="176"/>
      <c r="J438" s="177">
        <f>ROUND(I438*H438,2)</f>
        <v>0</v>
      </c>
      <c r="K438" s="178"/>
      <c r="L438" s="179"/>
      <c r="M438" s="180" t="s">
        <v>1</v>
      </c>
      <c r="N438" s="181" t="s">
        <v>46</v>
      </c>
      <c r="P438" s="145">
        <f>O438*H438</f>
        <v>0</v>
      </c>
      <c r="Q438" s="145">
        <v>0.001</v>
      </c>
      <c r="R438" s="145">
        <f>Q438*H438</f>
        <v>0.018000000000000002</v>
      </c>
      <c r="S438" s="145">
        <v>0</v>
      </c>
      <c r="T438" s="146">
        <f>S438*H438</f>
        <v>0</v>
      </c>
      <c r="AR438" s="147" t="s">
        <v>364</v>
      </c>
      <c r="AT438" s="147" t="s">
        <v>410</v>
      </c>
      <c r="AU438" s="147" t="s">
        <v>98</v>
      </c>
      <c r="AY438" s="15" t="s">
        <v>168</v>
      </c>
      <c r="BE438" s="148">
        <f>IF(N438="základní",J438,0)</f>
        <v>0</v>
      </c>
      <c r="BF438" s="148">
        <f>IF(N438="snížená",J438,0)</f>
        <v>0</v>
      </c>
      <c r="BG438" s="148">
        <f>IF(N438="zákl. přenesená",J438,0)</f>
        <v>0</v>
      </c>
      <c r="BH438" s="148">
        <f>IF(N438="sníž. přenesená",J438,0)</f>
        <v>0</v>
      </c>
      <c r="BI438" s="148">
        <f>IF(N438="nulová",J438,0)</f>
        <v>0</v>
      </c>
      <c r="BJ438" s="15" t="s">
        <v>88</v>
      </c>
      <c r="BK438" s="148">
        <f>ROUND(I438*H438,2)</f>
        <v>0</v>
      </c>
      <c r="BL438" s="15" t="s">
        <v>263</v>
      </c>
      <c r="BM438" s="147" t="s">
        <v>1010</v>
      </c>
    </row>
    <row r="439" spans="2:47" s="1" customFormat="1" ht="19.2">
      <c r="B439" s="30"/>
      <c r="D439" s="154" t="s">
        <v>414</v>
      </c>
      <c r="F439" s="182" t="s">
        <v>1011</v>
      </c>
      <c r="I439" s="151"/>
      <c r="L439" s="30"/>
      <c r="M439" s="152"/>
      <c r="T439" s="54"/>
      <c r="AT439" s="15" t="s">
        <v>414</v>
      </c>
      <c r="AU439" s="15" t="s">
        <v>98</v>
      </c>
    </row>
    <row r="440" spans="2:65" s="1" customFormat="1" ht="33" customHeight="1">
      <c r="B440" s="30"/>
      <c r="C440" s="171" t="s">
        <v>1012</v>
      </c>
      <c r="D440" s="171" t="s">
        <v>410</v>
      </c>
      <c r="E440" s="172" t="s">
        <v>1013</v>
      </c>
      <c r="F440" s="173" t="s">
        <v>1014</v>
      </c>
      <c r="G440" s="174" t="s">
        <v>767</v>
      </c>
      <c r="H440" s="175">
        <v>0.52</v>
      </c>
      <c r="I440" s="176"/>
      <c r="J440" s="177">
        <f>ROUND(I440*H440,2)</f>
        <v>0</v>
      </c>
      <c r="K440" s="178"/>
      <c r="L440" s="179"/>
      <c r="M440" s="180" t="s">
        <v>1</v>
      </c>
      <c r="N440" s="181" t="s">
        <v>46</v>
      </c>
      <c r="P440" s="145">
        <f>O440*H440</f>
        <v>0</v>
      </c>
      <c r="Q440" s="145">
        <v>0.001</v>
      </c>
      <c r="R440" s="145">
        <f>Q440*H440</f>
        <v>0.0005200000000000001</v>
      </c>
      <c r="S440" s="145">
        <v>0</v>
      </c>
      <c r="T440" s="146">
        <f>S440*H440</f>
        <v>0</v>
      </c>
      <c r="AR440" s="147" t="s">
        <v>364</v>
      </c>
      <c r="AT440" s="147" t="s">
        <v>410</v>
      </c>
      <c r="AU440" s="147" t="s">
        <v>98</v>
      </c>
      <c r="AY440" s="15" t="s">
        <v>168</v>
      </c>
      <c r="BE440" s="148">
        <f>IF(N440="základní",J440,0)</f>
        <v>0</v>
      </c>
      <c r="BF440" s="148">
        <f>IF(N440="snížená",J440,0)</f>
        <v>0</v>
      </c>
      <c r="BG440" s="148">
        <f>IF(N440="zákl. přenesená",J440,0)</f>
        <v>0</v>
      </c>
      <c r="BH440" s="148">
        <f>IF(N440="sníž. přenesená",J440,0)</f>
        <v>0</v>
      </c>
      <c r="BI440" s="148">
        <f>IF(N440="nulová",J440,0)</f>
        <v>0</v>
      </c>
      <c r="BJ440" s="15" t="s">
        <v>88</v>
      </c>
      <c r="BK440" s="148">
        <f>ROUND(I440*H440,2)</f>
        <v>0</v>
      </c>
      <c r="BL440" s="15" t="s">
        <v>263</v>
      </c>
      <c r="BM440" s="147" t="s">
        <v>1015</v>
      </c>
    </row>
    <row r="441" spans="2:47" s="1" customFormat="1" ht="19.2">
      <c r="B441" s="30"/>
      <c r="D441" s="154" t="s">
        <v>414</v>
      </c>
      <c r="F441" s="182" t="s">
        <v>1016</v>
      </c>
      <c r="I441" s="151"/>
      <c r="L441" s="30"/>
      <c r="M441" s="152"/>
      <c r="T441" s="54"/>
      <c r="AT441" s="15" t="s">
        <v>414</v>
      </c>
      <c r="AU441" s="15" t="s">
        <v>98</v>
      </c>
    </row>
    <row r="442" spans="2:65" s="1" customFormat="1" ht="24.15" customHeight="1">
      <c r="B442" s="30"/>
      <c r="C442" s="171" t="s">
        <v>1017</v>
      </c>
      <c r="D442" s="171" t="s">
        <v>410</v>
      </c>
      <c r="E442" s="172" t="s">
        <v>1018</v>
      </c>
      <c r="F442" s="173" t="s">
        <v>816</v>
      </c>
      <c r="G442" s="174" t="s">
        <v>767</v>
      </c>
      <c r="H442" s="175">
        <v>8.9</v>
      </c>
      <c r="I442" s="176"/>
      <c r="J442" s="177">
        <f>ROUND(I442*H442,2)</f>
        <v>0</v>
      </c>
      <c r="K442" s="178"/>
      <c r="L442" s="179"/>
      <c r="M442" s="180" t="s">
        <v>1</v>
      </c>
      <c r="N442" s="181" t="s">
        <v>46</v>
      </c>
      <c r="P442" s="145">
        <f>O442*H442</f>
        <v>0</v>
      </c>
      <c r="Q442" s="145">
        <v>0.001</v>
      </c>
      <c r="R442" s="145">
        <f>Q442*H442</f>
        <v>0.0089</v>
      </c>
      <c r="S442" s="145">
        <v>0</v>
      </c>
      <c r="T442" s="146">
        <f>S442*H442</f>
        <v>0</v>
      </c>
      <c r="AR442" s="147" t="s">
        <v>364</v>
      </c>
      <c r="AT442" s="147" t="s">
        <v>410</v>
      </c>
      <c r="AU442" s="147" t="s">
        <v>98</v>
      </c>
      <c r="AY442" s="15" t="s">
        <v>168</v>
      </c>
      <c r="BE442" s="148">
        <f>IF(N442="základní",J442,0)</f>
        <v>0</v>
      </c>
      <c r="BF442" s="148">
        <f>IF(N442="snížená",J442,0)</f>
        <v>0</v>
      </c>
      <c r="BG442" s="148">
        <f>IF(N442="zákl. přenesená",J442,0)</f>
        <v>0</v>
      </c>
      <c r="BH442" s="148">
        <f>IF(N442="sníž. přenesená",J442,0)</f>
        <v>0</v>
      </c>
      <c r="BI442" s="148">
        <f>IF(N442="nulová",J442,0)</f>
        <v>0</v>
      </c>
      <c r="BJ442" s="15" t="s">
        <v>88</v>
      </c>
      <c r="BK442" s="148">
        <f>ROUND(I442*H442,2)</f>
        <v>0</v>
      </c>
      <c r="BL442" s="15" t="s">
        <v>263</v>
      </c>
      <c r="BM442" s="147" t="s">
        <v>1019</v>
      </c>
    </row>
    <row r="443" spans="2:47" s="1" customFormat="1" ht="28.8">
      <c r="B443" s="30"/>
      <c r="D443" s="154" t="s">
        <v>414</v>
      </c>
      <c r="F443" s="182" t="s">
        <v>1020</v>
      </c>
      <c r="I443" s="151"/>
      <c r="L443" s="30"/>
      <c r="M443" s="152"/>
      <c r="T443" s="54"/>
      <c r="AT443" s="15" t="s">
        <v>414</v>
      </c>
      <c r="AU443" s="15" t="s">
        <v>98</v>
      </c>
    </row>
    <row r="444" spans="2:65" s="1" customFormat="1" ht="33" customHeight="1">
      <c r="B444" s="30"/>
      <c r="C444" s="171" t="s">
        <v>1021</v>
      </c>
      <c r="D444" s="171" t="s">
        <v>410</v>
      </c>
      <c r="E444" s="172" t="s">
        <v>1022</v>
      </c>
      <c r="F444" s="173" t="s">
        <v>821</v>
      </c>
      <c r="G444" s="174" t="s">
        <v>767</v>
      </c>
      <c r="H444" s="175">
        <v>116.25</v>
      </c>
      <c r="I444" s="176"/>
      <c r="J444" s="177">
        <f>ROUND(I444*H444,2)</f>
        <v>0</v>
      </c>
      <c r="K444" s="178"/>
      <c r="L444" s="179"/>
      <c r="M444" s="180" t="s">
        <v>1</v>
      </c>
      <c r="N444" s="181" t="s">
        <v>46</v>
      </c>
      <c r="P444" s="145">
        <f>O444*H444</f>
        <v>0</v>
      </c>
      <c r="Q444" s="145">
        <v>0.001</v>
      </c>
      <c r="R444" s="145">
        <f>Q444*H444</f>
        <v>0.11625</v>
      </c>
      <c r="S444" s="145">
        <v>0</v>
      </c>
      <c r="T444" s="146">
        <f>S444*H444</f>
        <v>0</v>
      </c>
      <c r="AR444" s="147" t="s">
        <v>364</v>
      </c>
      <c r="AT444" s="147" t="s">
        <v>410</v>
      </c>
      <c r="AU444" s="147" t="s">
        <v>98</v>
      </c>
      <c r="AY444" s="15" t="s">
        <v>168</v>
      </c>
      <c r="BE444" s="148">
        <f>IF(N444="základní",J444,0)</f>
        <v>0</v>
      </c>
      <c r="BF444" s="148">
        <f>IF(N444="snížená",J444,0)</f>
        <v>0</v>
      </c>
      <c r="BG444" s="148">
        <f>IF(N444="zákl. přenesená",J444,0)</f>
        <v>0</v>
      </c>
      <c r="BH444" s="148">
        <f>IF(N444="sníž. přenesená",J444,0)</f>
        <v>0</v>
      </c>
      <c r="BI444" s="148">
        <f>IF(N444="nulová",J444,0)</f>
        <v>0</v>
      </c>
      <c r="BJ444" s="15" t="s">
        <v>88</v>
      </c>
      <c r="BK444" s="148">
        <f>ROUND(I444*H444,2)</f>
        <v>0</v>
      </c>
      <c r="BL444" s="15" t="s">
        <v>263</v>
      </c>
      <c r="BM444" s="147" t="s">
        <v>1023</v>
      </c>
    </row>
    <row r="445" spans="2:47" s="1" customFormat="1" ht="19.2">
      <c r="B445" s="30"/>
      <c r="D445" s="154" t="s">
        <v>414</v>
      </c>
      <c r="F445" s="182" t="s">
        <v>1024</v>
      </c>
      <c r="I445" s="151"/>
      <c r="L445" s="30"/>
      <c r="M445" s="152"/>
      <c r="T445" s="54"/>
      <c r="AT445" s="15" t="s">
        <v>414</v>
      </c>
      <c r="AU445" s="15" t="s">
        <v>98</v>
      </c>
    </row>
    <row r="446" spans="2:65" s="1" customFormat="1" ht="24.15" customHeight="1">
      <c r="B446" s="30"/>
      <c r="C446" s="171" t="s">
        <v>1025</v>
      </c>
      <c r="D446" s="171" t="s">
        <v>410</v>
      </c>
      <c r="E446" s="172" t="s">
        <v>1026</v>
      </c>
      <c r="F446" s="173" t="s">
        <v>826</v>
      </c>
      <c r="G446" s="174" t="s">
        <v>767</v>
      </c>
      <c r="H446" s="175">
        <v>84</v>
      </c>
      <c r="I446" s="176"/>
      <c r="J446" s="177">
        <f>ROUND(I446*H446,2)</f>
        <v>0</v>
      </c>
      <c r="K446" s="178"/>
      <c r="L446" s="179"/>
      <c r="M446" s="180" t="s">
        <v>1</v>
      </c>
      <c r="N446" s="181" t="s">
        <v>46</v>
      </c>
      <c r="P446" s="145">
        <f>O446*H446</f>
        <v>0</v>
      </c>
      <c r="Q446" s="145">
        <v>0.001</v>
      </c>
      <c r="R446" s="145">
        <f>Q446*H446</f>
        <v>0.084</v>
      </c>
      <c r="S446" s="145">
        <v>0</v>
      </c>
      <c r="T446" s="146">
        <f>S446*H446</f>
        <v>0</v>
      </c>
      <c r="AR446" s="147" t="s">
        <v>364</v>
      </c>
      <c r="AT446" s="147" t="s">
        <v>410</v>
      </c>
      <c r="AU446" s="147" t="s">
        <v>98</v>
      </c>
      <c r="AY446" s="15" t="s">
        <v>168</v>
      </c>
      <c r="BE446" s="148">
        <f>IF(N446="základní",J446,0)</f>
        <v>0</v>
      </c>
      <c r="BF446" s="148">
        <f>IF(N446="snížená",J446,0)</f>
        <v>0</v>
      </c>
      <c r="BG446" s="148">
        <f>IF(N446="zákl. přenesená",J446,0)</f>
        <v>0</v>
      </c>
      <c r="BH446" s="148">
        <f>IF(N446="sníž. přenesená",J446,0)</f>
        <v>0</v>
      </c>
      <c r="BI446" s="148">
        <f>IF(N446="nulová",J446,0)</f>
        <v>0</v>
      </c>
      <c r="BJ446" s="15" t="s">
        <v>88</v>
      </c>
      <c r="BK446" s="148">
        <f>ROUND(I446*H446,2)</f>
        <v>0</v>
      </c>
      <c r="BL446" s="15" t="s">
        <v>263</v>
      </c>
      <c r="BM446" s="147" t="s">
        <v>1027</v>
      </c>
    </row>
    <row r="447" spans="2:47" s="1" customFormat="1" ht="28.8">
      <c r="B447" s="30"/>
      <c r="D447" s="154" t="s">
        <v>414</v>
      </c>
      <c r="F447" s="182" t="s">
        <v>1028</v>
      </c>
      <c r="I447" s="151"/>
      <c r="L447" s="30"/>
      <c r="M447" s="152"/>
      <c r="T447" s="54"/>
      <c r="AT447" s="15" t="s">
        <v>414</v>
      </c>
      <c r="AU447" s="15" t="s">
        <v>98</v>
      </c>
    </row>
    <row r="448" spans="2:65" s="1" customFormat="1" ht="24.15" customHeight="1">
      <c r="B448" s="30"/>
      <c r="C448" s="171" t="s">
        <v>1029</v>
      </c>
      <c r="D448" s="171" t="s">
        <v>410</v>
      </c>
      <c r="E448" s="172" t="s">
        <v>1030</v>
      </c>
      <c r="F448" s="173" t="s">
        <v>831</v>
      </c>
      <c r="G448" s="174" t="s">
        <v>767</v>
      </c>
      <c r="H448" s="175">
        <v>31</v>
      </c>
      <c r="I448" s="176"/>
      <c r="J448" s="177">
        <f>ROUND(I448*H448,2)</f>
        <v>0</v>
      </c>
      <c r="K448" s="178"/>
      <c r="L448" s="179"/>
      <c r="M448" s="180" t="s">
        <v>1</v>
      </c>
      <c r="N448" s="181" t="s">
        <v>46</v>
      </c>
      <c r="P448" s="145">
        <f>O448*H448</f>
        <v>0</v>
      </c>
      <c r="Q448" s="145">
        <v>0.001</v>
      </c>
      <c r="R448" s="145">
        <f>Q448*H448</f>
        <v>0.031</v>
      </c>
      <c r="S448" s="145">
        <v>0</v>
      </c>
      <c r="T448" s="146">
        <f>S448*H448</f>
        <v>0</v>
      </c>
      <c r="AR448" s="147" t="s">
        <v>364</v>
      </c>
      <c r="AT448" s="147" t="s">
        <v>410</v>
      </c>
      <c r="AU448" s="147" t="s">
        <v>98</v>
      </c>
      <c r="AY448" s="15" t="s">
        <v>168</v>
      </c>
      <c r="BE448" s="148">
        <f>IF(N448="základní",J448,0)</f>
        <v>0</v>
      </c>
      <c r="BF448" s="148">
        <f>IF(N448="snížená",J448,0)</f>
        <v>0</v>
      </c>
      <c r="BG448" s="148">
        <f>IF(N448="zákl. přenesená",J448,0)</f>
        <v>0</v>
      </c>
      <c r="BH448" s="148">
        <f>IF(N448="sníž. přenesená",J448,0)</f>
        <v>0</v>
      </c>
      <c r="BI448" s="148">
        <f>IF(N448="nulová",J448,0)</f>
        <v>0</v>
      </c>
      <c r="BJ448" s="15" t="s">
        <v>88</v>
      </c>
      <c r="BK448" s="148">
        <f>ROUND(I448*H448,2)</f>
        <v>0</v>
      </c>
      <c r="BL448" s="15" t="s">
        <v>263</v>
      </c>
      <c r="BM448" s="147" t="s">
        <v>1031</v>
      </c>
    </row>
    <row r="449" spans="2:47" s="1" customFormat="1" ht="28.8">
      <c r="B449" s="30"/>
      <c r="D449" s="154" t="s">
        <v>414</v>
      </c>
      <c r="F449" s="182" t="s">
        <v>1032</v>
      </c>
      <c r="I449" s="151"/>
      <c r="L449" s="30"/>
      <c r="M449" s="152"/>
      <c r="T449" s="54"/>
      <c r="AT449" s="15" t="s">
        <v>414</v>
      </c>
      <c r="AU449" s="15" t="s">
        <v>98</v>
      </c>
    </row>
    <row r="450" spans="2:65" s="1" customFormat="1" ht="24.15" customHeight="1">
      <c r="B450" s="30"/>
      <c r="C450" s="171" t="s">
        <v>1033</v>
      </c>
      <c r="D450" s="171" t="s">
        <v>410</v>
      </c>
      <c r="E450" s="172" t="s">
        <v>1034</v>
      </c>
      <c r="F450" s="173" t="s">
        <v>836</v>
      </c>
      <c r="G450" s="174" t="s">
        <v>767</v>
      </c>
      <c r="H450" s="175">
        <v>48.9</v>
      </c>
      <c r="I450" s="176"/>
      <c r="J450" s="177">
        <f>ROUND(I450*H450,2)</f>
        <v>0</v>
      </c>
      <c r="K450" s="178"/>
      <c r="L450" s="179"/>
      <c r="M450" s="180" t="s">
        <v>1</v>
      </c>
      <c r="N450" s="181" t="s">
        <v>46</v>
      </c>
      <c r="P450" s="145">
        <f>O450*H450</f>
        <v>0</v>
      </c>
      <c r="Q450" s="145">
        <v>0.001</v>
      </c>
      <c r="R450" s="145">
        <f>Q450*H450</f>
        <v>0.0489</v>
      </c>
      <c r="S450" s="145">
        <v>0</v>
      </c>
      <c r="T450" s="146">
        <f>S450*H450</f>
        <v>0</v>
      </c>
      <c r="AR450" s="147" t="s">
        <v>364</v>
      </c>
      <c r="AT450" s="147" t="s">
        <v>410</v>
      </c>
      <c r="AU450" s="147" t="s">
        <v>98</v>
      </c>
      <c r="AY450" s="15" t="s">
        <v>168</v>
      </c>
      <c r="BE450" s="148">
        <f>IF(N450="základní",J450,0)</f>
        <v>0</v>
      </c>
      <c r="BF450" s="148">
        <f>IF(N450="snížená",J450,0)</f>
        <v>0</v>
      </c>
      <c r="BG450" s="148">
        <f>IF(N450="zákl. přenesená",J450,0)</f>
        <v>0</v>
      </c>
      <c r="BH450" s="148">
        <f>IF(N450="sníž. přenesená",J450,0)</f>
        <v>0</v>
      </c>
      <c r="BI450" s="148">
        <f>IF(N450="nulová",J450,0)</f>
        <v>0</v>
      </c>
      <c r="BJ450" s="15" t="s">
        <v>88</v>
      </c>
      <c r="BK450" s="148">
        <f>ROUND(I450*H450,2)</f>
        <v>0</v>
      </c>
      <c r="BL450" s="15" t="s">
        <v>263</v>
      </c>
      <c r="BM450" s="147" t="s">
        <v>1035</v>
      </c>
    </row>
    <row r="451" spans="2:47" s="1" customFormat="1" ht="28.8">
      <c r="B451" s="30"/>
      <c r="D451" s="154" t="s">
        <v>414</v>
      </c>
      <c r="F451" s="182" t="s">
        <v>1032</v>
      </c>
      <c r="I451" s="151"/>
      <c r="L451" s="30"/>
      <c r="M451" s="152"/>
      <c r="T451" s="54"/>
      <c r="AT451" s="15" t="s">
        <v>414</v>
      </c>
      <c r="AU451" s="15" t="s">
        <v>98</v>
      </c>
    </row>
    <row r="452" spans="2:65" s="1" customFormat="1" ht="16.5" customHeight="1">
      <c r="B452" s="30"/>
      <c r="C452" s="171" t="s">
        <v>1036</v>
      </c>
      <c r="D452" s="171" t="s">
        <v>410</v>
      </c>
      <c r="E452" s="172" t="s">
        <v>1037</v>
      </c>
      <c r="F452" s="173" t="s">
        <v>1038</v>
      </c>
      <c r="G452" s="174" t="s">
        <v>187</v>
      </c>
      <c r="H452" s="175">
        <v>0.122</v>
      </c>
      <c r="I452" s="176"/>
      <c r="J452" s="177">
        <f>ROUND(I452*H452,2)</f>
        <v>0</v>
      </c>
      <c r="K452" s="178"/>
      <c r="L452" s="179"/>
      <c r="M452" s="180" t="s">
        <v>1</v>
      </c>
      <c r="N452" s="181" t="s">
        <v>46</v>
      </c>
      <c r="P452" s="145">
        <f>O452*H452</f>
        <v>0</v>
      </c>
      <c r="Q452" s="145">
        <v>1</v>
      </c>
      <c r="R452" s="145">
        <f>Q452*H452</f>
        <v>0.122</v>
      </c>
      <c r="S452" s="145">
        <v>0</v>
      </c>
      <c r="T452" s="146">
        <f>S452*H452</f>
        <v>0</v>
      </c>
      <c r="AR452" s="147" t="s">
        <v>364</v>
      </c>
      <c r="AT452" s="147" t="s">
        <v>410</v>
      </c>
      <c r="AU452" s="147" t="s">
        <v>98</v>
      </c>
      <c r="AY452" s="15" t="s">
        <v>168</v>
      </c>
      <c r="BE452" s="148">
        <f>IF(N452="základní",J452,0)</f>
        <v>0</v>
      </c>
      <c r="BF452" s="148">
        <f>IF(N452="snížená",J452,0)</f>
        <v>0</v>
      </c>
      <c r="BG452" s="148">
        <f>IF(N452="zákl. přenesená",J452,0)</f>
        <v>0</v>
      </c>
      <c r="BH452" s="148">
        <f>IF(N452="sníž. přenesená",J452,0)</f>
        <v>0</v>
      </c>
      <c r="BI452" s="148">
        <f>IF(N452="nulová",J452,0)</f>
        <v>0</v>
      </c>
      <c r="BJ452" s="15" t="s">
        <v>88</v>
      </c>
      <c r="BK452" s="148">
        <f>ROUND(I452*H452,2)</f>
        <v>0</v>
      </c>
      <c r="BL452" s="15" t="s">
        <v>263</v>
      </c>
      <c r="BM452" s="147" t="s">
        <v>1039</v>
      </c>
    </row>
    <row r="453" spans="2:51" s="12" customFormat="1" ht="10.2">
      <c r="B453" s="153"/>
      <c r="D453" s="154" t="s">
        <v>183</v>
      </c>
      <c r="E453" s="155" t="s">
        <v>1</v>
      </c>
      <c r="F453" s="156" t="s">
        <v>1040</v>
      </c>
      <c r="H453" s="157">
        <v>0.122</v>
      </c>
      <c r="I453" s="158"/>
      <c r="L453" s="153"/>
      <c r="M453" s="159"/>
      <c r="T453" s="160"/>
      <c r="AT453" s="155" t="s">
        <v>183</v>
      </c>
      <c r="AU453" s="155" t="s">
        <v>98</v>
      </c>
      <c r="AV453" s="12" t="s">
        <v>90</v>
      </c>
      <c r="AW453" s="12" t="s">
        <v>36</v>
      </c>
      <c r="AX453" s="12" t="s">
        <v>88</v>
      </c>
      <c r="AY453" s="155" t="s">
        <v>168</v>
      </c>
    </row>
    <row r="454" spans="2:65" s="1" customFormat="1" ht="16.5" customHeight="1">
      <c r="B454" s="30"/>
      <c r="C454" s="171" t="s">
        <v>1041</v>
      </c>
      <c r="D454" s="171" t="s">
        <v>410</v>
      </c>
      <c r="E454" s="172" t="s">
        <v>1042</v>
      </c>
      <c r="F454" s="173" t="s">
        <v>1043</v>
      </c>
      <c r="G454" s="174" t="s">
        <v>767</v>
      </c>
      <c r="H454" s="175">
        <v>25</v>
      </c>
      <c r="I454" s="176"/>
      <c r="J454" s="177">
        <f>ROUND(I454*H454,2)</f>
        <v>0</v>
      </c>
      <c r="K454" s="178"/>
      <c r="L454" s="179"/>
      <c r="M454" s="180" t="s">
        <v>1</v>
      </c>
      <c r="N454" s="181" t="s">
        <v>46</v>
      </c>
      <c r="P454" s="145">
        <f>O454*H454</f>
        <v>0</v>
      </c>
      <c r="Q454" s="145">
        <v>0.001</v>
      </c>
      <c r="R454" s="145">
        <f>Q454*H454</f>
        <v>0.025</v>
      </c>
      <c r="S454" s="145">
        <v>0</v>
      </c>
      <c r="T454" s="146">
        <f>S454*H454</f>
        <v>0</v>
      </c>
      <c r="AR454" s="147" t="s">
        <v>364</v>
      </c>
      <c r="AT454" s="147" t="s">
        <v>410</v>
      </c>
      <c r="AU454" s="147" t="s">
        <v>98</v>
      </c>
      <c r="AY454" s="15" t="s">
        <v>168</v>
      </c>
      <c r="BE454" s="148">
        <f>IF(N454="základní",J454,0)</f>
        <v>0</v>
      </c>
      <c r="BF454" s="148">
        <f>IF(N454="snížená",J454,0)</f>
        <v>0</v>
      </c>
      <c r="BG454" s="148">
        <f>IF(N454="zákl. přenesená",J454,0)</f>
        <v>0</v>
      </c>
      <c r="BH454" s="148">
        <f>IF(N454="sníž. přenesená",J454,0)</f>
        <v>0</v>
      </c>
      <c r="BI454" s="148">
        <f>IF(N454="nulová",J454,0)</f>
        <v>0</v>
      </c>
      <c r="BJ454" s="15" t="s">
        <v>88</v>
      </c>
      <c r="BK454" s="148">
        <f>ROUND(I454*H454,2)</f>
        <v>0</v>
      </c>
      <c r="BL454" s="15" t="s">
        <v>263</v>
      </c>
      <c r="BM454" s="147" t="s">
        <v>1044</v>
      </c>
    </row>
    <row r="455" spans="2:47" s="1" customFormat="1" ht="28.8">
      <c r="B455" s="30"/>
      <c r="D455" s="154" t="s">
        <v>414</v>
      </c>
      <c r="F455" s="182" t="s">
        <v>1045</v>
      </c>
      <c r="I455" s="151"/>
      <c r="L455" s="30"/>
      <c r="M455" s="152"/>
      <c r="T455" s="54"/>
      <c r="AT455" s="15" t="s">
        <v>414</v>
      </c>
      <c r="AU455" s="15" t="s">
        <v>98</v>
      </c>
    </row>
    <row r="456" spans="2:65" s="1" customFormat="1" ht="16.5" customHeight="1">
      <c r="B456" s="30"/>
      <c r="C456" s="135" t="s">
        <v>1046</v>
      </c>
      <c r="D456" s="135" t="s">
        <v>170</v>
      </c>
      <c r="E456" s="136" t="s">
        <v>1047</v>
      </c>
      <c r="F456" s="137" t="s">
        <v>1048</v>
      </c>
      <c r="G456" s="138" t="s">
        <v>566</v>
      </c>
      <c r="H456" s="139">
        <v>1</v>
      </c>
      <c r="I456" s="140"/>
      <c r="J456" s="141">
        <f>ROUND(I456*H456,2)</f>
        <v>0</v>
      </c>
      <c r="K456" s="142"/>
      <c r="L456" s="30"/>
      <c r="M456" s="143" t="s">
        <v>1</v>
      </c>
      <c r="N456" s="144" t="s">
        <v>46</v>
      </c>
      <c r="P456" s="145">
        <f>O456*H456</f>
        <v>0</v>
      </c>
      <c r="Q456" s="145">
        <v>0.0001</v>
      </c>
      <c r="R456" s="145">
        <f>Q456*H456</f>
        <v>0.0001</v>
      </c>
      <c r="S456" s="145">
        <v>0</v>
      </c>
      <c r="T456" s="146">
        <f>S456*H456</f>
        <v>0</v>
      </c>
      <c r="AR456" s="147" t="s">
        <v>263</v>
      </c>
      <c r="AT456" s="147" t="s">
        <v>170</v>
      </c>
      <c r="AU456" s="147" t="s">
        <v>98</v>
      </c>
      <c r="AY456" s="15" t="s">
        <v>168</v>
      </c>
      <c r="BE456" s="148">
        <f>IF(N456="základní",J456,0)</f>
        <v>0</v>
      </c>
      <c r="BF456" s="148">
        <f>IF(N456="snížená",J456,0)</f>
        <v>0</v>
      </c>
      <c r="BG456" s="148">
        <f>IF(N456="zákl. přenesená",J456,0)</f>
        <v>0</v>
      </c>
      <c r="BH456" s="148">
        <f>IF(N456="sníž. přenesená",J456,0)</f>
        <v>0</v>
      </c>
      <c r="BI456" s="148">
        <f>IF(N456="nulová",J456,0)</f>
        <v>0</v>
      </c>
      <c r="BJ456" s="15" t="s">
        <v>88</v>
      </c>
      <c r="BK456" s="148">
        <f>ROUND(I456*H456,2)</f>
        <v>0</v>
      </c>
      <c r="BL456" s="15" t="s">
        <v>263</v>
      </c>
      <c r="BM456" s="147" t="s">
        <v>1049</v>
      </c>
    </row>
    <row r="457" spans="2:65" s="1" customFormat="1" ht="24.15" customHeight="1">
      <c r="B457" s="30"/>
      <c r="C457" s="135" t="s">
        <v>1050</v>
      </c>
      <c r="D457" s="135" t="s">
        <v>170</v>
      </c>
      <c r="E457" s="136" t="s">
        <v>1051</v>
      </c>
      <c r="F457" s="137" t="s">
        <v>1052</v>
      </c>
      <c r="G457" s="138" t="s">
        <v>767</v>
      </c>
      <c r="H457" s="139">
        <v>275.188</v>
      </c>
      <c r="I457" s="140"/>
      <c r="J457" s="141">
        <f>ROUND(I457*H457,2)</f>
        <v>0</v>
      </c>
      <c r="K457" s="142"/>
      <c r="L457" s="30"/>
      <c r="M457" s="143" t="s">
        <v>1</v>
      </c>
      <c r="N457" s="144" t="s">
        <v>46</v>
      </c>
      <c r="P457" s="145">
        <f>O457*H457</f>
        <v>0</v>
      </c>
      <c r="Q457" s="145">
        <v>0.01221</v>
      </c>
      <c r="R457" s="145">
        <f>Q457*H457</f>
        <v>3.36004548</v>
      </c>
      <c r="S457" s="145">
        <v>0</v>
      </c>
      <c r="T457" s="146">
        <f>S457*H457</f>
        <v>0</v>
      </c>
      <c r="AR457" s="147" t="s">
        <v>174</v>
      </c>
      <c r="AT457" s="147" t="s">
        <v>170</v>
      </c>
      <c r="AU457" s="147" t="s">
        <v>98</v>
      </c>
      <c r="AY457" s="15" t="s">
        <v>168</v>
      </c>
      <c r="BE457" s="148">
        <f>IF(N457="základní",J457,0)</f>
        <v>0</v>
      </c>
      <c r="BF457" s="148">
        <f>IF(N457="snížená",J457,0)</f>
        <v>0</v>
      </c>
      <c r="BG457" s="148">
        <f>IF(N457="zákl. přenesená",J457,0)</f>
        <v>0</v>
      </c>
      <c r="BH457" s="148">
        <f>IF(N457="sníž. přenesená",J457,0)</f>
        <v>0</v>
      </c>
      <c r="BI457" s="148">
        <f>IF(N457="nulová",J457,0)</f>
        <v>0</v>
      </c>
      <c r="BJ457" s="15" t="s">
        <v>88</v>
      </c>
      <c r="BK457" s="148">
        <f>ROUND(I457*H457,2)</f>
        <v>0</v>
      </c>
      <c r="BL457" s="15" t="s">
        <v>174</v>
      </c>
      <c r="BM457" s="147" t="s">
        <v>1053</v>
      </c>
    </row>
    <row r="458" spans="2:51" s="12" customFormat="1" ht="10.2">
      <c r="B458" s="153"/>
      <c r="D458" s="154" t="s">
        <v>183</v>
      </c>
      <c r="E458" s="155" t="s">
        <v>1</v>
      </c>
      <c r="F458" s="156" t="s">
        <v>1054</v>
      </c>
      <c r="H458" s="157">
        <v>126.144</v>
      </c>
      <c r="I458" s="158"/>
      <c r="L458" s="153"/>
      <c r="M458" s="159"/>
      <c r="T458" s="160"/>
      <c r="AT458" s="155" t="s">
        <v>183</v>
      </c>
      <c r="AU458" s="155" t="s">
        <v>98</v>
      </c>
      <c r="AV458" s="12" t="s">
        <v>90</v>
      </c>
      <c r="AW458" s="12" t="s">
        <v>36</v>
      </c>
      <c r="AX458" s="12" t="s">
        <v>81</v>
      </c>
      <c r="AY458" s="155" t="s">
        <v>168</v>
      </c>
    </row>
    <row r="459" spans="2:51" s="12" customFormat="1" ht="10.2">
      <c r="B459" s="153"/>
      <c r="D459" s="154" t="s">
        <v>183</v>
      </c>
      <c r="E459" s="155" t="s">
        <v>1</v>
      </c>
      <c r="F459" s="156" t="s">
        <v>1055</v>
      </c>
      <c r="H459" s="157">
        <v>113.15</v>
      </c>
      <c r="I459" s="158"/>
      <c r="L459" s="153"/>
      <c r="M459" s="159"/>
      <c r="T459" s="160"/>
      <c r="AT459" s="155" t="s">
        <v>183</v>
      </c>
      <c r="AU459" s="155" t="s">
        <v>98</v>
      </c>
      <c r="AV459" s="12" t="s">
        <v>90</v>
      </c>
      <c r="AW459" s="12" t="s">
        <v>36</v>
      </c>
      <c r="AX459" s="12" t="s">
        <v>81</v>
      </c>
      <c r="AY459" s="155" t="s">
        <v>168</v>
      </c>
    </row>
    <row r="460" spans="2:51" s="12" customFormat="1" ht="10.2">
      <c r="B460" s="153"/>
      <c r="D460" s="154" t="s">
        <v>183</v>
      </c>
      <c r="E460" s="155" t="s">
        <v>1</v>
      </c>
      <c r="F460" s="156" t="s">
        <v>1056</v>
      </c>
      <c r="H460" s="157">
        <v>35.894</v>
      </c>
      <c r="I460" s="158"/>
      <c r="L460" s="153"/>
      <c r="M460" s="159"/>
      <c r="T460" s="160"/>
      <c r="AT460" s="155" t="s">
        <v>183</v>
      </c>
      <c r="AU460" s="155" t="s">
        <v>98</v>
      </c>
      <c r="AV460" s="12" t="s">
        <v>90</v>
      </c>
      <c r="AW460" s="12" t="s">
        <v>36</v>
      </c>
      <c r="AX460" s="12" t="s">
        <v>81</v>
      </c>
      <c r="AY460" s="155" t="s">
        <v>168</v>
      </c>
    </row>
    <row r="461" spans="2:51" s="13" customFormat="1" ht="10.2">
      <c r="B461" s="161"/>
      <c r="D461" s="154" t="s">
        <v>183</v>
      </c>
      <c r="E461" s="162" t="s">
        <v>1</v>
      </c>
      <c r="F461" s="163" t="s">
        <v>192</v>
      </c>
      <c r="H461" s="164">
        <v>275.188</v>
      </c>
      <c r="I461" s="165"/>
      <c r="L461" s="161"/>
      <c r="M461" s="166"/>
      <c r="T461" s="167"/>
      <c r="AT461" s="162" t="s">
        <v>183</v>
      </c>
      <c r="AU461" s="162" t="s">
        <v>98</v>
      </c>
      <c r="AV461" s="13" t="s">
        <v>174</v>
      </c>
      <c r="AW461" s="13" t="s">
        <v>36</v>
      </c>
      <c r="AX461" s="13" t="s">
        <v>88</v>
      </c>
      <c r="AY461" s="162" t="s">
        <v>168</v>
      </c>
    </row>
    <row r="462" spans="2:65" s="1" customFormat="1" ht="16.5" customHeight="1">
      <c r="B462" s="30"/>
      <c r="C462" s="171" t="s">
        <v>1057</v>
      </c>
      <c r="D462" s="171" t="s">
        <v>410</v>
      </c>
      <c r="E462" s="172" t="s">
        <v>1058</v>
      </c>
      <c r="F462" s="173" t="s">
        <v>1059</v>
      </c>
      <c r="G462" s="174" t="s">
        <v>173</v>
      </c>
      <c r="H462" s="175">
        <v>6.6</v>
      </c>
      <c r="I462" s="176"/>
      <c r="J462" s="177">
        <f>ROUND(I462*H462,2)</f>
        <v>0</v>
      </c>
      <c r="K462" s="178"/>
      <c r="L462" s="179"/>
      <c r="M462" s="180" t="s">
        <v>1</v>
      </c>
      <c r="N462" s="181" t="s">
        <v>46</v>
      </c>
      <c r="P462" s="145">
        <f>O462*H462</f>
        <v>0</v>
      </c>
      <c r="Q462" s="145">
        <v>0.02204</v>
      </c>
      <c r="R462" s="145">
        <f>Q462*H462</f>
        <v>0.14546399999999998</v>
      </c>
      <c r="S462" s="145">
        <v>0</v>
      </c>
      <c r="T462" s="146">
        <f>S462*H462</f>
        <v>0</v>
      </c>
      <c r="AR462" s="147" t="s">
        <v>221</v>
      </c>
      <c r="AT462" s="147" t="s">
        <v>410</v>
      </c>
      <c r="AU462" s="147" t="s">
        <v>98</v>
      </c>
      <c r="AY462" s="15" t="s">
        <v>168</v>
      </c>
      <c r="BE462" s="148">
        <f>IF(N462="základní",J462,0)</f>
        <v>0</v>
      </c>
      <c r="BF462" s="148">
        <f>IF(N462="snížená",J462,0)</f>
        <v>0</v>
      </c>
      <c r="BG462" s="148">
        <f>IF(N462="zákl. přenesená",J462,0)</f>
        <v>0</v>
      </c>
      <c r="BH462" s="148">
        <f>IF(N462="sníž. přenesená",J462,0)</f>
        <v>0</v>
      </c>
      <c r="BI462" s="148">
        <f>IF(N462="nulová",J462,0)</f>
        <v>0</v>
      </c>
      <c r="BJ462" s="15" t="s">
        <v>88</v>
      </c>
      <c r="BK462" s="148">
        <f>ROUND(I462*H462,2)</f>
        <v>0</v>
      </c>
      <c r="BL462" s="15" t="s">
        <v>174</v>
      </c>
      <c r="BM462" s="147" t="s">
        <v>1060</v>
      </c>
    </row>
    <row r="463" spans="2:51" s="12" customFormat="1" ht="10.2">
      <c r="B463" s="153"/>
      <c r="D463" s="154" t="s">
        <v>183</v>
      </c>
      <c r="F463" s="156" t="s">
        <v>1061</v>
      </c>
      <c r="H463" s="157">
        <v>6.6</v>
      </c>
      <c r="I463" s="158"/>
      <c r="L463" s="153"/>
      <c r="M463" s="159"/>
      <c r="T463" s="160"/>
      <c r="AT463" s="155" t="s">
        <v>183</v>
      </c>
      <c r="AU463" s="155" t="s">
        <v>98</v>
      </c>
      <c r="AV463" s="12" t="s">
        <v>90</v>
      </c>
      <c r="AW463" s="12" t="s">
        <v>4</v>
      </c>
      <c r="AX463" s="12" t="s">
        <v>88</v>
      </c>
      <c r="AY463" s="155" t="s">
        <v>168</v>
      </c>
    </row>
    <row r="464" spans="2:65" s="1" customFormat="1" ht="24.15" customHeight="1">
      <c r="B464" s="30"/>
      <c r="C464" s="171" t="s">
        <v>1062</v>
      </c>
      <c r="D464" s="171" t="s">
        <v>410</v>
      </c>
      <c r="E464" s="172" t="s">
        <v>1063</v>
      </c>
      <c r="F464" s="173" t="s">
        <v>1064</v>
      </c>
      <c r="G464" s="174" t="s">
        <v>173</v>
      </c>
      <c r="H464" s="175">
        <v>3.388</v>
      </c>
      <c r="I464" s="176"/>
      <c r="J464" s="177">
        <f>ROUND(I464*H464,2)</f>
        <v>0</v>
      </c>
      <c r="K464" s="178"/>
      <c r="L464" s="179"/>
      <c r="M464" s="180" t="s">
        <v>1</v>
      </c>
      <c r="N464" s="181" t="s">
        <v>46</v>
      </c>
      <c r="P464" s="145">
        <f>O464*H464</f>
        <v>0</v>
      </c>
      <c r="Q464" s="145">
        <v>0.02204</v>
      </c>
      <c r="R464" s="145">
        <f>Q464*H464</f>
        <v>0.07467152</v>
      </c>
      <c r="S464" s="145">
        <v>0</v>
      </c>
      <c r="T464" s="146">
        <f>S464*H464</f>
        <v>0</v>
      </c>
      <c r="AR464" s="147" t="s">
        <v>221</v>
      </c>
      <c r="AT464" s="147" t="s">
        <v>410</v>
      </c>
      <c r="AU464" s="147" t="s">
        <v>98</v>
      </c>
      <c r="AY464" s="15" t="s">
        <v>168</v>
      </c>
      <c r="BE464" s="148">
        <f>IF(N464="základní",J464,0)</f>
        <v>0</v>
      </c>
      <c r="BF464" s="148">
        <f>IF(N464="snížená",J464,0)</f>
        <v>0</v>
      </c>
      <c r="BG464" s="148">
        <f>IF(N464="zákl. přenesená",J464,0)</f>
        <v>0</v>
      </c>
      <c r="BH464" s="148">
        <f>IF(N464="sníž. přenesená",J464,0)</f>
        <v>0</v>
      </c>
      <c r="BI464" s="148">
        <f>IF(N464="nulová",J464,0)</f>
        <v>0</v>
      </c>
      <c r="BJ464" s="15" t="s">
        <v>88</v>
      </c>
      <c r="BK464" s="148">
        <f>ROUND(I464*H464,2)</f>
        <v>0</v>
      </c>
      <c r="BL464" s="15" t="s">
        <v>174</v>
      </c>
      <c r="BM464" s="147" t="s">
        <v>1065</v>
      </c>
    </row>
    <row r="465" spans="2:51" s="12" customFormat="1" ht="10.2">
      <c r="B465" s="153"/>
      <c r="D465" s="154" t="s">
        <v>183</v>
      </c>
      <c r="E465" s="155" t="s">
        <v>1</v>
      </c>
      <c r="F465" s="156" t="s">
        <v>1066</v>
      </c>
      <c r="H465" s="157">
        <v>3.08</v>
      </c>
      <c r="I465" s="158"/>
      <c r="L465" s="153"/>
      <c r="M465" s="159"/>
      <c r="T465" s="160"/>
      <c r="AT465" s="155" t="s">
        <v>183</v>
      </c>
      <c r="AU465" s="155" t="s">
        <v>98</v>
      </c>
      <c r="AV465" s="12" t="s">
        <v>90</v>
      </c>
      <c r="AW465" s="12" t="s">
        <v>36</v>
      </c>
      <c r="AX465" s="12" t="s">
        <v>88</v>
      </c>
      <c r="AY465" s="155" t="s">
        <v>168</v>
      </c>
    </row>
    <row r="466" spans="2:51" s="12" customFormat="1" ht="10.2">
      <c r="B466" s="153"/>
      <c r="D466" s="154" t="s">
        <v>183</v>
      </c>
      <c r="F466" s="156" t="s">
        <v>1067</v>
      </c>
      <c r="H466" s="157">
        <v>3.388</v>
      </c>
      <c r="I466" s="158"/>
      <c r="L466" s="153"/>
      <c r="M466" s="159"/>
      <c r="T466" s="160"/>
      <c r="AT466" s="155" t="s">
        <v>183</v>
      </c>
      <c r="AU466" s="155" t="s">
        <v>98</v>
      </c>
      <c r="AV466" s="12" t="s">
        <v>90</v>
      </c>
      <c r="AW466" s="12" t="s">
        <v>4</v>
      </c>
      <c r="AX466" s="12" t="s">
        <v>88</v>
      </c>
      <c r="AY466" s="155" t="s">
        <v>168</v>
      </c>
    </row>
    <row r="467" spans="2:65" s="1" customFormat="1" ht="16.5" customHeight="1">
      <c r="B467" s="30"/>
      <c r="C467" s="171" t="s">
        <v>1068</v>
      </c>
      <c r="D467" s="171" t="s">
        <v>410</v>
      </c>
      <c r="E467" s="172" t="s">
        <v>1037</v>
      </c>
      <c r="F467" s="173" t="s">
        <v>1038</v>
      </c>
      <c r="G467" s="174" t="s">
        <v>187</v>
      </c>
      <c r="H467" s="175">
        <v>0.61</v>
      </c>
      <c r="I467" s="176"/>
      <c r="J467" s="177">
        <f>ROUND(I467*H467,2)</f>
        <v>0</v>
      </c>
      <c r="K467" s="178"/>
      <c r="L467" s="179"/>
      <c r="M467" s="180" t="s">
        <v>1</v>
      </c>
      <c r="N467" s="181" t="s">
        <v>46</v>
      </c>
      <c r="P467" s="145">
        <f>O467*H467</f>
        <v>0</v>
      </c>
      <c r="Q467" s="145">
        <v>1</v>
      </c>
      <c r="R467" s="145">
        <f>Q467*H467</f>
        <v>0.61</v>
      </c>
      <c r="S467" s="145">
        <v>0</v>
      </c>
      <c r="T467" s="146">
        <f>S467*H467</f>
        <v>0</v>
      </c>
      <c r="AR467" s="147" t="s">
        <v>221</v>
      </c>
      <c r="AT467" s="147" t="s">
        <v>410</v>
      </c>
      <c r="AU467" s="147" t="s">
        <v>98</v>
      </c>
      <c r="AY467" s="15" t="s">
        <v>168</v>
      </c>
      <c r="BE467" s="148">
        <f>IF(N467="základní",J467,0)</f>
        <v>0</v>
      </c>
      <c r="BF467" s="148">
        <f>IF(N467="snížená",J467,0)</f>
        <v>0</v>
      </c>
      <c r="BG467" s="148">
        <f>IF(N467="zákl. přenesená",J467,0)</f>
        <v>0</v>
      </c>
      <c r="BH467" s="148">
        <f>IF(N467="sníž. přenesená",J467,0)</f>
        <v>0</v>
      </c>
      <c r="BI467" s="148">
        <f>IF(N467="nulová",J467,0)</f>
        <v>0</v>
      </c>
      <c r="BJ467" s="15" t="s">
        <v>88</v>
      </c>
      <c r="BK467" s="148">
        <f>ROUND(I467*H467,2)</f>
        <v>0</v>
      </c>
      <c r="BL467" s="15" t="s">
        <v>174</v>
      </c>
      <c r="BM467" s="147" t="s">
        <v>1069</v>
      </c>
    </row>
    <row r="468" spans="2:51" s="12" customFormat="1" ht="10.2">
      <c r="B468" s="153"/>
      <c r="D468" s="154" t="s">
        <v>183</v>
      </c>
      <c r="E468" s="155" t="s">
        <v>1</v>
      </c>
      <c r="F468" s="156" t="s">
        <v>1070</v>
      </c>
      <c r="H468" s="157">
        <v>0.61</v>
      </c>
      <c r="I468" s="158"/>
      <c r="L468" s="153"/>
      <c r="M468" s="159"/>
      <c r="T468" s="160"/>
      <c r="AT468" s="155" t="s">
        <v>183</v>
      </c>
      <c r="AU468" s="155" t="s">
        <v>98</v>
      </c>
      <c r="AV468" s="12" t="s">
        <v>90</v>
      </c>
      <c r="AW468" s="12" t="s">
        <v>36</v>
      </c>
      <c r="AX468" s="12" t="s">
        <v>88</v>
      </c>
      <c r="AY468" s="155" t="s">
        <v>168</v>
      </c>
    </row>
    <row r="469" spans="2:63" s="11" customFormat="1" ht="20.85" customHeight="1">
      <c r="B469" s="123"/>
      <c r="D469" s="124" t="s">
        <v>80</v>
      </c>
      <c r="E469" s="133" t="s">
        <v>1071</v>
      </c>
      <c r="F469" s="133" t="s">
        <v>1072</v>
      </c>
      <c r="I469" s="126"/>
      <c r="J469" s="134">
        <f>BK469</f>
        <v>0</v>
      </c>
      <c r="L469" s="123"/>
      <c r="M469" s="128"/>
      <c r="P469" s="129">
        <f>SUM(P470:P481)</f>
        <v>0</v>
      </c>
      <c r="R469" s="129">
        <f>SUM(R470:R481)</f>
        <v>0.0010000000000000002</v>
      </c>
      <c r="T469" s="130">
        <f>SUM(T470:T481)</f>
        <v>0</v>
      </c>
      <c r="AR469" s="124" t="s">
        <v>90</v>
      </c>
      <c r="AT469" s="131" t="s">
        <v>80</v>
      </c>
      <c r="AU469" s="131" t="s">
        <v>90</v>
      </c>
      <c r="AY469" s="124" t="s">
        <v>168</v>
      </c>
      <c r="BK469" s="132">
        <f>SUM(BK470:BK481)</f>
        <v>0</v>
      </c>
    </row>
    <row r="470" spans="2:65" s="1" customFormat="1" ht="76.35" customHeight="1">
      <c r="B470" s="30"/>
      <c r="C470" s="135" t="s">
        <v>1073</v>
      </c>
      <c r="D470" s="135" t="s">
        <v>170</v>
      </c>
      <c r="E470" s="136" t="s">
        <v>1074</v>
      </c>
      <c r="F470" s="137" t="s">
        <v>1075</v>
      </c>
      <c r="G470" s="138" t="s">
        <v>173</v>
      </c>
      <c r="H470" s="139">
        <v>1</v>
      </c>
      <c r="I470" s="140"/>
      <c r="J470" s="141">
        <f>ROUND(I470*H470,2)</f>
        <v>0</v>
      </c>
      <c r="K470" s="142"/>
      <c r="L470" s="30"/>
      <c r="M470" s="143" t="s">
        <v>1</v>
      </c>
      <c r="N470" s="144" t="s">
        <v>46</v>
      </c>
      <c r="P470" s="145">
        <f>O470*H470</f>
        <v>0</v>
      </c>
      <c r="Q470" s="145">
        <v>0.0001</v>
      </c>
      <c r="R470" s="145">
        <f>Q470*H470</f>
        <v>0.0001</v>
      </c>
      <c r="S470" s="145">
        <v>0</v>
      </c>
      <c r="T470" s="146">
        <f>S470*H470</f>
        <v>0</v>
      </c>
      <c r="AR470" s="147" t="s">
        <v>263</v>
      </c>
      <c r="AT470" s="147" t="s">
        <v>170</v>
      </c>
      <c r="AU470" s="147" t="s">
        <v>98</v>
      </c>
      <c r="AY470" s="15" t="s">
        <v>168</v>
      </c>
      <c r="BE470" s="148">
        <f>IF(N470="základní",J470,0)</f>
        <v>0</v>
      </c>
      <c r="BF470" s="148">
        <f>IF(N470="snížená",J470,0)</f>
        <v>0</v>
      </c>
      <c r="BG470" s="148">
        <f>IF(N470="zákl. přenesená",J470,0)</f>
        <v>0</v>
      </c>
      <c r="BH470" s="148">
        <f>IF(N470="sníž. přenesená",J470,0)</f>
        <v>0</v>
      </c>
      <c r="BI470" s="148">
        <f>IF(N470="nulová",J470,0)</f>
        <v>0</v>
      </c>
      <c r="BJ470" s="15" t="s">
        <v>88</v>
      </c>
      <c r="BK470" s="148">
        <f>ROUND(I470*H470,2)</f>
        <v>0</v>
      </c>
      <c r="BL470" s="15" t="s">
        <v>263</v>
      </c>
      <c r="BM470" s="147" t="s">
        <v>1076</v>
      </c>
    </row>
    <row r="471" spans="2:47" s="1" customFormat="1" ht="48">
      <c r="B471" s="30"/>
      <c r="D471" s="154" t="s">
        <v>414</v>
      </c>
      <c r="F471" s="182" t="s">
        <v>710</v>
      </c>
      <c r="I471" s="151"/>
      <c r="L471" s="30"/>
      <c r="M471" s="152"/>
      <c r="T471" s="54"/>
      <c r="AT471" s="15" t="s">
        <v>414</v>
      </c>
      <c r="AU471" s="15" t="s">
        <v>98</v>
      </c>
    </row>
    <row r="472" spans="2:65" s="1" customFormat="1" ht="66.75" customHeight="1">
      <c r="B472" s="30"/>
      <c r="C472" s="135" t="s">
        <v>1077</v>
      </c>
      <c r="D472" s="135" t="s">
        <v>170</v>
      </c>
      <c r="E472" s="136" t="s">
        <v>1078</v>
      </c>
      <c r="F472" s="137" t="s">
        <v>1079</v>
      </c>
      <c r="G472" s="138" t="s">
        <v>173</v>
      </c>
      <c r="H472" s="139">
        <v>2</v>
      </c>
      <c r="I472" s="140"/>
      <c r="J472" s="141">
        <f>ROUND(I472*H472,2)</f>
        <v>0</v>
      </c>
      <c r="K472" s="142"/>
      <c r="L472" s="30"/>
      <c r="M472" s="143" t="s">
        <v>1</v>
      </c>
      <c r="N472" s="144" t="s">
        <v>46</v>
      </c>
      <c r="P472" s="145">
        <f>O472*H472</f>
        <v>0</v>
      </c>
      <c r="Q472" s="145">
        <v>0.0001</v>
      </c>
      <c r="R472" s="145">
        <f>Q472*H472</f>
        <v>0.0002</v>
      </c>
      <c r="S472" s="145">
        <v>0</v>
      </c>
      <c r="T472" s="146">
        <f>S472*H472</f>
        <v>0</v>
      </c>
      <c r="AR472" s="147" t="s">
        <v>263</v>
      </c>
      <c r="AT472" s="147" t="s">
        <v>170</v>
      </c>
      <c r="AU472" s="147" t="s">
        <v>98</v>
      </c>
      <c r="AY472" s="15" t="s">
        <v>168</v>
      </c>
      <c r="BE472" s="148">
        <f>IF(N472="základní",J472,0)</f>
        <v>0</v>
      </c>
      <c r="BF472" s="148">
        <f>IF(N472="snížená",J472,0)</f>
        <v>0</v>
      </c>
      <c r="BG472" s="148">
        <f>IF(N472="zákl. přenesená",J472,0)</f>
        <v>0</v>
      </c>
      <c r="BH472" s="148">
        <f>IF(N472="sníž. přenesená",J472,0)</f>
        <v>0</v>
      </c>
      <c r="BI472" s="148">
        <f>IF(N472="nulová",J472,0)</f>
        <v>0</v>
      </c>
      <c r="BJ472" s="15" t="s">
        <v>88</v>
      </c>
      <c r="BK472" s="148">
        <f>ROUND(I472*H472,2)</f>
        <v>0</v>
      </c>
      <c r="BL472" s="15" t="s">
        <v>263</v>
      </c>
      <c r="BM472" s="147" t="s">
        <v>1080</v>
      </c>
    </row>
    <row r="473" spans="2:47" s="1" customFormat="1" ht="38.4">
      <c r="B473" s="30"/>
      <c r="D473" s="154" t="s">
        <v>414</v>
      </c>
      <c r="F473" s="182" t="s">
        <v>1081</v>
      </c>
      <c r="I473" s="151"/>
      <c r="L473" s="30"/>
      <c r="M473" s="152"/>
      <c r="T473" s="54"/>
      <c r="AT473" s="15" t="s">
        <v>414</v>
      </c>
      <c r="AU473" s="15" t="s">
        <v>98</v>
      </c>
    </row>
    <row r="474" spans="2:65" s="1" customFormat="1" ht="66.75" customHeight="1">
      <c r="B474" s="30"/>
      <c r="C474" s="135" t="s">
        <v>1082</v>
      </c>
      <c r="D474" s="135" t="s">
        <v>170</v>
      </c>
      <c r="E474" s="136" t="s">
        <v>1083</v>
      </c>
      <c r="F474" s="137" t="s">
        <v>1084</v>
      </c>
      <c r="G474" s="138" t="s">
        <v>173</v>
      </c>
      <c r="H474" s="139">
        <v>2</v>
      </c>
      <c r="I474" s="140"/>
      <c r="J474" s="141">
        <f>ROUND(I474*H474,2)</f>
        <v>0</v>
      </c>
      <c r="K474" s="142"/>
      <c r="L474" s="30"/>
      <c r="M474" s="143" t="s">
        <v>1</v>
      </c>
      <c r="N474" s="144" t="s">
        <v>46</v>
      </c>
      <c r="P474" s="145">
        <f>O474*H474</f>
        <v>0</v>
      </c>
      <c r="Q474" s="145">
        <v>0.0001</v>
      </c>
      <c r="R474" s="145">
        <f>Q474*H474</f>
        <v>0.0002</v>
      </c>
      <c r="S474" s="145">
        <v>0</v>
      </c>
      <c r="T474" s="146">
        <f>S474*H474</f>
        <v>0</v>
      </c>
      <c r="AR474" s="147" t="s">
        <v>263</v>
      </c>
      <c r="AT474" s="147" t="s">
        <v>170</v>
      </c>
      <c r="AU474" s="147" t="s">
        <v>98</v>
      </c>
      <c r="AY474" s="15" t="s">
        <v>168</v>
      </c>
      <c r="BE474" s="148">
        <f>IF(N474="základní",J474,0)</f>
        <v>0</v>
      </c>
      <c r="BF474" s="148">
        <f>IF(N474="snížená",J474,0)</f>
        <v>0</v>
      </c>
      <c r="BG474" s="148">
        <f>IF(N474="zákl. přenesená",J474,0)</f>
        <v>0</v>
      </c>
      <c r="BH474" s="148">
        <f>IF(N474="sníž. přenesená",J474,0)</f>
        <v>0</v>
      </c>
      <c r="BI474" s="148">
        <f>IF(N474="nulová",J474,0)</f>
        <v>0</v>
      </c>
      <c r="BJ474" s="15" t="s">
        <v>88</v>
      </c>
      <c r="BK474" s="148">
        <f>ROUND(I474*H474,2)</f>
        <v>0</v>
      </c>
      <c r="BL474" s="15" t="s">
        <v>263</v>
      </c>
      <c r="BM474" s="147" t="s">
        <v>1085</v>
      </c>
    </row>
    <row r="475" spans="2:47" s="1" customFormat="1" ht="28.8">
      <c r="B475" s="30"/>
      <c r="D475" s="154" t="s">
        <v>414</v>
      </c>
      <c r="F475" s="182" t="s">
        <v>1086</v>
      </c>
      <c r="I475" s="151"/>
      <c r="L475" s="30"/>
      <c r="M475" s="152"/>
      <c r="T475" s="54"/>
      <c r="AT475" s="15" t="s">
        <v>414</v>
      </c>
      <c r="AU475" s="15" t="s">
        <v>98</v>
      </c>
    </row>
    <row r="476" spans="2:65" s="1" customFormat="1" ht="66.75" customHeight="1">
      <c r="B476" s="30"/>
      <c r="C476" s="135" t="s">
        <v>1087</v>
      </c>
      <c r="D476" s="135" t="s">
        <v>170</v>
      </c>
      <c r="E476" s="136" t="s">
        <v>1088</v>
      </c>
      <c r="F476" s="137" t="s">
        <v>1089</v>
      </c>
      <c r="G476" s="138" t="s">
        <v>173</v>
      </c>
      <c r="H476" s="139">
        <v>1</v>
      </c>
      <c r="I476" s="140"/>
      <c r="J476" s="141">
        <f>ROUND(I476*H476,2)</f>
        <v>0</v>
      </c>
      <c r="K476" s="142"/>
      <c r="L476" s="30"/>
      <c r="M476" s="143" t="s">
        <v>1</v>
      </c>
      <c r="N476" s="144" t="s">
        <v>46</v>
      </c>
      <c r="P476" s="145">
        <f>O476*H476</f>
        <v>0</v>
      </c>
      <c r="Q476" s="145">
        <v>0.0001</v>
      </c>
      <c r="R476" s="145">
        <f>Q476*H476</f>
        <v>0.0001</v>
      </c>
      <c r="S476" s="145">
        <v>0</v>
      </c>
      <c r="T476" s="146">
        <f>S476*H476</f>
        <v>0</v>
      </c>
      <c r="AR476" s="147" t="s">
        <v>263</v>
      </c>
      <c r="AT476" s="147" t="s">
        <v>170</v>
      </c>
      <c r="AU476" s="147" t="s">
        <v>98</v>
      </c>
      <c r="AY476" s="15" t="s">
        <v>168</v>
      </c>
      <c r="BE476" s="148">
        <f>IF(N476="základní",J476,0)</f>
        <v>0</v>
      </c>
      <c r="BF476" s="148">
        <f>IF(N476="snížená",J476,0)</f>
        <v>0</v>
      </c>
      <c r="BG476" s="148">
        <f>IF(N476="zákl. přenesená",J476,0)</f>
        <v>0</v>
      </c>
      <c r="BH476" s="148">
        <f>IF(N476="sníž. přenesená",J476,0)</f>
        <v>0</v>
      </c>
      <c r="BI476" s="148">
        <f>IF(N476="nulová",J476,0)</f>
        <v>0</v>
      </c>
      <c r="BJ476" s="15" t="s">
        <v>88</v>
      </c>
      <c r="BK476" s="148">
        <f>ROUND(I476*H476,2)</f>
        <v>0</v>
      </c>
      <c r="BL476" s="15" t="s">
        <v>263</v>
      </c>
      <c r="BM476" s="147" t="s">
        <v>1090</v>
      </c>
    </row>
    <row r="477" spans="2:65" s="1" customFormat="1" ht="66.75" customHeight="1">
      <c r="B477" s="30"/>
      <c r="C477" s="135" t="s">
        <v>1091</v>
      </c>
      <c r="D477" s="135" t="s">
        <v>170</v>
      </c>
      <c r="E477" s="136" t="s">
        <v>1092</v>
      </c>
      <c r="F477" s="137" t="s">
        <v>1093</v>
      </c>
      <c r="G477" s="138" t="s">
        <v>173</v>
      </c>
      <c r="H477" s="139">
        <v>1</v>
      </c>
      <c r="I477" s="140"/>
      <c r="J477" s="141">
        <f>ROUND(I477*H477,2)</f>
        <v>0</v>
      </c>
      <c r="K477" s="142"/>
      <c r="L477" s="30"/>
      <c r="M477" s="143" t="s">
        <v>1</v>
      </c>
      <c r="N477" s="144" t="s">
        <v>46</v>
      </c>
      <c r="P477" s="145">
        <f>O477*H477</f>
        <v>0</v>
      </c>
      <c r="Q477" s="145">
        <v>0.0001</v>
      </c>
      <c r="R477" s="145">
        <f>Q477*H477</f>
        <v>0.0001</v>
      </c>
      <c r="S477" s="145">
        <v>0</v>
      </c>
      <c r="T477" s="146">
        <f>S477*H477</f>
        <v>0</v>
      </c>
      <c r="AR477" s="147" t="s">
        <v>263</v>
      </c>
      <c r="AT477" s="147" t="s">
        <v>170</v>
      </c>
      <c r="AU477" s="147" t="s">
        <v>98</v>
      </c>
      <c r="AY477" s="15" t="s">
        <v>168</v>
      </c>
      <c r="BE477" s="148">
        <f>IF(N477="základní",J477,0)</f>
        <v>0</v>
      </c>
      <c r="BF477" s="148">
        <f>IF(N477="snížená",J477,0)</f>
        <v>0</v>
      </c>
      <c r="BG477" s="148">
        <f>IF(N477="zákl. přenesená",J477,0)</f>
        <v>0</v>
      </c>
      <c r="BH477" s="148">
        <f>IF(N477="sníž. přenesená",J477,0)</f>
        <v>0</v>
      </c>
      <c r="BI477" s="148">
        <f>IF(N477="nulová",J477,0)</f>
        <v>0</v>
      </c>
      <c r="BJ477" s="15" t="s">
        <v>88</v>
      </c>
      <c r="BK477" s="148">
        <f>ROUND(I477*H477,2)</f>
        <v>0</v>
      </c>
      <c r="BL477" s="15" t="s">
        <v>263</v>
      </c>
      <c r="BM477" s="147" t="s">
        <v>1094</v>
      </c>
    </row>
    <row r="478" spans="2:65" s="1" customFormat="1" ht="66.75" customHeight="1">
      <c r="B478" s="30"/>
      <c r="C478" s="135" t="s">
        <v>1095</v>
      </c>
      <c r="D478" s="135" t="s">
        <v>170</v>
      </c>
      <c r="E478" s="136" t="s">
        <v>1096</v>
      </c>
      <c r="F478" s="137" t="s">
        <v>1097</v>
      </c>
      <c r="G478" s="138" t="s">
        <v>173</v>
      </c>
      <c r="H478" s="139">
        <v>1</v>
      </c>
      <c r="I478" s="140"/>
      <c r="J478" s="141">
        <f>ROUND(I478*H478,2)</f>
        <v>0</v>
      </c>
      <c r="K478" s="142"/>
      <c r="L478" s="30"/>
      <c r="M478" s="143" t="s">
        <v>1</v>
      </c>
      <c r="N478" s="144" t="s">
        <v>46</v>
      </c>
      <c r="P478" s="145">
        <f>O478*H478</f>
        <v>0</v>
      </c>
      <c r="Q478" s="145">
        <v>0.0001</v>
      </c>
      <c r="R478" s="145">
        <f>Q478*H478</f>
        <v>0.0001</v>
      </c>
      <c r="S478" s="145">
        <v>0</v>
      </c>
      <c r="T478" s="146">
        <f>S478*H478</f>
        <v>0</v>
      </c>
      <c r="AR478" s="147" t="s">
        <v>263</v>
      </c>
      <c r="AT478" s="147" t="s">
        <v>170</v>
      </c>
      <c r="AU478" s="147" t="s">
        <v>98</v>
      </c>
      <c r="AY478" s="15" t="s">
        <v>168</v>
      </c>
      <c r="BE478" s="148">
        <f>IF(N478="základní",J478,0)</f>
        <v>0</v>
      </c>
      <c r="BF478" s="148">
        <f>IF(N478="snížená",J478,0)</f>
        <v>0</v>
      </c>
      <c r="BG478" s="148">
        <f>IF(N478="zákl. přenesená",J478,0)</f>
        <v>0</v>
      </c>
      <c r="BH478" s="148">
        <f>IF(N478="sníž. přenesená",J478,0)</f>
        <v>0</v>
      </c>
      <c r="BI478" s="148">
        <f>IF(N478="nulová",J478,0)</f>
        <v>0</v>
      </c>
      <c r="BJ478" s="15" t="s">
        <v>88</v>
      </c>
      <c r="BK478" s="148">
        <f>ROUND(I478*H478,2)</f>
        <v>0</v>
      </c>
      <c r="BL478" s="15" t="s">
        <v>263</v>
      </c>
      <c r="BM478" s="147" t="s">
        <v>1098</v>
      </c>
    </row>
    <row r="479" spans="2:47" s="1" customFormat="1" ht="76.8">
      <c r="B479" s="30"/>
      <c r="D479" s="154" t="s">
        <v>414</v>
      </c>
      <c r="F479" s="182" t="s">
        <v>1099</v>
      </c>
      <c r="I479" s="151"/>
      <c r="L479" s="30"/>
      <c r="M479" s="152"/>
      <c r="T479" s="54"/>
      <c r="AT479" s="15" t="s">
        <v>414</v>
      </c>
      <c r="AU479" s="15" t="s">
        <v>98</v>
      </c>
    </row>
    <row r="480" spans="2:65" s="1" customFormat="1" ht="62.7" customHeight="1">
      <c r="B480" s="30"/>
      <c r="C480" s="135" t="s">
        <v>1100</v>
      </c>
      <c r="D480" s="135" t="s">
        <v>170</v>
      </c>
      <c r="E480" s="136" t="s">
        <v>1101</v>
      </c>
      <c r="F480" s="137" t="s">
        <v>1102</v>
      </c>
      <c r="G480" s="138" t="s">
        <v>173</v>
      </c>
      <c r="H480" s="139">
        <v>1</v>
      </c>
      <c r="I480" s="140"/>
      <c r="J480" s="141">
        <f>ROUND(I480*H480,2)</f>
        <v>0</v>
      </c>
      <c r="K480" s="142"/>
      <c r="L480" s="30"/>
      <c r="M480" s="143" t="s">
        <v>1</v>
      </c>
      <c r="N480" s="144" t="s">
        <v>46</v>
      </c>
      <c r="P480" s="145">
        <f>O480*H480</f>
        <v>0</v>
      </c>
      <c r="Q480" s="145">
        <v>0.0001</v>
      </c>
      <c r="R480" s="145">
        <f>Q480*H480</f>
        <v>0.0001</v>
      </c>
      <c r="S480" s="145">
        <v>0</v>
      </c>
      <c r="T480" s="146">
        <f>S480*H480</f>
        <v>0</v>
      </c>
      <c r="AR480" s="147" t="s">
        <v>263</v>
      </c>
      <c r="AT480" s="147" t="s">
        <v>170</v>
      </c>
      <c r="AU480" s="147" t="s">
        <v>98</v>
      </c>
      <c r="AY480" s="15" t="s">
        <v>168</v>
      </c>
      <c r="BE480" s="148">
        <f>IF(N480="základní",J480,0)</f>
        <v>0</v>
      </c>
      <c r="BF480" s="148">
        <f>IF(N480="snížená",J480,0)</f>
        <v>0</v>
      </c>
      <c r="BG480" s="148">
        <f>IF(N480="zákl. přenesená",J480,0)</f>
        <v>0</v>
      </c>
      <c r="BH480" s="148">
        <f>IF(N480="sníž. přenesená",J480,0)</f>
        <v>0</v>
      </c>
      <c r="BI480" s="148">
        <f>IF(N480="nulová",J480,0)</f>
        <v>0</v>
      </c>
      <c r="BJ480" s="15" t="s">
        <v>88</v>
      </c>
      <c r="BK480" s="148">
        <f>ROUND(I480*H480,2)</f>
        <v>0</v>
      </c>
      <c r="BL480" s="15" t="s">
        <v>263</v>
      </c>
      <c r="BM480" s="147" t="s">
        <v>1103</v>
      </c>
    </row>
    <row r="481" spans="2:65" s="1" customFormat="1" ht="62.7" customHeight="1">
      <c r="B481" s="30"/>
      <c r="C481" s="135" t="s">
        <v>1104</v>
      </c>
      <c r="D481" s="135" t="s">
        <v>170</v>
      </c>
      <c r="E481" s="136" t="s">
        <v>1105</v>
      </c>
      <c r="F481" s="137" t="s">
        <v>1106</v>
      </c>
      <c r="G481" s="138" t="s">
        <v>173</v>
      </c>
      <c r="H481" s="139">
        <v>1</v>
      </c>
      <c r="I481" s="140"/>
      <c r="J481" s="141">
        <f>ROUND(I481*H481,2)</f>
        <v>0</v>
      </c>
      <c r="K481" s="142"/>
      <c r="L481" s="30"/>
      <c r="M481" s="143" t="s">
        <v>1</v>
      </c>
      <c r="N481" s="144" t="s">
        <v>46</v>
      </c>
      <c r="P481" s="145">
        <f>O481*H481</f>
        <v>0</v>
      </c>
      <c r="Q481" s="145">
        <v>0.0001</v>
      </c>
      <c r="R481" s="145">
        <f>Q481*H481</f>
        <v>0.0001</v>
      </c>
      <c r="S481" s="145">
        <v>0</v>
      </c>
      <c r="T481" s="146">
        <f>S481*H481</f>
        <v>0</v>
      </c>
      <c r="AR481" s="147" t="s">
        <v>263</v>
      </c>
      <c r="AT481" s="147" t="s">
        <v>170</v>
      </c>
      <c r="AU481" s="147" t="s">
        <v>98</v>
      </c>
      <c r="AY481" s="15" t="s">
        <v>168</v>
      </c>
      <c r="BE481" s="148">
        <f>IF(N481="základní",J481,0)</f>
        <v>0</v>
      </c>
      <c r="BF481" s="148">
        <f>IF(N481="snížená",J481,0)</f>
        <v>0</v>
      </c>
      <c r="BG481" s="148">
        <f>IF(N481="zákl. přenesená",J481,0)</f>
        <v>0</v>
      </c>
      <c r="BH481" s="148">
        <f>IF(N481="sníž. přenesená",J481,0)</f>
        <v>0</v>
      </c>
      <c r="BI481" s="148">
        <f>IF(N481="nulová",J481,0)</f>
        <v>0</v>
      </c>
      <c r="BJ481" s="15" t="s">
        <v>88</v>
      </c>
      <c r="BK481" s="148">
        <f>ROUND(I481*H481,2)</f>
        <v>0</v>
      </c>
      <c r="BL481" s="15" t="s">
        <v>263</v>
      </c>
      <c r="BM481" s="147" t="s">
        <v>1107</v>
      </c>
    </row>
    <row r="482" spans="2:63" s="11" customFormat="1" ht="20.85" customHeight="1">
      <c r="B482" s="123"/>
      <c r="D482" s="124" t="s">
        <v>80</v>
      </c>
      <c r="E482" s="133" t="s">
        <v>1108</v>
      </c>
      <c r="F482" s="133" t="s">
        <v>1109</v>
      </c>
      <c r="I482" s="126"/>
      <c r="J482" s="134">
        <f>BK482</f>
        <v>0</v>
      </c>
      <c r="L482" s="123"/>
      <c r="M482" s="128"/>
      <c r="P482" s="129">
        <f>SUM(P483:P498)</f>
        <v>0</v>
      </c>
      <c r="R482" s="129">
        <f>SUM(R483:R498)</f>
        <v>0</v>
      </c>
      <c r="T482" s="130">
        <f>SUM(T483:T498)</f>
        <v>0</v>
      </c>
      <c r="AR482" s="124" t="s">
        <v>88</v>
      </c>
      <c r="AT482" s="131" t="s">
        <v>80</v>
      </c>
      <c r="AU482" s="131" t="s">
        <v>90</v>
      </c>
      <c r="AY482" s="124" t="s">
        <v>168</v>
      </c>
      <c r="BK482" s="132">
        <f>SUM(BK483:BK498)</f>
        <v>0</v>
      </c>
    </row>
    <row r="483" spans="2:65" s="1" customFormat="1" ht="16.5" customHeight="1">
      <c r="B483" s="30"/>
      <c r="C483" s="135" t="s">
        <v>1110</v>
      </c>
      <c r="D483" s="135" t="s">
        <v>170</v>
      </c>
      <c r="E483" s="136" t="s">
        <v>1111</v>
      </c>
      <c r="F483" s="137" t="s">
        <v>1112</v>
      </c>
      <c r="G483" s="138" t="s">
        <v>1113</v>
      </c>
      <c r="H483" s="139">
        <v>13</v>
      </c>
      <c r="I483" s="140"/>
      <c r="J483" s="141">
        <f>ROUND(I483*H483,2)</f>
        <v>0</v>
      </c>
      <c r="K483" s="142"/>
      <c r="L483" s="30"/>
      <c r="M483" s="143" t="s">
        <v>1</v>
      </c>
      <c r="N483" s="144" t="s">
        <v>46</v>
      </c>
      <c r="P483" s="145">
        <f>O483*H483</f>
        <v>0</v>
      </c>
      <c r="Q483" s="145">
        <v>0</v>
      </c>
      <c r="R483" s="145">
        <f>Q483*H483</f>
        <v>0</v>
      </c>
      <c r="S483" s="145">
        <v>0</v>
      </c>
      <c r="T483" s="146">
        <f>S483*H483</f>
        <v>0</v>
      </c>
      <c r="AR483" s="147" t="s">
        <v>174</v>
      </c>
      <c r="AT483" s="147" t="s">
        <v>170</v>
      </c>
      <c r="AU483" s="147" t="s">
        <v>98</v>
      </c>
      <c r="AY483" s="15" t="s">
        <v>168</v>
      </c>
      <c r="BE483" s="148">
        <f>IF(N483="základní",J483,0)</f>
        <v>0</v>
      </c>
      <c r="BF483" s="148">
        <f>IF(N483="snížená",J483,0)</f>
        <v>0</v>
      </c>
      <c r="BG483" s="148">
        <f>IF(N483="zákl. přenesená",J483,0)</f>
        <v>0</v>
      </c>
      <c r="BH483" s="148">
        <f>IF(N483="sníž. přenesená",J483,0)</f>
        <v>0</v>
      </c>
      <c r="BI483" s="148">
        <f>IF(N483="nulová",J483,0)</f>
        <v>0</v>
      </c>
      <c r="BJ483" s="15" t="s">
        <v>88</v>
      </c>
      <c r="BK483" s="148">
        <f>ROUND(I483*H483,2)</f>
        <v>0</v>
      </c>
      <c r="BL483" s="15" t="s">
        <v>174</v>
      </c>
      <c r="BM483" s="147" t="s">
        <v>1114</v>
      </c>
    </row>
    <row r="484" spans="2:47" s="1" customFormat="1" ht="38.4">
      <c r="B484" s="30"/>
      <c r="D484" s="154" t="s">
        <v>414</v>
      </c>
      <c r="F484" s="182" t="s">
        <v>1115</v>
      </c>
      <c r="I484" s="151"/>
      <c r="L484" s="30"/>
      <c r="M484" s="152"/>
      <c r="T484" s="54"/>
      <c r="AT484" s="15" t="s">
        <v>414</v>
      </c>
      <c r="AU484" s="15" t="s">
        <v>98</v>
      </c>
    </row>
    <row r="485" spans="2:65" s="1" customFormat="1" ht="16.5" customHeight="1">
      <c r="B485" s="30"/>
      <c r="C485" s="171" t="s">
        <v>1116</v>
      </c>
      <c r="D485" s="171" t="s">
        <v>410</v>
      </c>
      <c r="E485" s="172" t="s">
        <v>1117</v>
      </c>
      <c r="F485" s="173" t="s">
        <v>1118</v>
      </c>
      <c r="G485" s="174" t="s">
        <v>1113</v>
      </c>
      <c r="H485" s="175">
        <v>11</v>
      </c>
      <c r="I485" s="176"/>
      <c r="J485" s="177">
        <f>ROUND(I485*H485,2)</f>
        <v>0</v>
      </c>
      <c r="K485" s="178"/>
      <c r="L485" s="179"/>
      <c r="M485" s="180" t="s">
        <v>1</v>
      </c>
      <c r="N485" s="181" t="s">
        <v>46</v>
      </c>
      <c r="P485" s="145">
        <f>O485*H485</f>
        <v>0</v>
      </c>
      <c r="Q485" s="145">
        <v>0</v>
      </c>
      <c r="R485" s="145">
        <f>Q485*H485</f>
        <v>0</v>
      </c>
      <c r="S485" s="145">
        <v>0</v>
      </c>
      <c r="T485" s="146">
        <f>S485*H485</f>
        <v>0</v>
      </c>
      <c r="AR485" s="147" t="s">
        <v>221</v>
      </c>
      <c r="AT485" s="147" t="s">
        <v>410</v>
      </c>
      <c r="AU485" s="147" t="s">
        <v>98</v>
      </c>
      <c r="AY485" s="15" t="s">
        <v>168</v>
      </c>
      <c r="BE485" s="148">
        <f>IF(N485="základní",J485,0)</f>
        <v>0</v>
      </c>
      <c r="BF485" s="148">
        <f>IF(N485="snížená",J485,0)</f>
        <v>0</v>
      </c>
      <c r="BG485" s="148">
        <f>IF(N485="zákl. přenesená",J485,0)</f>
        <v>0</v>
      </c>
      <c r="BH485" s="148">
        <f>IF(N485="sníž. přenesená",J485,0)</f>
        <v>0</v>
      </c>
      <c r="BI485" s="148">
        <f>IF(N485="nulová",J485,0)</f>
        <v>0</v>
      </c>
      <c r="BJ485" s="15" t="s">
        <v>88</v>
      </c>
      <c r="BK485" s="148">
        <f>ROUND(I485*H485,2)</f>
        <v>0</v>
      </c>
      <c r="BL485" s="15" t="s">
        <v>174</v>
      </c>
      <c r="BM485" s="147" t="s">
        <v>1119</v>
      </c>
    </row>
    <row r="486" spans="2:47" s="1" customFormat="1" ht="67.2">
      <c r="B486" s="30"/>
      <c r="D486" s="154" t="s">
        <v>414</v>
      </c>
      <c r="F486" s="182" t="s">
        <v>1120</v>
      </c>
      <c r="I486" s="151"/>
      <c r="L486" s="30"/>
      <c r="M486" s="152"/>
      <c r="T486" s="54"/>
      <c r="AT486" s="15" t="s">
        <v>414</v>
      </c>
      <c r="AU486" s="15" t="s">
        <v>98</v>
      </c>
    </row>
    <row r="487" spans="2:65" s="1" customFormat="1" ht="16.5" customHeight="1">
      <c r="B487" s="30"/>
      <c r="C487" s="171" t="s">
        <v>1121</v>
      </c>
      <c r="D487" s="171" t="s">
        <v>410</v>
      </c>
      <c r="E487" s="172" t="s">
        <v>1122</v>
      </c>
      <c r="F487" s="173" t="s">
        <v>1118</v>
      </c>
      <c r="G487" s="174" t="s">
        <v>1113</v>
      </c>
      <c r="H487" s="175">
        <v>1</v>
      </c>
      <c r="I487" s="176"/>
      <c r="J487" s="177">
        <f>ROUND(I487*H487,2)</f>
        <v>0</v>
      </c>
      <c r="K487" s="178"/>
      <c r="L487" s="179"/>
      <c r="M487" s="180" t="s">
        <v>1</v>
      </c>
      <c r="N487" s="181" t="s">
        <v>46</v>
      </c>
      <c r="P487" s="145">
        <f>O487*H487</f>
        <v>0</v>
      </c>
      <c r="Q487" s="145">
        <v>0</v>
      </c>
      <c r="R487" s="145">
        <f>Q487*H487</f>
        <v>0</v>
      </c>
      <c r="S487" s="145">
        <v>0</v>
      </c>
      <c r="T487" s="146">
        <f>S487*H487</f>
        <v>0</v>
      </c>
      <c r="AR487" s="147" t="s">
        <v>221</v>
      </c>
      <c r="AT487" s="147" t="s">
        <v>410</v>
      </c>
      <c r="AU487" s="147" t="s">
        <v>98</v>
      </c>
      <c r="AY487" s="15" t="s">
        <v>168</v>
      </c>
      <c r="BE487" s="148">
        <f>IF(N487="základní",J487,0)</f>
        <v>0</v>
      </c>
      <c r="BF487" s="148">
        <f>IF(N487="snížená",J487,0)</f>
        <v>0</v>
      </c>
      <c r="BG487" s="148">
        <f>IF(N487="zákl. přenesená",J487,0)</f>
        <v>0</v>
      </c>
      <c r="BH487" s="148">
        <f>IF(N487="sníž. přenesená",J487,0)</f>
        <v>0</v>
      </c>
      <c r="BI487" s="148">
        <f>IF(N487="nulová",J487,0)</f>
        <v>0</v>
      </c>
      <c r="BJ487" s="15" t="s">
        <v>88</v>
      </c>
      <c r="BK487" s="148">
        <f>ROUND(I487*H487,2)</f>
        <v>0</v>
      </c>
      <c r="BL487" s="15" t="s">
        <v>174</v>
      </c>
      <c r="BM487" s="147" t="s">
        <v>1123</v>
      </c>
    </row>
    <row r="488" spans="2:47" s="1" customFormat="1" ht="38.4">
      <c r="B488" s="30"/>
      <c r="D488" s="154" t="s">
        <v>414</v>
      </c>
      <c r="F488" s="182" t="s">
        <v>1124</v>
      </c>
      <c r="I488" s="151"/>
      <c r="L488" s="30"/>
      <c r="M488" s="152"/>
      <c r="T488" s="54"/>
      <c r="AT488" s="15" t="s">
        <v>414</v>
      </c>
      <c r="AU488" s="15" t="s">
        <v>98</v>
      </c>
    </row>
    <row r="489" spans="2:65" s="1" customFormat="1" ht="16.5" customHeight="1">
      <c r="B489" s="30"/>
      <c r="C489" s="171" t="s">
        <v>1125</v>
      </c>
      <c r="D489" s="171" t="s">
        <v>410</v>
      </c>
      <c r="E489" s="172" t="s">
        <v>1126</v>
      </c>
      <c r="F489" s="173" t="s">
        <v>1118</v>
      </c>
      <c r="G489" s="174" t="s">
        <v>1113</v>
      </c>
      <c r="H489" s="175">
        <v>1</v>
      </c>
      <c r="I489" s="176"/>
      <c r="J489" s="177">
        <f>ROUND(I489*H489,2)</f>
        <v>0</v>
      </c>
      <c r="K489" s="178"/>
      <c r="L489" s="179"/>
      <c r="M489" s="180" t="s">
        <v>1</v>
      </c>
      <c r="N489" s="181" t="s">
        <v>46</v>
      </c>
      <c r="P489" s="145">
        <f>O489*H489</f>
        <v>0</v>
      </c>
      <c r="Q489" s="145">
        <v>0</v>
      </c>
      <c r="R489" s="145">
        <f>Q489*H489</f>
        <v>0</v>
      </c>
      <c r="S489" s="145">
        <v>0</v>
      </c>
      <c r="T489" s="146">
        <f>S489*H489</f>
        <v>0</v>
      </c>
      <c r="AR489" s="147" t="s">
        <v>221</v>
      </c>
      <c r="AT489" s="147" t="s">
        <v>410</v>
      </c>
      <c r="AU489" s="147" t="s">
        <v>98</v>
      </c>
      <c r="AY489" s="15" t="s">
        <v>168</v>
      </c>
      <c r="BE489" s="148">
        <f>IF(N489="základní",J489,0)</f>
        <v>0</v>
      </c>
      <c r="BF489" s="148">
        <f>IF(N489="snížená",J489,0)</f>
        <v>0</v>
      </c>
      <c r="BG489" s="148">
        <f>IF(N489="zákl. přenesená",J489,0)</f>
        <v>0</v>
      </c>
      <c r="BH489" s="148">
        <f>IF(N489="sníž. přenesená",J489,0)</f>
        <v>0</v>
      </c>
      <c r="BI489" s="148">
        <f>IF(N489="nulová",J489,0)</f>
        <v>0</v>
      </c>
      <c r="BJ489" s="15" t="s">
        <v>88</v>
      </c>
      <c r="BK489" s="148">
        <f>ROUND(I489*H489,2)</f>
        <v>0</v>
      </c>
      <c r="BL489" s="15" t="s">
        <v>174</v>
      </c>
      <c r="BM489" s="147" t="s">
        <v>1127</v>
      </c>
    </row>
    <row r="490" spans="2:47" s="1" customFormat="1" ht="38.4">
      <c r="B490" s="30"/>
      <c r="D490" s="154" t="s">
        <v>414</v>
      </c>
      <c r="F490" s="182" t="s">
        <v>1128</v>
      </c>
      <c r="I490" s="151"/>
      <c r="L490" s="30"/>
      <c r="M490" s="152"/>
      <c r="T490" s="54"/>
      <c r="AT490" s="15" t="s">
        <v>414</v>
      </c>
      <c r="AU490" s="15" t="s">
        <v>98</v>
      </c>
    </row>
    <row r="491" spans="2:65" s="1" customFormat="1" ht="16.5" customHeight="1">
      <c r="B491" s="30"/>
      <c r="C491" s="135" t="s">
        <v>1129</v>
      </c>
      <c r="D491" s="135" t="s">
        <v>170</v>
      </c>
      <c r="E491" s="136" t="s">
        <v>1130</v>
      </c>
      <c r="F491" s="137" t="s">
        <v>1131</v>
      </c>
      <c r="G491" s="138" t="s">
        <v>1113</v>
      </c>
      <c r="H491" s="139">
        <v>31</v>
      </c>
      <c r="I491" s="140"/>
      <c r="J491" s="141">
        <f>ROUND(I491*H491,2)</f>
        <v>0</v>
      </c>
      <c r="K491" s="142"/>
      <c r="L491" s="30"/>
      <c r="M491" s="143" t="s">
        <v>1</v>
      </c>
      <c r="N491" s="144" t="s">
        <v>46</v>
      </c>
      <c r="P491" s="145">
        <f>O491*H491</f>
        <v>0</v>
      </c>
      <c r="Q491" s="145">
        <v>0</v>
      </c>
      <c r="R491" s="145">
        <f>Q491*H491</f>
        <v>0</v>
      </c>
      <c r="S491" s="145">
        <v>0</v>
      </c>
      <c r="T491" s="146">
        <f>S491*H491</f>
        <v>0</v>
      </c>
      <c r="AR491" s="147" t="s">
        <v>174</v>
      </c>
      <c r="AT491" s="147" t="s">
        <v>170</v>
      </c>
      <c r="AU491" s="147" t="s">
        <v>98</v>
      </c>
      <c r="AY491" s="15" t="s">
        <v>168</v>
      </c>
      <c r="BE491" s="148">
        <f>IF(N491="základní",J491,0)</f>
        <v>0</v>
      </c>
      <c r="BF491" s="148">
        <f>IF(N491="snížená",J491,0)</f>
        <v>0</v>
      </c>
      <c r="BG491" s="148">
        <f>IF(N491="zákl. přenesená",J491,0)</f>
        <v>0</v>
      </c>
      <c r="BH491" s="148">
        <f>IF(N491="sníž. přenesená",J491,0)</f>
        <v>0</v>
      </c>
      <c r="BI491" s="148">
        <f>IF(N491="nulová",J491,0)</f>
        <v>0</v>
      </c>
      <c r="BJ491" s="15" t="s">
        <v>88</v>
      </c>
      <c r="BK491" s="148">
        <f>ROUND(I491*H491,2)</f>
        <v>0</v>
      </c>
      <c r="BL491" s="15" t="s">
        <v>174</v>
      </c>
      <c r="BM491" s="147" t="s">
        <v>1132</v>
      </c>
    </row>
    <row r="492" spans="2:47" s="1" customFormat="1" ht="28.8">
      <c r="B492" s="30"/>
      <c r="D492" s="154" t="s">
        <v>414</v>
      </c>
      <c r="F492" s="182" t="s">
        <v>1133</v>
      </c>
      <c r="I492" s="151"/>
      <c r="L492" s="30"/>
      <c r="M492" s="152"/>
      <c r="T492" s="54"/>
      <c r="AT492" s="15" t="s">
        <v>414</v>
      </c>
      <c r="AU492" s="15" t="s">
        <v>98</v>
      </c>
    </row>
    <row r="493" spans="2:65" s="1" customFormat="1" ht="16.5" customHeight="1">
      <c r="B493" s="30"/>
      <c r="C493" s="171" t="s">
        <v>1134</v>
      </c>
      <c r="D493" s="171" t="s">
        <v>410</v>
      </c>
      <c r="E493" s="172" t="s">
        <v>1135</v>
      </c>
      <c r="F493" s="173" t="s">
        <v>1136</v>
      </c>
      <c r="G493" s="174" t="s">
        <v>1113</v>
      </c>
      <c r="H493" s="175">
        <v>31</v>
      </c>
      <c r="I493" s="176"/>
      <c r="J493" s="177">
        <f>ROUND(I493*H493,2)</f>
        <v>0</v>
      </c>
      <c r="K493" s="178"/>
      <c r="L493" s="179"/>
      <c r="M493" s="180" t="s">
        <v>1</v>
      </c>
      <c r="N493" s="181" t="s">
        <v>46</v>
      </c>
      <c r="P493" s="145">
        <f>O493*H493</f>
        <v>0</v>
      </c>
      <c r="Q493" s="145">
        <v>0</v>
      </c>
      <c r="R493" s="145">
        <f>Q493*H493</f>
        <v>0</v>
      </c>
      <c r="S493" s="145">
        <v>0</v>
      </c>
      <c r="T493" s="146">
        <f>S493*H493</f>
        <v>0</v>
      </c>
      <c r="AR493" s="147" t="s">
        <v>221</v>
      </c>
      <c r="AT493" s="147" t="s">
        <v>410</v>
      </c>
      <c r="AU493" s="147" t="s">
        <v>98</v>
      </c>
      <c r="AY493" s="15" t="s">
        <v>168</v>
      </c>
      <c r="BE493" s="148">
        <f>IF(N493="základní",J493,0)</f>
        <v>0</v>
      </c>
      <c r="BF493" s="148">
        <f>IF(N493="snížená",J493,0)</f>
        <v>0</v>
      </c>
      <c r="BG493" s="148">
        <f>IF(N493="zákl. přenesená",J493,0)</f>
        <v>0</v>
      </c>
      <c r="BH493" s="148">
        <f>IF(N493="sníž. přenesená",J493,0)</f>
        <v>0</v>
      </c>
      <c r="BI493" s="148">
        <f>IF(N493="nulová",J493,0)</f>
        <v>0</v>
      </c>
      <c r="BJ493" s="15" t="s">
        <v>88</v>
      </c>
      <c r="BK493" s="148">
        <f>ROUND(I493*H493,2)</f>
        <v>0</v>
      </c>
      <c r="BL493" s="15" t="s">
        <v>174</v>
      </c>
      <c r="BM493" s="147" t="s">
        <v>1137</v>
      </c>
    </row>
    <row r="494" spans="2:47" s="1" customFormat="1" ht="57.6">
      <c r="B494" s="30"/>
      <c r="D494" s="154" t="s">
        <v>414</v>
      </c>
      <c r="F494" s="182" t="s">
        <v>1138</v>
      </c>
      <c r="I494" s="151"/>
      <c r="L494" s="30"/>
      <c r="M494" s="152"/>
      <c r="T494" s="54"/>
      <c r="AT494" s="15" t="s">
        <v>414</v>
      </c>
      <c r="AU494" s="15" t="s">
        <v>98</v>
      </c>
    </row>
    <row r="495" spans="2:65" s="1" customFormat="1" ht="16.5" customHeight="1">
      <c r="B495" s="30"/>
      <c r="C495" s="135" t="s">
        <v>1139</v>
      </c>
      <c r="D495" s="135" t="s">
        <v>170</v>
      </c>
      <c r="E495" s="136" t="s">
        <v>1140</v>
      </c>
      <c r="F495" s="137" t="s">
        <v>1141</v>
      </c>
      <c r="G495" s="138" t="s">
        <v>1113</v>
      </c>
      <c r="H495" s="139">
        <v>5</v>
      </c>
      <c r="I495" s="140"/>
      <c r="J495" s="141">
        <f>ROUND(I495*H495,2)</f>
        <v>0</v>
      </c>
      <c r="K495" s="142"/>
      <c r="L495" s="30"/>
      <c r="M495" s="143" t="s">
        <v>1</v>
      </c>
      <c r="N495" s="144" t="s">
        <v>46</v>
      </c>
      <c r="P495" s="145">
        <f>O495*H495</f>
        <v>0</v>
      </c>
      <c r="Q495" s="145">
        <v>0</v>
      </c>
      <c r="R495" s="145">
        <f>Q495*H495</f>
        <v>0</v>
      </c>
      <c r="S495" s="145">
        <v>0</v>
      </c>
      <c r="T495" s="146">
        <f>S495*H495</f>
        <v>0</v>
      </c>
      <c r="AR495" s="147" t="s">
        <v>174</v>
      </c>
      <c r="AT495" s="147" t="s">
        <v>170</v>
      </c>
      <c r="AU495" s="147" t="s">
        <v>98</v>
      </c>
      <c r="AY495" s="15" t="s">
        <v>168</v>
      </c>
      <c r="BE495" s="148">
        <f>IF(N495="základní",J495,0)</f>
        <v>0</v>
      </c>
      <c r="BF495" s="148">
        <f>IF(N495="snížená",J495,0)</f>
        <v>0</v>
      </c>
      <c r="BG495" s="148">
        <f>IF(N495="zákl. přenesená",J495,0)</f>
        <v>0</v>
      </c>
      <c r="BH495" s="148">
        <f>IF(N495="sníž. přenesená",J495,0)</f>
        <v>0</v>
      </c>
      <c r="BI495" s="148">
        <f>IF(N495="nulová",J495,0)</f>
        <v>0</v>
      </c>
      <c r="BJ495" s="15" t="s">
        <v>88</v>
      </c>
      <c r="BK495" s="148">
        <f>ROUND(I495*H495,2)</f>
        <v>0</v>
      </c>
      <c r="BL495" s="15" t="s">
        <v>174</v>
      </c>
      <c r="BM495" s="147" t="s">
        <v>1142</v>
      </c>
    </row>
    <row r="496" spans="2:47" s="1" customFormat="1" ht="38.4">
      <c r="B496" s="30"/>
      <c r="D496" s="154" t="s">
        <v>414</v>
      </c>
      <c r="F496" s="182" t="s">
        <v>1143</v>
      </c>
      <c r="I496" s="151"/>
      <c r="L496" s="30"/>
      <c r="M496" s="152"/>
      <c r="T496" s="54"/>
      <c r="AT496" s="15" t="s">
        <v>414</v>
      </c>
      <c r="AU496" s="15" t="s">
        <v>98</v>
      </c>
    </row>
    <row r="497" spans="2:65" s="1" customFormat="1" ht="16.5" customHeight="1">
      <c r="B497" s="30"/>
      <c r="C497" s="171" t="s">
        <v>1144</v>
      </c>
      <c r="D497" s="171" t="s">
        <v>410</v>
      </c>
      <c r="E497" s="172" t="s">
        <v>1145</v>
      </c>
      <c r="F497" s="173" t="s">
        <v>1146</v>
      </c>
      <c r="G497" s="174" t="s">
        <v>1113</v>
      </c>
      <c r="H497" s="175">
        <v>5</v>
      </c>
      <c r="I497" s="176"/>
      <c r="J497" s="177">
        <f>ROUND(I497*H497,2)</f>
        <v>0</v>
      </c>
      <c r="K497" s="178"/>
      <c r="L497" s="179"/>
      <c r="M497" s="180" t="s">
        <v>1</v>
      </c>
      <c r="N497" s="181" t="s">
        <v>46</v>
      </c>
      <c r="P497" s="145">
        <f>O497*H497</f>
        <v>0</v>
      </c>
      <c r="Q497" s="145">
        <v>0</v>
      </c>
      <c r="R497" s="145">
        <f>Q497*H497</f>
        <v>0</v>
      </c>
      <c r="S497" s="145">
        <v>0</v>
      </c>
      <c r="T497" s="146">
        <f>S497*H497</f>
        <v>0</v>
      </c>
      <c r="AR497" s="147" t="s">
        <v>221</v>
      </c>
      <c r="AT497" s="147" t="s">
        <v>410</v>
      </c>
      <c r="AU497" s="147" t="s">
        <v>98</v>
      </c>
      <c r="AY497" s="15" t="s">
        <v>168</v>
      </c>
      <c r="BE497" s="148">
        <f>IF(N497="základní",J497,0)</f>
        <v>0</v>
      </c>
      <c r="BF497" s="148">
        <f>IF(N497="snížená",J497,0)</f>
        <v>0</v>
      </c>
      <c r="BG497" s="148">
        <f>IF(N497="zákl. přenesená",J497,0)</f>
        <v>0</v>
      </c>
      <c r="BH497" s="148">
        <f>IF(N497="sníž. přenesená",J497,0)</f>
        <v>0</v>
      </c>
      <c r="BI497" s="148">
        <f>IF(N497="nulová",J497,0)</f>
        <v>0</v>
      </c>
      <c r="BJ497" s="15" t="s">
        <v>88</v>
      </c>
      <c r="BK497" s="148">
        <f>ROUND(I497*H497,2)</f>
        <v>0</v>
      </c>
      <c r="BL497" s="15" t="s">
        <v>174</v>
      </c>
      <c r="BM497" s="147" t="s">
        <v>1147</v>
      </c>
    </row>
    <row r="498" spans="2:47" s="1" customFormat="1" ht="48">
      <c r="B498" s="30"/>
      <c r="D498" s="154" t="s">
        <v>414</v>
      </c>
      <c r="F498" s="182" t="s">
        <v>1148</v>
      </c>
      <c r="I498" s="151"/>
      <c r="L498" s="30"/>
      <c r="M498" s="152"/>
      <c r="T498" s="54"/>
      <c r="AT498" s="15" t="s">
        <v>414</v>
      </c>
      <c r="AU498" s="15" t="s">
        <v>98</v>
      </c>
    </row>
    <row r="499" spans="2:63" s="11" customFormat="1" ht="22.8" customHeight="1">
      <c r="B499" s="123"/>
      <c r="D499" s="124" t="s">
        <v>80</v>
      </c>
      <c r="E499" s="133" t="s">
        <v>1149</v>
      </c>
      <c r="F499" s="133" t="s">
        <v>1150</v>
      </c>
      <c r="I499" s="126"/>
      <c r="J499" s="134">
        <f>BK499</f>
        <v>0</v>
      </c>
      <c r="L499" s="123"/>
      <c r="M499" s="128"/>
      <c r="P499" s="129">
        <f>SUM(P500:P505)</f>
        <v>0</v>
      </c>
      <c r="R499" s="129">
        <f>SUM(R500:R505)</f>
        <v>0.1249639</v>
      </c>
      <c r="T499" s="130">
        <f>SUM(T500:T505)</f>
        <v>0</v>
      </c>
      <c r="AR499" s="124" t="s">
        <v>90</v>
      </c>
      <c r="AT499" s="131" t="s">
        <v>80</v>
      </c>
      <c r="AU499" s="131" t="s">
        <v>88</v>
      </c>
      <c r="AY499" s="124" t="s">
        <v>168</v>
      </c>
      <c r="BK499" s="132">
        <f>SUM(BK500:BK505)</f>
        <v>0</v>
      </c>
    </row>
    <row r="500" spans="2:65" s="1" customFormat="1" ht="24.15" customHeight="1">
      <c r="B500" s="30"/>
      <c r="C500" s="135" t="s">
        <v>1151</v>
      </c>
      <c r="D500" s="135" t="s">
        <v>170</v>
      </c>
      <c r="E500" s="136" t="s">
        <v>1152</v>
      </c>
      <c r="F500" s="137" t="s">
        <v>1153</v>
      </c>
      <c r="G500" s="138" t="s">
        <v>179</v>
      </c>
      <c r="H500" s="139">
        <v>237.8</v>
      </c>
      <c r="I500" s="140"/>
      <c r="J500" s="141">
        <f>ROUND(I500*H500,2)</f>
        <v>0</v>
      </c>
      <c r="K500" s="142"/>
      <c r="L500" s="30"/>
      <c r="M500" s="143" t="s">
        <v>1</v>
      </c>
      <c r="N500" s="144" t="s">
        <v>46</v>
      </c>
      <c r="P500" s="145">
        <f>O500*H500</f>
        <v>0</v>
      </c>
      <c r="Q500" s="145">
        <v>0.0002</v>
      </c>
      <c r="R500" s="145">
        <f>Q500*H500</f>
        <v>0.047560000000000005</v>
      </c>
      <c r="S500" s="145">
        <v>0</v>
      </c>
      <c r="T500" s="146">
        <f>S500*H500</f>
        <v>0</v>
      </c>
      <c r="AR500" s="147" t="s">
        <v>263</v>
      </c>
      <c r="AT500" s="147" t="s">
        <v>170</v>
      </c>
      <c r="AU500" s="147" t="s">
        <v>90</v>
      </c>
      <c r="AY500" s="15" t="s">
        <v>168</v>
      </c>
      <c r="BE500" s="148">
        <f>IF(N500="základní",J500,0)</f>
        <v>0</v>
      </c>
      <c r="BF500" s="148">
        <f>IF(N500="snížená",J500,0)</f>
        <v>0</v>
      </c>
      <c r="BG500" s="148">
        <f>IF(N500="zákl. přenesená",J500,0)</f>
        <v>0</v>
      </c>
      <c r="BH500" s="148">
        <f>IF(N500="sníž. přenesená",J500,0)</f>
        <v>0</v>
      </c>
      <c r="BI500" s="148">
        <f>IF(N500="nulová",J500,0)</f>
        <v>0</v>
      </c>
      <c r="BJ500" s="15" t="s">
        <v>88</v>
      </c>
      <c r="BK500" s="148">
        <f>ROUND(I500*H500,2)</f>
        <v>0</v>
      </c>
      <c r="BL500" s="15" t="s">
        <v>263</v>
      </c>
      <c r="BM500" s="147" t="s">
        <v>1154</v>
      </c>
    </row>
    <row r="501" spans="2:47" s="1" customFormat="1" ht="10.2">
      <c r="B501" s="30"/>
      <c r="D501" s="149" t="s">
        <v>181</v>
      </c>
      <c r="F501" s="150" t="s">
        <v>1155</v>
      </c>
      <c r="I501" s="151"/>
      <c r="L501" s="30"/>
      <c r="M501" s="152"/>
      <c r="T501" s="54"/>
      <c r="AT501" s="15" t="s">
        <v>181</v>
      </c>
      <c r="AU501" s="15" t="s">
        <v>90</v>
      </c>
    </row>
    <row r="502" spans="2:51" s="12" customFormat="1" ht="10.2">
      <c r="B502" s="153"/>
      <c r="D502" s="154" t="s">
        <v>183</v>
      </c>
      <c r="E502" s="155" t="s">
        <v>1</v>
      </c>
      <c r="F502" s="156" t="s">
        <v>1156</v>
      </c>
      <c r="H502" s="157">
        <v>237.8</v>
      </c>
      <c r="I502" s="158"/>
      <c r="L502" s="153"/>
      <c r="M502" s="159"/>
      <c r="T502" s="160"/>
      <c r="AT502" s="155" t="s">
        <v>183</v>
      </c>
      <c r="AU502" s="155" t="s">
        <v>90</v>
      </c>
      <c r="AV502" s="12" t="s">
        <v>90</v>
      </c>
      <c r="AW502" s="12" t="s">
        <v>36</v>
      </c>
      <c r="AX502" s="12" t="s">
        <v>88</v>
      </c>
      <c r="AY502" s="155" t="s">
        <v>168</v>
      </c>
    </row>
    <row r="503" spans="2:65" s="1" customFormat="1" ht="24.15" customHeight="1">
      <c r="B503" s="30"/>
      <c r="C503" s="135" t="s">
        <v>1157</v>
      </c>
      <c r="D503" s="135" t="s">
        <v>170</v>
      </c>
      <c r="E503" s="136" t="s">
        <v>1158</v>
      </c>
      <c r="F503" s="137" t="s">
        <v>1159</v>
      </c>
      <c r="G503" s="138" t="s">
        <v>179</v>
      </c>
      <c r="H503" s="139">
        <v>237.8</v>
      </c>
      <c r="I503" s="140"/>
      <c r="J503" s="141">
        <f>ROUND(I503*H503,2)</f>
        <v>0</v>
      </c>
      <c r="K503" s="142"/>
      <c r="L503" s="30"/>
      <c r="M503" s="143" t="s">
        <v>1</v>
      </c>
      <c r="N503" s="144" t="s">
        <v>46</v>
      </c>
      <c r="P503" s="145">
        <f>O503*H503</f>
        <v>0</v>
      </c>
      <c r="Q503" s="145">
        <v>0.0003255</v>
      </c>
      <c r="R503" s="145">
        <f>Q503*H503</f>
        <v>0.0774039</v>
      </c>
      <c r="S503" s="145">
        <v>0</v>
      </c>
      <c r="T503" s="146">
        <f>S503*H503</f>
        <v>0</v>
      </c>
      <c r="AR503" s="147" t="s">
        <v>263</v>
      </c>
      <c r="AT503" s="147" t="s">
        <v>170</v>
      </c>
      <c r="AU503" s="147" t="s">
        <v>90</v>
      </c>
      <c r="AY503" s="15" t="s">
        <v>168</v>
      </c>
      <c r="BE503" s="148">
        <f>IF(N503="základní",J503,0)</f>
        <v>0</v>
      </c>
      <c r="BF503" s="148">
        <f>IF(N503="snížená",J503,0)</f>
        <v>0</v>
      </c>
      <c r="BG503" s="148">
        <f>IF(N503="zákl. přenesená",J503,0)</f>
        <v>0</v>
      </c>
      <c r="BH503" s="148">
        <f>IF(N503="sníž. přenesená",J503,0)</f>
        <v>0</v>
      </c>
      <c r="BI503" s="148">
        <f>IF(N503="nulová",J503,0)</f>
        <v>0</v>
      </c>
      <c r="BJ503" s="15" t="s">
        <v>88</v>
      </c>
      <c r="BK503" s="148">
        <f>ROUND(I503*H503,2)</f>
        <v>0</v>
      </c>
      <c r="BL503" s="15" t="s">
        <v>263</v>
      </c>
      <c r="BM503" s="147" t="s">
        <v>1160</v>
      </c>
    </row>
    <row r="504" spans="2:47" s="1" customFormat="1" ht="10.2">
      <c r="B504" s="30"/>
      <c r="D504" s="149" t="s">
        <v>181</v>
      </c>
      <c r="F504" s="150" t="s">
        <v>1161</v>
      </c>
      <c r="I504" s="151"/>
      <c r="L504" s="30"/>
      <c r="M504" s="152"/>
      <c r="T504" s="54"/>
      <c r="AT504" s="15" t="s">
        <v>181</v>
      </c>
      <c r="AU504" s="15" t="s">
        <v>90</v>
      </c>
    </row>
    <row r="505" spans="2:51" s="12" customFormat="1" ht="10.2">
      <c r="B505" s="153"/>
      <c r="D505" s="154" t="s">
        <v>183</v>
      </c>
      <c r="E505" s="155" t="s">
        <v>1</v>
      </c>
      <c r="F505" s="156" t="s">
        <v>1156</v>
      </c>
      <c r="H505" s="157">
        <v>237.8</v>
      </c>
      <c r="I505" s="158"/>
      <c r="L505" s="153"/>
      <c r="M505" s="159"/>
      <c r="T505" s="160"/>
      <c r="AT505" s="155" t="s">
        <v>183</v>
      </c>
      <c r="AU505" s="155" t="s">
        <v>90</v>
      </c>
      <c r="AV505" s="12" t="s">
        <v>90</v>
      </c>
      <c r="AW505" s="12" t="s">
        <v>36</v>
      </c>
      <c r="AX505" s="12" t="s">
        <v>88</v>
      </c>
      <c r="AY505" s="155" t="s">
        <v>168</v>
      </c>
    </row>
    <row r="506" spans="2:63" s="11" customFormat="1" ht="25.95" customHeight="1">
      <c r="B506" s="123"/>
      <c r="D506" s="124" t="s">
        <v>80</v>
      </c>
      <c r="E506" s="125" t="s">
        <v>1162</v>
      </c>
      <c r="F506" s="125" t="s">
        <v>1163</v>
      </c>
      <c r="I506" s="126"/>
      <c r="J506" s="127">
        <f>BK506</f>
        <v>0</v>
      </c>
      <c r="L506" s="123"/>
      <c r="M506" s="128"/>
      <c r="P506" s="129">
        <f>SUM(P507:P508)</f>
        <v>0</v>
      </c>
      <c r="R506" s="129">
        <f>SUM(R507:R508)</f>
        <v>0</v>
      </c>
      <c r="T506" s="130">
        <f>SUM(T507:T508)</f>
        <v>0</v>
      </c>
      <c r="AR506" s="124" t="s">
        <v>174</v>
      </c>
      <c r="AT506" s="131" t="s">
        <v>80</v>
      </c>
      <c r="AU506" s="131" t="s">
        <v>81</v>
      </c>
      <c r="AY506" s="124" t="s">
        <v>168</v>
      </c>
      <c r="BK506" s="132">
        <f>SUM(BK507:BK508)</f>
        <v>0</v>
      </c>
    </row>
    <row r="507" spans="2:65" s="1" customFormat="1" ht="16.5" customHeight="1">
      <c r="B507" s="30"/>
      <c r="C507" s="135" t="s">
        <v>1164</v>
      </c>
      <c r="D507" s="135" t="s">
        <v>170</v>
      </c>
      <c r="E507" s="136" t="s">
        <v>1165</v>
      </c>
      <c r="F507" s="137" t="s">
        <v>1166</v>
      </c>
      <c r="G507" s="138" t="s">
        <v>620</v>
      </c>
      <c r="H507" s="139">
        <v>500</v>
      </c>
      <c r="I507" s="140"/>
      <c r="J507" s="141">
        <f>ROUND(I507*H507,2)</f>
        <v>0</v>
      </c>
      <c r="K507" s="142"/>
      <c r="L507" s="30"/>
      <c r="M507" s="143" t="s">
        <v>1</v>
      </c>
      <c r="N507" s="144" t="s">
        <v>46</v>
      </c>
      <c r="P507" s="145">
        <f>O507*H507</f>
        <v>0</v>
      </c>
      <c r="Q507" s="145">
        <v>0</v>
      </c>
      <c r="R507" s="145">
        <f>Q507*H507</f>
        <v>0</v>
      </c>
      <c r="S507" s="145">
        <v>0</v>
      </c>
      <c r="T507" s="146">
        <f>S507*H507</f>
        <v>0</v>
      </c>
      <c r="AR507" s="147" t="s">
        <v>621</v>
      </c>
      <c r="AT507" s="147" t="s">
        <v>170</v>
      </c>
      <c r="AU507" s="147" t="s">
        <v>88</v>
      </c>
      <c r="AY507" s="15" t="s">
        <v>168</v>
      </c>
      <c r="BE507" s="148">
        <f>IF(N507="základní",J507,0)</f>
        <v>0</v>
      </c>
      <c r="BF507" s="148">
        <f>IF(N507="snížená",J507,0)</f>
        <v>0</v>
      </c>
      <c r="BG507" s="148">
        <f>IF(N507="zákl. přenesená",J507,0)</f>
        <v>0</v>
      </c>
      <c r="BH507" s="148">
        <f>IF(N507="sníž. přenesená",J507,0)</f>
        <v>0</v>
      </c>
      <c r="BI507" s="148">
        <f>IF(N507="nulová",J507,0)</f>
        <v>0</v>
      </c>
      <c r="BJ507" s="15" t="s">
        <v>88</v>
      </c>
      <c r="BK507" s="148">
        <f>ROUND(I507*H507,2)</f>
        <v>0</v>
      </c>
      <c r="BL507" s="15" t="s">
        <v>621</v>
      </c>
      <c r="BM507" s="147" t="s">
        <v>1167</v>
      </c>
    </row>
    <row r="508" spans="2:47" s="1" customFormat="1" ht="10.2">
      <c r="B508" s="30"/>
      <c r="D508" s="149" t="s">
        <v>181</v>
      </c>
      <c r="F508" s="150" t="s">
        <v>1168</v>
      </c>
      <c r="I508" s="151"/>
      <c r="L508" s="30"/>
      <c r="M508" s="152"/>
      <c r="T508" s="54"/>
      <c r="AT508" s="15" t="s">
        <v>181</v>
      </c>
      <c r="AU508" s="15" t="s">
        <v>88</v>
      </c>
    </row>
    <row r="509" spans="2:63" s="11" customFormat="1" ht="25.95" customHeight="1">
      <c r="B509" s="123"/>
      <c r="D509" s="124" t="s">
        <v>80</v>
      </c>
      <c r="E509" s="125" t="s">
        <v>1169</v>
      </c>
      <c r="F509" s="125" t="s">
        <v>1170</v>
      </c>
      <c r="I509" s="126"/>
      <c r="J509" s="127">
        <f>BK509</f>
        <v>0</v>
      </c>
      <c r="L509" s="123"/>
      <c r="M509" s="128"/>
      <c r="P509" s="129">
        <f>SUM(P510:P521)</f>
        <v>0</v>
      </c>
      <c r="R509" s="129">
        <f>SUM(R510:R521)</f>
        <v>0</v>
      </c>
      <c r="T509" s="130">
        <f>SUM(T510:T521)</f>
        <v>0</v>
      </c>
      <c r="AR509" s="124" t="s">
        <v>174</v>
      </c>
      <c r="AT509" s="131" t="s">
        <v>80</v>
      </c>
      <c r="AU509" s="131" t="s">
        <v>81</v>
      </c>
      <c r="AY509" s="124" t="s">
        <v>168</v>
      </c>
      <c r="BK509" s="132">
        <f>SUM(BK510:BK521)</f>
        <v>0</v>
      </c>
    </row>
    <row r="510" spans="2:65" s="1" customFormat="1" ht="49.05" customHeight="1">
      <c r="B510" s="30"/>
      <c r="C510" s="135" t="s">
        <v>1171</v>
      </c>
      <c r="D510" s="135" t="s">
        <v>170</v>
      </c>
      <c r="E510" s="136" t="s">
        <v>1172</v>
      </c>
      <c r="F510" s="137" t="s">
        <v>1173</v>
      </c>
      <c r="G510" s="138" t="s">
        <v>173</v>
      </c>
      <c r="H510" s="139">
        <v>3</v>
      </c>
      <c r="I510" s="140"/>
      <c r="J510" s="141">
        <f>ROUND(I510*H510,2)</f>
        <v>0</v>
      </c>
      <c r="K510" s="142"/>
      <c r="L510" s="30"/>
      <c r="M510" s="143" t="s">
        <v>1</v>
      </c>
      <c r="N510" s="144" t="s">
        <v>46</v>
      </c>
      <c r="P510" s="145">
        <f>O510*H510</f>
        <v>0</v>
      </c>
      <c r="Q510" s="145">
        <v>0</v>
      </c>
      <c r="R510" s="145">
        <f>Q510*H510</f>
        <v>0</v>
      </c>
      <c r="S510" s="145">
        <v>0</v>
      </c>
      <c r="T510" s="146">
        <f>S510*H510</f>
        <v>0</v>
      </c>
      <c r="AR510" s="147" t="s">
        <v>1174</v>
      </c>
      <c r="AT510" s="147" t="s">
        <v>170</v>
      </c>
      <c r="AU510" s="147" t="s">
        <v>88</v>
      </c>
      <c r="AY510" s="15" t="s">
        <v>168</v>
      </c>
      <c r="BE510" s="148">
        <f>IF(N510="základní",J510,0)</f>
        <v>0</v>
      </c>
      <c r="BF510" s="148">
        <f>IF(N510="snížená",J510,0)</f>
        <v>0</v>
      </c>
      <c r="BG510" s="148">
        <f>IF(N510="zákl. přenesená",J510,0)</f>
        <v>0</v>
      </c>
      <c r="BH510" s="148">
        <f>IF(N510="sníž. přenesená",J510,0)</f>
        <v>0</v>
      </c>
      <c r="BI510" s="148">
        <f>IF(N510="nulová",J510,0)</f>
        <v>0</v>
      </c>
      <c r="BJ510" s="15" t="s">
        <v>88</v>
      </c>
      <c r="BK510" s="148">
        <f>ROUND(I510*H510,2)</f>
        <v>0</v>
      </c>
      <c r="BL510" s="15" t="s">
        <v>1174</v>
      </c>
      <c r="BM510" s="147" t="s">
        <v>1175</v>
      </c>
    </row>
    <row r="511" spans="2:65" s="1" customFormat="1" ht="37.8" customHeight="1">
      <c r="B511" s="30"/>
      <c r="C511" s="135" t="s">
        <v>1176</v>
      </c>
      <c r="D511" s="135" t="s">
        <v>170</v>
      </c>
      <c r="E511" s="136" t="s">
        <v>1177</v>
      </c>
      <c r="F511" s="137" t="s">
        <v>1178</v>
      </c>
      <c r="G511" s="138" t="s">
        <v>173</v>
      </c>
      <c r="H511" s="139">
        <v>4</v>
      </c>
      <c r="I511" s="140"/>
      <c r="J511" s="141">
        <f>ROUND(I511*H511,2)</f>
        <v>0</v>
      </c>
      <c r="K511" s="142"/>
      <c r="L511" s="30"/>
      <c r="M511" s="143" t="s">
        <v>1</v>
      </c>
      <c r="N511" s="144" t="s">
        <v>46</v>
      </c>
      <c r="P511" s="145">
        <f>O511*H511</f>
        <v>0</v>
      </c>
      <c r="Q511" s="145">
        <v>0</v>
      </c>
      <c r="R511" s="145">
        <f>Q511*H511</f>
        <v>0</v>
      </c>
      <c r="S511" s="145">
        <v>0</v>
      </c>
      <c r="T511" s="146">
        <f>S511*H511</f>
        <v>0</v>
      </c>
      <c r="AR511" s="147" t="s">
        <v>1174</v>
      </c>
      <c r="AT511" s="147" t="s">
        <v>170</v>
      </c>
      <c r="AU511" s="147" t="s">
        <v>88</v>
      </c>
      <c r="AY511" s="15" t="s">
        <v>168</v>
      </c>
      <c r="BE511" s="148">
        <f>IF(N511="základní",J511,0)</f>
        <v>0</v>
      </c>
      <c r="BF511" s="148">
        <f>IF(N511="snížená",J511,0)</f>
        <v>0</v>
      </c>
      <c r="BG511" s="148">
        <f>IF(N511="zákl. přenesená",J511,0)</f>
        <v>0</v>
      </c>
      <c r="BH511" s="148">
        <f>IF(N511="sníž. přenesená",J511,0)</f>
        <v>0</v>
      </c>
      <c r="BI511" s="148">
        <f>IF(N511="nulová",J511,0)</f>
        <v>0</v>
      </c>
      <c r="BJ511" s="15" t="s">
        <v>88</v>
      </c>
      <c r="BK511" s="148">
        <f>ROUND(I511*H511,2)</f>
        <v>0</v>
      </c>
      <c r="BL511" s="15" t="s">
        <v>1174</v>
      </c>
      <c r="BM511" s="147" t="s">
        <v>1179</v>
      </c>
    </row>
    <row r="512" spans="2:47" s="1" customFormat="1" ht="28.8">
      <c r="B512" s="30"/>
      <c r="D512" s="154" t="s">
        <v>414</v>
      </c>
      <c r="F512" s="182" t="s">
        <v>1180</v>
      </c>
      <c r="I512" s="151"/>
      <c r="L512" s="30"/>
      <c r="M512" s="152"/>
      <c r="T512" s="54"/>
      <c r="AT512" s="15" t="s">
        <v>414</v>
      </c>
      <c r="AU512" s="15" t="s">
        <v>88</v>
      </c>
    </row>
    <row r="513" spans="2:65" s="1" customFormat="1" ht="37.8" customHeight="1">
      <c r="B513" s="30"/>
      <c r="C513" s="135" t="s">
        <v>1181</v>
      </c>
      <c r="D513" s="135" t="s">
        <v>170</v>
      </c>
      <c r="E513" s="136" t="s">
        <v>1182</v>
      </c>
      <c r="F513" s="137" t="s">
        <v>1183</v>
      </c>
      <c r="G513" s="138" t="s">
        <v>173</v>
      </c>
      <c r="H513" s="139">
        <v>1</v>
      </c>
      <c r="I513" s="140"/>
      <c r="J513" s="141">
        <f>ROUND(I513*H513,2)</f>
        <v>0</v>
      </c>
      <c r="K513" s="142"/>
      <c r="L513" s="30"/>
      <c r="M513" s="143" t="s">
        <v>1</v>
      </c>
      <c r="N513" s="144" t="s">
        <v>46</v>
      </c>
      <c r="P513" s="145">
        <f>O513*H513</f>
        <v>0</v>
      </c>
      <c r="Q513" s="145">
        <v>0</v>
      </c>
      <c r="R513" s="145">
        <f>Q513*H513</f>
        <v>0</v>
      </c>
      <c r="S513" s="145">
        <v>0</v>
      </c>
      <c r="T513" s="146">
        <f>S513*H513</f>
        <v>0</v>
      </c>
      <c r="AR513" s="147" t="s">
        <v>1174</v>
      </c>
      <c r="AT513" s="147" t="s">
        <v>170</v>
      </c>
      <c r="AU513" s="147" t="s">
        <v>88</v>
      </c>
      <c r="AY513" s="15" t="s">
        <v>168</v>
      </c>
      <c r="BE513" s="148">
        <f>IF(N513="základní",J513,0)</f>
        <v>0</v>
      </c>
      <c r="BF513" s="148">
        <f>IF(N513="snížená",J513,0)</f>
        <v>0</v>
      </c>
      <c r="BG513" s="148">
        <f>IF(N513="zákl. přenesená",J513,0)</f>
        <v>0</v>
      </c>
      <c r="BH513" s="148">
        <f>IF(N513="sníž. přenesená",J513,0)</f>
        <v>0</v>
      </c>
      <c r="BI513" s="148">
        <f>IF(N513="nulová",J513,0)</f>
        <v>0</v>
      </c>
      <c r="BJ513" s="15" t="s">
        <v>88</v>
      </c>
      <c r="BK513" s="148">
        <f>ROUND(I513*H513,2)</f>
        <v>0</v>
      </c>
      <c r="BL513" s="15" t="s">
        <v>1174</v>
      </c>
      <c r="BM513" s="147" t="s">
        <v>1184</v>
      </c>
    </row>
    <row r="514" spans="2:47" s="1" customFormat="1" ht="124.8">
      <c r="B514" s="30"/>
      <c r="D514" s="154" t="s">
        <v>414</v>
      </c>
      <c r="F514" s="182" t="s">
        <v>1185</v>
      </c>
      <c r="I514" s="151"/>
      <c r="L514" s="30"/>
      <c r="M514" s="152"/>
      <c r="T514" s="54"/>
      <c r="AT514" s="15" t="s">
        <v>414</v>
      </c>
      <c r="AU514" s="15" t="s">
        <v>88</v>
      </c>
    </row>
    <row r="515" spans="2:65" s="1" customFormat="1" ht="44.25" customHeight="1">
      <c r="B515" s="30"/>
      <c r="C515" s="135" t="s">
        <v>1186</v>
      </c>
      <c r="D515" s="135" t="s">
        <v>170</v>
      </c>
      <c r="E515" s="136" t="s">
        <v>1187</v>
      </c>
      <c r="F515" s="137" t="s">
        <v>1188</v>
      </c>
      <c r="G515" s="138" t="s">
        <v>173</v>
      </c>
      <c r="H515" s="139">
        <v>20</v>
      </c>
      <c r="I515" s="140"/>
      <c r="J515" s="141">
        <f>ROUND(I515*H515,2)</f>
        <v>0</v>
      </c>
      <c r="K515" s="142"/>
      <c r="L515" s="30"/>
      <c r="M515" s="143" t="s">
        <v>1</v>
      </c>
      <c r="N515" s="144" t="s">
        <v>46</v>
      </c>
      <c r="P515" s="145">
        <f>O515*H515</f>
        <v>0</v>
      </c>
      <c r="Q515" s="145">
        <v>0</v>
      </c>
      <c r="R515" s="145">
        <f>Q515*H515</f>
        <v>0</v>
      </c>
      <c r="S515" s="145">
        <v>0</v>
      </c>
      <c r="T515" s="146">
        <f>S515*H515</f>
        <v>0</v>
      </c>
      <c r="AR515" s="147" t="s">
        <v>1174</v>
      </c>
      <c r="AT515" s="147" t="s">
        <v>170</v>
      </c>
      <c r="AU515" s="147" t="s">
        <v>88</v>
      </c>
      <c r="AY515" s="15" t="s">
        <v>168</v>
      </c>
      <c r="BE515" s="148">
        <f>IF(N515="základní",J515,0)</f>
        <v>0</v>
      </c>
      <c r="BF515" s="148">
        <f>IF(N515="snížená",J515,0)</f>
        <v>0</v>
      </c>
      <c r="BG515" s="148">
        <f>IF(N515="zákl. přenesená",J515,0)</f>
        <v>0</v>
      </c>
      <c r="BH515" s="148">
        <f>IF(N515="sníž. přenesená",J515,0)</f>
        <v>0</v>
      </c>
      <c r="BI515" s="148">
        <f>IF(N515="nulová",J515,0)</f>
        <v>0</v>
      </c>
      <c r="BJ515" s="15" t="s">
        <v>88</v>
      </c>
      <c r="BK515" s="148">
        <f>ROUND(I515*H515,2)</f>
        <v>0</v>
      </c>
      <c r="BL515" s="15" t="s">
        <v>1174</v>
      </c>
      <c r="BM515" s="147" t="s">
        <v>1189</v>
      </c>
    </row>
    <row r="516" spans="2:47" s="1" customFormat="1" ht="38.4">
      <c r="B516" s="30"/>
      <c r="D516" s="154" t="s">
        <v>414</v>
      </c>
      <c r="F516" s="182" t="s">
        <v>1190</v>
      </c>
      <c r="I516" s="151"/>
      <c r="L516" s="30"/>
      <c r="M516" s="152"/>
      <c r="T516" s="54"/>
      <c r="AT516" s="15" t="s">
        <v>414</v>
      </c>
      <c r="AU516" s="15" t="s">
        <v>88</v>
      </c>
    </row>
    <row r="517" spans="2:65" s="1" customFormat="1" ht="62.7" customHeight="1">
      <c r="B517" s="30"/>
      <c r="C517" s="235" t="s">
        <v>1191</v>
      </c>
      <c r="D517" s="235" t="s">
        <v>170</v>
      </c>
      <c r="E517" s="236" t="s">
        <v>1192</v>
      </c>
      <c r="F517" s="237" t="s">
        <v>1193</v>
      </c>
      <c r="G517" s="238" t="s">
        <v>173</v>
      </c>
      <c r="H517" s="239">
        <v>2</v>
      </c>
      <c r="I517" s="240"/>
      <c r="J517" s="241">
        <f>ROUND(I517*H517,2)</f>
        <v>0</v>
      </c>
      <c r="K517" s="142"/>
      <c r="L517" s="30"/>
      <c r="M517" s="143" t="s">
        <v>1</v>
      </c>
      <c r="N517" s="144" t="s">
        <v>46</v>
      </c>
      <c r="P517" s="145">
        <f>O517*H517</f>
        <v>0</v>
      </c>
      <c r="Q517" s="145">
        <v>0</v>
      </c>
      <c r="R517" s="145">
        <f>Q517*H517</f>
        <v>0</v>
      </c>
      <c r="S517" s="145">
        <v>0</v>
      </c>
      <c r="T517" s="146">
        <f>S517*H517</f>
        <v>0</v>
      </c>
      <c r="AR517" s="147" t="s">
        <v>1174</v>
      </c>
      <c r="AT517" s="147" t="s">
        <v>170</v>
      </c>
      <c r="AU517" s="147" t="s">
        <v>88</v>
      </c>
      <c r="AY517" s="15" t="s">
        <v>168</v>
      </c>
      <c r="BE517" s="148">
        <f>IF(N517="základní",J517,0)</f>
        <v>0</v>
      </c>
      <c r="BF517" s="148">
        <f>IF(N517="snížená",J517,0)</f>
        <v>0</v>
      </c>
      <c r="BG517" s="148">
        <f>IF(N517="zákl. přenesená",J517,0)</f>
        <v>0</v>
      </c>
      <c r="BH517" s="148">
        <f>IF(N517="sníž. přenesená",J517,0)</f>
        <v>0</v>
      </c>
      <c r="BI517" s="148">
        <f>IF(N517="nulová",J517,0)</f>
        <v>0</v>
      </c>
      <c r="BJ517" s="15" t="s">
        <v>88</v>
      </c>
      <c r="BK517" s="148">
        <f>ROUND(I517*H517,2)</f>
        <v>0</v>
      </c>
      <c r="BL517" s="15" t="s">
        <v>1174</v>
      </c>
      <c r="BM517" s="147" t="s">
        <v>1194</v>
      </c>
    </row>
    <row r="518" spans="2:65" s="1" customFormat="1" ht="55.5" customHeight="1">
      <c r="B518" s="30"/>
      <c r="C518" s="135" t="s">
        <v>1195</v>
      </c>
      <c r="D518" s="135" t="s">
        <v>170</v>
      </c>
      <c r="E518" s="136" t="s">
        <v>1196</v>
      </c>
      <c r="F518" s="137" t="s">
        <v>1197</v>
      </c>
      <c r="G518" s="138" t="s">
        <v>208</v>
      </c>
      <c r="H518" s="139">
        <v>31</v>
      </c>
      <c r="I518" s="140"/>
      <c r="J518" s="141">
        <f>ROUND(I518*H518,2)</f>
        <v>0</v>
      </c>
      <c r="K518" s="142"/>
      <c r="L518" s="30"/>
      <c r="M518" s="143" t="s">
        <v>1</v>
      </c>
      <c r="N518" s="144" t="s">
        <v>46</v>
      </c>
      <c r="P518" s="145">
        <f>O518*H518</f>
        <v>0</v>
      </c>
      <c r="Q518" s="145">
        <v>0</v>
      </c>
      <c r="R518" s="145">
        <f>Q518*H518</f>
        <v>0</v>
      </c>
      <c r="S518" s="145">
        <v>0</v>
      </c>
      <c r="T518" s="146">
        <f>S518*H518</f>
        <v>0</v>
      </c>
      <c r="AR518" s="147" t="s">
        <v>1174</v>
      </c>
      <c r="AT518" s="147" t="s">
        <v>170</v>
      </c>
      <c r="AU518" s="147" t="s">
        <v>88</v>
      </c>
      <c r="AY518" s="15" t="s">
        <v>168</v>
      </c>
      <c r="BE518" s="148">
        <f>IF(N518="základní",J518,0)</f>
        <v>0</v>
      </c>
      <c r="BF518" s="148">
        <f>IF(N518="snížená",J518,0)</f>
        <v>0</v>
      </c>
      <c r="BG518" s="148">
        <f>IF(N518="zákl. přenesená",J518,0)</f>
        <v>0</v>
      </c>
      <c r="BH518" s="148">
        <f>IF(N518="sníž. přenesená",J518,0)</f>
        <v>0</v>
      </c>
      <c r="BI518" s="148">
        <f>IF(N518="nulová",J518,0)</f>
        <v>0</v>
      </c>
      <c r="BJ518" s="15" t="s">
        <v>88</v>
      </c>
      <c r="BK518" s="148">
        <f>ROUND(I518*H518,2)</f>
        <v>0</v>
      </c>
      <c r="BL518" s="15" t="s">
        <v>1174</v>
      </c>
      <c r="BM518" s="147" t="s">
        <v>1198</v>
      </c>
    </row>
    <row r="519" spans="2:65" s="1" customFormat="1" ht="55.5" customHeight="1">
      <c r="B519" s="30"/>
      <c r="C519" s="135" t="s">
        <v>1199</v>
      </c>
      <c r="D519" s="135" t="s">
        <v>170</v>
      </c>
      <c r="E519" s="136" t="s">
        <v>1200</v>
      </c>
      <c r="F519" s="137" t="s">
        <v>1201</v>
      </c>
      <c r="G519" s="138" t="s">
        <v>173</v>
      </c>
      <c r="H519" s="139">
        <v>64</v>
      </c>
      <c r="I519" s="140"/>
      <c r="J519" s="141">
        <f>ROUND(I519*H519,2)</f>
        <v>0</v>
      </c>
      <c r="K519" s="142"/>
      <c r="L519" s="30"/>
      <c r="M519" s="143" t="s">
        <v>1</v>
      </c>
      <c r="N519" s="144" t="s">
        <v>46</v>
      </c>
      <c r="P519" s="145">
        <f>O519*H519</f>
        <v>0</v>
      </c>
      <c r="Q519" s="145">
        <v>0</v>
      </c>
      <c r="R519" s="145">
        <f>Q519*H519</f>
        <v>0</v>
      </c>
      <c r="S519" s="145">
        <v>0</v>
      </c>
      <c r="T519" s="146">
        <f>S519*H519</f>
        <v>0</v>
      </c>
      <c r="AR519" s="147" t="s">
        <v>1174</v>
      </c>
      <c r="AT519" s="147" t="s">
        <v>170</v>
      </c>
      <c r="AU519" s="147" t="s">
        <v>88</v>
      </c>
      <c r="AY519" s="15" t="s">
        <v>168</v>
      </c>
      <c r="BE519" s="148">
        <f>IF(N519="základní",J519,0)</f>
        <v>0</v>
      </c>
      <c r="BF519" s="148">
        <f>IF(N519="snížená",J519,0)</f>
        <v>0</v>
      </c>
      <c r="BG519" s="148">
        <f>IF(N519="zákl. přenesená",J519,0)</f>
        <v>0</v>
      </c>
      <c r="BH519" s="148">
        <f>IF(N519="sníž. přenesená",J519,0)</f>
        <v>0</v>
      </c>
      <c r="BI519" s="148">
        <f>IF(N519="nulová",J519,0)</f>
        <v>0</v>
      </c>
      <c r="BJ519" s="15" t="s">
        <v>88</v>
      </c>
      <c r="BK519" s="148">
        <f>ROUND(I519*H519,2)</f>
        <v>0</v>
      </c>
      <c r="BL519" s="15" t="s">
        <v>1174</v>
      </c>
      <c r="BM519" s="147" t="s">
        <v>1202</v>
      </c>
    </row>
    <row r="520" spans="2:65" s="1" customFormat="1" ht="24.15" customHeight="1">
      <c r="B520" s="30"/>
      <c r="C520" s="135" t="s">
        <v>1203</v>
      </c>
      <c r="D520" s="135" t="s">
        <v>170</v>
      </c>
      <c r="E520" s="136" t="s">
        <v>1204</v>
      </c>
      <c r="F520" s="137" t="s">
        <v>1205</v>
      </c>
      <c r="G520" s="138" t="s">
        <v>208</v>
      </c>
      <c r="H520" s="139">
        <v>11</v>
      </c>
      <c r="I520" s="140"/>
      <c r="J520" s="141">
        <f>ROUND(I520*H520,2)</f>
        <v>0</v>
      </c>
      <c r="K520" s="142"/>
      <c r="L520" s="30"/>
      <c r="M520" s="143" t="s">
        <v>1</v>
      </c>
      <c r="N520" s="144" t="s">
        <v>46</v>
      </c>
      <c r="P520" s="145">
        <f>O520*H520</f>
        <v>0</v>
      </c>
      <c r="Q520" s="145">
        <v>0</v>
      </c>
      <c r="R520" s="145">
        <f>Q520*H520</f>
        <v>0</v>
      </c>
      <c r="S520" s="145">
        <v>0</v>
      </c>
      <c r="T520" s="146">
        <f>S520*H520</f>
        <v>0</v>
      </c>
      <c r="AR520" s="147" t="s">
        <v>1174</v>
      </c>
      <c r="AT520" s="147" t="s">
        <v>170</v>
      </c>
      <c r="AU520" s="147" t="s">
        <v>88</v>
      </c>
      <c r="AY520" s="15" t="s">
        <v>168</v>
      </c>
      <c r="BE520" s="148">
        <f>IF(N520="základní",J520,0)</f>
        <v>0</v>
      </c>
      <c r="BF520" s="148">
        <f>IF(N520="snížená",J520,0)</f>
        <v>0</v>
      </c>
      <c r="BG520" s="148">
        <f>IF(N520="zákl. přenesená",J520,0)</f>
        <v>0</v>
      </c>
      <c r="BH520" s="148">
        <f>IF(N520="sníž. přenesená",J520,0)</f>
        <v>0</v>
      </c>
      <c r="BI520" s="148">
        <f>IF(N520="nulová",J520,0)</f>
        <v>0</v>
      </c>
      <c r="BJ520" s="15" t="s">
        <v>88</v>
      </c>
      <c r="BK520" s="148">
        <f>ROUND(I520*H520,2)</f>
        <v>0</v>
      </c>
      <c r="BL520" s="15" t="s">
        <v>1174</v>
      </c>
      <c r="BM520" s="147" t="s">
        <v>1206</v>
      </c>
    </row>
    <row r="521" spans="2:65" s="1" customFormat="1" ht="44.25" customHeight="1">
      <c r="B521" s="30"/>
      <c r="C521" s="135" t="s">
        <v>1207</v>
      </c>
      <c r="D521" s="135" t="s">
        <v>170</v>
      </c>
      <c r="E521" s="136" t="s">
        <v>1208</v>
      </c>
      <c r="F521" s="137" t="s">
        <v>1209</v>
      </c>
      <c r="G521" s="138" t="s">
        <v>208</v>
      </c>
      <c r="H521" s="139">
        <v>82</v>
      </c>
      <c r="I521" s="140"/>
      <c r="J521" s="141">
        <f>ROUND(I521*H521,2)</f>
        <v>0</v>
      </c>
      <c r="K521" s="142"/>
      <c r="L521" s="30"/>
      <c r="M521" s="184" t="s">
        <v>1</v>
      </c>
      <c r="N521" s="185" t="s">
        <v>46</v>
      </c>
      <c r="O521" s="169"/>
      <c r="P521" s="186">
        <f>O521*H521</f>
        <v>0</v>
      </c>
      <c r="Q521" s="186">
        <v>0</v>
      </c>
      <c r="R521" s="186">
        <f>Q521*H521</f>
        <v>0</v>
      </c>
      <c r="S521" s="186">
        <v>0</v>
      </c>
      <c r="T521" s="187">
        <f>S521*H521</f>
        <v>0</v>
      </c>
      <c r="AR521" s="147" t="s">
        <v>1174</v>
      </c>
      <c r="AT521" s="147" t="s">
        <v>170</v>
      </c>
      <c r="AU521" s="147" t="s">
        <v>88</v>
      </c>
      <c r="AY521" s="15" t="s">
        <v>168</v>
      </c>
      <c r="BE521" s="148">
        <f>IF(N521="základní",J521,0)</f>
        <v>0</v>
      </c>
      <c r="BF521" s="148">
        <f>IF(N521="snížená",J521,0)</f>
        <v>0</v>
      </c>
      <c r="BG521" s="148">
        <f>IF(N521="zákl. přenesená",J521,0)</f>
        <v>0</v>
      </c>
      <c r="BH521" s="148">
        <f>IF(N521="sníž. přenesená",J521,0)</f>
        <v>0</v>
      </c>
      <c r="BI521" s="148">
        <f>IF(N521="nulová",J521,0)</f>
        <v>0</v>
      </c>
      <c r="BJ521" s="15" t="s">
        <v>88</v>
      </c>
      <c r="BK521" s="148">
        <f>ROUND(I521*H521,2)</f>
        <v>0</v>
      </c>
      <c r="BL521" s="15" t="s">
        <v>1174</v>
      </c>
      <c r="BM521" s="147" t="s">
        <v>1210</v>
      </c>
    </row>
    <row r="522" spans="2:12" s="1" customFormat="1" ht="6.9" customHeight="1">
      <c r="B522" s="42"/>
      <c r="C522" s="43"/>
      <c r="D522" s="43"/>
      <c r="E522" s="43"/>
      <c r="F522" s="43"/>
      <c r="G522" s="43"/>
      <c r="H522" s="43"/>
      <c r="I522" s="43"/>
      <c r="J522" s="43"/>
      <c r="K522" s="43"/>
      <c r="L522" s="30"/>
    </row>
  </sheetData>
  <sheetProtection algorithmName="SHA-512" hashValue="V2sWGgjEH7FKG/uEzb55VMhOjcW07Y/6EMBeTotq4fgMtXcmq2B6s+/kz4wR1Kvdlj3s4NwgpFi8wxH+462gTA==" saltValue="odIe5xfOqFkwcnxVeW8wkA==" spinCount="100000" sheet="1" objects="1" scenarios="1" formatColumns="0" formatRows="0" autoFilter="0"/>
  <autoFilter ref="C143:K521"/>
  <mergeCells count="15">
    <mergeCell ref="E130:H130"/>
    <mergeCell ref="E134:H134"/>
    <mergeCell ref="E132:H132"/>
    <mergeCell ref="E136:H136"/>
    <mergeCell ref="L2:V2"/>
    <mergeCell ref="E31:H31"/>
    <mergeCell ref="E85:H85"/>
    <mergeCell ref="E89:H89"/>
    <mergeCell ref="E87:H87"/>
    <mergeCell ref="E91:H91"/>
    <mergeCell ref="E7:H7"/>
    <mergeCell ref="E11:H11"/>
    <mergeCell ref="E9:H9"/>
    <mergeCell ref="E13:H13"/>
    <mergeCell ref="E22:H22"/>
  </mergeCells>
  <hyperlinks>
    <hyperlink ref="F148" r:id="rId1" display="https://podminky.urs.cz/item/CS_URS_2024_01/311272241"/>
    <hyperlink ref="F152" r:id="rId2" display="https://podminky.urs.cz/item/CS_URS_2024_01/611315416"/>
    <hyperlink ref="F155" r:id="rId3" display="https://podminky.urs.cz/item/CS_URS_2024_01/612315418"/>
    <hyperlink ref="F159" r:id="rId4" display="https://podminky.urs.cz/item/CS_URS_2024_01/776221221"/>
    <hyperlink ref="F165" r:id="rId5" display="https://podminky.urs.cz/item/CS_URS_2024_01/776111311"/>
    <hyperlink ref="F167" r:id="rId6" display="https://podminky.urs.cz/item/CS_URS_2024_01/776121112"/>
    <hyperlink ref="F169" r:id="rId7" display="https://podminky.urs.cz/item/CS_URS_2024_01/776141111"/>
    <hyperlink ref="F171" r:id="rId8" display="https://podminky.urs.cz/item/CS_URS_2024_01/776111112"/>
    <hyperlink ref="F173" r:id="rId9" display="https://podminky.urs.cz/item/CS_URS_2024_01/631311115"/>
    <hyperlink ref="F176" r:id="rId10" display="https://podminky.urs.cz/item/CS_URS_2024_01/631319171"/>
    <hyperlink ref="F178" r:id="rId11" display="https://podminky.urs.cz/item/CS_URS_2024_01/631362024"/>
    <hyperlink ref="F180" r:id="rId12" display="https://podminky.urs.cz/item/CS_URS_2024_01/713191132"/>
    <hyperlink ref="F184" r:id="rId13" display="https://podminky.urs.cz/item/CS_URS_2024_01/713121121"/>
    <hyperlink ref="F188" r:id="rId14" display="https://podminky.urs.cz/item/CS_URS_2024_01/965046111"/>
    <hyperlink ref="F192" r:id="rId15" display="https://podminky.urs.cz/item/CS_URS_2024_01/777521105"/>
    <hyperlink ref="F196" r:id="rId16" display="https://podminky.urs.cz/item/CS_URS_2024_01/777131103"/>
    <hyperlink ref="F198" r:id="rId17" display="https://podminky.urs.cz/item/CS_URS_2024_01/777111111"/>
    <hyperlink ref="F200" r:id="rId18" display="https://podminky.urs.cz/item/CS_URS_2024_01/776141111"/>
    <hyperlink ref="F202" r:id="rId19" display="https://podminky.urs.cz/item/CS_URS_2024_01/777111123"/>
    <hyperlink ref="F204" r:id="rId20" display="https://podminky.urs.cz/item/CS_URS_2024_01/631311125"/>
    <hyperlink ref="F207" r:id="rId21" display="https://podminky.urs.cz/item/CS_URS_2024_01/631319173"/>
    <hyperlink ref="F209" r:id="rId22" display="https://podminky.urs.cz/item/CS_URS_2024_01/631362024"/>
    <hyperlink ref="F211" r:id="rId23" display="https://podminky.urs.cz/item/CS_URS_2024_01/713191132"/>
    <hyperlink ref="F216" r:id="rId24" display="https://podminky.urs.cz/item/CS_URS_2024_01/965046111"/>
    <hyperlink ref="F219" r:id="rId25" display="https://podminky.urs.cz/item/CS_URS_2024_01/941311111"/>
    <hyperlink ref="F222" r:id="rId26" display="https://podminky.urs.cz/item/CS_URS_2024_01/941311211"/>
    <hyperlink ref="F225" r:id="rId27" display="https://podminky.urs.cz/item/CS_URS_2024_01/941311811"/>
    <hyperlink ref="F227" r:id="rId28" display="https://podminky.urs.cz/item/CS_URS_2024_01/952901221"/>
    <hyperlink ref="F230" r:id="rId29" display="https://podminky.urs.cz/item/CS_URS_2024_01/953943211"/>
    <hyperlink ref="F235" r:id="rId30" display="https://podminky.urs.cz/item/CS_URS_2024_01/953961114"/>
    <hyperlink ref="F237" r:id="rId31" display="https://podminky.urs.cz/item/CS_URS_2024_01/953965116"/>
    <hyperlink ref="F262" r:id="rId32" display="https://podminky.urs.cz/item/CS_URS_2024_01/998011010"/>
    <hyperlink ref="F266" r:id="rId33" display="https://podminky.urs.cz/item/CS_URS_2024_01/HZS4131"/>
    <hyperlink ref="F270" r:id="rId34" display="https://podminky.urs.cz/item/CS_URS_2024_01/998712203"/>
    <hyperlink ref="F277" r:id="rId35" display="https://podminky.urs.cz/item/CS_URS_2024_01/712363506"/>
    <hyperlink ref="F282" r:id="rId36" display="https://podminky.urs.cz/item/CS_URS_2024_01/919726122"/>
    <hyperlink ref="F284" r:id="rId37" display="https://podminky.urs.cz/item/CS_URS_2024_01/713123112"/>
    <hyperlink ref="F288" r:id="rId38" display="https://podminky.urs.cz/item/CS_URS_2024_01/712341559"/>
    <hyperlink ref="F292" r:id="rId39" display="https://podminky.urs.cz/item/CS_URS_2024_01/712311101"/>
    <hyperlink ref="F296" r:id="rId40" display="https://podminky.urs.cz/item/CS_URS_2024_01/631311125"/>
    <hyperlink ref="F301" r:id="rId41" display="https://podminky.urs.cz/item/CS_URS_2024_01/777111111"/>
    <hyperlink ref="F312" r:id="rId42" display="https://podminky.urs.cz/item/CS_URS_2024_01/763111447"/>
    <hyperlink ref="F315" r:id="rId43" display="https://podminky.urs.cz/item/CS_URS_2024_01/763111717"/>
    <hyperlink ref="F329" r:id="rId44" display="https://podminky.urs.cz/item/CS_URS_2024_01/998763413"/>
    <hyperlink ref="F333" r:id="rId45" display="https://podminky.urs.cz/item/CS_URS_2024_01/998767213"/>
    <hyperlink ref="F428" r:id="rId46" display="https://podminky.urs.cz/item/CS_URS_2024_01/789221531"/>
    <hyperlink ref="F431" r:id="rId47" display="https://podminky.urs.cz/item/CS_URS_2024_01/789421231"/>
    <hyperlink ref="F501" r:id="rId48" display="https://podminky.urs.cz/item/CS_URS_2024_01/784181121"/>
    <hyperlink ref="F504" r:id="rId49" display="https://podminky.urs.cz/item/CS_URS_2024_01/784321031"/>
    <hyperlink ref="F508" r:id="rId50" display="https://podminky.urs.cz/item/CS_URS_2024_01/HZS13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801"/>
  <sheetViews>
    <sheetView showGridLines="0" workbookViewId="0" topLeftCell="A1">
      <selection activeCell="BE41" sqref="BE4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00"/>
      <c r="M2" s="200"/>
      <c r="N2" s="200"/>
      <c r="O2" s="200"/>
      <c r="P2" s="200"/>
      <c r="Q2" s="200"/>
      <c r="R2" s="200"/>
      <c r="S2" s="200"/>
      <c r="T2" s="200"/>
      <c r="U2" s="200"/>
      <c r="V2" s="200"/>
      <c r="AT2" s="15" t="s">
        <v>105</v>
      </c>
    </row>
    <row r="3" spans="2:46" ht="6.9" customHeight="1">
      <c r="B3" s="16"/>
      <c r="C3" s="17"/>
      <c r="D3" s="17"/>
      <c r="E3" s="17"/>
      <c r="F3" s="17"/>
      <c r="G3" s="17"/>
      <c r="H3" s="17"/>
      <c r="I3" s="17"/>
      <c r="J3" s="17"/>
      <c r="K3" s="17"/>
      <c r="L3" s="18"/>
      <c r="AT3" s="15" t="s">
        <v>90</v>
      </c>
    </row>
    <row r="4" spans="2:46" ht="24.9" customHeight="1">
      <c r="B4" s="18"/>
      <c r="D4" s="19" t="s">
        <v>130</v>
      </c>
      <c r="L4" s="18"/>
      <c r="M4" s="91" t="s">
        <v>10</v>
      </c>
      <c r="AT4" s="15" t="s">
        <v>4</v>
      </c>
    </row>
    <row r="5" spans="2:12" ht="6.9" customHeight="1">
      <c r="B5" s="18"/>
      <c r="L5" s="18"/>
    </row>
    <row r="6" spans="2:12" ht="12" customHeight="1">
      <c r="B6" s="18"/>
      <c r="D6" s="25" t="s">
        <v>16</v>
      </c>
      <c r="L6" s="18"/>
    </row>
    <row r="7" spans="2:12" ht="26.25" customHeight="1">
      <c r="B7" s="18"/>
      <c r="E7" s="231" t="str">
        <f>'Rekapitulace stavby'!K6</f>
        <v>Zvýšení bezpečnosti heliportu - Masarykova nemocnice Ústí nad Labem, o. z</v>
      </c>
      <c r="F7" s="232"/>
      <c r="G7" s="232"/>
      <c r="H7" s="232"/>
      <c r="L7" s="18"/>
    </row>
    <row r="8" spans="2:12" ht="12" customHeight="1">
      <c r="B8" s="18"/>
      <c r="D8" s="25" t="s">
        <v>131</v>
      </c>
      <c r="L8" s="18"/>
    </row>
    <row r="9" spans="2:12" s="1" customFormat="1" ht="16.5" customHeight="1">
      <c r="B9" s="30"/>
      <c r="E9" s="231" t="s">
        <v>132</v>
      </c>
      <c r="F9" s="233"/>
      <c r="G9" s="233"/>
      <c r="H9" s="233"/>
      <c r="L9" s="30"/>
    </row>
    <row r="10" spans="2:12" s="1" customFormat="1" ht="12" customHeight="1">
      <c r="B10" s="30"/>
      <c r="D10" s="25" t="s">
        <v>133</v>
      </c>
      <c r="L10" s="30"/>
    </row>
    <row r="11" spans="2:12" s="1" customFormat="1" ht="16.5" customHeight="1">
      <c r="B11" s="30"/>
      <c r="E11" s="193" t="s">
        <v>1211</v>
      </c>
      <c r="F11" s="233"/>
      <c r="G11" s="233"/>
      <c r="H11" s="233"/>
      <c r="L11" s="30"/>
    </row>
    <row r="12" spans="2:12" s="1" customFormat="1" ht="10.2">
      <c r="B12" s="30"/>
      <c r="L12" s="30"/>
    </row>
    <row r="13" spans="2:12" s="1" customFormat="1" ht="12" customHeight="1">
      <c r="B13" s="30"/>
      <c r="D13" s="25" t="s">
        <v>18</v>
      </c>
      <c r="F13" s="23" t="s">
        <v>1</v>
      </c>
      <c r="I13" s="25" t="s">
        <v>19</v>
      </c>
      <c r="J13" s="23" t="s">
        <v>1</v>
      </c>
      <c r="L13" s="30"/>
    </row>
    <row r="14" spans="2:12" s="1" customFormat="1" ht="12" customHeight="1">
      <c r="B14" s="30"/>
      <c r="D14" s="25" t="s">
        <v>20</v>
      </c>
      <c r="F14" s="23" t="s">
        <v>21</v>
      </c>
      <c r="I14" s="25" t="s">
        <v>22</v>
      </c>
      <c r="J14" s="50" t="str">
        <f>'Rekapitulace stavby'!AN8</f>
        <v>29. 4. 2024</v>
      </c>
      <c r="L14" s="30"/>
    </row>
    <row r="15" spans="2:12" s="1" customFormat="1" ht="10.8" customHeight="1">
      <c r="B15" s="30"/>
      <c r="L15" s="30"/>
    </row>
    <row r="16" spans="2:12" s="1" customFormat="1" ht="12" customHeight="1">
      <c r="B16" s="30"/>
      <c r="D16" s="25" t="s">
        <v>24</v>
      </c>
      <c r="I16" s="25" t="s">
        <v>25</v>
      </c>
      <c r="J16" s="23" t="s">
        <v>26</v>
      </c>
      <c r="L16" s="30"/>
    </row>
    <row r="17" spans="2:12" s="1" customFormat="1" ht="18" customHeight="1">
      <c r="B17" s="30"/>
      <c r="E17" s="23" t="s">
        <v>27</v>
      </c>
      <c r="I17" s="25" t="s">
        <v>28</v>
      </c>
      <c r="J17" s="23" t="s">
        <v>29</v>
      </c>
      <c r="L17" s="30"/>
    </row>
    <row r="18" spans="2:12" s="1" customFormat="1" ht="6.9" customHeight="1">
      <c r="B18" s="30"/>
      <c r="L18" s="30"/>
    </row>
    <row r="19" spans="2:12" s="1" customFormat="1" ht="12" customHeight="1">
      <c r="B19" s="30"/>
      <c r="D19" s="25" t="s">
        <v>30</v>
      </c>
      <c r="I19" s="25" t="s">
        <v>25</v>
      </c>
      <c r="J19" s="26" t="str">
        <f>'Rekapitulace stavby'!AN13</f>
        <v>Vyplň údaj</v>
      </c>
      <c r="L19" s="30"/>
    </row>
    <row r="20" spans="2:12" s="1" customFormat="1" ht="18" customHeight="1">
      <c r="B20" s="30"/>
      <c r="E20" s="234" t="str">
        <f>'Rekapitulace stavby'!E14</f>
        <v>Vyplň údaj</v>
      </c>
      <c r="F20" s="199"/>
      <c r="G20" s="199"/>
      <c r="H20" s="199"/>
      <c r="I20" s="25" t="s">
        <v>28</v>
      </c>
      <c r="J20" s="26" t="str">
        <f>'Rekapitulace stavby'!AN14</f>
        <v>Vyplň údaj</v>
      </c>
      <c r="L20" s="30"/>
    </row>
    <row r="21" spans="2:12" s="1" customFormat="1" ht="6.9" customHeight="1">
      <c r="B21" s="30"/>
      <c r="L21" s="30"/>
    </row>
    <row r="22" spans="2:12" s="1" customFormat="1" ht="12" customHeight="1">
      <c r="B22" s="30"/>
      <c r="D22" s="25" t="s">
        <v>32</v>
      </c>
      <c r="I22" s="25" t="s">
        <v>25</v>
      </c>
      <c r="J22" s="23" t="s">
        <v>33</v>
      </c>
      <c r="L22" s="30"/>
    </row>
    <row r="23" spans="2:12" s="1" customFormat="1" ht="18" customHeight="1">
      <c r="B23" s="30"/>
      <c r="E23" s="23" t="s">
        <v>34</v>
      </c>
      <c r="I23" s="25" t="s">
        <v>28</v>
      </c>
      <c r="J23" s="23" t="s">
        <v>35</v>
      </c>
      <c r="L23" s="30"/>
    </row>
    <row r="24" spans="2:12" s="1" customFormat="1" ht="6.9" customHeight="1">
      <c r="B24" s="30"/>
      <c r="L24" s="30"/>
    </row>
    <row r="25" spans="2:12" s="1" customFormat="1" ht="12" customHeight="1">
      <c r="B25" s="30"/>
      <c r="D25" s="25" t="s">
        <v>37</v>
      </c>
      <c r="I25" s="25" t="s">
        <v>25</v>
      </c>
      <c r="J25" s="23" t="str">
        <f>IF('Rekapitulace stavby'!AN19="","",'Rekapitulace stavby'!AN19)</f>
        <v/>
      </c>
      <c r="L25" s="30"/>
    </row>
    <row r="26" spans="2:12" s="1" customFormat="1" ht="18" customHeight="1">
      <c r="B26" s="30"/>
      <c r="E26" s="23" t="str">
        <f>IF('Rekapitulace stavby'!E20="","",'Rekapitulace stavby'!E20)</f>
        <v xml:space="preserve"> </v>
      </c>
      <c r="I26" s="25" t="s">
        <v>28</v>
      </c>
      <c r="J26" s="23" t="str">
        <f>IF('Rekapitulace stavby'!AN20="","",'Rekapitulace stavby'!AN20)</f>
        <v/>
      </c>
      <c r="L26" s="30"/>
    </row>
    <row r="27" spans="2:12" s="1" customFormat="1" ht="6.9" customHeight="1">
      <c r="B27" s="30"/>
      <c r="L27" s="30"/>
    </row>
    <row r="28" spans="2:12" s="1" customFormat="1" ht="12" customHeight="1">
      <c r="B28" s="30"/>
      <c r="D28" s="25" t="s">
        <v>39</v>
      </c>
      <c r="L28" s="30"/>
    </row>
    <row r="29" spans="2:12" s="7" customFormat="1" ht="47.25" customHeight="1">
      <c r="B29" s="92"/>
      <c r="E29" s="204" t="s">
        <v>40</v>
      </c>
      <c r="F29" s="204"/>
      <c r="G29" s="204"/>
      <c r="H29" s="204"/>
      <c r="L29" s="92"/>
    </row>
    <row r="30" spans="2:12" s="1" customFormat="1" ht="6.9" customHeight="1">
      <c r="B30" s="30"/>
      <c r="L30" s="30"/>
    </row>
    <row r="31" spans="2:12" s="1" customFormat="1" ht="6.9" customHeight="1">
      <c r="B31" s="30"/>
      <c r="D31" s="51"/>
      <c r="E31" s="51"/>
      <c r="F31" s="51"/>
      <c r="G31" s="51"/>
      <c r="H31" s="51"/>
      <c r="I31" s="51"/>
      <c r="J31" s="51"/>
      <c r="K31" s="51"/>
      <c r="L31" s="30"/>
    </row>
    <row r="32" spans="2:12" s="1" customFormat="1" ht="25.35" customHeight="1">
      <c r="B32" s="30"/>
      <c r="D32" s="93" t="s">
        <v>41</v>
      </c>
      <c r="J32" s="64">
        <f>ROUND(J144,2)</f>
        <v>0</v>
      </c>
      <c r="L32" s="30"/>
    </row>
    <row r="33" spans="2:12" s="1" customFormat="1" ht="6.9" customHeight="1">
      <c r="B33" s="30"/>
      <c r="D33" s="51"/>
      <c r="E33" s="51"/>
      <c r="F33" s="51"/>
      <c r="G33" s="51"/>
      <c r="H33" s="51"/>
      <c r="I33" s="51"/>
      <c r="J33" s="51"/>
      <c r="K33" s="51"/>
      <c r="L33" s="30"/>
    </row>
    <row r="34" spans="2:12" s="1" customFormat="1" ht="14.4" customHeight="1">
      <c r="B34" s="30"/>
      <c r="F34" s="33" t="s">
        <v>43</v>
      </c>
      <c r="I34" s="33" t="s">
        <v>42</v>
      </c>
      <c r="J34" s="33" t="s">
        <v>44</v>
      </c>
      <c r="L34" s="30"/>
    </row>
    <row r="35" spans="2:12" s="1" customFormat="1" ht="14.4" customHeight="1">
      <c r="B35" s="30"/>
      <c r="D35" s="53" t="s">
        <v>45</v>
      </c>
      <c r="E35" s="25" t="s">
        <v>46</v>
      </c>
      <c r="F35" s="83">
        <f>ROUND((SUM(BE144:BE800)),2)</f>
        <v>0</v>
      </c>
      <c r="I35" s="94">
        <v>0.21</v>
      </c>
      <c r="J35" s="83">
        <f>ROUND(((SUM(BE144:BE800))*I35),2)</f>
        <v>0</v>
      </c>
      <c r="L35" s="30"/>
    </row>
    <row r="36" spans="2:12" s="1" customFormat="1" ht="14.4" customHeight="1">
      <c r="B36" s="30"/>
      <c r="E36" s="25" t="s">
        <v>47</v>
      </c>
      <c r="F36" s="83">
        <f>ROUND((SUM(BF144:BF800)),2)</f>
        <v>0</v>
      </c>
      <c r="I36" s="94">
        <v>0.12</v>
      </c>
      <c r="J36" s="83">
        <f>ROUND(((SUM(BF144:BF800))*I36),2)</f>
        <v>0</v>
      </c>
      <c r="L36" s="30"/>
    </row>
    <row r="37" spans="2:12" s="1" customFormat="1" ht="14.4" customHeight="1" hidden="1">
      <c r="B37" s="30"/>
      <c r="E37" s="25" t="s">
        <v>48</v>
      </c>
      <c r="F37" s="83">
        <f>ROUND((SUM(BG144:BG800)),2)</f>
        <v>0</v>
      </c>
      <c r="I37" s="94">
        <v>0.21</v>
      </c>
      <c r="J37" s="83">
        <f>0</f>
        <v>0</v>
      </c>
      <c r="L37" s="30"/>
    </row>
    <row r="38" spans="2:12" s="1" customFormat="1" ht="14.4" customHeight="1" hidden="1">
      <c r="B38" s="30"/>
      <c r="E38" s="25" t="s">
        <v>49</v>
      </c>
      <c r="F38" s="83">
        <f>ROUND((SUM(BH144:BH800)),2)</f>
        <v>0</v>
      </c>
      <c r="I38" s="94">
        <v>0.12</v>
      </c>
      <c r="J38" s="83">
        <f>0</f>
        <v>0</v>
      </c>
      <c r="L38" s="30"/>
    </row>
    <row r="39" spans="2:12" s="1" customFormat="1" ht="14.4" customHeight="1" hidden="1">
      <c r="B39" s="30"/>
      <c r="E39" s="25" t="s">
        <v>50</v>
      </c>
      <c r="F39" s="83">
        <f>ROUND((SUM(BI144:BI800)),2)</f>
        <v>0</v>
      </c>
      <c r="I39" s="94">
        <v>0</v>
      </c>
      <c r="J39" s="83">
        <f>0</f>
        <v>0</v>
      </c>
      <c r="L39" s="30"/>
    </row>
    <row r="40" spans="2:12" s="1" customFormat="1" ht="6.9" customHeight="1">
      <c r="B40" s="30"/>
      <c r="L40" s="30"/>
    </row>
    <row r="41" spans="2:12" s="1" customFormat="1" ht="25.35" customHeight="1">
      <c r="B41" s="30"/>
      <c r="C41" s="95"/>
      <c r="D41" s="96" t="s">
        <v>51</v>
      </c>
      <c r="E41" s="55"/>
      <c r="F41" s="55"/>
      <c r="G41" s="97" t="s">
        <v>52</v>
      </c>
      <c r="H41" s="98" t="s">
        <v>53</v>
      </c>
      <c r="I41" s="55"/>
      <c r="J41" s="99">
        <f>SUM(J32:J39)</f>
        <v>0</v>
      </c>
      <c r="K41" s="100"/>
      <c r="L41" s="30"/>
    </row>
    <row r="42" spans="2:12" s="1" customFormat="1" ht="14.4" customHeight="1">
      <c r="B42" s="30"/>
      <c r="L42" s="30"/>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0"/>
      <c r="D50" s="39" t="s">
        <v>54</v>
      </c>
      <c r="E50" s="40"/>
      <c r="F50" s="40"/>
      <c r="G50" s="39" t="s">
        <v>55</v>
      </c>
      <c r="H50" s="40"/>
      <c r="I50" s="40"/>
      <c r="J50" s="40"/>
      <c r="K50" s="40"/>
      <c r="L50" s="30"/>
    </row>
    <row r="51" spans="2:12" ht="10.2">
      <c r="B51" s="18"/>
      <c r="L51" s="18"/>
    </row>
    <row r="52" spans="2:12" ht="10.2">
      <c r="B52" s="18"/>
      <c r="L52" s="18"/>
    </row>
    <row r="53" spans="2:12" ht="10.2">
      <c r="B53" s="18"/>
      <c r="L53" s="18"/>
    </row>
    <row r="54" spans="2:12" ht="10.2">
      <c r="B54" s="18"/>
      <c r="L54" s="18"/>
    </row>
    <row r="55" spans="2:12" ht="10.2">
      <c r="B55" s="18"/>
      <c r="L55" s="18"/>
    </row>
    <row r="56" spans="2:12" ht="10.2">
      <c r="B56" s="18"/>
      <c r="L56" s="18"/>
    </row>
    <row r="57" spans="2:12" ht="10.2">
      <c r="B57" s="18"/>
      <c r="L57" s="18"/>
    </row>
    <row r="58" spans="2:12" ht="10.2">
      <c r="B58" s="18"/>
      <c r="L58" s="18"/>
    </row>
    <row r="59" spans="2:12" ht="10.2">
      <c r="B59" s="18"/>
      <c r="L59" s="18"/>
    </row>
    <row r="60" spans="2:12" ht="10.2">
      <c r="B60" s="18"/>
      <c r="L60" s="18"/>
    </row>
    <row r="61" spans="2:12" s="1" customFormat="1" ht="13.2">
      <c r="B61" s="30"/>
      <c r="D61" s="41" t="s">
        <v>56</v>
      </c>
      <c r="E61" s="32"/>
      <c r="F61" s="101" t="s">
        <v>57</v>
      </c>
      <c r="G61" s="41" t="s">
        <v>56</v>
      </c>
      <c r="H61" s="32"/>
      <c r="I61" s="32"/>
      <c r="J61" s="102" t="s">
        <v>57</v>
      </c>
      <c r="K61" s="32"/>
      <c r="L61" s="30"/>
    </row>
    <row r="62" spans="2:12" ht="10.2">
      <c r="B62" s="18"/>
      <c r="L62" s="18"/>
    </row>
    <row r="63" spans="2:12" ht="10.2">
      <c r="B63" s="18"/>
      <c r="L63" s="18"/>
    </row>
    <row r="64" spans="2:12" ht="10.2">
      <c r="B64" s="18"/>
      <c r="L64" s="18"/>
    </row>
    <row r="65" spans="2:12" s="1" customFormat="1" ht="13.2">
      <c r="B65" s="30"/>
      <c r="D65" s="39" t="s">
        <v>58</v>
      </c>
      <c r="E65" s="40"/>
      <c r="F65" s="40"/>
      <c r="G65" s="39" t="s">
        <v>59</v>
      </c>
      <c r="H65" s="40"/>
      <c r="I65" s="40"/>
      <c r="J65" s="40"/>
      <c r="K65" s="40"/>
      <c r="L65" s="30"/>
    </row>
    <row r="66" spans="2:12" ht="10.2">
      <c r="B66" s="18"/>
      <c r="L66" s="18"/>
    </row>
    <row r="67" spans="2:12" ht="10.2">
      <c r="B67" s="18"/>
      <c r="L67" s="18"/>
    </row>
    <row r="68" spans="2:12" ht="10.2">
      <c r="B68" s="18"/>
      <c r="L68" s="18"/>
    </row>
    <row r="69" spans="2:12" ht="10.2">
      <c r="B69" s="18"/>
      <c r="L69" s="18"/>
    </row>
    <row r="70" spans="2:12" ht="10.2">
      <c r="B70" s="18"/>
      <c r="L70" s="18"/>
    </row>
    <row r="71" spans="2:12" ht="10.2">
      <c r="B71" s="18"/>
      <c r="L71" s="18"/>
    </row>
    <row r="72" spans="2:12" ht="10.2">
      <c r="B72" s="18"/>
      <c r="L72" s="18"/>
    </row>
    <row r="73" spans="2:12" ht="10.2">
      <c r="B73" s="18"/>
      <c r="L73" s="18"/>
    </row>
    <row r="74" spans="2:12" ht="10.2">
      <c r="B74" s="18"/>
      <c r="L74" s="18"/>
    </row>
    <row r="75" spans="2:12" ht="10.2">
      <c r="B75" s="18"/>
      <c r="L75" s="18"/>
    </row>
    <row r="76" spans="2:12" s="1" customFormat="1" ht="13.2">
      <c r="B76" s="30"/>
      <c r="D76" s="41" t="s">
        <v>56</v>
      </c>
      <c r="E76" s="32"/>
      <c r="F76" s="101" t="s">
        <v>57</v>
      </c>
      <c r="G76" s="41" t="s">
        <v>56</v>
      </c>
      <c r="H76" s="32"/>
      <c r="I76" s="32"/>
      <c r="J76" s="102" t="s">
        <v>57</v>
      </c>
      <c r="K76" s="32"/>
      <c r="L76" s="30"/>
    </row>
    <row r="77" spans="2:12" s="1" customFormat="1" ht="14.4" customHeight="1">
      <c r="B77" s="42"/>
      <c r="C77" s="43"/>
      <c r="D77" s="43"/>
      <c r="E77" s="43"/>
      <c r="F77" s="43"/>
      <c r="G77" s="43"/>
      <c r="H77" s="43"/>
      <c r="I77" s="43"/>
      <c r="J77" s="43"/>
      <c r="K77" s="43"/>
      <c r="L77" s="30"/>
    </row>
    <row r="81" spans="2:12" s="1" customFormat="1" ht="6.9" customHeight="1">
      <c r="B81" s="44"/>
      <c r="C81" s="45"/>
      <c r="D81" s="45"/>
      <c r="E81" s="45"/>
      <c r="F81" s="45"/>
      <c r="G81" s="45"/>
      <c r="H81" s="45"/>
      <c r="I81" s="45"/>
      <c r="J81" s="45"/>
      <c r="K81" s="45"/>
      <c r="L81" s="30"/>
    </row>
    <row r="82" spans="2:12" s="1" customFormat="1" ht="24.9" customHeight="1">
      <c r="B82" s="30"/>
      <c r="C82" s="19" t="s">
        <v>137</v>
      </c>
      <c r="L82" s="30"/>
    </row>
    <row r="83" spans="2:12" s="1" customFormat="1" ht="6.9" customHeight="1">
      <c r="B83" s="30"/>
      <c r="L83" s="30"/>
    </row>
    <row r="84" spans="2:12" s="1" customFormat="1" ht="12" customHeight="1">
      <c r="B84" s="30"/>
      <c r="C84" s="25" t="s">
        <v>16</v>
      </c>
      <c r="L84" s="30"/>
    </row>
    <row r="85" spans="2:12" s="1" customFormat="1" ht="26.25" customHeight="1">
      <c r="B85" s="30"/>
      <c r="E85" s="231" t="str">
        <f>E7</f>
        <v>Zvýšení bezpečnosti heliportu - Masarykova nemocnice Ústí nad Labem, o. z</v>
      </c>
      <c r="F85" s="232"/>
      <c r="G85" s="232"/>
      <c r="H85" s="232"/>
      <c r="L85" s="30"/>
    </row>
    <row r="86" spans="2:12" ht="12" customHeight="1">
      <c r="B86" s="18"/>
      <c r="C86" s="25" t="s">
        <v>131</v>
      </c>
      <c r="L86" s="18"/>
    </row>
    <row r="87" spans="2:12" s="1" customFormat="1" ht="16.5" customHeight="1">
      <c r="B87" s="30"/>
      <c r="E87" s="231" t="s">
        <v>132</v>
      </c>
      <c r="F87" s="233"/>
      <c r="G87" s="233"/>
      <c r="H87" s="233"/>
      <c r="L87" s="30"/>
    </row>
    <row r="88" spans="2:12" s="1" customFormat="1" ht="12" customHeight="1">
      <c r="B88" s="30"/>
      <c r="C88" s="25" t="s">
        <v>133</v>
      </c>
      <c r="L88" s="30"/>
    </row>
    <row r="89" spans="2:12" s="1" customFormat="1" ht="16.5" customHeight="1">
      <c r="B89" s="30"/>
      <c r="E89" s="193" t="str">
        <f>E11</f>
        <v>D.1.02 - Stavebně konstrukční řešení</v>
      </c>
      <c r="F89" s="233"/>
      <c r="G89" s="233"/>
      <c r="H89" s="233"/>
      <c r="L89" s="30"/>
    </row>
    <row r="90" spans="2:12" s="1" customFormat="1" ht="6.9" customHeight="1">
      <c r="B90" s="30"/>
      <c r="L90" s="30"/>
    </row>
    <row r="91" spans="2:12" s="1" customFormat="1" ht="12" customHeight="1">
      <c r="B91" s="30"/>
      <c r="C91" s="25" t="s">
        <v>20</v>
      </c>
      <c r="F91" s="23" t="str">
        <f>F14</f>
        <v>Sociální péče 3316/12A, 401 13  pavilon B</v>
      </c>
      <c r="I91" s="25" t="s">
        <v>22</v>
      </c>
      <c r="J91" s="50" t="str">
        <f>IF(J14="","",J14)</f>
        <v>29. 4. 2024</v>
      </c>
      <c r="L91" s="30"/>
    </row>
    <row r="92" spans="2:12" s="1" customFormat="1" ht="6.9" customHeight="1">
      <c r="B92" s="30"/>
      <c r="L92" s="30"/>
    </row>
    <row r="93" spans="2:12" s="1" customFormat="1" ht="40.05" customHeight="1">
      <c r="B93" s="30"/>
      <c r="C93" s="25" t="s">
        <v>24</v>
      </c>
      <c r="F93" s="23" t="str">
        <f>E17</f>
        <v>Krajská zdravotní, a.s., Sociální péče 3316/12A</v>
      </c>
      <c r="I93" s="25" t="s">
        <v>32</v>
      </c>
      <c r="J93" s="28" t="str">
        <f>E23</f>
        <v>SIEBERT+TALAŠ, spol.s r.o., Bucharova 1314/8, P5</v>
      </c>
      <c r="L93" s="30"/>
    </row>
    <row r="94" spans="2:12" s="1" customFormat="1" ht="15.15" customHeight="1">
      <c r="B94" s="30"/>
      <c r="C94" s="25" t="s">
        <v>30</v>
      </c>
      <c r="F94" s="23" t="str">
        <f>IF(E20="","",E20)</f>
        <v>Vyplň údaj</v>
      </c>
      <c r="I94" s="25" t="s">
        <v>37</v>
      </c>
      <c r="J94" s="28" t="str">
        <f>E26</f>
        <v xml:space="preserve"> </v>
      </c>
      <c r="L94" s="30"/>
    </row>
    <row r="95" spans="2:12" s="1" customFormat="1" ht="10.35" customHeight="1">
      <c r="B95" s="30"/>
      <c r="L95" s="30"/>
    </row>
    <row r="96" spans="2:12" s="1" customFormat="1" ht="29.25" customHeight="1">
      <c r="B96" s="30"/>
      <c r="C96" s="103" t="s">
        <v>138</v>
      </c>
      <c r="D96" s="95"/>
      <c r="E96" s="95"/>
      <c r="F96" s="95"/>
      <c r="G96" s="95"/>
      <c r="H96" s="95"/>
      <c r="I96" s="95"/>
      <c r="J96" s="104" t="s">
        <v>139</v>
      </c>
      <c r="K96" s="95"/>
      <c r="L96" s="30"/>
    </row>
    <row r="97" spans="2:12" s="1" customFormat="1" ht="10.35" customHeight="1">
      <c r="B97" s="30"/>
      <c r="L97" s="30"/>
    </row>
    <row r="98" spans="2:47" s="1" customFormat="1" ht="22.8" customHeight="1">
      <c r="B98" s="30"/>
      <c r="C98" s="105" t="s">
        <v>140</v>
      </c>
      <c r="J98" s="64">
        <f>J144</f>
        <v>0</v>
      </c>
      <c r="L98" s="30"/>
      <c r="AU98" s="15" t="s">
        <v>141</v>
      </c>
    </row>
    <row r="99" spans="2:12" s="8" customFormat="1" ht="24.9" customHeight="1">
      <c r="B99" s="106"/>
      <c r="D99" s="107" t="s">
        <v>142</v>
      </c>
      <c r="E99" s="108"/>
      <c r="F99" s="108"/>
      <c r="G99" s="108"/>
      <c r="H99" s="108"/>
      <c r="I99" s="108"/>
      <c r="J99" s="109">
        <f>J145</f>
        <v>0</v>
      </c>
      <c r="L99" s="106"/>
    </row>
    <row r="100" spans="2:12" s="9" customFormat="1" ht="19.95" customHeight="1">
      <c r="B100" s="110"/>
      <c r="D100" s="111" t="s">
        <v>1212</v>
      </c>
      <c r="E100" s="112"/>
      <c r="F100" s="112"/>
      <c r="G100" s="112"/>
      <c r="H100" s="112"/>
      <c r="I100" s="112"/>
      <c r="J100" s="113">
        <f>J146</f>
        <v>0</v>
      </c>
      <c r="L100" s="110"/>
    </row>
    <row r="101" spans="2:12" s="9" customFormat="1" ht="14.85" customHeight="1">
      <c r="B101" s="110"/>
      <c r="D101" s="111" t="s">
        <v>1213</v>
      </c>
      <c r="E101" s="112"/>
      <c r="F101" s="112"/>
      <c r="G101" s="112"/>
      <c r="H101" s="112"/>
      <c r="I101" s="112"/>
      <c r="J101" s="113">
        <f>J147</f>
        <v>0</v>
      </c>
      <c r="L101" s="110"/>
    </row>
    <row r="102" spans="2:12" s="9" customFormat="1" ht="14.85" customHeight="1">
      <c r="B102" s="110"/>
      <c r="D102" s="111" t="s">
        <v>1214</v>
      </c>
      <c r="E102" s="112"/>
      <c r="F102" s="112"/>
      <c r="G102" s="112"/>
      <c r="H102" s="112"/>
      <c r="I102" s="112"/>
      <c r="J102" s="113">
        <f>J175</f>
        <v>0</v>
      </c>
      <c r="L102" s="110"/>
    </row>
    <row r="103" spans="2:12" s="9" customFormat="1" ht="14.85" customHeight="1">
      <c r="B103" s="110"/>
      <c r="D103" s="111" t="s">
        <v>1215</v>
      </c>
      <c r="E103" s="112"/>
      <c r="F103" s="112"/>
      <c r="G103" s="112"/>
      <c r="H103" s="112"/>
      <c r="I103" s="112"/>
      <c r="J103" s="113">
        <f>J201</f>
        <v>0</v>
      </c>
      <c r="L103" s="110"/>
    </row>
    <row r="104" spans="2:12" s="9" customFormat="1" ht="14.85" customHeight="1">
      <c r="B104" s="110"/>
      <c r="D104" s="111" t="s">
        <v>1216</v>
      </c>
      <c r="E104" s="112"/>
      <c r="F104" s="112"/>
      <c r="G104" s="112"/>
      <c r="H104" s="112"/>
      <c r="I104" s="112"/>
      <c r="J104" s="113">
        <f>J229</f>
        <v>0</v>
      </c>
      <c r="L104" s="110"/>
    </row>
    <row r="105" spans="2:12" s="9" customFormat="1" ht="14.85" customHeight="1">
      <c r="B105" s="110"/>
      <c r="D105" s="111" t="s">
        <v>1217</v>
      </c>
      <c r="E105" s="112"/>
      <c r="F105" s="112"/>
      <c r="G105" s="112"/>
      <c r="H105" s="112"/>
      <c r="I105" s="112"/>
      <c r="J105" s="113">
        <f>J253</f>
        <v>0</v>
      </c>
      <c r="L105" s="110"/>
    </row>
    <row r="106" spans="2:12" s="9" customFormat="1" ht="14.85" customHeight="1">
      <c r="B106" s="110"/>
      <c r="D106" s="111" t="s">
        <v>1218</v>
      </c>
      <c r="E106" s="112"/>
      <c r="F106" s="112"/>
      <c r="G106" s="112"/>
      <c r="H106" s="112"/>
      <c r="I106" s="112"/>
      <c r="J106" s="113">
        <f>J285</f>
        <v>0</v>
      </c>
      <c r="L106" s="110"/>
    </row>
    <row r="107" spans="2:12" s="9" customFormat="1" ht="14.85" customHeight="1">
      <c r="B107" s="110"/>
      <c r="D107" s="111" t="s">
        <v>1219</v>
      </c>
      <c r="E107" s="112"/>
      <c r="F107" s="112"/>
      <c r="G107" s="112"/>
      <c r="H107" s="112"/>
      <c r="I107" s="112"/>
      <c r="J107" s="113">
        <f>J317</f>
        <v>0</v>
      </c>
      <c r="L107" s="110"/>
    </row>
    <row r="108" spans="2:12" s="9" customFormat="1" ht="14.85" customHeight="1">
      <c r="B108" s="110"/>
      <c r="D108" s="111" t="s">
        <v>1220</v>
      </c>
      <c r="E108" s="112"/>
      <c r="F108" s="112"/>
      <c r="G108" s="112"/>
      <c r="H108" s="112"/>
      <c r="I108" s="112"/>
      <c r="J108" s="113">
        <f>J349</f>
        <v>0</v>
      </c>
      <c r="L108" s="110"/>
    </row>
    <row r="109" spans="2:12" s="9" customFormat="1" ht="14.85" customHeight="1">
      <c r="B109" s="110"/>
      <c r="D109" s="111" t="s">
        <v>1221</v>
      </c>
      <c r="E109" s="112"/>
      <c r="F109" s="112"/>
      <c r="G109" s="112"/>
      <c r="H109" s="112"/>
      <c r="I109" s="112"/>
      <c r="J109" s="113">
        <f>J375</f>
        <v>0</v>
      </c>
      <c r="L109" s="110"/>
    </row>
    <row r="110" spans="2:12" s="9" customFormat="1" ht="14.85" customHeight="1">
      <c r="B110" s="110"/>
      <c r="D110" s="111" t="s">
        <v>1222</v>
      </c>
      <c r="E110" s="112"/>
      <c r="F110" s="112"/>
      <c r="G110" s="112"/>
      <c r="H110" s="112"/>
      <c r="I110" s="112"/>
      <c r="J110" s="113">
        <f>J398</f>
        <v>0</v>
      </c>
      <c r="L110" s="110"/>
    </row>
    <row r="111" spans="2:12" s="9" customFormat="1" ht="14.85" customHeight="1">
      <c r="B111" s="110"/>
      <c r="D111" s="111" t="s">
        <v>1223</v>
      </c>
      <c r="E111" s="112"/>
      <c r="F111" s="112"/>
      <c r="G111" s="112"/>
      <c r="H111" s="112"/>
      <c r="I111" s="112"/>
      <c r="J111" s="113">
        <f>J441</f>
        <v>0</v>
      </c>
      <c r="L111" s="110"/>
    </row>
    <row r="112" spans="2:12" s="9" customFormat="1" ht="14.85" customHeight="1">
      <c r="B112" s="110"/>
      <c r="D112" s="111" t="s">
        <v>1224</v>
      </c>
      <c r="E112" s="112"/>
      <c r="F112" s="112"/>
      <c r="G112" s="112"/>
      <c r="H112" s="112"/>
      <c r="I112" s="112"/>
      <c r="J112" s="113">
        <f>J522</f>
        <v>0</v>
      </c>
      <c r="L112" s="110"/>
    </row>
    <row r="113" spans="2:12" s="9" customFormat="1" ht="14.85" customHeight="1">
      <c r="B113" s="110"/>
      <c r="D113" s="111" t="s">
        <v>1225</v>
      </c>
      <c r="E113" s="112"/>
      <c r="F113" s="112"/>
      <c r="G113" s="112"/>
      <c r="H113" s="112"/>
      <c r="I113" s="112"/>
      <c r="J113" s="113">
        <f>J564</f>
        <v>0</v>
      </c>
      <c r="L113" s="110"/>
    </row>
    <row r="114" spans="2:12" s="9" customFormat="1" ht="14.85" customHeight="1">
      <c r="B114" s="110"/>
      <c r="D114" s="111" t="s">
        <v>1226</v>
      </c>
      <c r="E114" s="112"/>
      <c r="F114" s="112"/>
      <c r="G114" s="112"/>
      <c r="H114" s="112"/>
      <c r="I114" s="112"/>
      <c r="J114" s="113">
        <f>J598</f>
        <v>0</v>
      </c>
      <c r="L114" s="110"/>
    </row>
    <row r="115" spans="2:12" s="9" customFormat="1" ht="14.85" customHeight="1">
      <c r="B115" s="110"/>
      <c r="D115" s="111" t="s">
        <v>1227</v>
      </c>
      <c r="E115" s="112"/>
      <c r="F115" s="112"/>
      <c r="G115" s="112"/>
      <c r="H115" s="112"/>
      <c r="I115" s="112"/>
      <c r="J115" s="113">
        <f>J642</f>
        <v>0</v>
      </c>
      <c r="L115" s="110"/>
    </row>
    <row r="116" spans="2:12" s="9" customFormat="1" ht="14.85" customHeight="1">
      <c r="B116" s="110"/>
      <c r="D116" s="111" t="s">
        <v>1228</v>
      </c>
      <c r="E116" s="112"/>
      <c r="F116" s="112"/>
      <c r="G116" s="112"/>
      <c r="H116" s="112"/>
      <c r="I116" s="112"/>
      <c r="J116" s="113">
        <f>J662</f>
        <v>0</v>
      </c>
      <c r="L116" s="110"/>
    </row>
    <row r="117" spans="2:12" s="9" customFormat="1" ht="14.85" customHeight="1">
      <c r="B117" s="110"/>
      <c r="D117" s="111" t="s">
        <v>1229</v>
      </c>
      <c r="E117" s="112"/>
      <c r="F117" s="112"/>
      <c r="G117" s="112"/>
      <c r="H117" s="112"/>
      <c r="I117" s="112"/>
      <c r="J117" s="113">
        <f>J682</f>
        <v>0</v>
      </c>
      <c r="L117" s="110"/>
    </row>
    <row r="118" spans="2:12" s="9" customFormat="1" ht="14.85" customHeight="1">
      <c r="B118" s="110"/>
      <c r="D118" s="111" t="s">
        <v>1230</v>
      </c>
      <c r="E118" s="112"/>
      <c r="F118" s="112"/>
      <c r="G118" s="112"/>
      <c r="H118" s="112"/>
      <c r="I118" s="112"/>
      <c r="J118" s="113">
        <f>J705</f>
        <v>0</v>
      </c>
      <c r="L118" s="110"/>
    </row>
    <row r="119" spans="2:12" s="9" customFormat="1" ht="14.85" customHeight="1">
      <c r="B119" s="110"/>
      <c r="D119" s="111" t="s">
        <v>1231</v>
      </c>
      <c r="E119" s="112"/>
      <c r="F119" s="112"/>
      <c r="G119" s="112"/>
      <c r="H119" s="112"/>
      <c r="I119" s="112"/>
      <c r="J119" s="113">
        <f>J748</f>
        <v>0</v>
      </c>
      <c r="L119" s="110"/>
    </row>
    <row r="120" spans="2:12" s="9" customFormat="1" ht="14.85" customHeight="1">
      <c r="B120" s="110"/>
      <c r="D120" s="111" t="s">
        <v>1232</v>
      </c>
      <c r="E120" s="112"/>
      <c r="F120" s="112"/>
      <c r="G120" s="112"/>
      <c r="H120" s="112"/>
      <c r="I120" s="112"/>
      <c r="J120" s="113">
        <f>J763</f>
        <v>0</v>
      </c>
      <c r="L120" s="110"/>
    </row>
    <row r="121" spans="2:12" s="9" customFormat="1" ht="19.95" customHeight="1">
      <c r="B121" s="110"/>
      <c r="D121" s="111" t="s">
        <v>145</v>
      </c>
      <c r="E121" s="112"/>
      <c r="F121" s="112"/>
      <c r="G121" s="112"/>
      <c r="H121" s="112"/>
      <c r="I121" s="112"/>
      <c r="J121" s="113">
        <f>J775</f>
        <v>0</v>
      </c>
      <c r="L121" s="110"/>
    </row>
    <row r="122" spans="2:12" s="9" customFormat="1" ht="19.95" customHeight="1">
      <c r="B122" s="110"/>
      <c r="D122" s="111" t="s">
        <v>147</v>
      </c>
      <c r="E122" s="112"/>
      <c r="F122" s="112"/>
      <c r="G122" s="112"/>
      <c r="H122" s="112"/>
      <c r="I122" s="112"/>
      <c r="J122" s="113">
        <f>J794</f>
        <v>0</v>
      </c>
      <c r="L122" s="110"/>
    </row>
    <row r="123" spans="2:12" s="1" customFormat="1" ht="21.75" customHeight="1">
      <c r="B123" s="30"/>
      <c r="L123" s="30"/>
    </row>
    <row r="124" spans="2:12" s="1" customFormat="1" ht="6.9" customHeight="1">
      <c r="B124" s="42"/>
      <c r="C124" s="43"/>
      <c r="D124" s="43"/>
      <c r="E124" s="43"/>
      <c r="F124" s="43"/>
      <c r="G124" s="43"/>
      <c r="H124" s="43"/>
      <c r="I124" s="43"/>
      <c r="J124" s="43"/>
      <c r="K124" s="43"/>
      <c r="L124" s="30"/>
    </row>
    <row r="128" spans="2:12" s="1" customFormat="1" ht="6.9" customHeight="1">
      <c r="B128" s="44"/>
      <c r="C128" s="45"/>
      <c r="D128" s="45"/>
      <c r="E128" s="45"/>
      <c r="F128" s="45"/>
      <c r="G128" s="45"/>
      <c r="H128" s="45"/>
      <c r="I128" s="45"/>
      <c r="J128" s="45"/>
      <c r="K128" s="45"/>
      <c r="L128" s="30"/>
    </row>
    <row r="129" spans="2:12" s="1" customFormat="1" ht="24.9" customHeight="1">
      <c r="B129" s="30"/>
      <c r="C129" s="19" t="s">
        <v>153</v>
      </c>
      <c r="L129" s="30"/>
    </row>
    <row r="130" spans="2:12" s="1" customFormat="1" ht="6.9" customHeight="1">
      <c r="B130" s="30"/>
      <c r="L130" s="30"/>
    </row>
    <row r="131" spans="2:12" s="1" customFormat="1" ht="12" customHeight="1">
      <c r="B131" s="30"/>
      <c r="C131" s="25" t="s">
        <v>16</v>
      </c>
      <c r="L131" s="30"/>
    </row>
    <row r="132" spans="2:12" s="1" customFormat="1" ht="26.25" customHeight="1">
      <c r="B132" s="30"/>
      <c r="E132" s="231" t="str">
        <f>E7</f>
        <v>Zvýšení bezpečnosti heliportu - Masarykova nemocnice Ústí nad Labem, o. z</v>
      </c>
      <c r="F132" s="232"/>
      <c r="G132" s="232"/>
      <c r="H132" s="232"/>
      <c r="L132" s="30"/>
    </row>
    <row r="133" spans="2:12" ht="12" customHeight="1">
      <c r="B133" s="18"/>
      <c r="C133" s="25" t="s">
        <v>131</v>
      </c>
      <c r="L133" s="18"/>
    </row>
    <row r="134" spans="2:12" s="1" customFormat="1" ht="16.5" customHeight="1">
      <c r="B134" s="30"/>
      <c r="E134" s="231" t="s">
        <v>132</v>
      </c>
      <c r="F134" s="233"/>
      <c r="G134" s="233"/>
      <c r="H134" s="233"/>
      <c r="L134" s="30"/>
    </row>
    <row r="135" spans="2:12" s="1" customFormat="1" ht="12" customHeight="1">
      <c r="B135" s="30"/>
      <c r="C135" s="25" t="s">
        <v>133</v>
      </c>
      <c r="L135" s="30"/>
    </row>
    <row r="136" spans="2:12" s="1" customFormat="1" ht="16.5" customHeight="1">
      <c r="B136" s="30"/>
      <c r="E136" s="193" t="str">
        <f>E11</f>
        <v>D.1.02 - Stavebně konstrukční řešení</v>
      </c>
      <c r="F136" s="233"/>
      <c r="G136" s="233"/>
      <c r="H136" s="233"/>
      <c r="L136" s="30"/>
    </row>
    <row r="137" spans="2:12" s="1" customFormat="1" ht="6.9" customHeight="1">
      <c r="B137" s="30"/>
      <c r="L137" s="30"/>
    </row>
    <row r="138" spans="2:12" s="1" customFormat="1" ht="12" customHeight="1">
      <c r="B138" s="30"/>
      <c r="C138" s="25" t="s">
        <v>20</v>
      </c>
      <c r="F138" s="23" t="str">
        <f>F14</f>
        <v>Sociální péče 3316/12A, 401 13  pavilon B</v>
      </c>
      <c r="I138" s="25" t="s">
        <v>22</v>
      </c>
      <c r="J138" s="50" t="str">
        <f>IF(J14="","",J14)</f>
        <v>29. 4. 2024</v>
      </c>
      <c r="L138" s="30"/>
    </row>
    <row r="139" spans="2:12" s="1" customFormat="1" ht="6.9" customHeight="1">
      <c r="B139" s="30"/>
      <c r="L139" s="30"/>
    </row>
    <row r="140" spans="2:12" s="1" customFormat="1" ht="40.05" customHeight="1">
      <c r="B140" s="30"/>
      <c r="C140" s="25" t="s">
        <v>24</v>
      </c>
      <c r="F140" s="23" t="str">
        <f>E17</f>
        <v>Krajská zdravotní, a.s., Sociální péče 3316/12A</v>
      </c>
      <c r="I140" s="25" t="s">
        <v>32</v>
      </c>
      <c r="J140" s="28" t="str">
        <f>E23</f>
        <v>SIEBERT+TALAŠ, spol.s r.o., Bucharova 1314/8, P5</v>
      </c>
      <c r="L140" s="30"/>
    </row>
    <row r="141" spans="2:12" s="1" customFormat="1" ht="15.15" customHeight="1">
      <c r="B141" s="30"/>
      <c r="C141" s="25" t="s">
        <v>30</v>
      </c>
      <c r="F141" s="23" t="str">
        <f>IF(E20="","",E20)</f>
        <v>Vyplň údaj</v>
      </c>
      <c r="I141" s="25" t="s">
        <v>37</v>
      </c>
      <c r="J141" s="28" t="str">
        <f>E26</f>
        <v xml:space="preserve"> </v>
      </c>
      <c r="L141" s="30"/>
    </row>
    <row r="142" spans="2:12" s="1" customFormat="1" ht="10.35" customHeight="1">
      <c r="B142" s="30"/>
      <c r="L142" s="30"/>
    </row>
    <row r="143" spans="2:20" s="10" customFormat="1" ht="29.25" customHeight="1">
      <c r="B143" s="114"/>
      <c r="C143" s="115" t="s">
        <v>154</v>
      </c>
      <c r="D143" s="116" t="s">
        <v>66</v>
      </c>
      <c r="E143" s="116" t="s">
        <v>62</v>
      </c>
      <c r="F143" s="116" t="s">
        <v>63</v>
      </c>
      <c r="G143" s="116" t="s">
        <v>155</v>
      </c>
      <c r="H143" s="116" t="s">
        <v>156</v>
      </c>
      <c r="I143" s="116" t="s">
        <v>157</v>
      </c>
      <c r="J143" s="117" t="s">
        <v>139</v>
      </c>
      <c r="K143" s="118" t="s">
        <v>158</v>
      </c>
      <c r="L143" s="114"/>
      <c r="M143" s="57" t="s">
        <v>1</v>
      </c>
      <c r="N143" s="58" t="s">
        <v>45</v>
      </c>
      <c r="O143" s="58" t="s">
        <v>159</v>
      </c>
      <c r="P143" s="58" t="s">
        <v>160</v>
      </c>
      <c r="Q143" s="58" t="s">
        <v>161</v>
      </c>
      <c r="R143" s="58" t="s">
        <v>162</v>
      </c>
      <c r="S143" s="58" t="s">
        <v>163</v>
      </c>
      <c r="T143" s="59" t="s">
        <v>164</v>
      </c>
    </row>
    <row r="144" spans="2:63" s="1" customFormat="1" ht="22.8" customHeight="1">
      <c r="B144" s="30"/>
      <c r="C144" s="62" t="s">
        <v>165</v>
      </c>
      <c r="J144" s="119">
        <f>BK144</f>
        <v>0</v>
      </c>
      <c r="L144" s="30"/>
      <c r="M144" s="60"/>
      <c r="N144" s="51"/>
      <c r="O144" s="51"/>
      <c r="P144" s="120">
        <f>P145</f>
        <v>0</v>
      </c>
      <c r="Q144" s="51"/>
      <c r="R144" s="120">
        <f>R145</f>
        <v>437.51373577999993</v>
      </c>
      <c r="S144" s="51"/>
      <c r="T144" s="121">
        <f>T145</f>
        <v>25.716924</v>
      </c>
      <c r="AT144" s="15" t="s">
        <v>80</v>
      </c>
      <c r="AU144" s="15" t="s">
        <v>141</v>
      </c>
      <c r="BK144" s="122">
        <f>BK145</f>
        <v>0</v>
      </c>
    </row>
    <row r="145" spans="2:63" s="11" customFormat="1" ht="25.95" customHeight="1">
      <c r="B145" s="123"/>
      <c r="D145" s="124" t="s">
        <v>80</v>
      </c>
      <c r="E145" s="125" t="s">
        <v>166</v>
      </c>
      <c r="F145" s="125" t="s">
        <v>167</v>
      </c>
      <c r="I145" s="126"/>
      <c r="J145" s="127">
        <f>BK145</f>
        <v>0</v>
      </c>
      <c r="L145" s="123"/>
      <c r="M145" s="128"/>
      <c r="P145" s="129">
        <f>P146+P775+P794</f>
        <v>0</v>
      </c>
      <c r="R145" s="129">
        <f>R146+R775+R794</f>
        <v>437.51373577999993</v>
      </c>
      <c r="T145" s="130">
        <f>T146+T775+T794</f>
        <v>25.716924</v>
      </c>
      <c r="AR145" s="124" t="s">
        <v>88</v>
      </c>
      <c r="AT145" s="131" t="s">
        <v>80</v>
      </c>
      <c r="AU145" s="131" t="s">
        <v>81</v>
      </c>
      <c r="AY145" s="124" t="s">
        <v>168</v>
      </c>
      <c r="BK145" s="132">
        <f>BK146+BK775+BK794</f>
        <v>0</v>
      </c>
    </row>
    <row r="146" spans="2:63" s="11" customFormat="1" ht="22.8" customHeight="1">
      <c r="B146" s="123"/>
      <c r="D146" s="124" t="s">
        <v>80</v>
      </c>
      <c r="E146" s="133" t="s">
        <v>1233</v>
      </c>
      <c r="F146" s="133" t="s">
        <v>1234</v>
      </c>
      <c r="I146" s="126"/>
      <c r="J146" s="134">
        <f>BK146</f>
        <v>0</v>
      </c>
      <c r="L146" s="123"/>
      <c r="M146" s="128"/>
      <c r="P146" s="129">
        <f>P147+P175+P201+P229+P253+P285+P317+P349+P375+P398+P441+P522+P564+P598+P642+P662+P682+P705+P748+P763</f>
        <v>0</v>
      </c>
      <c r="R146" s="129">
        <f>R147+R175+R201+R229+R253+R285+R317+R349+R375+R398+R441+R522+R564+R598+R642+R662+R682+R705+R748+R763</f>
        <v>437.4890768199999</v>
      </c>
      <c r="T146" s="130">
        <f>T147+T175+T201+T229+T253+T285+T317+T349+T375+T398+T441+T522+T564+T598+T642+T662+T682+T705+T748+T763</f>
        <v>25.716924</v>
      </c>
      <c r="AR146" s="124" t="s">
        <v>88</v>
      </c>
      <c r="AT146" s="131" t="s">
        <v>80</v>
      </c>
      <c r="AU146" s="131" t="s">
        <v>88</v>
      </c>
      <c r="AY146" s="124" t="s">
        <v>168</v>
      </c>
      <c r="BK146" s="132">
        <f>BK147+BK175+BK201+BK229+BK253+BK285+BK317+BK349+BK375+BK398+BK441+BK522+BK564+BK598+BK642+BK662+BK682+BK705+BK748+BK763</f>
        <v>0</v>
      </c>
    </row>
    <row r="147" spans="2:63" s="11" customFormat="1" ht="20.85" customHeight="1">
      <c r="B147" s="123"/>
      <c r="D147" s="124" t="s">
        <v>80</v>
      </c>
      <c r="E147" s="133" t="s">
        <v>1235</v>
      </c>
      <c r="F147" s="133" t="s">
        <v>1236</v>
      </c>
      <c r="I147" s="126"/>
      <c r="J147" s="134">
        <f>BK147</f>
        <v>0</v>
      </c>
      <c r="L147" s="123"/>
      <c r="M147" s="128"/>
      <c r="P147" s="129">
        <f>SUM(P148:P174)</f>
        <v>0</v>
      </c>
      <c r="R147" s="129">
        <f>SUM(R148:R174)</f>
        <v>8.208708</v>
      </c>
      <c r="T147" s="130">
        <f>SUM(T148:T174)</f>
        <v>0.6245319999999999</v>
      </c>
      <c r="AR147" s="124" t="s">
        <v>88</v>
      </c>
      <c r="AT147" s="131" t="s">
        <v>80</v>
      </c>
      <c r="AU147" s="131" t="s">
        <v>90</v>
      </c>
      <c r="AY147" s="124" t="s">
        <v>168</v>
      </c>
      <c r="BK147" s="132">
        <f>SUM(BK148:BK174)</f>
        <v>0</v>
      </c>
    </row>
    <row r="148" spans="2:65" s="1" customFormat="1" ht="33" customHeight="1">
      <c r="B148" s="30"/>
      <c r="C148" s="135" t="s">
        <v>88</v>
      </c>
      <c r="D148" s="135" t="s">
        <v>170</v>
      </c>
      <c r="E148" s="136" t="s">
        <v>1237</v>
      </c>
      <c r="F148" s="137" t="s">
        <v>1238</v>
      </c>
      <c r="G148" s="138" t="s">
        <v>767</v>
      </c>
      <c r="H148" s="139">
        <v>565.532</v>
      </c>
      <c r="I148" s="140"/>
      <c r="J148" s="141">
        <f>ROUND(I148*H148,2)</f>
        <v>0</v>
      </c>
      <c r="K148" s="142"/>
      <c r="L148" s="30"/>
      <c r="M148" s="143" t="s">
        <v>1</v>
      </c>
      <c r="N148" s="144" t="s">
        <v>46</v>
      </c>
      <c r="P148" s="145">
        <f>O148*H148</f>
        <v>0</v>
      </c>
      <c r="Q148" s="145">
        <v>0.01221</v>
      </c>
      <c r="R148" s="145">
        <f>Q148*H148</f>
        <v>6.905145720000001</v>
      </c>
      <c r="S148" s="145">
        <v>0</v>
      </c>
      <c r="T148" s="146">
        <f>S148*H148</f>
        <v>0</v>
      </c>
      <c r="AR148" s="147" t="s">
        <v>174</v>
      </c>
      <c r="AT148" s="147" t="s">
        <v>170</v>
      </c>
      <c r="AU148" s="147" t="s">
        <v>98</v>
      </c>
      <c r="AY148" s="15" t="s">
        <v>168</v>
      </c>
      <c r="BE148" s="148">
        <f>IF(N148="základní",J148,0)</f>
        <v>0</v>
      </c>
      <c r="BF148" s="148">
        <f>IF(N148="snížená",J148,0)</f>
        <v>0</v>
      </c>
      <c r="BG148" s="148">
        <f>IF(N148="zákl. přenesená",J148,0)</f>
        <v>0</v>
      </c>
      <c r="BH148" s="148">
        <f>IF(N148="sníž. přenesená",J148,0)</f>
        <v>0</v>
      </c>
      <c r="BI148" s="148">
        <f>IF(N148="nulová",J148,0)</f>
        <v>0</v>
      </c>
      <c r="BJ148" s="15" t="s">
        <v>88</v>
      </c>
      <c r="BK148" s="148">
        <f>ROUND(I148*H148,2)</f>
        <v>0</v>
      </c>
      <c r="BL148" s="15" t="s">
        <v>174</v>
      </c>
      <c r="BM148" s="147" t="s">
        <v>1239</v>
      </c>
    </row>
    <row r="149" spans="2:51" s="12" customFormat="1" ht="10.2">
      <c r="B149" s="153"/>
      <c r="D149" s="154" t="s">
        <v>183</v>
      </c>
      <c r="E149" s="155" t="s">
        <v>1</v>
      </c>
      <c r="F149" s="156" t="s">
        <v>1240</v>
      </c>
      <c r="H149" s="157">
        <v>108</v>
      </c>
      <c r="I149" s="158"/>
      <c r="L149" s="153"/>
      <c r="M149" s="159"/>
      <c r="T149" s="160"/>
      <c r="AT149" s="155" t="s">
        <v>183</v>
      </c>
      <c r="AU149" s="155" t="s">
        <v>98</v>
      </c>
      <c r="AV149" s="12" t="s">
        <v>90</v>
      </c>
      <c r="AW149" s="12" t="s">
        <v>36</v>
      </c>
      <c r="AX149" s="12" t="s">
        <v>81</v>
      </c>
      <c r="AY149" s="155" t="s">
        <v>168</v>
      </c>
    </row>
    <row r="150" spans="2:51" s="12" customFormat="1" ht="10.2">
      <c r="B150" s="153"/>
      <c r="D150" s="154" t="s">
        <v>183</v>
      </c>
      <c r="E150" s="155" t="s">
        <v>1</v>
      </c>
      <c r="F150" s="156" t="s">
        <v>1241</v>
      </c>
      <c r="H150" s="157">
        <v>96.4</v>
      </c>
      <c r="I150" s="158"/>
      <c r="L150" s="153"/>
      <c r="M150" s="159"/>
      <c r="T150" s="160"/>
      <c r="AT150" s="155" t="s">
        <v>183</v>
      </c>
      <c r="AU150" s="155" t="s">
        <v>98</v>
      </c>
      <c r="AV150" s="12" t="s">
        <v>90</v>
      </c>
      <c r="AW150" s="12" t="s">
        <v>36</v>
      </c>
      <c r="AX150" s="12" t="s">
        <v>81</v>
      </c>
      <c r="AY150" s="155" t="s">
        <v>168</v>
      </c>
    </row>
    <row r="151" spans="2:51" s="12" customFormat="1" ht="10.2">
      <c r="B151" s="153"/>
      <c r="D151" s="154" t="s">
        <v>183</v>
      </c>
      <c r="E151" s="155" t="s">
        <v>1</v>
      </c>
      <c r="F151" s="156" t="s">
        <v>1242</v>
      </c>
      <c r="H151" s="157">
        <v>208.6</v>
      </c>
      <c r="I151" s="158"/>
      <c r="L151" s="153"/>
      <c r="M151" s="159"/>
      <c r="T151" s="160"/>
      <c r="AT151" s="155" t="s">
        <v>183</v>
      </c>
      <c r="AU151" s="155" t="s">
        <v>98</v>
      </c>
      <c r="AV151" s="12" t="s">
        <v>90</v>
      </c>
      <c r="AW151" s="12" t="s">
        <v>36</v>
      </c>
      <c r="AX151" s="12" t="s">
        <v>81</v>
      </c>
      <c r="AY151" s="155" t="s">
        <v>168</v>
      </c>
    </row>
    <row r="152" spans="2:51" s="12" customFormat="1" ht="10.2">
      <c r="B152" s="153"/>
      <c r="D152" s="154" t="s">
        <v>183</v>
      </c>
      <c r="E152" s="155" t="s">
        <v>1</v>
      </c>
      <c r="F152" s="156" t="s">
        <v>1243</v>
      </c>
      <c r="H152" s="157">
        <v>41.316</v>
      </c>
      <c r="I152" s="158"/>
      <c r="L152" s="153"/>
      <c r="M152" s="159"/>
      <c r="T152" s="160"/>
      <c r="AT152" s="155" t="s">
        <v>183</v>
      </c>
      <c r="AU152" s="155" t="s">
        <v>98</v>
      </c>
      <c r="AV152" s="12" t="s">
        <v>90</v>
      </c>
      <c r="AW152" s="12" t="s">
        <v>36</v>
      </c>
      <c r="AX152" s="12" t="s">
        <v>81</v>
      </c>
      <c r="AY152" s="155" t="s">
        <v>168</v>
      </c>
    </row>
    <row r="153" spans="2:51" s="12" customFormat="1" ht="10.2">
      <c r="B153" s="153"/>
      <c r="D153" s="154" t="s">
        <v>183</v>
      </c>
      <c r="E153" s="155" t="s">
        <v>1</v>
      </c>
      <c r="F153" s="156" t="s">
        <v>1244</v>
      </c>
      <c r="H153" s="157">
        <v>37.451</v>
      </c>
      <c r="I153" s="158"/>
      <c r="L153" s="153"/>
      <c r="M153" s="159"/>
      <c r="T153" s="160"/>
      <c r="AT153" s="155" t="s">
        <v>183</v>
      </c>
      <c r="AU153" s="155" t="s">
        <v>98</v>
      </c>
      <c r="AV153" s="12" t="s">
        <v>90</v>
      </c>
      <c r="AW153" s="12" t="s">
        <v>36</v>
      </c>
      <c r="AX153" s="12" t="s">
        <v>81</v>
      </c>
      <c r="AY153" s="155" t="s">
        <v>168</v>
      </c>
    </row>
    <row r="154" spans="2:51" s="12" customFormat="1" ht="10.2">
      <c r="B154" s="153"/>
      <c r="D154" s="154" t="s">
        <v>183</v>
      </c>
      <c r="E154" s="155" t="s">
        <v>1</v>
      </c>
      <c r="F154" s="156" t="s">
        <v>1245</v>
      </c>
      <c r="H154" s="157">
        <v>73.765</v>
      </c>
      <c r="I154" s="158"/>
      <c r="L154" s="153"/>
      <c r="M154" s="159"/>
      <c r="T154" s="160"/>
      <c r="AT154" s="155" t="s">
        <v>183</v>
      </c>
      <c r="AU154" s="155" t="s">
        <v>98</v>
      </c>
      <c r="AV154" s="12" t="s">
        <v>90</v>
      </c>
      <c r="AW154" s="12" t="s">
        <v>36</v>
      </c>
      <c r="AX154" s="12" t="s">
        <v>81</v>
      </c>
      <c r="AY154" s="155" t="s">
        <v>168</v>
      </c>
    </row>
    <row r="155" spans="2:51" s="13" customFormat="1" ht="10.2">
      <c r="B155" s="161"/>
      <c r="D155" s="154" t="s">
        <v>183</v>
      </c>
      <c r="E155" s="162" t="s">
        <v>1</v>
      </c>
      <c r="F155" s="163" t="s">
        <v>192</v>
      </c>
      <c r="H155" s="164">
        <v>565.532</v>
      </c>
      <c r="I155" s="165"/>
      <c r="L155" s="161"/>
      <c r="M155" s="166"/>
      <c r="T155" s="167"/>
      <c r="AT155" s="162" t="s">
        <v>183</v>
      </c>
      <c r="AU155" s="162" t="s">
        <v>98</v>
      </c>
      <c r="AV155" s="13" t="s">
        <v>174</v>
      </c>
      <c r="AW155" s="13" t="s">
        <v>36</v>
      </c>
      <c r="AX155" s="13" t="s">
        <v>88</v>
      </c>
      <c r="AY155" s="162" t="s">
        <v>168</v>
      </c>
    </row>
    <row r="156" spans="2:65" s="1" customFormat="1" ht="21.75" customHeight="1">
      <c r="B156" s="30"/>
      <c r="C156" s="171" t="s">
        <v>90</v>
      </c>
      <c r="D156" s="171" t="s">
        <v>410</v>
      </c>
      <c r="E156" s="172" t="s">
        <v>1246</v>
      </c>
      <c r="F156" s="173" t="s">
        <v>1247</v>
      </c>
      <c r="G156" s="174" t="s">
        <v>187</v>
      </c>
      <c r="H156" s="175">
        <v>0.454</v>
      </c>
      <c r="I156" s="176"/>
      <c r="J156" s="177">
        <f>ROUND(I156*H156,2)</f>
        <v>0</v>
      </c>
      <c r="K156" s="178"/>
      <c r="L156" s="179"/>
      <c r="M156" s="180" t="s">
        <v>1</v>
      </c>
      <c r="N156" s="181" t="s">
        <v>46</v>
      </c>
      <c r="P156" s="145">
        <f>O156*H156</f>
        <v>0</v>
      </c>
      <c r="Q156" s="145">
        <v>1</v>
      </c>
      <c r="R156" s="145">
        <f>Q156*H156</f>
        <v>0.454</v>
      </c>
      <c r="S156" s="145">
        <v>0</v>
      </c>
      <c r="T156" s="146">
        <f>S156*H156</f>
        <v>0</v>
      </c>
      <c r="AR156" s="147" t="s">
        <v>221</v>
      </c>
      <c r="AT156" s="147" t="s">
        <v>410</v>
      </c>
      <c r="AU156" s="147" t="s">
        <v>98</v>
      </c>
      <c r="AY156" s="15" t="s">
        <v>168</v>
      </c>
      <c r="BE156" s="148">
        <f>IF(N156="základní",J156,0)</f>
        <v>0</v>
      </c>
      <c r="BF156" s="148">
        <f>IF(N156="snížená",J156,0)</f>
        <v>0</v>
      </c>
      <c r="BG156" s="148">
        <f>IF(N156="zákl. přenesená",J156,0)</f>
        <v>0</v>
      </c>
      <c r="BH156" s="148">
        <f>IF(N156="sníž. přenesená",J156,0)</f>
        <v>0</v>
      </c>
      <c r="BI156" s="148">
        <f>IF(N156="nulová",J156,0)</f>
        <v>0</v>
      </c>
      <c r="BJ156" s="15" t="s">
        <v>88</v>
      </c>
      <c r="BK156" s="148">
        <f>ROUND(I156*H156,2)</f>
        <v>0</v>
      </c>
      <c r="BL156" s="15" t="s">
        <v>174</v>
      </c>
      <c r="BM156" s="147" t="s">
        <v>1248</v>
      </c>
    </row>
    <row r="157" spans="2:51" s="12" customFormat="1" ht="10.2">
      <c r="B157" s="153"/>
      <c r="D157" s="154" t="s">
        <v>183</v>
      </c>
      <c r="E157" s="155" t="s">
        <v>1</v>
      </c>
      <c r="F157" s="156" t="s">
        <v>1249</v>
      </c>
      <c r="H157" s="157">
        <v>0.119</v>
      </c>
      <c r="I157" s="158"/>
      <c r="L157" s="153"/>
      <c r="M157" s="159"/>
      <c r="T157" s="160"/>
      <c r="AT157" s="155" t="s">
        <v>183</v>
      </c>
      <c r="AU157" s="155" t="s">
        <v>98</v>
      </c>
      <c r="AV157" s="12" t="s">
        <v>90</v>
      </c>
      <c r="AW157" s="12" t="s">
        <v>36</v>
      </c>
      <c r="AX157" s="12" t="s">
        <v>81</v>
      </c>
      <c r="AY157" s="155" t="s">
        <v>168</v>
      </c>
    </row>
    <row r="158" spans="2:51" s="12" customFormat="1" ht="10.2">
      <c r="B158" s="153"/>
      <c r="D158" s="154" t="s">
        <v>183</v>
      </c>
      <c r="E158" s="155" t="s">
        <v>1</v>
      </c>
      <c r="F158" s="156" t="s">
        <v>1250</v>
      </c>
      <c r="H158" s="157">
        <v>0.106</v>
      </c>
      <c r="I158" s="158"/>
      <c r="L158" s="153"/>
      <c r="M158" s="159"/>
      <c r="T158" s="160"/>
      <c r="AT158" s="155" t="s">
        <v>183</v>
      </c>
      <c r="AU158" s="155" t="s">
        <v>98</v>
      </c>
      <c r="AV158" s="12" t="s">
        <v>90</v>
      </c>
      <c r="AW158" s="12" t="s">
        <v>36</v>
      </c>
      <c r="AX158" s="12" t="s">
        <v>81</v>
      </c>
      <c r="AY158" s="155" t="s">
        <v>168</v>
      </c>
    </row>
    <row r="159" spans="2:51" s="12" customFormat="1" ht="10.2">
      <c r="B159" s="153"/>
      <c r="D159" s="154" t="s">
        <v>183</v>
      </c>
      <c r="E159" s="155" t="s">
        <v>1</v>
      </c>
      <c r="F159" s="156" t="s">
        <v>1251</v>
      </c>
      <c r="H159" s="157">
        <v>0.229</v>
      </c>
      <c r="I159" s="158"/>
      <c r="L159" s="153"/>
      <c r="M159" s="159"/>
      <c r="T159" s="160"/>
      <c r="AT159" s="155" t="s">
        <v>183</v>
      </c>
      <c r="AU159" s="155" t="s">
        <v>98</v>
      </c>
      <c r="AV159" s="12" t="s">
        <v>90</v>
      </c>
      <c r="AW159" s="12" t="s">
        <v>36</v>
      </c>
      <c r="AX159" s="12" t="s">
        <v>81</v>
      </c>
      <c r="AY159" s="155" t="s">
        <v>168</v>
      </c>
    </row>
    <row r="160" spans="2:51" s="13" customFormat="1" ht="10.2">
      <c r="B160" s="161"/>
      <c r="D160" s="154" t="s">
        <v>183</v>
      </c>
      <c r="E160" s="162" t="s">
        <v>1</v>
      </c>
      <c r="F160" s="163" t="s">
        <v>192</v>
      </c>
      <c r="H160" s="164">
        <v>0.45399999999999996</v>
      </c>
      <c r="I160" s="165"/>
      <c r="L160" s="161"/>
      <c r="M160" s="166"/>
      <c r="T160" s="167"/>
      <c r="AT160" s="162" t="s">
        <v>183</v>
      </c>
      <c r="AU160" s="162" t="s">
        <v>98</v>
      </c>
      <c r="AV160" s="13" t="s">
        <v>174</v>
      </c>
      <c r="AW160" s="13" t="s">
        <v>36</v>
      </c>
      <c r="AX160" s="13" t="s">
        <v>88</v>
      </c>
      <c r="AY160" s="162" t="s">
        <v>168</v>
      </c>
    </row>
    <row r="161" spans="2:65" s="1" customFormat="1" ht="21.75" customHeight="1">
      <c r="B161" s="30"/>
      <c r="C161" s="171" t="s">
        <v>98</v>
      </c>
      <c r="D161" s="171" t="s">
        <v>410</v>
      </c>
      <c r="E161" s="172" t="s">
        <v>1252</v>
      </c>
      <c r="F161" s="173" t="s">
        <v>1253</v>
      </c>
      <c r="G161" s="174" t="s">
        <v>208</v>
      </c>
      <c r="H161" s="175">
        <v>8.364</v>
      </c>
      <c r="I161" s="176"/>
      <c r="J161" s="177">
        <f>ROUND(I161*H161,2)</f>
        <v>0</v>
      </c>
      <c r="K161" s="178"/>
      <c r="L161" s="179"/>
      <c r="M161" s="180" t="s">
        <v>1</v>
      </c>
      <c r="N161" s="181" t="s">
        <v>46</v>
      </c>
      <c r="P161" s="145">
        <f>O161*H161</f>
        <v>0</v>
      </c>
      <c r="Q161" s="145">
        <v>0.01036</v>
      </c>
      <c r="R161" s="145">
        <f>Q161*H161</f>
        <v>0.08665104</v>
      </c>
      <c r="S161" s="145">
        <v>0</v>
      </c>
      <c r="T161" s="146">
        <f>S161*H161</f>
        <v>0</v>
      </c>
      <c r="AR161" s="147" t="s">
        <v>221</v>
      </c>
      <c r="AT161" s="147" t="s">
        <v>410</v>
      </c>
      <c r="AU161" s="147" t="s">
        <v>98</v>
      </c>
      <c r="AY161" s="15" t="s">
        <v>168</v>
      </c>
      <c r="BE161" s="148">
        <f>IF(N161="základní",J161,0)</f>
        <v>0</v>
      </c>
      <c r="BF161" s="148">
        <f>IF(N161="snížená",J161,0)</f>
        <v>0</v>
      </c>
      <c r="BG161" s="148">
        <f>IF(N161="zákl. přenesená",J161,0)</f>
        <v>0</v>
      </c>
      <c r="BH161" s="148">
        <f>IF(N161="sníž. přenesená",J161,0)</f>
        <v>0</v>
      </c>
      <c r="BI161" s="148">
        <f>IF(N161="nulová",J161,0)</f>
        <v>0</v>
      </c>
      <c r="BJ161" s="15" t="s">
        <v>88</v>
      </c>
      <c r="BK161" s="148">
        <f>ROUND(I161*H161,2)</f>
        <v>0</v>
      </c>
      <c r="BL161" s="15" t="s">
        <v>174</v>
      </c>
      <c r="BM161" s="147" t="s">
        <v>1254</v>
      </c>
    </row>
    <row r="162" spans="2:51" s="12" customFormat="1" ht="10.2">
      <c r="B162" s="153"/>
      <c r="D162" s="154" t="s">
        <v>183</v>
      </c>
      <c r="E162" s="155" t="s">
        <v>1</v>
      </c>
      <c r="F162" s="156" t="s">
        <v>1255</v>
      </c>
      <c r="H162" s="157">
        <v>4.387</v>
      </c>
      <c r="I162" s="158"/>
      <c r="L162" s="153"/>
      <c r="M162" s="159"/>
      <c r="T162" s="160"/>
      <c r="AT162" s="155" t="s">
        <v>183</v>
      </c>
      <c r="AU162" s="155" t="s">
        <v>98</v>
      </c>
      <c r="AV162" s="12" t="s">
        <v>90</v>
      </c>
      <c r="AW162" s="12" t="s">
        <v>36</v>
      </c>
      <c r="AX162" s="12" t="s">
        <v>81</v>
      </c>
      <c r="AY162" s="155" t="s">
        <v>168</v>
      </c>
    </row>
    <row r="163" spans="2:51" s="12" customFormat="1" ht="10.2">
      <c r="B163" s="153"/>
      <c r="D163" s="154" t="s">
        <v>183</v>
      </c>
      <c r="E163" s="155" t="s">
        <v>1</v>
      </c>
      <c r="F163" s="156" t="s">
        <v>1256</v>
      </c>
      <c r="H163" s="157">
        <v>3.977</v>
      </c>
      <c r="I163" s="158"/>
      <c r="L163" s="153"/>
      <c r="M163" s="159"/>
      <c r="T163" s="160"/>
      <c r="AT163" s="155" t="s">
        <v>183</v>
      </c>
      <c r="AU163" s="155" t="s">
        <v>98</v>
      </c>
      <c r="AV163" s="12" t="s">
        <v>90</v>
      </c>
      <c r="AW163" s="12" t="s">
        <v>36</v>
      </c>
      <c r="AX163" s="12" t="s">
        <v>81</v>
      </c>
      <c r="AY163" s="155" t="s">
        <v>168</v>
      </c>
    </row>
    <row r="164" spans="2:51" s="13" customFormat="1" ht="10.2">
      <c r="B164" s="161"/>
      <c r="D164" s="154" t="s">
        <v>183</v>
      </c>
      <c r="E164" s="162" t="s">
        <v>1</v>
      </c>
      <c r="F164" s="163" t="s">
        <v>192</v>
      </c>
      <c r="H164" s="164">
        <v>8.363999999999999</v>
      </c>
      <c r="I164" s="165"/>
      <c r="L164" s="161"/>
      <c r="M164" s="166"/>
      <c r="T164" s="167"/>
      <c r="AT164" s="162" t="s">
        <v>183</v>
      </c>
      <c r="AU164" s="162" t="s">
        <v>98</v>
      </c>
      <c r="AV164" s="13" t="s">
        <v>174</v>
      </c>
      <c r="AW164" s="13" t="s">
        <v>36</v>
      </c>
      <c r="AX164" s="13" t="s">
        <v>88</v>
      </c>
      <c r="AY164" s="162" t="s">
        <v>168</v>
      </c>
    </row>
    <row r="165" spans="2:65" s="1" customFormat="1" ht="16.5" customHeight="1">
      <c r="B165" s="30"/>
      <c r="C165" s="171" t="s">
        <v>174</v>
      </c>
      <c r="D165" s="171" t="s">
        <v>410</v>
      </c>
      <c r="E165" s="172" t="s">
        <v>1037</v>
      </c>
      <c r="F165" s="173" t="s">
        <v>1038</v>
      </c>
      <c r="G165" s="174" t="s">
        <v>187</v>
      </c>
      <c r="H165" s="175">
        <v>0.081</v>
      </c>
      <c r="I165" s="176"/>
      <c r="J165" s="177">
        <f>ROUND(I165*H165,2)</f>
        <v>0</v>
      </c>
      <c r="K165" s="178"/>
      <c r="L165" s="179"/>
      <c r="M165" s="180" t="s">
        <v>1</v>
      </c>
      <c r="N165" s="181" t="s">
        <v>46</v>
      </c>
      <c r="P165" s="145">
        <f>O165*H165</f>
        <v>0</v>
      </c>
      <c r="Q165" s="145">
        <v>1</v>
      </c>
      <c r="R165" s="145">
        <f>Q165*H165</f>
        <v>0.081</v>
      </c>
      <c r="S165" s="145">
        <v>0</v>
      </c>
      <c r="T165" s="146">
        <f>S165*H165</f>
        <v>0</v>
      </c>
      <c r="AR165" s="147" t="s">
        <v>221</v>
      </c>
      <c r="AT165" s="147" t="s">
        <v>410</v>
      </c>
      <c r="AU165" s="147" t="s">
        <v>98</v>
      </c>
      <c r="AY165" s="15" t="s">
        <v>168</v>
      </c>
      <c r="BE165" s="148">
        <f>IF(N165="základní",J165,0)</f>
        <v>0</v>
      </c>
      <c r="BF165" s="148">
        <f>IF(N165="snížená",J165,0)</f>
        <v>0</v>
      </c>
      <c r="BG165" s="148">
        <f>IF(N165="zákl. přenesená",J165,0)</f>
        <v>0</v>
      </c>
      <c r="BH165" s="148">
        <f>IF(N165="sníž. přenesená",J165,0)</f>
        <v>0</v>
      </c>
      <c r="BI165" s="148">
        <f>IF(N165="nulová",J165,0)</f>
        <v>0</v>
      </c>
      <c r="BJ165" s="15" t="s">
        <v>88</v>
      </c>
      <c r="BK165" s="148">
        <f>ROUND(I165*H165,2)</f>
        <v>0</v>
      </c>
      <c r="BL165" s="15" t="s">
        <v>174</v>
      </c>
      <c r="BM165" s="147" t="s">
        <v>1257</v>
      </c>
    </row>
    <row r="166" spans="2:51" s="12" customFormat="1" ht="10.2">
      <c r="B166" s="153"/>
      <c r="D166" s="154" t="s">
        <v>183</v>
      </c>
      <c r="E166" s="155" t="s">
        <v>1</v>
      </c>
      <c r="F166" s="156" t="s">
        <v>1258</v>
      </c>
      <c r="H166" s="157">
        <v>0.081</v>
      </c>
      <c r="I166" s="158"/>
      <c r="L166" s="153"/>
      <c r="M166" s="159"/>
      <c r="T166" s="160"/>
      <c r="AT166" s="155" t="s">
        <v>183</v>
      </c>
      <c r="AU166" s="155" t="s">
        <v>98</v>
      </c>
      <c r="AV166" s="12" t="s">
        <v>90</v>
      </c>
      <c r="AW166" s="12" t="s">
        <v>36</v>
      </c>
      <c r="AX166" s="12" t="s">
        <v>88</v>
      </c>
      <c r="AY166" s="155" t="s">
        <v>168</v>
      </c>
    </row>
    <row r="167" spans="2:65" s="1" customFormat="1" ht="16.5" customHeight="1">
      <c r="B167" s="30"/>
      <c r="C167" s="135" t="s">
        <v>198</v>
      </c>
      <c r="D167" s="135" t="s">
        <v>170</v>
      </c>
      <c r="E167" s="136" t="s">
        <v>1259</v>
      </c>
      <c r="F167" s="137" t="s">
        <v>1260</v>
      </c>
      <c r="G167" s="138" t="s">
        <v>566</v>
      </c>
      <c r="H167" s="139">
        <v>1</v>
      </c>
      <c r="I167" s="140"/>
      <c r="J167" s="141">
        <f>ROUND(I167*H167,2)</f>
        <v>0</v>
      </c>
      <c r="K167" s="142"/>
      <c r="L167" s="30"/>
      <c r="M167" s="143" t="s">
        <v>1</v>
      </c>
      <c r="N167" s="144" t="s">
        <v>46</v>
      </c>
      <c r="P167" s="145">
        <f>O167*H167</f>
        <v>0</v>
      </c>
      <c r="Q167" s="145">
        <v>0.01221</v>
      </c>
      <c r="R167" s="145">
        <f>Q167*H167</f>
        <v>0.01221</v>
      </c>
      <c r="S167" s="145">
        <v>0</v>
      </c>
      <c r="T167" s="146">
        <f>S167*H167</f>
        <v>0</v>
      </c>
      <c r="AR167" s="147" t="s">
        <v>174</v>
      </c>
      <c r="AT167" s="147" t="s">
        <v>170</v>
      </c>
      <c r="AU167" s="147" t="s">
        <v>98</v>
      </c>
      <c r="AY167" s="15" t="s">
        <v>168</v>
      </c>
      <c r="BE167" s="148">
        <f>IF(N167="základní",J167,0)</f>
        <v>0</v>
      </c>
      <c r="BF167" s="148">
        <f>IF(N167="snížená",J167,0)</f>
        <v>0</v>
      </c>
      <c r="BG167" s="148">
        <f>IF(N167="zákl. přenesená",J167,0)</f>
        <v>0</v>
      </c>
      <c r="BH167" s="148">
        <f>IF(N167="sníž. přenesená",J167,0)</f>
        <v>0</v>
      </c>
      <c r="BI167" s="148">
        <f>IF(N167="nulová",J167,0)</f>
        <v>0</v>
      </c>
      <c r="BJ167" s="15" t="s">
        <v>88</v>
      </c>
      <c r="BK167" s="148">
        <f>ROUND(I167*H167,2)</f>
        <v>0</v>
      </c>
      <c r="BL167" s="15" t="s">
        <v>174</v>
      </c>
      <c r="BM167" s="147" t="s">
        <v>1261</v>
      </c>
    </row>
    <row r="168" spans="2:65" s="1" customFormat="1" ht="24.15" customHeight="1">
      <c r="B168" s="30"/>
      <c r="C168" s="135" t="s">
        <v>205</v>
      </c>
      <c r="D168" s="135" t="s">
        <v>170</v>
      </c>
      <c r="E168" s="136" t="s">
        <v>983</v>
      </c>
      <c r="F168" s="137" t="s">
        <v>984</v>
      </c>
      <c r="G168" s="138" t="s">
        <v>179</v>
      </c>
      <c r="H168" s="139">
        <v>14.524</v>
      </c>
      <c r="I168" s="140"/>
      <c r="J168" s="141">
        <f>ROUND(I168*H168,2)</f>
        <v>0</v>
      </c>
      <c r="K168" s="142"/>
      <c r="L168" s="30"/>
      <c r="M168" s="143" t="s">
        <v>1</v>
      </c>
      <c r="N168" s="144" t="s">
        <v>46</v>
      </c>
      <c r="P168" s="145">
        <f>O168*H168</f>
        <v>0</v>
      </c>
      <c r="Q168" s="145">
        <v>0.043</v>
      </c>
      <c r="R168" s="145">
        <f>Q168*H168</f>
        <v>0.6245319999999999</v>
      </c>
      <c r="S168" s="145">
        <v>0.043</v>
      </c>
      <c r="T168" s="146">
        <f>S168*H168</f>
        <v>0.6245319999999999</v>
      </c>
      <c r="AR168" s="147" t="s">
        <v>263</v>
      </c>
      <c r="AT168" s="147" t="s">
        <v>170</v>
      </c>
      <c r="AU168" s="147" t="s">
        <v>98</v>
      </c>
      <c r="AY168" s="15" t="s">
        <v>168</v>
      </c>
      <c r="BE168" s="148">
        <f>IF(N168="základní",J168,0)</f>
        <v>0</v>
      </c>
      <c r="BF168" s="148">
        <f>IF(N168="snížená",J168,0)</f>
        <v>0</v>
      </c>
      <c r="BG168" s="148">
        <f>IF(N168="zákl. přenesená",J168,0)</f>
        <v>0</v>
      </c>
      <c r="BH168" s="148">
        <f>IF(N168="sníž. přenesená",J168,0)</f>
        <v>0</v>
      </c>
      <c r="BI168" s="148">
        <f>IF(N168="nulová",J168,0)</f>
        <v>0</v>
      </c>
      <c r="BJ168" s="15" t="s">
        <v>88</v>
      </c>
      <c r="BK168" s="148">
        <f>ROUND(I168*H168,2)</f>
        <v>0</v>
      </c>
      <c r="BL168" s="15" t="s">
        <v>263</v>
      </c>
      <c r="BM168" s="147" t="s">
        <v>1262</v>
      </c>
    </row>
    <row r="169" spans="2:47" s="1" customFormat="1" ht="10.2">
      <c r="B169" s="30"/>
      <c r="D169" s="149" t="s">
        <v>181</v>
      </c>
      <c r="F169" s="150" t="s">
        <v>986</v>
      </c>
      <c r="I169" s="151"/>
      <c r="L169" s="30"/>
      <c r="M169" s="152"/>
      <c r="T169" s="54"/>
      <c r="AT169" s="15" t="s">
        <v>181</v>
      </c>
      <c r="AU169" s="15" t="s">
        <v>98</v>
      </c>
    </row>
    <row r="170" spans="2:51" s="12" customFormat="1" ht="10.2">
      <c r="B170" s="153"/>
      <c r="D170" s="154" t="s">
        <v>183</v>
      </c>
      <c r="E170" s="155" t="s">
        <v>1</v>
      </c>
      <c r="F170" s="156" t="s">
        <v>1263</v>
      </c>
      <c r="H170" s="157">
        <v>14.524</v>
      </c>
      <c r="I170" s="158"/>
      <c r="L170" s="153"/>
      <c r="M170" s="159"/>
      <c r="T170" s="160"/>
      <c r="AT170" s="155" t="s">
        <v>183</v>
      </c>
      <c r="AU170" s="155" t="s">
        <v>98</v>
      </c>
      <c r="AV170" s="12" t="s">
        <v>90</v>
      </c>
      <c r="AW170" s="12" t="s">
        <v>36</v>
      </c>
      <c r="AX170" s="12" t="s">
        <v>88</v>
      </c>
      <c r="AY170" s="155" t="s">
        <v>168</v>
      </c>
    </row>
    <row r="171" spans="2:65" s="1" customFormat="1" ht="24.15" customHeight="1">
      <c r="B171" s="30"/>
      <c r="C171" s="135" t="s">
        <v>214</v>
      </c>
      <c r="D171" s="135" t="s">
        <v>170</v>
      </c>
      <c r="E171" s="136" t="s">
        <v>989</v>
      </c>
      <c r="F171" s="137" t="s">
        <v>990</v>
      </c>
      <c r="G171" s="138" t="s">
        <v>179</v>
      </c>
      <c r="H171" s="139">
        <v>14.524</v>
      </c>
      <c r="I171" s="140"/>
      <c r="J171" s="141">
        <f>ROUND(I171*H171,2)</f>
        <v>0</v>
      </c>
      <c r="K171" s="142"/>
      <c r="L171" s="30"/>
      <c r="M171" s="143" t="s">
        <v>1</v>
      </c>
      <c r="N171" s="144" t="s">
        <v>46</v>
      </c>
      <c r="P171" s="145">
        <f>O171*H171</f>
        <v>0</v>
      </c>
      <c r="Q171" s="145">
        <v>0.00126</v>
      </c>
      <c r="R171" s="145">
        <f>Q171*H171</f>
        <v>0.01830024</v>
      </c>
      <c r="S171" s="145">
        <v>0</v>
      </c>
      <c r="T171" s="146">
        <f>S171*H171</f>
        <v>0</v>
      </c>
      <c r="AR171" s="147" t="s">
        <v>263</v>
      </c>
      <c r="AT171" s="147" t="s">
        <v>170</v>
      </c>
      <c r="AU171" s="147" t="s">
        <v>98</v>
      </c>
      <c r="AY171" s="15" t="s">
        <v>168</v>
      </c>
      <c r="BE171" s="148">
        <f>IF(N171="základní",J171,0)</f>
        <v>0</v>
      </c>
      <c r="BF171" s="148">
        <f>IF(N171="snížená",J171,0)</f>
        <v>0</v>
      </c>
      <c r="BG171" s="148">
        <f>IF(N171="zákl. přenesená",J171,0)</f>
        <v>0</v>
      </c>
      <c r="BH171" s="148">
        <f>IF(N171="sníž. přenesená",J171,0)</f>
        <v>0</v>
      </c>
      <c r="BI171" s="148">
        <f>IF(N171="nulová",J171,0)</f>
        <v>0</v>
      </c>
      <c r="BJ171" s="15" t="s">
        <v>88</v>
      </c>
      <c r="BK171" s="148">
        <f>ROUND(I171*H171,2)</f>
        <v>0</v>
      </c>
      <c r="BL171" s="15" t="s">
        <v>263</v>
      </c>
      <c r="BM171" s="147" t="s">
        <v>1264</v>
      </c>
    </row>
    <row r="172" spans="2:47" s="1" customFormat="1" ht="10.2">
      <c r="B172" s="30"/>
      <c r="D172" s="149" t="s">
        <v>181</v>
      </c>
      <c r="F172" s="150" t="s">
        <v>992</v>
      </c>
      <c r="I172" s="151"/>
      <c r="L172" s="30"/>
      <c r="M172" s="152"/>
      <c r="T172" s="54"/>
      <c r="AT172" s="15" t="s">
        <v>181</v>
      </c>
      <c r="AU172" s="15" t="s">
        <v>98</v>
      </c>
    </row>
    <row r="173" spans="2:65" s="1" customFormat="1" ht="16.5" customHeight="1">
      <c r="B173" s="30"/>
      <c r="C173" s="171" t="s">
        <v>221</v>
      </c>
      <c r="D173" s="171" t="s">
        <v>410</v>
      </c>
      <c r="E173" s="172" t="s">
        <v>994</v>
      </c>
      <c r="F173" s="173" t="s">
        <v>995</v>
      </c>
      <c r="G173" s="174" t="s">
        <v>767</v>
      </c>
      <c r="H173" s="175">
        <v>26.869</v>
      </c>
      <c r="I173" s="176"/>
      <c r="J173" s="177">
        <f>ROUND(I173*H173,2)</f>
        <v>0</v>
      </c>
      <c r="K173" s="178"/>
      <c r="L173" s="179"/>
      <c r="M173" s="180" t="s">
        <v>1</v>
      </c>
      <c r="N173" s="181" t="s">
        <v>46</v>
      </c>
      <c r="P173" s="145">
        <f>O173*H173</f>
        <v>0</v>
      </c>
      <c r="Q173" s="145">
        <v>0.001</v>
      </c>
      <c r="R173" s="145">
        <f>Q173*H173</f>
        <v>0.026869</v>
      </c>
      <c r="S173" s="145">
        <v>0</v>
      </c>
      <c r="T173" s="146">
        <f>S173*H173</f>
        <v>0</v>
      </c>
      <c r="AR173" s="147" t="s">
        <v>364</v>
      </c>
      <c r="AT173" s="147" t="s">
        <v>410</v>
      </c>
      <c r="AU173" s="147" t="s">
        <v>98</v>
      </c>
      <c r="AY173" s="15" t="s">
        <v>168</v>
      </c>
      <c r="BE173" s="148">
        <f>IF(N173="základní",J173,0)</f>
        <v>0</v>
      </c>
      <c r="BF173" s="148">
        <f>IF(N173="snížená",J173,0)</f>
        <v>0</v>
      </c>
      <c r="BG173" s="148">
        <f>IF(N173="zákl. přenesená",J173,0)</f>
        <v>0</v>
      </c>
      <c r="BH173" s="148">
        <f>IF(N173="sníž. přenesená",J173,0)</f>
        <v>0</v>
      </c>
      <c r="BI173" s="148">
        <f>IF(N173="nulová",J173,0)</f>
        <v>0</v>
      </c>
      <c r="BJ173" s="15" t="s">
        <v>88</v>
      </c>
      <c r="BK173" s="148">
        <f>ROUND(I173*H173,2)</f>
        <v>0</v>
      </c>
      <c r="BL173" s="15" t="s">
        <v>263</v>
      </c>
      <c r="BM173" s="147" t="s">
        <v>1265</v>
      </c>
    </row>
    <row r="174" spans="2:51" s="12" customFormat="1" ht="10.2">
      <c r="B174" s="153"/>
      <c r="D174" s="154" t="s">
        <v>183</v>
      </c>
      <c r="F174" s="156" t="s">
        <v>1266</v>
      </c>
      <c r="H174" s="157">
        <v>26.869</v>
      </c>
      <c r="I174" s="158"/>
      <c r="L174" s="153"/>
      <c r="M174" s="159"/>
      <c r="T174" s="160"/>
      <c r="AT174" s="155" t="s">
        <v>183</v>
      </c>
      <c r="AU174" s="155" t="s">
        <v>98</v>
      </c>
      <c r="AV174" s="12" t="s">
        <v>90</v>
      </c>
      <c r="AW174" s="12" t="s">
        <v>4</v>
      </c>
      <c r="AX174" s="12" t="s">
        <v>88</v>
      </c>
      <c r="AY174" s="155" t="s">
        <v>168</v>
      </c>
    </row>
    <row r="175" spans="2:63" s="11" customFormat="1" ht="20.85" customHeight="1">
      <c r="B175" s="123"/>
      <c r="D175" s="124" t="s">
        <v>80</v>
      </c>
      <c r="E175" s="133" t="s">
        <v>1267</v>
      </c>
      <c r="F175" s="133" t="s">
        <v>1268</v>
      </c>
      <c r="I175" s="126"/>
      <c r="J175" s="134">
        <f>BK175</f>
        <v>0</v>
      </c>
      <c r="L175" s="123"/>
      <c r="M175" s="128"/>
      <c r="P175" s="129">
        <f>SUM(P176:P200)</f>
        <v>0</v>
      </c>
      <c r="R175" s="129">
        <f>SUM(R176:R200)</f>
        <v>5.704582459999999</v>
      </c>
      <c r="T175" s="130">
        <f>SUM(T176:T200)</f>
        <v>0.46100299999999994</v>
      </c>
      <c r="AR175" s="124" t="s">
        <v>88</v>
      </c>
      <c r="AT175" s="131" t="s">
        <v>80</v>
      </c>
      <c r="AU175" s="131" t="s">
        <v>90</v>
      </c>
      <c r="AY175" s="124" t="s">
        <v>168</v>
      </c>
      <c r="BK175" s="132">
        <f>SUM(BK176:BK200)</f>
        <v>0</v>
      </c>
    </row>
    <row r="176" spans="2:65" s="1" customFormat="1" ht="33" customHeight="1">
      <c r="B176" s="30"/>
      <c r="C176" s="135" t="s">
        <v>203</v>
      </c>
      <c r="D176" s="135" t="s">
        <v>170</v>
      </c>
      <c r="E176" s="136" t="s">
        <v>1269</v>
      </c>
      <c r="F176" s="137" t="s">
        <v>1270</v>
      </c>
      <c r="G176" s="138" t="s">
        <v>767</v>
      </c>
      <c r="H176" s="139">
        <v>388.7</v>
      </c>
      <c r="I176" s="140"/>
      <c r="J176" s="141">
        <f>ROUND(I176*H176,2)</f>
        <v>0</v>
      </c>
      <c r="K176" s="142"/>
      <c r="L176" s="30"/>
      <c r="M176" s="143" t="s">
        <v>1</v>
      </c>
      <c r="N176" s="144" t="s">
        <v>46</v>
      </c>
      <c r="P176" s="145">
        <f>O176*H176</f>
        <v>0</v>
      </c>
      <c r="Q176" s="145">
        <v>0.01221</v>
      </c>
      <c r="R176" s="145">
        <f>Q176*H176</f>
        <v>4.746027</v>
      </c>
      <c r="S176" s="145">
        <v>0</v>
      </c>
      <c r="T176" s="146">
        <f>S176*H176</f>
        <v>0</v>
      </c>
      <c r="AR176" s="147" t="s">
        <v>174</v>
      </c>
      <c r="AT176" s="147" t="s">
        <v>170</v>
      </c>
      <c r="AU176" s="147" t="s">
        <v>98</v>
      </c>
      <c r="AY176" s="15" t="s">
        <v>168</v>
      </c>
      <c r="BE176" s="148">
        <f>IF(N176="základní",J176,0)</f>
        <v>0</v>
      </c>
      <c r="BF176" s="148">
        <f>IF(N176="snížená",J176,0)</f>
        <v>0</v>
      </c>
      <c r="BG176" s="148">
        <f>IF(N176="zákl. přenesená",J176,0)</f>
        <v>0</v>
      </c>
      <c r="BH176" s="148">
        <f>IF(N176="sníž. přenesená",J176,0)</f>
        <v>0</v>
      </c>
      <c r="BI176" s="148">
        <f>IF(N176="nulová",J176,0)</f>
        <v>0</v>
      </c>
      <c r="BJ176" s="15" t="s">
        <v>88</v>
      </c>
      <c r="BK176" s="148">
        <f>ROUND(I176*H176,2)</f>
        <v>0</v>
      </c>
      <c r="BL176" s="15" t="s">
        <v>174</v>
      </c>
      <c r="BM176" s="147" t="s">
        <v>1271</v>
      </c>
    </row>
    <row r="177" spans="2:51" s="12" customFormat="1" ht="10.2">
      <c r="B177" s="153"/>
      <c r="D177" s="154" t="s">
        <v>183</v>
      </c>
      <c r="E177" s="155" t="s">
        <v>1</v>
      </c>
      <c r="F177" s="156" t="s">
        <v>1272</v>
      </c>
      <c r="H177" s="157">
        <v>208.6</v>
      </c>
      <c r="I177" s="158"/>
      <c r="L177" s="153"/>
      <c r="M177" s="159"/>
      <c r="T177" s="160"/>
      <c r="AT177" s="155" t="s">
        <v>183</v>
      </c>
      <c r="AU177" s="155" t="s">
        <v>98</v>
      </c>
      <c r="AV177" s="12" t="s">
        <v>90</v>
      </c>
      <c r="AW177" s="12" t="s">
        <v>36</v>
      </c>
      <c r="AX177" s="12" t="s">
        <v>81</v>
      </c>
      <c r="AY177" s="155" t="s">
        <v>168</v>
      </c>
    </row>
    <row r="178" spans="2:51" s="12" customFormat="1" ht="10.2">
      <c r="B178" s="153"/>
      <c r="D178" s="154" t="s">
        <v>183</v>
      </c>
      <c r="E178" s="155" t="s">
        <v>1</v>
      </c>
      <c r="F178" s="156" t="s">
        <v>1273</v>
      </c>
      <c r="H178" s="157">
        <v>59.2</v>
      </c>
      <c r="I178" s="158"/>
      <c r="L178" s="153"/>
      <c r="M178" s="159"/>
      <c r="T178" s="160"/>
      <c r="AT178" s="155" t="s">
        <v>183</v>
      </c>
      <c r="AU178" s="155" t="s">
        <v>98</v>
      </c>
      <c r="AV178" s="12" t="s">
        <v>90</v>
      </c>
      <c r="AW178" s="12" t="s">
        <v>36</v>
      </c>
      <c r="AX178" s="12" t="s">
        <v>81</v>
      </c>
      <c r="AY178" s="155" t="s">
        <v>168</v>
      </c>
    </row>
    <row r="179" spans="2:51" s="12" customFormat="1" ht="10.2">
      <c r="B179" s="153"/>
      <c r="D179" s="154" t="s">
        <v>183</v>
      </c>
      <c r="E179" s="155" t="s">
        <v>1</v>
      </c>
      <c r="F179" s="156" t="s">
        <v>1274</v>
      </c>
      <c r="H179" s="157">
        <v>60.8</v>
      </c>
      <c r="I179" s="158"/>
      <c r="L179" s="153"/>
      <c r="M179" s="159"/>
      <c r="T179" s="160"/>
      <c r="AT179" s="155" t="s">
        <v>183</v>
      </c>
      <c r="AU179" s="155" t="s">
        <v>98</v>
      </c>
      <c r="AV179" s="12" t="s">
        <v>90</v>
      </c>
      <c r="AW179" s="12" t="s">
        <v>36</v>
      </c>
      <c r="AX179" s="12" t="s">
        <v>81</v>
      </c>
      <c r="AY179" s="155" t="s">
        <v>168</v>
      </c>
    </row>
    <row r="180" spans="2:51" s="12" customFormat="1" ht="10.2">
      <c r="B180" s="153"/>
      <c r="D180" s="154" t="s">
        <v>183</v>
      </c>
      <c r="E180" s="155" t="s">
        <v>1</v>
      </c>
      <c r="F180" s="156" t="s">
        <v>1275</v>
      </c>
      <c r="H180" s="157">
        <v>9.4</v>
      </c>
      <c r="I180" s="158"/>
      <c r="L180" s="153"/>
      <c r="M180" s="159"/>
      <c r="T180" s="160"/>
      <c r="AT180" s="155" t="s">
        <v>183</v>
      </c>
      <c r="AU180" s="155" t="s">
        <v>98</v>
      </c>
      <c r="AV180" s="12" t="s">
        <v>90</v>
      </c>
      <c r="AW180" s="12" t="s">
        <v>36</v>
      </c>
      <c r="AX180" s="12" t="s">
        <v>81</v>
      </c>
      <c r="AY180" s="155" t="s">
        <v>168</v>
      </c>
    </row>
    <row r="181" spans="2:51" s="12" customFormat="1" ht="10.2">
      <c r="B181" s="153"/>
      <c r="D181" s="154" t="s">
        <v>183</v>
      </c>
      <c r="E181" s="155" t="s">
        <v>1</v>
      </c>
      <c r="F181" s="156" t="s">
        <v>1276</v>
      </c>
      <c r="H181" s="157">
        <v>50.7</v>
      </c>
      <c r="I181" s="158"/>
      <c r="L181" s="153"/>
      <c r="M181" s="159"/>
      <c r="T181" s="160"/>
      <c r="AT181" s="155" t="s">
        <v>183</v>
      </c>
      <c r="AU181" s="155" t="s">
        <v>98</v>
      </c>
      <c r="AV181" s="12" t="s">
        <v>90</v>
      </c>
      <c r="AW181" s="12" t="s">
        <v>36</v>
      </c>
      <c r="AX181" s="12" t="s">
        <v>81</v>
      </c>
      <c r="AY181" s="155" t="s">
        <v>168</v>
      </c>
    </row>
    <row r="182" spans="2:51" s="13" customFormat="1" ht="10.2">
      <c r="B182" s="161"/>
      <c r="D182" s="154" t="s">
        <v>183</v>
      </c>
      <c r="E182" s="162" t="s">
        <v>1</v>
      </c>
      <c r="F182" s="163" t="s">
        <v>192</v>
      </c>
      <c r="H182" s="164">
        <v>388.7</v>
      </c>
      <c r="I182" s="165"/>
      <c r="L182" s="161"/>
      <c r="M182" s="166"/>
      <c r="T182" s="167"/>
      <c r="AT182" s="162" t="s">
        <v>183</v>
      </c>
      <c r="AU182" s="162" t="s">
        <v>98</v>
      </c>
      <c r="AV182" s="13" t="s">
        <v>174</v>
      </c>
      <c r="AW182" s="13" t="s">
        <v>36</v>
      </c>
      <c r="AX182" s="13" t="s">
        <v>88</v>
      </c>
      <c r="AY182" s="162" t="s">
        <v>168</v>
      </c>
    </row>
    <row r="183" spans="2:65" s="1" customFormat="1" ht="21.75" customHeight="1">
      <c r="B183" s="30"/>
      <c r="C183" s="171" t="s">
        <v>230</v>
      </c>
      <c r="D183" s="171" t="s">
        <v>410</v>
      </c>
      <c r="E183" s="172" t="s">
        <v>1246</v>
      </c>
      <c r="F183" s="173" t="s">
        <v>1247</v>
      </c>
      <c r="G183" s="174" t="s">
        <v>187</v>
      </c>
      <c r="H183" s="175">
        <v>0.239</v>
      </c>
      <c r="I183" s="176"/>
      <c r="J183" s="177">
        <f>ROUND(I183*H183,2)</f>
        <v>0</v>
      </c>
      <c r="K183" s="178"/>
      <c r="L183" s="179"/>
      <c r="M183" s="180" t="s">
        <v>1</v>
      </c>
      <c r="N183" s="181" t="s">
        <v>46</v>
      </c>
      <c r="P183" s="145">
        <f>O183*H183</f>
        <v>0</v>
      </c>
      <c r="Q183" s="145">
        <v>1</v>
      </c>
      <c r="R183" s="145">
        <f>Q183*H183</f>
        <v>0.239</v>
      </c>
      <c r="S183" s="145">
        <v>0</v>
      </c>
      <c r="T183" s="146">
        <f>S183*H183</f>
        <v>0</v>
      </c>
      <c r="AR183" s="147" t="s">
        <v>221</v>
      </c>
      <c r="AT183" s="147" t="s">
        <v>410</v>
      </c>
      <c r="AU183" s="147" t="s">
        <v>98</v>
      </c>
      <c r="AY183" s="15" t="s">
        <v>168</v>
      </c>
      <c r="BE183" s="148">
        <f>IF(N183="základní",J183,0)</f>
        <v>0</v>
      </c>
      <c r="BF183" s="148">
        <f>IF(N183="snížená",J183,0)</f>
        <v>0</v>
      </c>
      <c r="BG183" s="148">
        <f>IF(N183="zákl. přenesená",J183,0)</f>
        <v>0</v>
      </c>
      <c r="BH183" s="148">
        <f>IF(N183="sníž. přenesená",J183,0)</f>
        <v>0</v>
      </c>
      <c r="BI183" s="148">
        <f>IF(N183="nulová",J183,0)</f>
        <v>0</v>
      </c>
      <c r="BJ183" s="15" t="s">
        <v>88</v>
      </c>
      <c r="BK183" s="148">
        <f>ROUND(I183*H183,2)</f>
        <v>0</v>
      </c>
      <c r="BL183" s="15" t="s">
        <v>174</v>
      </c>
      <c r="BM183" s="147" t="s">
        <v>1277</v>
      </c>
    </row>
    <row r="184" spans="2:51" s="12" customFormat="1" ht="10.2">
      <c r="B184" s="153"/>
      <c r="D184" s="154" t="s">
        <v>183</v>
      </c>
      <c r="E184" s="155" t="s">
        <v>1</v>
      </c>
      <c r="F184" s="156" t="s">
        <v>1278</v>
      </c>
      <c r="H184" s="157">
        <v>0.229</v>
      </c>
      <c r="I184" s="158"/>
      <c r="L184" s="153"/>
      <c r="M184" s="159"/>
      <c r="T184" s="160"/>
      <c r="AT184" s="155" t="s">
        <v>183</v>
      </c>
      <c r="AU184" s="155" t="s">
        <v>98</v>
      </c>
      <c r="AV184" s="12" t="s">
        <v>90</v>
      </c>
      <c r="AW184" s="12" t="s">
        <v>36</v>
      </c>
      <c r="AX184" s="12" t="s">
        <v>81</v>
      </c>
      <c r="AY184" s="155" t="s">
        <v>168</v>
      </c>
    </row>
    <row r="185" spans="2:51" s="12" customFormat="1" ht="10.2">
      <c r="B185" s="153"/>
      <c r="D185" s="154" t="s">
        <v>183</v>
      </c>
      <c r="E185" s="155" t="s">
        <v>1</v>
      </c>
      <c r="F185" s="156" t="s">
        <v>1279</v>
      </c>
      <c r="H185" s="157">
        <v>0.01</v>
      </c>
      <c r="I185" s="158"/>
      <c r="L185" s="153"/>
      <c r="M185" s="159"/>
      <c r="T185" s="160"/>
      <c r="AT185" s="155" t="s">
        <v>183</v>
      </c>
      <c r="AU185" s="155" t="s">
        <v>98</v>
      </c>
      <c r="AV185" s="12" t="s">
        <v>90</v>
      </c>
      <c r="AW185" s="12" t="s">
        <v>36</v>
      </c>
      <c r="AX185" s="12" t="s">
        <v>81</v>
      </c>
      <c r="AY185" s="155" t="s">
        <v>168</v>
      </c>
    </row>
    <row r="186" spans="2:51" s="13" customFormat="1" ht="10.2">
      <c r="B186" s="161"/>
      <c r="D186" s="154" t="s">
        <v>183</v>
      </c>
      <c r="E186" s="162" t="s">
        <v>1</v>
      </c>
      <c r="F186" s="163" t="s">
        <v>192</v>
      </c>
      <c r="H186" s="164">
        <v>0.23900000000000002</v>
      </c>
      <c r="I186" s="165"/>
      <c r="L186" s="161"/>
      <c r="M186" s="166"/>
      <c r="T186" s="167"/>
      <c r="AT186" s="162" t="s">
        <v>183</v>
      </c>
      <c r="AU186" s="162" t="s">
        <v>98</v>
      </c>
      <c r="AV186" s="13" t="s">
        <v>174</v>
      </c>
      <c r="AW186" s="13" t="s">
        <v>36</v>
      </c>
      <c r="AX186" s="13" t="s">
        <v>88</v>
      </c>
      <c r="AY186" s="162" t="s">
        <v>168</v>
      </c>
    </row>
    <row r="187" spans="2:65" s="1" customFormat="1" ht="21.75" customHeight="1">
      <c r="B187" s="30"/>
      <c r="C187" s="171" t="s">
        <v>236</v>
      </c>
      <c r="D187" s="171" t="s">
        <v>410</v>
      </c>
      <c r="E187" s="172" t="s">
        <v>1280</v>
      </c>
      <c r="F187" s="173" t="s">
        <v>1281</v>
      </c>
      <c r="G187" s="174" t="s">
        <v>187</v>
      </c>
      <c r="H187" s="175">
        <v>0.132</v>
      </c>
      <c r="I187" s="176"/>
      <c r="J187" s="177">
        <f>ROUND(I187*H187,2)</f>
        <v>0</v>
      </c>
      <c r="K187" s="178"/>
      <c r="L187" s="179"/>
      <c r="M187" s="180" t="s">
        <v>1</v>
      </c>
      <c r="N187" s="181" t="s">
        <v>46</v>
      </c>
      <c r="P187" s="145">
        <f>O187*H187</f>
        <v>0</v>
      </c>
      <c r="Q187" s="145">
        <v>1</v>
      </c>
      <c r="R187" s="145">
        <f>Q187*H187</f>
        <v>0.132</v>
      </c>
      <c r="S187" s="145">
        <v>0</v>
      </c>
      <c r="T187" s="146">
        <f>S187*H187</f>
        <v>0</v>
      </c>
      <c r="AR187" s="147" t="s">
        <v>221</v>
      </c>
      <c r="AT187" s="147" t="s">
        <v>410</v>
      </c>
      <c r="AU187" s="147" t="s">
        <v>98</v>
      </c>
      <c r="AY187" s="15" t="s">
        <v>168</v>
      </c>
      <c r="BE187" s="148">
        <f>IF(N187="základní",J187,0)</f>
        <v>0</v>
      </c>
      <c r="BF187" s="148">
        <f>IF(N187="snížená",J187,0)</f>
        <v>0</v>
      </c>
      <c r="BG187" s="148">
        <f>IF(N187="zákl. přenesená",J187,0)</f>
        <v>0</v>
      </c>
      <c r="BH187" s="148">
        <f>IF(N187="sníž. přenesená",J187,0)</f>
        <v>0</v>
      </c>
      <c r="BI187" s="148">
        <f>IF(N187="nulová",J187,0)</f>
        <v>0</v>
      </c>
      <c r="BJ187" s="15" t="s">
        <v>88</v>
      </c>
      <c r="BK187" s="148">
        <f>ROUND(I187*H187,2)</f>
        <v>0</v>
      </c>
      <c r="BL187" s="15" t="s">
        <v>174</v>
      </c>
      <c r="BM187" s="147" t="s">
        <v>1282</v>
      </c>
    </row>
    <row r="188" spans="2:51" s="12" customFormat="1" ht="10.2">
      <c r="B188" s="153"/>
      <c r="D188" s="154" t="s">
        <v>183</v>
      </c>
      <c r="E188" s="155" t="s">
        <v>1</v>
      </c>
      <c r="F188" s="156" t="s">
        <v>1283</v>
      </c>
      <c r="H188" s="157">
        <v>0.065</v>
      </c>
      <c r="I188" s="158"/>
      <c r="L188" s="153"/>
      <c r="M188" s="159"/>
      <c r="T188" s="160"/>
      <c r="AT188" s="155" t="s">
        <v>183</v>
      </c>
      <c r="AU188" s="155" t="s">
        <v>98</v>
      </c>
      <c r="AV188" s="12" t="s">
        <v>90</v>
      </c>
      <c r="AW188" s="12" t="s">
        <v>36</v>
      </c>
      <c r="AX188" s="12" t="s">
        <v>81</v>
      </c>
      <c r="AY188" s="155" t="s">
        <v>168</v>
      </c>
    </row>
    <row r="189" spans="2:51" s="12" customFormat="1" ht="10.2">
      <c r="B189" s="153"/>
      <c r="D189" s="154" t="s">
        <v>183</v>
      </c>
      <c r="E189" s="155" t="s">
        <v>1</v>
      </c>
      <c r="F189" s="156" t="s">
        <v>1284</v>
      </c>
      <c r="H189" s="157">
        <v>0.067</v>
      </c>
      <c r="I189" s="158"/>
      <c r="L189" s="153"/>
      <c r="M189" s="159"/>
      <c r="T189" s="160"/>
      <c r="AT189" s="155" t="s">
        <v>183</v>
      </c>
      <c r="AU189" s="155" t="s">
        <v>98</v>
      </c>
      <c r="AV189" s="12" t="s">
        <v>90</v>
      </c>
      <c r="AW189" s="12" t="s">
        <v>36</v>
      </c>
      <c r="AX189" s="12" t="s">
        <v>81</v>
      </c>
      <c r="AY189" s="155" t="s">
        <v>168</v>
      </c>
    </row>
    <row r="190" spans="2:51" s="13" customFormat="1" ht="10.2">
      <c r="B190" s="161"/>
      <c r="D190" s="154" t="s">
        <v>183</v>
      </c>
      <c r="E190" s="162" t="s">
        <v>1</v>
      </c>
      <c r="F190" s="163" t="s">
        <v>192</v>
      </c>
      <c r="H190" s="164">
        <v>0.132</v>
      </c>
      <c r="I190" s="165"/>
      <c r="L190" s="161"/>
      <c r="M190" s="166"/>
      <c r="T190" s="167"/>
      <c r="AT190" s="162" t="s">
        <v>183</v>
      </c>
      <c r="AU190" s="162" t="s">
        <v>98</v>
      </c>
      <c r="AV190" s="13" t="s">
        <v>174</v>
      </c>
      <c r="AW190" s="13" t="s">
        <v>36</v>
      </c>
      <c r="AX190" s="13" t="s">
        <v>88</v>
      </c>
      <c r="AY190" s="162" t="s">
        <v>168</v>
      </c>
    </row>
    <row r="191" spans="2:65" s="1" customFormat="1" ht="16.5" customHeight="1">
      <c r="B191" s="30"/>
      <c r="C191" s="171" t="s">
        <v>8</v>
      </c>
      <c r="D191" s="171" t="s">
        <v>410</v>
      </c>
      <c r="E191" s="172" t="s">
        <v>1037</v>
      </c>
      <c r="F191" s="173" t="s">
        <v>1038</v>
      </c>
      <c r="G191" s="174" t="s">
        <v>187</v>
      </c>
      <c r="H191" s="175">
        <v>0.081</v>
      </c>
      <c r="I191" s="176"/>
      <c r="J191" s="177">
        <f>ROUND(I191*H191,2)</f>
        <v>0</v>
      </c>
      <c r="K191" s="178"/>
      <c r="L191" s="179"/>
      <c r="M191" s="180" t="s">
        <v>1</v>
      </c>
      <c r="N191" s="181" t="s">
        <v>46</v>
      </c>
      <c r="P191" s="145">
        <f>O191*H191</f>
        <v>0</v>
      </c>
      <c r="Q191" s="145">
        <v>1</v>
      </c>
      <c r="R191" s="145">
        <f>Q191*H191</f>
        <v>0.081</v>
      </c>
      <c r="S191" s="145">
        <v>0</v>
      </c>
      <c r="T191" s="146">
        <f>S191*H191</f>
        <v>0</v>
      </c>
      <c r="AR191" s="147" t="s">
        <v>221</v>
      </c>
      <c r="AT191" s="147" t="s">
        <v>410</v>
      </c>
      <c r="AU191" s="147" t="s">
        <v>98</v>
      </c>
      <c r="AY191" s="15" t="s">
        <v>168</v>
      </c>
      <c r="BE191" s="148">
        <f>IF(N191="základní",J191,0)</f>
        <v>0</v>
      </c>
      <c r="BF191" s="148">
        <f>IF(N191="snížená",J191,0)</f>
        <v>0</v>
      </c>
      <c r="BG191" s="148">
        <f>IF(N191="zákl. přenesená",J191,0)</f>
        <v>0</v>
      </c>
      <c r="BH191" s="148">
        <f>IF(N191="sníž. přenesená",J191,0)</f>
        <v>0</v>
      </c>
      <c r="BI191" s="148">
        <f>IF(N191="nulová",J191,0)</f>
        <v>0</v>
      </c>
      <c r="BJ191" s="15" t="s">
        <v>88</v>
      </c>
      <c r="BK191" s="148">
        <f>ROUND(I191*H191,2)</f>
        <v>0</v>
      </c>
      <c r="BL191" s="15" t="s">
        <v>174</v>
      </c>
      <c r="BM191" s="147" t="s">
        <v>1285</v>
      </c>
    </row>
    <row r="192" spans="2:51" s="12" customFormat="1" ht="10.2">
      <c r="B192" s="153"/>
      <c r="D192" s="154" t="s">
        <v>183</v>
      </c>
      <c r="E192" s="155" t="s">
        <v>1</v>
      </c>
      <c r="F192" s="156" t="s">
        <v>1258</v>
      </c>
      <c r="H192" s="157">
        <v>0.081</v>
      </c>
      <c r="I192" s="158"/>
      <c r="L192" s="153"/>
      <c r="M192" s="159"/>
      <c r="T192" s="160"/>
      <c r="AT192" s="155" t="s">
        <v>183</v>
      </c>
      <c r="AU192" s="155" t="s">
        <v>98</v>
      </c>
      <c r="AV192" s="12" t="s">
        <v>90</v>
      </c>
      <c r="AW192" s="12" t="s">
        <v>36</v>
      </c>
      <c r="AX192" s="12" t="s">
        <v>88</v>
      </c>
      <c r="AY192" s="155" t="s">
        <v>168</v>
      </c>
    </row>
    <row r="193" spans="2:65" s="1" customFormat="1" ht="16.5" customHeight="1">
      <c r="B193" s="30"/>
      <c r="C193" s="135" t="s">
        <v>246</v>
      </c>
      <c r="D193" s="135" t="s">
        <v>170</v>
      </c>
      <c r="E193" s="136" t="s">
        <v>1286</v>
      </c>
      <c r="F193" s="137" t="s">
        <v>1260</v>
      </c>
      <c r="G193" s="138" t="s">
        <v>566</v>
      </c>
      <c r="H193" s="139">
        <v>1</v>
      </c>
      <c r="I193" s="140"/>
      <c r="J193" s="141">
        <f>ROUND(I193*H193,2)</f>
        <v>0</v>
      </c>
      <c r="K193" s="142"/>
      <c r="L193" s="30"/>
      <c r="M193" s="143" t="s">
        <v>1</v>
      </c>
      <c r="N193" s="144" t="s">
        <v>46</v>
      </c>
      <c r="P193" s="145">
        <f>O193*H193</f>
        <v>0</v>
      </c>
      <c r="Q193" s="145">
        <v>0.01221</v>
      </c>
      <c r="R193" s="145">
        <f>Q193*H193</f>
        <v>0.01221</v>
      </c>
      <c r="S193" s="145">
        <v>0</v>
      </c>
      <c r="T193" s="146">
        <f>S193*H193</f>
        <v>0</v>
      </c>
      <c r="AR193" s="147" t="s">
        <v>174</v>
      </c>
      <c r="AT193" s="147" t="s">
        <v>170</v>
      </c>
      <c r="AU193" s="147" t="s">
        <v>98</v>
      </c>
      <c r="AY193" s="15" t="s">
        <v>168</v>
      </c>
      <c r="BE193" s="148">
        <f>IF(N193="základní",J193,0)</f>
        <v>0</v>
      </c>
      <c r="BF193" s="148">
        <f>IF(N193="snížená",J193,0)</f>
        <v>0</v>
      </c>
      <c r="BG193" s="148">
        <f>IF(N193="zákl. přenesená",J193,0)</f>
        <v>0</v>
      </c>
      <c r="BH193" s="148">
        <f>IF(N193="sníž. přenesená",J193,0)</f>
        <v>0</v>
      </c>
      <c r="BI193" s="148">
        <f>IF(N193="nulová",J193,0)</f>
        <v>0</v>
      </c>
      <c r="BJ193" s="15" t="s">
        <v>88</v>
      </c>
      <c r="BK193" s="148">
        <f>ROUND(I193*H193,2)</f>
        <v>0</v>
      </c>
      <c r="BL193" s="15" t="s">
        <v>174</v>
      </c>
      <c r="BM193" s="147" t="s">
        <v>1287</v>
      </c>
    </row>
    <row r="194" spans="2:65" s="1" customFormat="1" ht="24.15" customHeight="1">
      <c r="B194" s="30"/>
      <c r="C194" s="135" t="s">
        <v>252</v>
      </c>
      <c r="D194" s="135" t="s">
        <v>170</v>
      </c>
      <c r="E194" s="136" t="s">
        <v>983</v>
      </c>
      <c r="F194" s="137" t="s">
        <v>984</v>
      </c>
      <c r="G194" s="138" t="s">
        <v>179</v>
      </c>
      <c r="H194" s="139">
        <v>10.721</v>
      </c>
      <c r="I194" s="140"/>
      <c r="J194" s="141">
        <f>ROUND(I194*H194,2)</f>
        <v>0</v>
      </c>
      <c r="K194" s="142"/>
      <c r="L194" s="30"/>
      <c r="M194" s="143" t="s">
        <v>1</v>
      </c>
      <c r="N194" s="144" t="s">
        <v>46</v>
      </c>
      <c r="P194" s="145">
        <f>O194*H194</f>
        <v>0</v>
      </c>
      <c r="Q194" s="145">
        <v>0.043</v>
      </c>
      <c r="R194" s="145">
        <f>Q194*H194</f>
        <v>0.46100299999999994</v>
      </c>
      <c r="S194" s="145">
        <v>0.043</v>
      </c>
      <c r="T194" s="146">
        <f>S194*H194</f>
        <v>0.46100299999999994</v>
      </c>
      <c r="AR194" s="147" t="s">
        <v>174</v>
      </c>
      <c r="AT194" s="147" t="s">
        <v>170</v>
      </c>
      <c r="AU194" s="147" t="s">
        <v>98</v>
      </c>
      <c r="AY194" s="15" t="s">
        <v>168</v>
      </c>
      <c r="BE194" s="148">
        <f>IF(N194="základní",J194,0)</f>
        <v>0</v>
      </c>
      <c r="BF194" s="148">
        <f>IF(N194="snížená",J194,0)</f>
        <v>0</v>
      </c>
      <c r="BG194" s="148">
        <f>IF(N194="zákl. přenesená",J194,0)</f>
        <v>0</v>
      </c>
      <c r="BH194" s="148">
        <f>IF(N194="sníž. přenesená",J194,0)</f>
        <v>0</v>
      </c>
      <c r="BI194" s="148">
        <f>IF(N194="nulová",J194,0)</f>
        <v>0</v>
      </c>
      <c r="BJ194" s="15" t="s">
        <v>88</v>
      </c>
      <c r="BK194" s="148">
        <f>ROUND(I194*H194,2)</f>
        <v>0</v>
      </c>
      <c r="BL194" s="15" t="s">
        <v>174</v>
      </c>
      <c r="BM194" s="147" t="s">
        <v>1288</v>
      </c>
    </row>
    <row r="195" spans="2:47" s="1" customFormat="1" ht="10.2">
      <c r="B195" s="30"/>
      <c r="D195" s="149" t="s">
        <v>181</v>
      </c>
      <c r="F195" s="150" t="s">
        <v>986</v>
      </c>
      <c r="I195" s="151"/>
      <c r="L195" s="30"/>
      <c r="M195" s="152"/>
      <c r="T195" s="54"/>
      <c r="AT195" s="15" t="s">
        <v>181</v>
      </c>
      <c r="AU195" s="15" t="s">
        <v>98</v>
      </c>
    </row>
    <row r="196" spans="2:51" s="12" customFormat="1" ht="10.2">
      <c r="B196" s="153"/>
      <c r="D196" s="154" t="s">
        <v>183</v>
      </c>
      <c r="E196" s="155" t="s">
        <v>1</v>
      </c>
      <c r="F196" s="156" t="s">
        <v>1289</v>
      </c>
      <c r="H196" s="157">
        <v>10.721</v>
      </c>
      <c r="I196" s="158"/>
      <c r="L196" s="153"/>
      <c r="M196" s="159"/>
      <c r="T196" s="160"/>
      <c r="AT196" s="155" t="s">
        <v>183</v>
      </c>
      <c r="AU196" s="155" t="s">
        <v>98</v>
      </c>
      <c r="AV196" s="12" t="s">
        <v>90</v>
      </c>
      <c r="AW196" s="12" t="s">
        <v>36</v>
      </c>
      <c r="AX196" s="12" t="s">
        <v>88</v>
      </c>
      <c r="AY196" s="155" t="s">
        <v>168</v>
      </c>
    </row>
    <row r="197" spans="2:65" s="1" customFormat="1" ht="24.15" customHeight="1">
      <c r="B197" s="30"/>
      <c r="C197" s="135" t="s">
        <v>258</v>
      </c>
      <c r="D197" s="135" t="s">
        <v>170</v>
      </c>
      <c r="E197" s="136" t="s">
        <v>989</v>
      </c>
      <c r="F197" s="137" t="s">
        <v>990</v>
      </c>
      <c r="G197" s="138" t="s">
        <v>179</v>
      </c>
      <c r="H197" s="139">
        <v>10.721</v>
      </c>
      <c r="I197" s="140"/>
      <c r="J197" s="141">
        <f>ROUND(I197*H197,2)</f>
        <v>0</v>
      </c>
      <c r="K197" s="142"/>
      <c r="L197" s="30"/>
      <c r="M197" s="143" t="s">
        <v>1</v>
      </c>
      <c r="N197" s="144" t="s">
        <v>46</v>
      </c>
      <c r="P197" s="145">
        <f>O197*H197</f>
        <v>0</v>
      </c>
      <c r="Q197" s="145">
        <v>0.00126</v>
      </c>
      <c r="R197" s="145">
        <f>Q197*H197</f>
        <v>0.01350846</v>
      </c>
      <c r="S197" s="145">
        <v>0</v>
      </c>
      <c r="T197" s="146">
        <f>S197*H197</f>
        <v>0</v>
      </c>
      <c r="AR197" s="147" t="s">
        <v>174</v>
      </c>
      <c r="AT197" s="147" t="s">
        <v>170</v>
      </c>
      <c r="AU197" s="147" t="s">
        <v>98</v>
      </c>
      <c r="AY197" s="15" t="s">
        <v>168</v>
      </c>
      <c r="BE197" s="148">
        <f>IF(N197="základní",J197,0)</f>
        <v>0</v>
      </c>
      <c r="BF197" s="148">
        <f>IF(N197="snížená",J197,0)</f>
        <v>0</v>
      </c>
      <c r="BG197" s="148">
        <f>IF(N197="zákl. přenesená",J197,0)</f>
        <v>0</v>
      </c>
      <c r="BH197" s="148">
        <f>IF(N197="sníž. přenesená",J197,0)</f>
        <v>0</v>
      </c>
      <c r="BI197" s="148">
        <f>IF(N197="nulová",J197,0)</f>
        <v>0</v>
      </c>
      <c r="BJ197" s="15" t="s">
        <v>88</v>
      </c>
      <c r="BK197" s="148">
        <f>ROUND(I197*H197,2)</f>
        <v>0</v>
      </c>
      <c r="BL197" s="15" t="s">
        <v>174</v>
      </c>
      <c r="BM197" s="147" t="s">
        <v>1290</v>
      </c>
    </row>
    <row r="198" spans="2:47" s="1" customFormat="1" ht="10.2">
      <c r="B198" s="30"/>
      <c r="D198" s="149" t="s">
        <v>181</v>
      </c>
      <c r="F198" s="150" t="s">
        <v>992</v>
      </c>
      <c r="I198" s="151"/>
      <c r="L198" s="30"/>
      <c r="M198" s="152"/>
      <c r="T198" s="54"/>
      <c r="AT198" s="15" t="s">
        <v>181</v>
      </c>
      <c r="AU198" s="15" t="s">
        <v>98</v>
      </c>
    </row>
    <row r="199" spans="2:65" s="1" customFormat="1" ht="16.5" customHeight="1">
      <c r="B199" s="30"/>
      <c r="C199" s="171" t="s">
        <v>263</v>
      </c>
      <c r="D199" s="171" t="s">
        <v>410</v>
      </c>
      <c r="E199" s="172" t="s">
        <v>994</v>
      </c>
      <c r="F199" s="173" t="s">
        <v>995</v>
      </c>
      <c r="G199" s="174" t="s">
        <v>767</v>
      </c>
      <c r="H199" s="175">
        <v>19.834</v>
      </c>
      <c r="I199" s="176"/>
      <c r="J199" s="177">
        <f>ROUND(I199*H199,2)</f>
        <v>0</v>
      </c>
      <c r="K199" s="178"/>
      <c r="L199" s="179"/>
      <c r="M199" s="180" t="s">
        <v>1</v>
      </c>
      <c r="N199" s="181" t="s">
        <v>46</v>
      </c>
      <c r="P199" s="145">
        <f>O199*H199</f>
        <v>0</v>
      </c>
      <c r="Q199" s="145">
        <v>0.001</v>
      </c>
      <c r="R199" s="145">
        <f>Q199*H199</f>
        <v>0.019834</v>
      </c>
      <c r="S199" s="145">
        <v>0</v>
      </c>
      <c r="T199" s="146">
        <f>S199*H199</f>
        <v>0</v>
      </c>
      <c r="AR199" s="147" t="s">
        <v>221</v>
      </c>
      <c r="AT199" s="147" t="s">
        <v>410</v>
      </c>
      <c r="AU199" s="147" t="s">
        <v>98</v>
      </c>
      <c r="AY199" s="15" t="s">
        <v>168</v>
      </c>
      <c r="BE199" s="148">
        <f>IF(N199="základní",J199,0)</f>
        <v>0</v>
      </c>
      <c r="BF199" s="148">
        <f>IF(N199="snížená",J199,0)</f>
        <v>0</v>
      </c>
      <c r="BG199" s="148">
        <f>IF(N199="zákl. přenesená",J199,0)</f>
        <v>0</v>
      </c>
      <c r="BH199" s="148">
        <f>IF(N199="sníž. přenesená",J199,0)</f>
        <v>0</v>
      </c>
      <c r="BI199" s="148">
        <f>IF(N199="nulová",J199,0)</f>
        <v>0</v>
      </c>
      <c r="BJ199" s="15" t="s">
        <v>88</v>
      </c>
      <c r="BK199" s="148">
        <f>ROUND(I199*H199,2)</f>
        <v>0</v>
      </c>
      <c r="BL199" s="15" t="s">
        <v>174</v>
      </c>
      <c r="BM199" s="147" t="s">
        <v>1291</v>
      </c>
    </row>
    <row r="200" spans="2:51" s="12" customFormat="1" ht="10.2">
      <c r="B200" s="153"/>
      <c r="D200" s="154" t="s">
        <v>183</v>
      </c>
      <c r="F200" s="156" t="s">
        <v>1292</v>
      </c>
      <c r="H200" s="157">
        <v>19.834</v>
      </c>
      <c r="I200" s="158"/>
      <c r="L200" s="153"/>
      <c r="M200" s="159"/>
      <c r="T200" s="160"/>
      <c r="AT200" s="155" t="s">
        <v>183</v>
      </c>
      <c r="AU200" s="155" t="s">
        <v>98</v>
      </c>
      <c r="AV200" s="12" t="s">
        <v>90</v>
      </c>
      <c r="AW200" s="12" t="s">
        <v>4</v>
      </c>
      <c r="AX200" s="12" t="s">
        <v>88</v>
      </c>
      <c r="AY200" s="155" t="s">
        <v>168</v>
      </c>
    </row>
    <row r="201" spans="2:63" s="11" customFormat="1" ht="20.85" customHeight="1">
      <c r="B201" s="123"/>
      <c r="D201" s="124" t="s">
        <v>80</v>
      </c>
      <c r="E201" s="133" t="s">
        <v>1293</v>
      </c>
      <c r="F201" s="133" t="s">
        <v>1294</v>
      </c>
      <c r="I201" s="126"/>
      <c r="J201" s="134">
        <f>BK201</f>
        <v>0</v>
      </c>
      <c r="L201" s="123"/>
      <c r="M201" s="128"/>
      <c r="P201" s="129">
        <f>SUM(P202:P228)</f>
        <v>0</v>
      </c>
      <c r="R201" s="129">
        <f>SUM(R202:R228)</f>
        <v>6.607276849999999</v>
      </c>
      <c r="T201" s="130">
        <f>SUM(T202:T228)</f>
        <v>0.524385</v>
      </c>
      <c r="AR201" s="124" t="s">
        <v>88</v>
      </c>
      <c r="AT201" s="131" t="s">
        <v>80</v>
      </c>
      <c r="AU201" s="131" t="s">
        <v>90</v>
      </c>
      <c r="AY201" s="124" t="s">
        <v>168</v>
      </c>
      <c r="BK201" s="132">
        <f>SUM(BK202:BK228)</f>
        <v>0</v>
      </c>
    </row>
    <row r="202" spans="2:65" s="1" customFormat="1" ht="33" customHeight="1">
      <c r="B202" s="30"/>
      <c r="C202" s="135" t="s">
        <v>270</v>
      </c>
      <c r="D202" s="135" t="s">
        <v>170</v>
      </c>
      <c r="E202" s="136" t="s">
        <v>1295</v>
      </c>
      <c r="F202" s="137" t="s">
        <v>1296</v>
      </c>
      <c r="G202" s="138" t="s">
        <v>767</v>
      </c>
      <c r="H202" s="139">
        <v>453.215</v>
      </c>
      <c r="I202" s="140"/>
      <c r="J202" s="141">
        <f>ROUND(I202*H202,2)</f>
        <v>0</v>
      </c>
      <c r="K202" s="142"/>
      <c r="L202" s="30"/>
      <c r="M202" s="143" t="s">
        <v>1</v>
      </c>
      <c r="N202" s="144" t="s">
        <v>46</v>
      </c>
      <c r="P202" s="145">
        <f>O202*H202</f>
        <v>0</v>
      </c>
      <c r="Q202" s="145">
        <v>0.01221</v>
      </c>
      <c r="R202" s="145">
        <f>Q202*H202</f>
        <v>5.53375515</v>
      </c>
      <c r="S202" s="145">
        <v>0</v>
      </c>
      <c r="T202" s="146">
        <f>S202*H202</f>
        <v>0</v>
      </c>
      <c r="AR202" s="147" t="s">
        <v>174</v>
      </c>
      <c r="AT202" s="147" t="s">
        <v>170</v>
      </c>
      <c r="AU202" s="147" t="s">
        <v>98</v>
      </c>
      <c r="AY202" s="15" t="s">
        <v>168</v>
      </c>
      <c r="BE202" s="148">
        <f>IF(N202="základní",J202,0)</f>
        <v>0</v>
      </c>
      <c r="BF202" s="148">
        <f>IF(N202="snížená",J202,0)</f>
        <v>0</v>
      </c>
      <c r="BG202" s="148">
        <f>IF(N202="zákl. přenesená",J202,0)</f>
        <v>0</v>
      </c>
      <c r="BH202" s="148">
        <f>IF(N202="sníž. přenesená",J202,0)</f>
        <v>0</v>
      </c>
      <c r="BI202" s="148">
        <f>IF(N202="nulová",J202,0)</f>
        <v>0</v>
      </c>
      <c r="BJ202" s="15" t="s">
        <v>88</v>
      </c>
      <c r="BK202" s="148">
        <f>ROUND(I202*H202,2)</f>
        <v>0</v>
      </c>
      <c r="BL202" s="15" t="s">
        <v>174</v>
      </c>
      <c r="BM202" s="147" t="s">
        <v>1297</v>
      </c>
    </row>
    <row r="203" spans="2:51" s="12" customFormat="1" ht="10.2">
      <c r="B203" s="153"/>
      <c r="D203" s="154" t="s">
        <v>183</v>
      </c>
      <c r="E203" s="155" t="s">
        <v>1</v>
      </c>
      <c r="F203" s="156" t="s">
        <v>1298</v>
      </c>
      <c r="H203" s="157">
        <v>104.3</v>
      </c>
      <c r="I203" s="158"/>
      <c r="L203" s="153"/>
      <c r="M203" s="159"/>
      <c r="T203" s="160"/>
      <c r="AT203" s="155" t="s">
        <v>183</v>
      </c>
      <c r="AU203" s="155" t="s">
        <v>98</v>
      </c>
      <c r="AV203" s="12" t="s">
        <v>90</v>
      </c>
      <c r="AW203" s="12" t="s">
        <v>36</v>
      </c>
      <c r="AX203" s="12" t="s">
        <v>81</v>
      </c>
      <c r="AY203" s="155" t="s">
        <v>168</v>
      </c>
    </row>
    <row r="204" spans="2:51" s="12" customFormat="1" ht="10.2">
      <c r="B204" s="153"/>
      <c r="D204" s="154" t="s">
        <v>183</v>
      </c>
      <c r="E204" s="155" t="s">
        <v>1</v>
      </c>
      <c r="F204" s="156" t="s">
        <v>1299</v>
      </c>
      <c r="H204" s="157">
        <v>29.6</v>
      </c>
      <c r="I204" s="158"/>
      <c r="L204" s="153"/>
      <c r="M204" s="159"/>
      <c r="T204" s="160"/>
      <c r="AT204" s="155" t="s">
        <v>183</v>
      </c>
      <c r="AU204" s="155" t="s">
        <v>98</v>
      </c>
      <c r="AV204" s="12" t="s">
        <v>90</v>
      </c>
      <c r="AW204" s="12" t="s">
        <v>36</v>
      </c>
      <c r="AX204" s="12" t="s">
        <v>81</v>
      </c>
      <c r="AY204" s="155" t="s">
        <v>168</v>
      </c>
    </row>
    <row r="205" spans="2:51" s="12" customFormat="1" ht="10.2">
      <c r="B205" s="153"/>
      <c r="D205" s="154" t="s">
        <v>183</v>
      </c>
      <c r="E205" s="155" t="s">
        <v>1</v>
      </c>
      <c r="F205" s="156" t="s">
        <v>1274</v>
      </c>
      <c r="H205" s="157">
        <v>60.8</v>
      </c>
      <c r="I205" s="158"/>
      <c r="L205" s="153"/>
      <c r="M205" s="159"/>
      <c r="T205" s="160"/>
      <c r="AT205" s="155" t="s">
        <v>183</v>
      </c>
      <c r="AU205" s="155" t="s">
        <v>98</v>
      </c>
      <c r="AV205" s="12" t="s">
        <v>90</v>
      </c>
      <c r="AW205" s="12" t="s">
        <v>36</v>
      </c>
      <c r="AX205" s="12" t="s">
        <v>81</v>
      </c>
      <c r="AY205" s="155" t="s">
        <v>168</v>
      </c>
    </row>
    <row r="206" spans="2:51" s="12" customFormat="1" ht="10.2">
      <c r="B206" s="153"/>
      <c r="D206" s="154" t="s">
        <v>183</v>
      </c>
      <c r="E206" s="155" t="s">
        <v>1</v>
      </c>
      <c r="F206" s="156" t="s">
        <v>1300</v>
      </c>
      <c r="H206" s="157">
        <v>102.6</v>
      </c>
      <c r="I206" s="158"/>
      <c r="L206" s="153"/>
      <c r="M206" s="159"/>
      <c r="T206" s="160"/>
      <c r="AT206" s="155" t="s">
        <v>183</v>
      </c>
      <c r="AU206" s="155" t="s">
        <v>98</v>
      </c>
      <c r="AV206" s="12" t="s">
        <v>90</v>
      </c>
      <c r="AW206" s="12" t="s">
        <v>36</v>
      </c>
      <c r="AX206" s="12" t="s">
        <v>81</v>
      </c>
      <c r="AY206" s="155" t="s">
        <v>168</v>
      </c>
    </row>
    <row r="207" spans="2:51" s="12" customFormat="1" ht="10.2">
      <c r="B207" s="153"/>
      <c r="D207" s="154" t="s">
        <v>183</v>
      </c>
      <c r="E207" s="155" t="s">
        <v>1</v>
      </c>
      <c r="F207" s="156" t="s">
        <v>1301</v>
      </c>
      <c r="H207" s="157">
        <v>96.8</v>
      </c>
      <c r="I207" s="158"/>
      <c r="L207" s="153"/>
      <c r="M207" s="159"/>
      <c r="T207" s="160"/>
      <c r="AT207" s="155" t="s">
        <v>183</v>
      </c>
      <c r="AU207" s="155" t="s">
        <v>98</v>
      </c>
      <c r="AV207" s="12" t="s">
        <v>90</v>
      </c>
      <c r="AW207" s="12" t="s">
        <v>36</v>
      </c>
      <c r="AX207" s="12" t="s">
        <v>81</v>
      </c>
      <c r="AY207" s="155" t="s">
        <v>168</v>
      </c>
    </row>
    <row r="208" spans="2:51" s="12" customFormat="1" ht="10.2">
      <c r="B208" s="153"/>
      <c r="D208" s="154" t="s">
        <v>183</v>
      </c>
      <c r="E208" s="155" t="s">
        <v>1</v>
      </c>
      <c r="F208" s="156" t="s">
        <v>1302</v>
      </c>
      <c r="H208" s="157">
        <v>59.115</v>
      </c>
      <c r="I208" s="158"/>
      <c r="L208" s="153"/>
      <c r="M208" s="159"/>
      <c r="T208" s="160"/>
      <c r="AT208" s="155" t="s">
        <v>183</v>
      </c>
      <c r="AU208" s="155" t="s">
        <v>98</v>
      </c>
      <c r="AV208" s="12" t="s">
        <v>90</v>
      </c>
      <c r="AW208" s="12" t="s">
        <v>36</v>
      </c>
      <c r="AX208" s="12" t="s">
        <v>81</v>
      </c>
      <c r="AY208" s="155" t="s">
        <v>168</v>
      </c>
    </row>
    <row r="209" spans="2:51" s="13" customFormat="1" ht="10.2">
      <c r="B209" s="161"/>
      <c r="D209" s="154" t="s">
        <v>183</v>
      </c>
      <c r="E209" s="162" t="s">
        <v>1</v>
      </c>
      <c r="F209" s="163" t="s">
        <v>192</v>
      </c>
      <c r="H209" s="164">
        <v>453.215</v>
      </c>
      <c r="I209" s="165"/>
      <c r="L209" s="161"/>
      <c r="M209" s="166"/>
      <c r="T209" s="167"/>
      <c r="AT209" s="162" t="s">
        <v>183</v>
      </c>
      <c r="AU209" s="162" t="s">
        <v>98</v>
      </c>
      <c r="AV209" s="13" t="s">
        <v>174</v>
      </c>
      <c r="AW209" s="13" t="s">
        <v>36</v>
      </c>
      <c r="AX209" s="13" t="s">
        <v>88</v>
      </c>
      <c r="AY209" s="162" t="s">
        <v>168</v>
      </c>
    </row>
    <row r="210" spans="2:65" s="1" customFormat="1" ht="21.75" customHeight="1">
      <c r="B210" s="30"/>
      <c r="C210" s="171" t="s">
        <v>275</v>
      </c>
      <c r="D210" s="171" t="s">
        <v>410</v>
      </c>
      <c r="E210" s="172" t="s">
        <v>1246</v>
      </c>
      <c r="F210" s="173" t="s">
        <v>1247</v>
      </c>
      <c r="G210" s="174" t="s">
        <v>187</v>
      </c>
      <c r="H210" s="175">
        <v>0.334</v>
      </c>
      <c r="I210" s="176"/>
      <c r="J210" s="177">
        <f>ROUND(I210*H210,2)</f>
        <v>0</v>
      </c>
      <c r="K210" s="178"/>
      <c r="L210" s="179"/>
      <c r="M210" s="180" t="s">
        <v>1</v>
      </c>
      <c r="N210" s="181" t="s">
        <v>46</v>
      </c>
      <c r="P210" s="145">
        <f>O210*H210</f>
        <v>0</v>
      </c>
      <c r="Q210" s="145">
        <v>1</v>
      </c>
      <c r="R210" s="145">
        <f>Q210*H210</f>
        <v>0.334</v>
      </c>
      <c r="S210" s="145">
        <v>0</v>
      </c>
      <c r="T210" s="146">
        <f>S210*H210</f>
        <v>0</v>
      </c>
      <c r="AR210" s="147" t="s">
        <v>221</v>
      </c>
      <c r="AT210" s="147" t="s">
        <v>410</v>
      </c>
      <c r="AU210" s="147" t="s">
        <v>98</v>
      </c>
      <c r="AY210" s="15" t="s">
        <v>168</v>
      </c>
      <c r="BE210" s="148">
        <f>IF(N210="základní",J210,0)</f>
        <v>0</v>
      </c>
      <c r="BF210" s="148">
        <f>IF(N210="snížená",J210,0)</f>
        <v>0</v>
      </c>
      <c r="BG210" s="148">
        <f>IF(N210="zákl. přenesená",J210,0)</f>
        <v>0</v>
      </c>
      <c r="BH210" s="148">
        <f>IF(N210="sníž. přenesená",J210,0)</f>
        <v>0</v>
      </c>
      <c r="BI210" s="148">
        <f>IF(N210="nulová",J210,0)</f>
        <v>0</v>
      </c>
      <c r="BJ210" s="15" t="s">
        <v>88</v>
      </c>
      <c r="BK210" s="148">
        <f>ROUND(I210*H210,2)</f>
        <v>0</v>
      </c>
      <c r="BL210" s="15" t="s">
        <v>174</v>
      </c>
      <c r="BM210" s="147" t="s">
        <v>1303</v>
      </c>
    </row>
    <row r="211" spans="2:51" s="12" customFormat="1" ht="10.2">
      <c r="B211" s="153"/>
      <c r="D211" s="154" t="s">
        <v>183</v>
      </c>
      <c r="E211" s="155" t="s">
        <v>1</v>
      </c>
      <c r="F211" s="156" t="s">
        <v>1304</v>
      </c>
      <c r="H211" s="157">
        <v>0.115</v>
      </c>
      <c r="I211" s="158"/>
      <c r="L211" s="153"/>
      <c r="M211" s="159"/>
      <c r="T211" s="160"/>
      <c r="AT211" s="155" t="s">
        <v>183</v>
      </c>
      <c r="AU211" s="155" t="s">
        <v>98</v>
      </c>
      <c r="AV211" s="12" t="s">
        <v>90</v>
      </c>
      <c r="AW211" s="12" t="s">
        <v>36</v>
      </c>
      <c r="AX211" s="12" t="s">
        <v>81</v>
      </c>
      <c r="AY211" s="155" t="s">
        <v>168</v>
      </c>
    </row>
    <row r="212" spans="2:51" s="12" customFormat="1" ht="10.2">
      <c r="B212" s="153"/>
      <c r="D212" s="154" t="s">
        <v>183</v>
      </c>
      <c r="E212" s="155" t="s">
        <v>1</v>
      </c>
      <c r="F212" s="156" t="s">
        <v>1305</v>
      </c>
      <c r="H212" s="157">
        <v>0.113</v>
      </c>
      <c r="I212" s="158"/>
      <c r="L212" s="153"/>
      <c r="M212" s="159"/>
      <c r="T212" s="160"/>
      <c r="AT212" s="155" t="s">
        <v>183</v>
      </c>
      <c r="AU212" s="155" t="s">
        <v>98</v>
      </c>
      <c r="AV212" s="12" t="s">
        <v>90</v>
      </c>
      <c r="AW212" s="12" t="s">
        <v>36</v>
      </c>
      <c r="AX212" s="12" t="s">
        <v>81</v>
      </c>
      <c r="AY212" s="155" t="s">
        <v>168</v>
      </c>
    </row>
    <row r="213" spans="2:51" s="12" customFormat="1" ht="10.2">
      <c r="B213" s="153"/>
      <c r="D213" s="154" t="s">
        <v>183</v>
      </c>
      <c r="E213" s="155" t="s">
        <v>1</v>
      </c>
      <c r="F213" s="156" t="s">
        <v>1306</v>
      </c>
      <c r="H213" s="157">
        <v>0.106</v>
      </c>
      <c r="I213" s="158"/>
      <c r="L213" s="153"/>
      <c r="M213" s="159"/>
      <c r="T213" s="160"/>
      <c r="AT213" s="155" t="s">
        <v>183</v>
      </c>
      <c r="AU213" s="155" t="s">
        <v>98</v>
      </c>
      <c r="AV213" s="12" t="s">
        <v>90</v>
      </c>
      <c r="AW213" s="12" t="s">
        <v>36</v>
      </c>
      <c r="AX213" s="12" t="s">
        <v>81</v>
      </c>
      <c r="AY213" s="155" t="s">
        <v>168</v>
      </c>
    </row>
    <row r="214" spans="2:51" s="13" customFormat="1" ht="10.2">
      <c r="B214" s="161"/>
      <c r="D214" s="154" t="s">
        <v>183</v>
      </c>
      <c r="E214" s="162" t="s">
        <v>1</v>
      </c>
      <c r="F214" s="163" t="s">
        <v>192</v>
      </c>
      <c r="H214" s="164">
        <v>0.334</v>
      </c>
      <c r="I214" s="165"/>
      <c r="L214" s="161"/>
      <c r="M214" s="166"/>
      <c r="T214" s="167"/>
      <c r="AT214" s="162" t="s">
        <v>183</v>
      </c>
      <c r="AU214" s="162" t="s">
        <v>98</v>
      </c>
      <c r="AV214" s="13" t="s">
        <v>174</v>
      </c>
      <c r="AW214" s="13" t="s">
        <v>36</v>
      </c>
      <c r="AX214" s="13" t="s">
        <v>88</v>
      </c>
      <c r="AY214" s="162" t="s">
        <v>168</v>
      </c>
    </row>
    <row r="215" spans="2:65" s="1" customFormat="1" ht="21.75" customHeight="1">
      <c r="B215" s="30"/>
      <c r="C215" s="171" t="s">
        <v>281</v>
      </c>
      <c r="D215" s="171" t="s">
        <v>410</v>
      </c>
      <c r="E215" s="172" t="s">
        <v>1280</v>
      </c>
      <c r="F215" s="173" t="s">
        <v>1281</v>
      </c>
      <c r="G215" s="174" t="s">
        <v>187</v>
      </c>
      <c r="H215" s="175">
        <v>0.1</v>
      </c>
      <c r="I215" s="176"/>
      <c r="J215" s="177">
        <f>ROUND(I215*H215,2)</f>
        <v>0</v>
      </c>
      <c r="K215" s="178"/>
      <c r="L215" s="179"/>
      <c r="M215" s="180" t="s">
        <v>1</v>
      </c>
      <c r="N215" s="181" t="s">
        <v>46</v>
      </c>
      <c r="P215" s="145">
        <f>O215*H215</f>
        <v>0</v>
      </c>
      <c r="Q215" s="145">
        <v>1</v>
      </c>
      <c r="R215" s="145">
        <f>Q215*H215</f>
        <v>0.1</v>
      </c>
      <c r="S215" s="145">
        <v>0</v>
      </c>
      <c r="T215" s="146">
        <f>S215*H215</f>
        <v>0</v>
      </c>
      <c r="AR215" s="147" t="s">
        <v>221</v>
      </c>
      <c r="AT215" s="147" t="s">
        <v>410</v>
      </c>
      <c r="AU215" s="147" t="s">
        <v>98</v>
      </c>
      <c r="AY215" s="15" t="s">
        <v>168</v>
      </c>
      <c r="BE215" s="148">
        <f>IF(N215="základní",J215,0)</f>
        <v>0</v>
      </c>
      <c r="BF215" s="148">
        <f>IF(N215="snížená",J215,0)</f>
        <v>0</v>
      </c>
      <c r="BG215" s="148">
        <f>IF(N215="zákl. přenesená",J215,0)</f>
        <v>0</v>
      </c>
      <c r="BH215" s="148">
        <f>IF(N215="sníž. přenesená",J215,0)</f>
        <v>0</v>
      </c>
      <c r="BI215" s="148">
        <f>IF(N215="nulová",J215,0)</f>
        <v>0</v>
      </c>
      <c r="BJ215" s="15" t="s">
        <v>88</v>
      </c>
      <c r="BK215" s="148">
        <f>ROUND(I215*H215,2)</f>
        <v>0</v>
      </c>
      <c r="BL215" s="15" t="s">
        <v>174</v>
      </c>
      <c r="BM215" s="147" t="s">
        <v>1307</v>
      </c>
    </row>
    <row r="216" spans="2:51" s="12" customFormat="1" ht="10.2">
      <c r="B216" s="153"/>
      <c r="D216" s="154" t="s">
        <v>183</v>
      </c>
      <c r="E216" s="155" t="s">
        <v>1</v>
      </c>
      <c r="F216" s="156" t="s">
        <v>1308</v>
      </c>
      <c r="H216" s="157">
        <v>0.033</v>
      </c>
      <c r="I216" s="158"/>
      <c r="L216" s="153"/>
      <c r="M216" s="159"/>
      <c r="T216" s="160"/>
      <c r="AT216" s="155" t="s">
        <v>183</v>
      </c>
      <c r="AU216" s="155" t="s">
        <v>98</v>
      </c>
      <c r="AV216" s="12" t="s">
        <v>90</v>
      </c>
      <c r="AW216" s="12" t="s">
        <v>36</v>
      </c>
      <c r="AX216" s="12" t="s">
        <v>81</v>
      </c>
      <c r="AY216" s="155" t="s">
        <v>168</v>
      </c>
    </row>
    <row r="217" spans="2:51" s="12" customFormat="1" ht="10.2">
      <c r="B217" s="153"/>
      <c r="D217" s="154" t="s">
        <v>183</v>
      </c>
      <c r="E217" s="155" t="s">
        <v>1</v>
      </c>
      <c r="F217" s="156" t="s">
        <v>1284</v>
      </c>
      <c r="H217" s="157">
        <v>0.067</v>
      </c>
      <c r="I217" s="158"/>
      <c r="L217" s="153"/>
      <c r="M217" s="159"/>
      <c r="T217" s="160"/>
      <c r="AT217" s="155" t="s">
        <v>183</v>
      </c>
      <c r="AU217" s="155" t="s">
        <v>98</v>
      </c>
      <c r="AV217" s="12" t="s">
        <v>90</v>
      </c>
      <c r="AW217" s="12" t="s">
        <v>36</v>
      </c>
      <c r="AX217" s="12" t="s">
        <v>81</v>
      </c>
      <c r="AY217" s="155" t="s">
        <v>168</v>
      </c>
    </row>
    <row r="218" spans="2:51" s="13" customFormat="1" ht="10.2">
      <c r="B218" s="161"/>
      <c r="D218" s="154" t="s">
        <v>183</v>
      </c>
      <c r="E218" s="162" t="s">
        <v>1</v>
      </c>
      <c r="F218" s="163" t="s">
        <v>192</v>
      </c>
      <c r="H218" s="164">
        <v>0.1</v>
      </c>
      <c r="I218" s="165"/>
      <c r="L218" s="161"/>
      <c r="M218" s="166"/>
      <c r="T218" s="167"/>
      <c r="AT218" s="162" t="s">
        <v>183</v>
      </c>
      <c r="AU218" s="162" t="s">
        <v>98</v>
      </c>
      <c r="AV218" s="13" t="s">
        <v>174</v>
      </c>
      <c r="AW218" s="13" t="s">
        <v>36</v>
      </c>
      <c r="AX218" s="13" t="s">
        <v>88</v>
      </c>
      <c r="AY218" s="162" t="s">
        <v>168</v>
      </c>
    </row>
    <row r="219" spans="2:65" s="1" customFormat="1" ht="16.5" customHeight="1">
      <c r="B219" s="30"/>
      <c r="C219" s="171" t="s">
        <v>287</v>
      </c>
      <c r="D219" s="171" t="s">
        <v>410</v>
      </c>
      <c r="E219" s="172" t="s">
        <v>1037</v>
      </c>
      <c r="F219" s="173" t="s">
        <v>1038</v>
      </c>
      <c r="G219" s="174" t="s">
        <v>187</v>
      </c>
      <c r="H219" s="175">
        <v>0.065</v>
      </c>
      <c r="I219" s="176"/>
      <c r="J219" s="177">
        <f>ROUND(I219*H219,2)</f>
        <v>0</v>
      </c>
      <c r="K219" s="178"/>
      <c r="L219" s="179"/>
      <c r="M219" s="180" t="s">
        <v>1</v>
      </c>
      <c r="N219" s="181" t="s">
        <v>46</v>
      </c>
      <c r="P219" s="145">
        <f>O219*H219</f>
        <v>0</v>
      </c>
      <c r="Q219" s="145">
        <v>1</v>
      </c>
      <c r="R219" s="145">
        <f>Q219*H219</f>
        <v>0.065</v>
      </c>
      <c r="S219" s="145">
        <v>0</v>
      </c>
      <c r="T219" s="146">
        <f>S219*H219</f>
        <v>0</v>
      </c>
      <c r="AR219" s="147" t="s">
        <v>221</v>
      </c>
      <c r="AT219" s="147" t="s">
        <v>410</v>
      </c>
      <c r="AU219" s="147" t="s">
        <v>98</v>
      </c>
      <c r="AY219" s="15" t="s">
        <v>168</v>
      </c>
      <c r="BE219" s="148">
        <f>IF(N219="základní",J219,0)</f>
        <v>0</v>
      </c>
      <c r="BF219" s="148">
        <f>IF(N219="snížená",J219,0)</f>
        <v>0</v>
      </c>
      <c r="BG219" s="148">
        <f>IF(N219="zákl. přenesená",J219,0)</f>
        <v>0</v>
      </c>
      <c r="BH219" s="148">
        <f>IF(N219="sníž. přenesená",J219,0)</f>
        <v>0</v>
      </c>
      <c r="BI219" s="148">
        <f>IF(N219="nulová",J219,0)</f>
        <v>0</v>
      </c>
      <c r="BJ219" s="15" t="s">
        <v>88</v>
      </c>
      <c r="BK219" s="148">
        <f>ROUND(I219*H219,2)</f>
        <v>0</v>
      </c>
      <c r="BL219" s="15" t="s">
        <v>174</v>
      </c>
      <c r="BM219" s="147" t="s">
        <v>1309</v>
      </c>
    </row>
    <row r="220" spans="2:51" s="12" customFormat="1" ht="10.2">
      <c r="B220" s="153"/>
      <c r="D220" s="154" t="s">
        <v>183</v>
      </c>
      <c r="E220" s="155" t="s">
        <v>1</v>
      </c>
      <c r="F220" s="156" t="s">
        <v>1310</v>
      </c>
      <c r="H220" s="157">
        <v>0.065</v>
      </c>
      <c r="I220" s="158"/>
      <c r="L220" s="153"/>
      <c r="M220" s="159"/>
      <c r="T220" s="160"/>
      <c r="AT220" s="155" t="s">
        <v>183</v>
      </c>
      <c r="AU220" s="155" t="s">
        <v>98</v>
      </c>
      <c r="AV220" s="12" t="s">
        <v>90</v>
      </c>
      <c r="AW220" s="12" t="s">
        <v>36</v>
      </c>
      <c r="AX220" s="12" t="s">
        <v>88</v>
      </c>
      <c r="AY220" s="155" t="s">
        <v>168</v>
      </c>
    </row>
    <row r="221" spans="2:65" s="1" customFormat="1" ht="16.5" customHeight="1">
      <c r="B221" s="30"/>
      <c r="C221" s="135" t="s">
        <v>7</v>
      </c>
      <c r="D221" s="135" t="s">
        <v>170</v>
      </c>
      <c r="E221" s="136" t="s">
        <v>1311</v>
      </c>
      <c r="F221" s="137" t="s">
        <v>1260</v>
      </c>
      <c r="G221" s="138" t="s">
        <v>566</v>
      </c>
      <c r="H221" s="139">
        <v>1</v>
      </c>
      <c r="I221" s="140"/>
      <c r="J221" s="141">
        <f>ROUND(I221*H221,2)</f>
        <v>0</v>
      </c>
      <c r="K221" s="142"/>
      <c r="L221" s="30"/>
      <c r="M221" s="143" t="s">
        <v>1</v>
      </c>
      <c r="N221" s="144" t="s">
        <v>46</v>
      </c>
      <c r="P221" s="145">
        <f>O221*H221</f>
        <v>0</v>
      </c>
      <c r="Q221" s="145">
        <v>0.01221</v>
      </c>
      <c r="R221" s="145">
        <f>Q221*H221</f>
        <v>0.01221</v>
      </c>
      <c r="S221" s="145">
        <v>0</v>
      </c>
      <c r="T221" s="146">
        <f>S221*H221</f>
        <v>0</v>
      </c>
      <c r="AR221" s="147" t="s">
        <v>174</v>
      </c>
      <c r="AT221" s="147" t="s">
        <v>170</v>
      </c>
      <c r="AU221" s="147" t="s">
        <v>98</v>
      </c>
      <c r="AY221" s="15" t="s">
        <v>168</v>
      </c>
      <c r="BE221" s="148">
        <f>IF(N221="základní",J221,0)</f>
        <v>0</v>
      </c>
      <c r="BF221" s="148">
        <f>IF(N221="snížená",J221,0)</f>
        <v>0</v>
      </c>
      <c r="BG221" s="148">
        <f>IF(N221="zákl. přenesená",J221,0)</f>
        <v>0</v>
      </c>
      <c r="BH221" s="148">
        <f>IF(N221="sníž. přenesená",J221,0)</f>
        <v>0</v>
      </c>
      <c r="BI221" s="148">
        <f>IF(N221="nulová",J221,0)</f>
        <v>0</v>
      </c>
      <c r="BJ221" s="15" t="s">
        <v>88</v>
      </c>
      <c r="BK221" s="148">
        <f>ROUND(I221*H221,2)</f>
        <v>0</v>
      </c>
      <c r="BL221" s="15" t="s">
        <v>174</v>
      </c>
      <c r="BM221" s="147" t="s">
        <v>1312</v>
      </c>
    </row>
    <row r="222" spans="2:65" s="1" customFormat="1" ht="24.15" customHeight="1">
      <c r="B222" s="30"/>
      <c r="C222" s="135" t="s">
        <v>299</v>
      </c>
      <c r="D222" s="135" t="s">
        <v>170</v>
      </c>
      <c r="E222" s="136" t="s">
        <v>983</v>
      </c>
      <c r="F222" s="137" t="s">
        <v>984</v>
      </c>
      <c r="G222" s="138" t="s">
        <v>179</v>
      </c>
      <c r="H222" s="139">
        <v>12.195</v>
      </c>
      <c r="I222" s="140"/>
      <c r="J222" s="141">
        <f>ROUND(I222*H222,2)</f>
        <v>0</v>
      </c>
      <c r="K222" s="142"/>
      <c r="L222" s="30"/>
      <c r="M222" s="143" t="s">
        <v>1</v>
      </c>
      <c r="N222" s="144" t="s">
        <v>46</v>
      </c>
      <c r="P222" s="145">
        <f>O222*H222</f>
        <v>0</v>
      </c>
      <c r="Q222" s="145">
        <v>0.043</v>
      </c>
      <c r="R222" s="145">
        <f>Q222*H222</f>
        <v>0.524385</v>
      </c>
      <c r="S222" s="145">
        <v>0.043</v>
      </c>
      <c r="T222" s="146">
        <f>S222*H222</f>
        <v>0.524385</v>
      </c>
      <c r="AR222" s="147" t="s">
        <v>174</v>
      </c>
      <c r="AT222" s="147" t="s">
        <v>170</v>
      </c>
      <c r="AU222" s="147" t="s">
        <v>98</v>
      </c>
      <c r="AY222" s="15" t="s">
        <v>168</v>
      </c>
      <c r="BE222" s="148">
        <f>IF(N222="základní",J222,0)</f>
        <v>0</v>
      </c>
      <c r="BF222" s="148">
        <f>IF(N222="snížená",J222,0)</f>
        <v>0</v>
      </c>
      <c r="BG222" s="148">
        <f>IF(N222="zákl. přenesená",J222,0)</f>
        <v>0</v>
      </c>
      <c r="BH222" s="148">
        <f>IF(N222="sníž. přenesená",J222,0)</f>
        <v>0</v>
      </c>
      <c r="BI222" s="148">
        <f>IF(N222="nulová",J222,0)</f>
        <v>0</v>
      </c>
      <c r="BJ222" s="15" t="s">
        <v>88</v>
      </c>
      <c r="BK222" s="148">
        <f>ROUND(I222*H222,2)</f>
        <v>0</v>
      </c>
      <c r="BL222" s="15" t="s">
        <v>174</v>
      </c>
      <c r="BM222" s="147" t="s">
        <v>1313</v>
      </c>
    </row>
    <row r="223" spans="2:47" s="1" customFormat="1" ht="10.2">
      <c r="B223" s="30"/>
      <c r="D223" s="149" t="s">
        <v>181</v>
      </c>
      <c r="F223" s="150" t="s">
        <v>986</v>
      </c>
      <c r="I223" s="151"/>
      <c r="L223" s="30"/>
      <c r="M223" s="152"/>
      <c r="T223" s="54"/>
      <c r="AT223" s="15" t="s">
        <v>181</v>
      </c>
      <c r="AU223" s="15" t="s">
        <v>98</v>
      </c>
    </row>
    <row r="224" spans="2:51" s="12" customFormat="1" ht="10.2">
      <c r="B224" s="153"/>
      <c r="D224" s="154" t="s">
        <v>183</v>
      </c>
      <c r="E224" s="155" t="s">
        <v>1</v>
      </c>
      <c r="F224" s="156" t="s">
        <v>1314</v>
      </c>
      <c r="H224" s="157">
        <v>12.195</v>
      </c>
      <c r="I224" s="158"/>
      <c r="L224" s="153"/>
      <c r="M224" s="159"/>
      <c r="T224" s="160"/>
      <c r="AT224" s="155" t="s">
        <v>183</v>
      </c>
      <c r="AU224" s="155" t="s">
        <v>98</v>
      </c>
      <c r="AV224" s="12" t="s">
        <v>90</v>
      </c>
      <c r="AW224" s="12" t="s">
        <v>36</v>
      </c>
      <c r="AX224" s="12" t="s">
        <v>88</v>
      </c>
      <c r="AY224" s="155" t="s">
        <v>168</v>
      </c>
    </row>
    <row r="225" spans="2:65" s="1" customFormat="1" ht="24.15" customHeight="1">
      <c r="B225" s="30"/>
      <c r="C225" s="135" t="s">
        <v>304</v>
      </c>
      <c r="D225" s="135" t="s">
        <v>170</v>
      </c>
      <c r="E225" s="136" t="s">
        <v>989</v>
      </c>
      <c r="F225" s="137" t="s">
        <v>990</v>
      </c>
      <c r="G225" s="138" t="s">
        <v>179</v>
      </c>
      <c r="H225" s="139">
        <v>12.195</v>
      </c>
      <c r="I225" s="140"/>
      <c r="J225" s="141">
        <f>ROUND(I225*H225,2)</f>
        <v>0</v>
      </c>
      <c r="K225" s="142"/>
      <c r="L225" s="30"/>
      <c r="M225" s="143" t="s">
        <v>1</v>
      </c>
      <c r="N225" s="144" t="s">
        <v>46</v>
      </c>
      <c r="P225" s="145">
        <f>O225*H225</f>
        <v>0</v>
      </c>
      <c r="Q225" s="145">
        <v>0.00126</v>
      </c>
      <c r="R225" s="145">
        <f>Q225*H225</f>
        <v>0.015365700000000001</v>
      </c>
      <c r="S225" s="145">
        <v>0</v>
      </c>
      <c r="T225" s="146">
        <f>S225*H225</f>
        <v>0</v>
      </c>
      <c r="AR225" s="147" t="s">
        <v>174</v>
      </c>
      <c r="AT225" s="147" t="s">
        <v>170</v>
      </c>
      <c r="AU225" s="147" t="s">
        <v>98</v>
      </c>
      <c r="AY225" s="15" t="s">
        <v>168</v>
      </c>
      <c r="BE225" s="148">
        <f>IF(N225="základní",J225,0)</f>
        <v>0</v>
      </c>
      <c r="BF225" s="148">
        <f>IF(N225="snížená",J225,0)</f>
        <v>0</v>
      </c>
      <c r="BG225" s="148">
        <f>IF(N225="zákl. přenesená",J225,0)</f>
        <v>0</v>
      </c>
      <c r="BH225" s="148">
        <f>IF(N225="sníž. přenesená",J225,0)</f>
        <v>0</v>
      </c>
      <c r="BI225" s="148">
        <f>IF(N225="nulová",J225,0)</f>
        <v>0</v>
      </c>
      <c r="BJ225" s="15" t="s">
        <v>88</v>
      </c>
      <c r="BK225" s="148">
        <f>ROUND(I225*H225,2)</f>
        <v>0</v>
      </c>
      <c r="BL225" s="15" t="s">
        <v>174</v>
      </c>
      <c r="BM225" s="147" t="s">
        <v>1315</v>
      </c>
    </row>
    <row r="226" spans="2:47" s="1" customFormat="1" ht="10.2">
      <c r="B226" s="30"/>
      <c r="D226" s="149" t="s">
        <v>181</v>
      </c>
      <c r="F226" s="150" t="s">
        <v>992</v>
      </c>
      <c r="I226" s="151"/>
      <c r="L226" s="30"/>
      <c r="M226" s="152"/>
      <c r="T226" s="54"/>
      <c r="AT226" s="15" t="s">
        <v>181</v>
      </c>
      <c r="AU226" s="15" t="s">
        <v>98</v>
      </c>
    </row>
    <row r="227" spans="2:65" s="1" customFormat="1" ht="16.5" customHeight="1">
      <c r="B227" s="30"/>
      <c r="C227" s="171" t="s">
        <v>309</v>
      </c>
      <c r="D227" s="171" t="s">
        <v>410</v>
      </c>
      <c r="E227" s="172" t="s">
        <v>994</v>
      </c>
      <c r="F227" s="173" t="s">
        <v>995</v>
      </c>
      <c r="G227" s="174" t="s">
        <v>767</v>
      </c>
      <c r="H227" s="175">
        <v>22.561</v>
      </c>
      <c r="I227" s="176"/>
      <c r="J227" s="177">
        <f>ROUND(I227*H227,2)</f>
        <v>0</v>
      </c>
      <c r="K227" s="178"/>
      <c r="L227" s="179"/>
      <c r="M227" s="180" t="s">
        <v>1</v>
      </c>
      <c r="N227" s="181" t="s">
        <v>46</v>
      </c>
      <c r="P227" s="145">
        <f>O227*H227</f>
        <v>0</v>
      </c>
      <c r="Q227" s="145">
        <v>0.001</v>
      </c>
      <c r="R227" s="145">
        <f>Q227*H227</f>
        <v>0.022561</v>
      </c>
      <c r="S227" s="145">
        <v>0</v>
      </c>
      <c r="T227" s="146">
        <f>S227*H227</f>
        <v>0</v>
      </c>
      <c r="AR227" s="147" t="s">
        <v>221</v>
      </c>
      <c r="AT227" s="147" t="s">
        <v>410</v>
      </c>
      <c r="AU227" s="147" t="s">
        <v>98</v>
      </c>
      <c r="AY227" s="15" t="s">
        <v>168</v>
      </c>
      <c r="BE227" s="148">
        <f>IF(N227="základní",J227,0)</f>
        <v>0</v>
      </c>
      <c r="BF227" s="148">
        <f>IF(N227="snížená",J227,0)</f>
        <v>0</v>
      </c>
      <c r="BG227" s="148">
        <f>IF(N227="zákl. přenesená",J227,0)</f>
        <v>0</v>
      </c>
      <c r="BH227" s="148">
        <f>IF(N227="sníž. přenesená",J227,0)</f>
        <v>0</v>
      </c>
      <c r="BI227" s="148">
        <f>IF(N227="nulová",J227,0)</f>
        <v>0</v>
      </c>
      <c r="BJ227" s="15" t="s">
        <v>88</v>
      </c>
      <c r="BK227" s="148">
        <f>ROUND(I227*H227,2)</f>
        <v>0</v>
      </c>
      <c r="BL227" s="15" t="s">
        <v>174</v>
      </c>
      <c r="BM227" s="147" t="s">
        <v>1316</v>
      </c>
    </row>
    <row r="228" spans="2:51" s="12" customFormat="1" ht="10.2">
      <c r="B228" s="153"/>
      <c r="D228" s="154" t="s">
        <v>183</v>
      </c>
      <c r="F228" s="156" t="s">
        <v>1317</v>
      </c>
      <c r="H228" s="157">
        <v>22.561</v>
      </c>
      <c r="I228" s="158"/>
      <c r="L228" s="153"/>
      <c r="M228" s="159"/>
      <c r="T228" s="160"/>
      <c r="AT228" s="155" t="s">
        <v>183</v>
      </c>
      <c r="AU228" s="155" t="s">
        <v>98</v>
      </c>
      <c r="AV228" s="12" t="s">
        <v>90</v>
      </c>
      <c r="AW228" s="12" t="s">
        <v>4</v>
      </c>
      <c r="AX228" s="12" t="s">
        <v>88</v>
      </c>
      <c r="AY228" s="155" t="s">
        <v>168</v>
      </c>
    </row>
    <row r="229" spans="2:63" s="11" customFormat="1" ht="20.85" customHeight="1">
      <c r="B229" s="123"/>
      <c r="D229" s="124" t="s">
        <v>80</v>
      </c>
      <c r="E229" s="133" t="s">
        <v>1318</v>
      </c>
      <c r="F229" s="133" t="s">
        <v>1319</v>
      </c>
      <c r="I229" s="126"/>
      <c r="J229" s="134">
        <f>BK229</f>
        <v>0</v>
      </c>
      <c r="L229" s="123"/>
      <c r="M229" s="128"/>
      <c r="P229" s="129">
        <f>SUM(P230:P252)</f>
        <v>0</v>
      </c>
      <c r="R229" s="129">
        <f>SUM(R230:R252)</f>
        <v>7.598250119999999</v>
      </c>
      <c r="T229" s="130">
        <f>SUM(T230:T252)</f>
        <v>0.577576</v>
      </c>
      <c r="AR229" s="124" t="s">
        <v>88</v>
      </c>
      <c r="AT229" s="131" t="s">
        <v>80</v>
      </c>
      <c r="AU229" s="131" t="s">
        <v>90</v>
      </c>
      <c r="AY229" s="124" t="s">
        <v>168</v>
      </c>
      <c r="BK229" s="132">
        <f>SUM(BK230:BK252)</f>
        <v>0</v>
      </c>
    </row>
    <row r="230" spans="2:65" s="1" customFormat="1" ht="33" customHeight="1">
      <c r="B230" s="30"/>
      <c r="C230" s="135" t="s">
        <v>315</v>
      </c>
      <c r="D230" s="135" t="s">
        <v>170</v>
      </c>
      <c r="E230" s="136" t="s">
        <v>1320</v>
      </c>
      <c r="F230" s="137" t="s">
        <v>1321</v>
      </c>
      <c r="G230" s="138" t="s">
        <v>767</v>
      </c>
      <c r="H230" s="139">
        <v>523.48</v>
      </c>
      <c r="I230" s="140"/>
      <c r="J230" s="141">
        <f>ROUND(I230*H230,2)</f>
        <v>0</v>
      </c>
      <c r="K230" s="142"/>
      <c r="L230" s="30"/>
      <c r="M230" s="143" t="s">
        <v>1</v>
      </c>
      <c r="N230" s="144" t="s">
        <v>46</v>
      </c>
      <c r="P230" s="145">
        <f>O230*H230</f>
        <v>0</v>
      </c>
      <c r="Q230" s="145">
        <v>0.01221</v>
      </c>
      <c r="R230" s="145">
        <f>Q230*H230</f>
        <v>6.3916908</v>
      </c>
      <c r="S230" s="145">
        <v>0</v>
      </c>
      <c r="T230" s="146">
        <f>S230*H230</f>
        <v>0</v>
      </c>
      <c r="AR230" s="147" t="s">
        <v>174</v>
      </c>
      <c r="AT230" s="147" t="s">
        <v>170</v>
      </c>
      <c r="AU230" s="147" t="s">
        <v>98</v>
      </c>
      <c r="AY230" s="15" t="s">
        <v>168</v>
      </c>
      <c r="BE230" s="148">
        <f>IF(N230="základní",J230,0)</f>
        <v>0</v>
      </c>
      <c r="BF230" s="148">
        <f>IF(N230="snížená",J230,0)</f>
        <v>0</v>
      </c>
      <c r="BG230" s="148">
        <f>IF(N230="zákl. přenesená",J230,0)</f>
        <v>0</v>
      </c>
      <c r="BH230" s="148">
        <f>IF(N230="sníž. přenesená",J230,0)</f>
        <v>0</v>
      </c>
      <c r="BI230" s="148">
        <f>IF(N230="nulová",J230,0)</f>
        <v>0</v>
      </c>
      <c r="BJ230" s="15" t="s">
        <v>88</v>
      </c>
      <c r="BK230" s="148">
        <f>ROUND(I230*H230,2)</f>
        <v>0</v>
      </c>
      <c r="BL230" s="15" t="s">
        <v>174</v>
      </c>
      <c r="BM230" s="147" t="s">
        <v>1322</v>
      </c>
    </row>
    <row r="231" spans="2:51" s="12" customFormat="1" ht="10.2">
      <c r="B231" s="153"/>
      <c r="D231" s="154" t="s">
        <v>183</v>
      </c>
      <c r="E231" s="155" t="s">
        <v>1</v>
      </c>
      <c r="F231" s="156" t="s">
        <v>1242</v>
      </c>
      <c r="H231" s="157">
        <v>208.6</v>
      </c>
      <c r="I231" s="158"/>
      <c r="L231" s="153"/>
      <c r="M231" s="159"/>
      <c r="T231" s="160"/>
      <c r="AT231" s="155" t="s">
        <v>183</v>
      </c>
      <c r="AU231" s="155" t="s">
        <v>98</v>
      </c>
      <c r="AV231" s="12" t="s">
        <v>90</v>
      </c>
      <c r="AW231" s="12" t="s">
        <v>36</v>
      </c>
      <c r="AX231" s="12" t="s">
        <v>81</v>
      </c>
      <c r="AY231" s="155" t="s">
        <v>168</v>
      </c>
    </row>
    <row r="232" spans="2:51" s="12" customFormat="1" ht="10.2">
      <c r="B232" s="153"/>
      <c r="D232" s="154" t="s">
        <v>183</v>
      </c>
      <c r="E232" s="155" t="s">
        <v>1</v>
      </c>
      <c r="F232" s="156" t="s">
        <v>1301</v>
      </c>
      <c r="H232" s="157">
        <v>96.8</v>
      </c>
      <c r="I232" s="158"/>
      <c r="L232" s="153"/>
      <c r="M232" s="159"/>
      <c r="T232" s="160"/>
      <c r="AT232" s="155" t="s">
        <v>183</v>
      </c>
      <c r="AU232" s="155" t="s">
        <v>98</v>
      </c>
      <c r="AV232" s="12" t="s">
        <v>90</v>
      </c>
      <c r="AW232" s="12" t="s">
        <v>36</v>
      </c>
      <c r="AX232" s="12" t="s">
        <v>81</v>
      </c>
      <c r="AY232" s="155" t="s">
        <v>168</v>
      </c>
    </row>
    <row r="233" spans="2:51" s="12" customFormat="1" ht="10.2">
      <c r="B233" s="153"/>
      <c r="D233" s="154" t="s">
        <v>183</v>
      </c>
      <c r="E233" s="155" t="s">
        <v>1</v>
      </c>
      <c r="F233" s="156" t="s">
        <v>1323</v>
      </c>
      <c r="H233" s="157">
        <v>106</v>
      </c>
      <c r="I233" s="158"/>
      <c r="L233" s="153"/>
      <c r="M233" s="159"/>
      <c r="T233" s="160"/>
      <c r="AT233" s="155" t="s">
        <v>183</v>
      </c>
      <c r="AU233" s="155" t="s">
        <v>98</v>
      </c>
      <c r="AV233" s="12" t="s">
        <v>90</v>
      </c>
      <c r="AW233" s="12" t="s">
        <v>36</v>
      </c>
      <c r="AX233" s="12" t="s">
        <v>81</v>
      </c>
      <c r="AY233" s="155" t="s">
        <v>168</v>
      </c>
    </row>
    <row r="234" spans="2:51" s="12" customFormat="1" ht="10.2">
      <c r="B234" s="153"/>
      <c r="D234" s="154" t="s">
        <v>183</v>
      </c>
      <c r="E234" s="155" t="s">
        <v>1</v>
      </c>
      <c r="F234" s="156" t="s">
        <v>1324</v>
      </c>
      <c r="H234" s="157">
        <v>43.8</v>
      </c>
      <c r="I234" s="158"/>
      <c r="L234" s="153"/>
      <c r="M234" s="159"/>
      <c r="T234" s="160"/>
      <c r="AT234" s="155" t="s">
        <v>183</v>
      </c>
      <c r="AU234" s="155" t="s">
        <v>98</v>
      </c>
      <c r="AV234" s="12" t="s">
        <v>90</v>
      </c>
      <c r="AW234" s="12" t="s">
        <v>36</v>
      </c>
      <c r="AX234" s="12" t="s">
        <v>81</v>
      </c>
      <c r="AY234" s="155" t="s">
        <v>168</v>
      </c>
    </row>
    <row r="235" spans="2:51" s="12" customFormat="1" ht="10.2">
      <c r="B235" s="153"/>
      <c r="D235" s="154" t="s">
        <v>183</v>
      </c>
      <c r="E235" s="155" t="s">
        <v>1</v>
      </c>
      <c r="F235" s="156" t="s">
        <v>1325</v>
      </c>
      <c r="H235" s="157">
        <v>68.28</v>
      </c>
      <c r="I235" s="158"/>
      <c r="L235" s="153"/>
      <c r="M235" s="159"/>
      <c r="T235" s="160"/>
      <c r="AT235" s="155" t="s">
        <v>183</v>
      </c>
      <c r="AU235" s="155" t="s">
        <v>98</v>
      </c>
      <c r="AV235" s="12" t="s">
        <v>90</v>
      </c>
      <c r="AW235" s="12" t="s">
        <v>36</v>
      </c>
      <c r="AX235" s="12" t="s">
        <v>81</v>
      </c>
      <c r="AY235" s="155" t="s">
        <v>168</v>
      </c>
    </row>
    <row r="236" spans="2:51" s="13" customFormat="1" ht="10.2">
      <c r="B236" s="161"/>
      <c r="D236" s="154" t="s">
        <v>183</v>
      </c>
      <c r="E236" s="162" t="s">
        <v>1</v>
      </c>
      <c r="F236" s="163" t="s">
        <v>192</v>
      </c>
      <c r="H236" s="164">
        <v>523.48</v>
      </c>
      <c r="I236" s="165"/>
      <c r="L236" s="161"/>
      <c r="M236" s="166"/>
      <c r="T236" s="167"/>
      <c r="AT236" s="162" t="s">
        <v>183</v>
      </c>
      <c r="AU236" s="162" t="s">
        <v>98</v>
      </c>
      <c r="AV236" s="13" t="s">
        <v>174</v>
      </c>
      <c r="AW236" s="13" t="s">
        <v>36</v>
      </c>
      <c r="AX236" s="13" t="s">
        <v>88</v>
      </c>
      <c r="AY236" s="162" t="s">
        <v>168</v>
      </c>
    </row>
    <row r="237" spans="2:65" s="1" customFormat="1" ht="21.75" customHeight="1">
      <c r="B237" s="30"/>
      <c r="C237" s="171" t="s">
        <v>322</v>
      </c>
      <c r="D237" s="171" t="s">
        <v>410</v>
      </c>
      <c r="E237" s="172" t="s">
        <v>1246</v>
      </c>
      <c r="F237" s="173" t="s">
        <v>1247</v>
      </c>
      <c r="G237" s="174" t="s">
        <v>187</v>
      </c>
      <c r="H237" s="175">
        <v>0.5</v>
      </c>
      <c r="I237" s="176"/>
      <c r="J237" s="177">
        <f>ROUND(I237*H237,2)</f>
        <v>0</v>
      </c>
      <c r="K237" s="178"/>
      <c r="L237" s="179"/>
      <c r="M237" s="180" t="s">
        <v>1</v>
      </c>
      <c r="N237" s="181" t="s">
        <v>46</v>
      </c>
      <c r="P237" s="145">
        <f>O237*H237</f>
        <v>0</v>
      </c>
      <c r="Q237" s="145">
        <v>1</v>
      </c>
      <c r="R237" s="145">
        <f>Q237*H237</f>
        <v>0.5</v>
      </c>
      <c r="S237" s="145">
        <v>0</v>
      </c>
      <c r="T237" s="146">
        <f>S237*H237</f>
        <v>0</v>
      </c>
      <c r="AR237" s="147" t="s">
        <v>221</v>
      </c>
      <c r="AT237" s="147" t="s">
        <v>410</v>
      </c>
      <c r="AU237" s="147" t="s">
        <v>98</v>
      </c>
      <c r="AY237" s="15" t="s">
        <v>168</v>
      </c>
      <c r="BE237" s="148">
        <f>IF(N237="základní",J237,0)</f>
        <v>0</v>
      </c>
      <c r="BF237" s="148">
        <f>IF(N237="snížená",J237,0)</f>
        <v>0</v>
      </c>
      <c r="BG237" s="148">
        <f>IF(N237="zákl. přenesená",J237,0)</f>
        <v>0</v>
      </c>
      <c r="BH237" s="148">
        <f>IF(N237="sníž. přenesená",J237,0)</f>
        <v>0</v>
      </c>
      <c r="BI237" s="148">
        <f>IF(N237="nulová",J237,0)</f>
        <v>0</v>
      </c>
      <c r="BJ237" s="15" t="s">
        <v>88</v>
      </c>
      <c r="BK237" s="148">
        <f>ROUND(I237*H237,2)</f>
        <v>0</v>
      </c>
      <c r="BL237" s="15" t="s">
        <v>174</v>
      </c>
      <c r="BM237" s="147" t="s">
        <v>1326</v>
      </c>
    </row>
    <row r="238" spans="2:51" s="12" customFormat="1" ht="10.2">
      <c r="B238" s="153"/>
      <c r="D238" s="154" t="s">
        <v>183</v>
      </c>
      <c r="E238" s="155" t="s">
        <v>1</v>
      </c>
      <c r="F238" s="156" t="s">
        <v>1327</v>
      </c>
      <c r="H238" s="157">
        <v>0.229</v>
      </c>
      <c r="I238" s="158"/>
      <c r="L238" s="153"/>
      <c r="M238" s="159"/>
      <c r="T238" s="160"/>
      <c r="AT238" s="155" t="s">
        <v>183</v>
      </c>
      <c r="AU238" s="155" t="s">
        <v>98</v>
      </c>
      <c r="AV238" s="12" t="s">
        <v>90</v>
      </c>
      <c r="AW238" s="12" t="s">
        <v>36</v>
      </c>
      <c r="AX238" s="12" t="s">
        <v>81</v>
      </c>
      <c r="AY238" s="155" t="s">
        <v>168</v>
      </c>
    </row>
    <row r="239" spans="2:51" s="12" customFormat="1" ht="10.2">
      <c r="B239" s="153"/>
      <c r="D239" s="154" t="s">
        <v>183</v>
      </c>
      <c r="E239" s="155" t="s">
        <v>1</v>
      </c>
      <c r="F239" s="156" t="s">
        <v>1306</v>
      </c>
      <c r="H239" s="157">
        <v>0.106</v>
      </c>
      <c r="I239" s="158"/>
      <c r="L239" s="153"/>
      <c r="M239" s="159"/>
      <c r="T239" s="160"/>
      <c r="AT239" s="155" t="s">
        <v>183</v>
      </c>
      <c r="AU239" s="155" t="s">
        <v>98</v>
      </c>
      <c r="AV239" s="12" t="s">
        <v>90</v>
      </c>
      <c r="AW239" s="12" t="s">
        <v>36</v>
      </c>
      <c r="AX239" s="12" t="s">
        <v>81</v>
      </c>
      <c r="AY239" s="155" t="s">
        <v>168</v>
      </c>
    </row>
    <row r="240" spans="2:51" s="12" customFormat="1" ht="10.2">
      <c r="B240" s="153"/>
      <c r="D240" s="154" t="s">
        <v>183</v>
      </c>
      <c r="E240" s="155" t="s">
        <v>1</v>
      </c>
      <c r="F240" s="156" t="s">
        <v>1328</v>
      </c>
      <c r="H240" s="157">
        <v>0.117</v>
      </c>
      <c r="I240" s="158"/>
      <c r="L240" s="153"/>
      <c r="M240" s="159"/>
      <c r="T240" s="160"/>
      <c r="AT240" s="155" t="s">
        <v>183</v>
      </c>
      <c r="AU240" s="155" t="s">
        <v>98</v>
      </c>
      <c r="AV240" s="12" t="s">
        <v>90</v>
      </c>
      <c r="AW240" s="12" t="s">
        <v>36</v>
      </c>
      <c r="AX240" s="12" t="s">
        <v>81</v>
      </c>
      <c r="AY240" s="155" t="s">
        <v>168</v>
      </c>
    </row>
    <row r="241" spans="2:51" s="12" customFormat="1" ht="10.2">
      <c r="B241" s="153"/>
      <c r="D241" s="154" t="s">
        <v>183</v>
      </c>
      <c r="E241" s="155" t="s">
        <v>1</v>
      </c>
      <c r="F241" s="156" t="s">
        <v>1329</v>
      </c>
      <c r="H241" s="157">
        <v>0.048</v>
      </c>
      <c r="I241" s="158"/>
      <c r="L241" s="153"/>
      <c r="M241" s="159"/>
      <c r="T241" s="160"/>
      <c r="AT241" s="155" t="s">
        <v>183</v>
      </c>
      <c r="AU241" s="155" t="s">
        <v>98</v>
      </c>
      <c r="AV241" s="12" t="s">
        <v>90</v>
      </c>
      <c r="AW241" s="12" t="s">
        <v>36</v>
      </c>
      <c r="AX241" s="12" t="s">
        <v>81</v>
      </c>
      <c r="AY241" s="155" t="s">
        <v>168</v>
      </c>
    </row>
    <row r="242" spans="2:51" s="13" customFormat="1" ht="10.2">
      <c r="B242" s="161"/>
      <c r="D242" s="154" t="s">
        <v>183</v>
      </c>
      <c r="E242" s="162" t="s">
        <v>1</v>
      </c>
      <c r="F242" s="163" t="s">
        <v>192</v>
      </c>
      <c r="H242" s="164">
        <v>0.5</v>
      </c>
      <c r="I242" s="165"/>
      <c r="L242" s="161"/>
      <c r="M242" s="166"/>
      <c r="T242" s="167"/>
      <c r="AT242" s="162" t="s">
        <v>183</v>
      </c>
      <c r="AU242" s="162" t="s">
        <v>98</v>
      </c>
      <c r="AV242" s="13" t="s">
        <v>174</v>
      </c>
      <c r="AW242" s="13" t="s">
        <v>36</v>
      </c>
      <c r="AX242" s="13" t="s">
        <v>88</v>
      </c>
      <c r="AY242" s="162" t="s">
        <v>168</v>
      </c>
    </row>
    <row r="243" spans="2:65" s="1" customFormat="1" ht="16.5" customHeight="1">
      <c r="B243" s="30"/>
      <c r="C243" s="171" t="s">
        <v>327</v>
      </c>
      <c r="D243" s="171" t="s">
        <v>410</v>
      </c>
      <c r="E243" s="172" t="s">
        <v>1037</v>
      </c>
      <c r="F243" s="173" t="s">
        <v>1038</v>
      </c>
      <c r="G243" s="174" t="s">
        <v>187</v>
      </c>
      <c r="H243" s="175">
        <v>0.075</v>
      </c>
      <c r="I243" s="176"/>
      <c r="J243" s="177">
        <f>ROUND(I243*H243,2)</f>
        <v>0</v>
      </c>
      <c r="K243" s="178"/>
      <c r="L243" s="179"/>
      <c r="M243" s="180" t="s">
        <v>1</v>
      </c>
      <c r="N243" s="181" t="s">
        <v>46</v>
      </c>
      <c r="P243" s="145">
        <f>O243*H243</f>
        <v>0</v>
      </c>
      <c r="Q243" s="145">
        <v>1</v>
      </c>
      <c r="R243" s="145">
        <f>Q243*H243</f>
        <v>0.075</v>
      </c>
      <c r="S243" s="145">
        <v>0</v>
      </c>
      <c r="T243" s="146">
        <f>S243*H243</f>
        <v>0</v>
      </c>
      <c r="AR243" s="147" t="s">
        <v>221</v>
      </c>
      <c r="AT243" s="147" t="s">
        <v>410</v>
      </c>
      <c r="AU243" s="147" t="s">
        <v>98</v>
      </c>
      <c r="AY243" s="15" t="s">
        <v>168</v>
      </c>
      <c r="BE243" s="148">
        <f>IF(N243="základní",J243,0)</f>
        <v>0</v>
      </c>
      <c r="BF243" s="148">
        <f>IF(N243="snížená",J243,0)</f>
        <v>0</v>
      </c>
      <c r="BG243" s="148">
        <f>IF(N243="zákl. přenesená",J243,0)</f>
        <v>0</v>
      </c>
      <c r="BH243" s="148">
        <f>IF(N243="sníž. přenesená",J243,0)</f>
        <v>0</v>
      </c>
      <c r="BI243" s="148">
        <f>IF(N243="nulová",J243,0)</f>
        <v>0</v>
      </c>
      <c r="BJ243" s="15" t="s">
        <v>88</v>
      </c>
      <c r="BK243" s="148">
        <f>ROUND(I243*H243,2)</f>
        <v>0</v>
      </c>
      <c r="BL243" s="15" t="s">
        <v>174</v>
      </c>
      <c r="BM243" s="147" t="s">
        <v>1330</v>
      </c>
    </row>
    <row r="244" spans="2:51" s="12" customFormat="1" ht="10.2">
      <c r="B244" s="153"/>
      <c r="D244" s="154" t="s">
        <v>183</v>
      </c>
      <c r="E244" s="155" t="s">
        <v>1</v>
      </c>
      <c r="F244" s="156" t="s">
        <v>1331</v>
      </c>
      <c r="H244" s="157">
        <v>0.075</v>
      </c>
      <c r="I244" s="158"/>
      <c r="L244" s="153"/>
      <c r="M244" s="159"/>
      <c r="T244" s="160"/>
      <c r="AT244" s="155" t="s">
        <v>183</v>
      </c>
      <c r="AU244" s="155" t="s">
        <v>98</v>
      </c>
      <c r="AV244" s="12" t="s">
        <v>90</v>
      </c>
      <c r="AW244" s="12" t="s">
        <v>36</v>
      </c>
      <c r="AX244" s="12" t="s">
        <v>88</v>
      </c>
      <c r="AY244" s="155" t="s">
        <v>168</v>
      </c>
    </row>
    <row r="245" spans="2:65" s="1" customFormat="1" ht="16.5" customHeight="1">
      <c r="B245" s="30"/>
      <c r="C245" s="135" t="s">
        <v>335</v>
      </c>
      <c r="D245" s="135" t="s">
        <v>170</v>
      </c>
      <c r="E245" s="136" t="s">
        <v>1332</v>
      </c>
      <c r="F245" s="137" t="s">
        <v>1260</v>
      </c>
      <c r="G245" s="138" t="s">
        <v>566</v>
      </c>
      <c r="H245" s="139">
        <v>1</v>
      </c>
      <c r="I245" s="140"/>
      <c r="J245" s="141">
        <f>ROUND(I245*H245,2)</f>
        <v>0</v>
      </c>
      <c r="K245" s="142"/>
      <c r="L245" s="30"/>
      <c r="M245" s="143" t="s">
        <v>1</v>
      </c>
      <c r="N245" s="144" t="s">
        <v>46</v>
      </c>
      <c r="P245" s="145">
        <f>O245*H245</f>
        <v>0</v>
      </c>
      <c r="Q245" s="145">
        <v>0.01221</v>
      </c>
      <c r="R245" s="145">
        <f>Q245*H245</f>
        <v>0.01221</v>
      </c>
      <c r="S245" s="145">
        <v>0</v>
      </c>
      <c r="T245" s="146">
        <f>S245*H245</f>
        <v>0</v>
      </c>
      <c r="AR245" s="147" t="s">
        <v>174</v>
      </c>
      <c r="AT245" s="147" t="s">
        <v>170</v>
      </c>
      <c r="AU245" s="147" t="s">
        <v>98</v>
      </c>
      <c r="AY245" s="15" t="s">
        <v>168</v>
      </c>
      <c r="BE245" s="148">
        <f>IF(N245="základní",J245,0)</f>
        <v>0</v>
      </c>
      <c r="BF245" s="148">
        <f>IF(N245="snížená",J245,0)</f>
        <v>0</v>
      </c>
      <c r="BG245" s="148">
        <f>IF(N245="zákl. přenesená",J245,0)</f>
        <v>0</v>
      </c>
      <c r="BH245" s="148">
        <f>IF(N245="sníž. přenesená",J245,0)</f>
        <v>0</v>
      </c>
      <c r="BI245" s="148">
        <f>IF(N245="nulová",J245,0)</f>
        <v>0</v>
      </c>
      <c r="BJ245" s="15" t="s">
        <v>88</v>
      </c>
      <c r="BK245" s="148">
        <f>ROUND(I245*H245,2)</f>
        <v>0</v>
      </c>
      <c r="BL245" s="15" t="s">
        <v>174</v>
      </c>
      <c r="BM245" s="147" t="s">
        <v>1333</v>
      </c>
    </row>
    <row r="246" spans="2:65" s="1" customFormat="1" ht="24.15" customHeight="1">
      <c r="B246" s="30"/>
      <c r="C246" s="135" t="s">
        <v>344</v>
      </c>
      <c r="D246" s="135" t="s">
        <v>170</v>
      </c>
      <c r="E246" s="136" t="s">
        <v>983</v>
      </c>
      <c r="F246" s="137" t="s">
        <v>984</v>
      </c>
      <c r="G246" s="138" t="s">
        <v>179</v>
      </c>
      <c r="H246" s="139">
        <v>13.432</v>
      </c>
      <c r="I246" s="140"/>
      <c r="J246" s="141">
        <f>ROUND(I246*H246,2)</f>
        <v>0</v>
      </c>
      <c r="K246" s="142"/>
      <c r="L246" s="30"/>
      <c r="M246" s="143" t="s">
        <v>1</v>
      </c>
      <c r="N246" s="144" t="s">
        <v>46</v>
      </c>
      <c r="P246" s="145">
        <f>O246*H246</f>
        <v>0</v>
      </c>
      <c r="Q246" s="145">
        <v>0.043</v>
      </c>
      <c r="R246" s="145">
        <f>Q246*H246</f>
        <v>0.577576</v>
      </c>
      <c r="S246" s="145">
        <v>0.043</v>
      </c>
      <c r="T246" s="146">
        <f>S246*H246</f>
        <v>0.577576</v>
      </c>
      <c r="AR246" s="147" t="s">
        <v>174</v>
      </c>
      <c r="AT246" s="147" t="s">
        <v>170</v>
      </c>
      <c r="AU246" s="147" t="s">
        <v>98</v>
      </c>
      <c r="AY246" s="15" t="s">
        <v>168</v>
      </c>
      <c r="BE246" s="148">
        <f>IF(N246="základní",J246,0)</f>
        <v>0</v>
      </c>
      <c r="BF246" s="148">
        <f>IF(N246="snížená",J246,0)</f>
        <v>0</v>
      </c>
      <c r="BG246" s="148">
        <f>IF(N246="zákl. přenesená",J246,0)</f>
        <v>0</v>
      </c>
      <c r="BH246" s="148">
        <f>IF(N246="sníž. přenesená",J246,0)</f>
        <v>0</v>
      </c>
      <c r="BI246" s="148">
        <f>IF(N246="nulová",J246,0)</f>
        <v>0</v>
      </c>
      <c r="BJ246" s="15" t="s">
        <v>88</v>
      </c>
      <c r="BK246" s="148">
        <f>ROUND(I246*H246,2)</f>
        <v>0</v>
      </c>
      <c r="BL246" s="15" t="s">
        <v>174</v>
      </c>
      <c r="BM246" s="147" t="s">
        <v>1334</v>
      </c>
    </row>
    <row r="247" spans="2:47" s="1" customFormat="1" ht="10.2">
      <c r="B247" s="30"/>
      <c r="D247" s="149" t="s">
        <v>181</v>
      </c>
      <c r="F247" s="150" t="s">
        <v>986</v>
      </c>
      <c r="I247" s="151"/>
      <c r="L247" s="30"/>
      <c r="M247" s="152"/>
      <c r="T247" s="54"/>
      <c r="AT247" s="15" t="s">
        <v>181</v>
      </c>
      <c r="AU247" s="15" t="s">
        <v>98</v>
      </c>
    </row>
    <row r="248" spans="2:51" s="12" customFormat="1" ht="10.2">
      <c r="B248" s="153"/>
      <c r="D248" s="154" t="s">
        <v>183</v>
      </c>
      <c r="E248" s="155" t="s">
        <v>1</v>
      </c>
      <c r="F248" s="156" t="s">
        <v>1335</v>
      </c>
      <c r="H248" s="157">
        <v>13.432</v>
      </c>
      <c r="I248" s="158"/>
      <c r="L248" s="153"/>
      <c r="M248" s="159"/>
      <c r="T248" s="160"/>
      <c r="AT248" s="155" t="s">
        <v>183</v>
      </c>
      <c r="AU248" s="155" t="s">
        <v>98</v>
      </c>
      <c r="AV248" s="12" t="s">
        <v>90</v>
      </c>
      <c r="AW248" s="12" t="s">
        <v>36</v>
      </c>
      <c r="AX248" s="12" t="s">
        <v>88</v>
      </c>
      <c r="AY248" s="155" t="s">
        <v>168</v>
      </c>
    </row>
    <row r="249" spans="2:65" s="1" customFormat="1" ht="24.15" customHeight="1">
      <c r="B249" s="30"/>
      <c r="C249" s="135" t="s">
        <v>352</v>
      </c>
      <c r="D249" s="135" t="s">
        <v>170</v>
      </c>
      <c r="E249" s="136" t="s">
        <v>989</v>
      </c>
      <c r="F249" s="137" t="s">
        <v>990</v>
      </c>
      <c r="G249" s="138" t="s">
        <v>179</v>
      </c>
      <c r="H249" s="139">
        <v>13.432</v>
      </c>
      <c r="I249" s="140"/>
      <c r="J249" s="141">
        <f>ROUND(I249*H249,2)</f>
        <v>0</v>
      </c>
      <c r="K249" s="142"/>
      <c r="L249" s="30"/>
      <c r="M249" s="143" t="s">
        <v>1</v>
      </c>
      <c r="N249" s="144" t="s">
        <v>46</v>
      </c>
      <c r="P249" s="145">
        <f>O249*H249</f>
        <v>0</v>
      </c>
      <c r="Q249" s="145">
        <v>0.00126</v>
      </c>
      <c r="R249" s="145">
        <f>Q249*H249</f>
        <v>0.01692432</v>
      </c>
      <c r="S249" s="145">
        <v>0</v>
      </c>
      <c r="T249" s="146">
        <f>S249*H249</f>
        <v>0</v>
      </c>
      <c r="AR249" s="147" t="s">
        <v>174</v>
      </c>
      <c r="AT249" s="147" t="s">
        <v>170</v>
      </c>
      <c r="AU249" s="147" t="s">
        <v>98</v>
      </c>
      <c r="AY249" s="15" t="s">
        <v>168</v>
      </c>
      <c r="BE249" s="148">
        <f>IF(N249="základní",J249,0)</f>
        <v>0</v>
      </c>
      <c r="BF249" s="148">
        <f>IF(N249="snížená",J249,0)</f>
        <v>0</v>
      </c>
      <c r="BG249" s="148">
        <f>IF(N249="zákl. přenesená",J249,0)</f>
        <v>0</v>
      </c>
      <c r="BH249" s="148">
        <f>IF(N249="sníž. přenesená",J249,0)</f>
        <v>0</v>
      </c>
      <c r="BI249" s="148">
        <f>IF(N249="nulová",J249,0)</f>
        <v>0</v>
      </c>
      <c r="BJ249" s="15" t="s">
        <v>88</v>
      </c>
      <c r="BK249" s="148">
        <f>ROUND(I249*H249,2)</f>
        <v>0</v>
      </c>
      <c r="BL249" s="15" t="s">
        <v>174</v>
      </c>
      <c r="BM249" s="147" t="s">
        <v>1336</v>
      </c>
    </row>
    <row r="250" spans="2:47" s="1" customFormat="1" ht="10.2">
      <c r="B250" s="30"/>
      <c r="D250" s="149" t="s">
        <v>181</v>
      </c>
      <c r="F250" s="150" t="s">
        <v>992</v>
      </c>
      <c r="I250" s="151"/>
      <c r="L250" s="30"/>
      <c r="M250" s="152"/>
      <c r="T250" s="54"/>
      <c r="AT250" s="15" t="s">
        <v>181</v>
      </c>
      <c r="AU250" s="15" t="s">
        <v>98</v>
      </c>
    </row>
    <row r="251" spans="2:65" s="1" customFormat="1" ht="16.5" customHeight="1">
      <c r="B251" s="30"/>
      <c r="C251" s="171" t="s">
        <v>357</v>
      </c>
      <c r="D251" s="171" t="s">
        <v>410</v>
      </c>
      <c r="E251" s="172" t="s">
        <v>994</v>
      </c>
      <c r="F251" s="173" t="s">
        <v>995</v>
      </c>
      <c r="G251" s="174" t="s">
        <v>767</v>
      </c>
      <c r="H251" s="175">
        <v>24.849</v>
      </c>
      <c r="I251" s="176"/>
      <c r="J251" s="177">
        <f>ROUND(I251*H251,2)</f>
        <v>0</v>
      </c>
      <c r="K251" s="178"/>
      <c r="L251" s="179"/>
      <c r="M251" s="180" t="s">
        <v>1</v>
      </c>
      <c r="N251" s="181" t="s">
        <v>46</v>
      </c>
      <c r="P251" s="145">
        <f>O251*H251</f>
        <v>0</v>
      </c>
      <c r="Q251" s="145">
        <v>0.001</v>
      </c>
      <c r="R251" s="145">
        <f>Q251*H251</f>
        <v>0.024849</v>
      </c>
      <c r="S251" s="145">
        <v>0</v>
      </c>
      <c r="T251" s="146">
        <f>S251*H251</f>
        <v>0</v>
      </c>
      <c r="AR251" s="147" t="s">
        <v>221</v>
      </c>
      <c r="AT251" s="147" t="s">
        <v>410</v>
      </c>
      <c r="AU251" s="147" t="s">
        <v>98</v>
      </c>
      <c r="AY251" s="15" t="s">
        <v>168</v>
      </c>
      <c r="BE251" s="148">
        <f>IF(N251="základní",J251,0)</f>
        <v>0</v>
      </c>
      <c r="BF251" s="148">
        <f>IF(N251="snížená",J251,0)</f>
        <v>0</v>
      </c>
      <c r="BG251" s="148">
        <f>IF(N251="zákl. přenesená",J251,0)</f>
        <v>0</v>
      </c>
      <c r="BH251" s="148">
        <f>IF(N251="sníž. přenesená",J251,0)</f>
        <v>0</v>
      </c>
      <c r="BI251" s="148">
        <f>IF(N251="nulová",J251,0)</f>
        <v>0</v>
      </c>
      <c r="BJ251" s="15" t="s">
        <v>88</v>
      </c>
      <c r="BK251" s="148">
        <f>ROUND(I251*H251,2)</f>
        <v>0</v>
      </c>
      <c r="BL251" s="15" t="s">
        <v>174</v>
      </c>
      <c r="BM251" s="147" t="s">
        <v>1337</v>
      </c>
    </row>
    <row r="252" spans="2:51" s="12" customFormat="1" ht="10.2">
      <c r="B252" s="153"/>
      <c r="D252" s="154" t="s">
        <v>183</v>
      </c>
      <c r="F252" s="156" t="s">
        <v>1338</v>
      </c>
      <c r="H252" s="157">
        <v>24.849</v>
      </c>
      <c r="I252" s="158"/>
      <c r="L252" s="153"/>
      <c r="M252" s="159"/>
      <c r="T252" s="160"/>
      <c r="AT252" s="155" t="s">
        <v>183</v>
      </c>
      <c r="AU252" s="155" t="s">
        <v>98</v>
      </c>
      <c r="AV252" s="12" t="s">
        <v>90</v>
      </c>
      <c r="AW252" s="12" t="s">
        <v>4</v>
      </c>
      <c r="AX252" s="12" t="s">
        <v>88</v>
      </c>
      <c r="AY252" s="155" t="s">
        <v>168</v>
      </c>
    </row>
    <row r="253" spans="2:63" s="11" customFormat="1" ht="20.85" customHeight="1">
      <c r="B253" s="123"/>
      <c r="D253" s="124" t="s">
        <v>80</v>
      </c>
      <c r="E253" s="133" t="s">
        <v>1339</v>
      </c>
      <c r="F253" s="133" t="s">
        <v>1340</v>
      </c>
      <c r="I253" s="126"/>
      <c r="J253" s="134">
        <f>BK253</f>
        <v>0</v>
      </c>
      <c r="L253" s="123"/>
      <c r="M253" s="128"/>
      <c r="P253" s="129">
        <f>SUM(P254:P284)</f>
        <v>0</v>
      </c>
      <c r="R253" s="129">
        <f>SUM(R254:R284)</f>
        <v>14.37934032</v>
      </c>
      <c r="T253" s="130">
        <f>SUM(T254:T284)</f>
        <v>0.9652209999999999</v>
      </c>
      <c r="AR253" s="124" t="s">
        <v>88</v>
      </c>
      <c r="AT253" s="131" t="s">
        <v>80</v>
      </c>
      <c r="AU253" s="131" t="s">
        <v>90</v>
      </c>
      <c r="AY253" s="124" t="s">
        <v>168</v>
      </c>
      <c r="BK253" s="132">
        <f>SUM(BK254:BK284)</f>
        <v>0</v>
      </c>
    </row>
    <row r="254" spans="2:65" s="1" customFormat="1" ht="33" customHeight="1">
      <c r="B254" s="30"/>
      <c r="C254" s="135" t="s">
        <v>364</v>
      </c>
      <c r="D254" s="135" t="s">
        <v>170</v>
      </c>
      <c r="E254" s="136" t="s">
        <v>1341</v>
      </c>
      <c r="F254" s="137" t="s">
        <v>1342</v>
      </c>
      <c r="G254" s="138" t="s">
        <v>767</v>
      </c>
      <c r="H254" s="139">
        <v>983.71</v>
      </c>
      <c r="I254" s="140"/>
      <c r="J254" s="141">
        <f>ROUND(I254*H254,2)</f>
        <v>0</v>
      </c>
      <c r="K254" s="142"/>
      <c r="L254" s="30"/>
      <c r="M254" s="143" t="s">
        <v>1</v>
      </c>
      <c r="N254" s="144" t="s">
        <v>46</v>
      </c>
      <c r="P254" s="145">
        <f>O254*H254</f>
        <v>0</v>
      </c>
      <c r="Q254" s="145">
        <v>0.01221</v>
      </c>
      <c r="R254" s="145">
        <f>Q254*H254</f>
        <v>12.011099100000001</v>
      </c>
      <c r="S254" s="145">
        <v>0</v>
      </c>
      <c r="T254" s="146">
        <f>S254*H254</f>
        <v>0</v>
      </c>
      <c r="AR254" s="147" t="s">
        <v>174</v>
      </c>
      <c r="AT254" s="147" t="s">
        <v>170</v>
      </c>
      <c r="AU254" s="147" t="s">
        <v>98</v>
      </c>
      <c r="AY254" s="15" t="s">
        <v>168</v>
      </c>
      <c r="BE254" s="148">
        <f>IF(N254="základní",J254,0)</f>
        <v>0</v>
      </c>
      <c r="BF254" s="148">
        <f>IF(N254="snížená",J254,0)</f>
        <v>0</v>
      </c>
      <c r="BG254" s="148">
        <f>IF(N254="zákl. přenesená",J254,0)</f>
        <v>0</v>
      </c>
      <c r="BH254" s="148">
        <f>IF(N254="sníž. přenesená",J254,0)</f>
        <v>0</v>
      </c>
      <c r="BI254" s="148">
        <f>IF(N254="nulová",J254,0)</f>
        <v>0</v>
      </c>
      <c r="BJ254" s="15" t="s">
        <v>88</v>
      </c>
      <c r="BK254" s="148">
        <f>ROUND(I254*H254,2)</f>
        <v>0</v>
      </c>
      <c r="BL254" s="15" t="s">
        <v>174</v>
      </c>
      <c r="BM254" s="147" t="s">
        <v>1343</v>
      </c>
    </row>
    <row r="255" spans="2:51" s="12" customFormat="1" ht="10.2">
      <c r="B255" s="153"/>
      <c r="D255" s="154" t="s">
        <v>183</v>
      </c>
      <c r="E255" s="155" t="s">
        <v>1</v>
      </c>
      <c r="F255" s="156" t="s">
        <v>1344</v>
      </c>
      <c r="H255" s="157">
        <v>321.8</v>
      </c>
      <c r="I255" s="158"/>
      <c r="L255" s="153"/>
      <c r="M255" s="159"/>
      <c r="T255" s="160"/>
      <c r="AT255" s="155" t="s">
        <v>183</v>
      </c>
      <c r="AU255" s="155" t="s">
        <v>98</v>
      </c>
      <c r="AV255" s="12" t="s">
        <v>90</v>
      </c>
      <c r="AW255" s="12" t="s">
        <v>36</v>
      </c>
      <c r="AX255" s="12" t="s">
        <v>81</v>
      </c>
      <c r="AY255" s="155" t="s">
        <v>168</v>
      </c>
    </row>
    <row r="256" spans="2:51" s="12" customFormat="1" ht="10.2">
      <c r="B256" s="153"/>
      <c r="D256" s="154" t="s">
        <v>183</v>
      </c>
      <c r="E256" s="155" t="s">
        <v>1</v>
      </c>
      <c r="F256" s="156" t="s">
        <v>1345</v>
      </c>
      <c r="H256" s="157">
        <v>245.6</v>
      </c>
      <c r="I256" s="158"/>
      <c r="L256" s="153"/>
      <c r="M256" s="159"/>
      <c r="T256" s="160"/>
      <c r="AT256" s="155" t="s">
        <v>183</v>
      </c>
      <c r="AU256" s="155" t="s">
        <v>98</v>
      </c>
      <c r="AV256" s="12" t="s">
        <v>90</v>
      </c>
      <c r="AW256" s="12" t="s">
        <v>36</v>
      </c>
      <c r="AX256" s="12" t="s">
        <v>81</v>
      </c>
      <c r="AY256" s="155" t="s">
        <v>168</v>
      </c>
    </row>
    <row r="257" spans="2:51" s="12" customFormat="1" ht="10.2">
      <c r="B257" s="153"/>
      <c r="D257" s="154" t="s">
        <v>183</v>
      </c>
      <c r="E257" s="155" t="s">
        <v>1</v>
      </c>
      <c r="F257" s="156" t="s">
        <v>1346</v>
      </c>
      <c r="H257" s="157">
        <v>22.6</v>
      </c>
      <c r="I257" s="158"/>
      <c r="L257" s="153"/>
      <c r="M257" s="159"/>
      <c r="T257" s="160"/>
      <c r="AT257" s="155" t="s">
        <v>183</v>
      </c>
      <c r="AU257" s="155" t="s">
        <v>98</v>
      </c>
      <c r="AV257" s="12" t="s">
        <v>90</v>
      </c>
      <c r="AW257" s="12" t="s">
        <v>36</v>
      </c>
      <c r="AX257" s="12" t="s">
        <v>81</v>
      </c>
      <c r="AY257" s="155" t="s">
        <v>168</v>
      </c>
    </row>
    <row r="258" spans="2:51" s="12" customFormat="1" ht="10.2">
      <c r="B258" s="153"/>
      <c r="D258" s="154" t="s">
        <v>183</v>
      </c>
      <c r="E258" s="155" t="s">
        <v>1</v>
      </c>
      <c r="F258" s="156" t="s">
        <v>1347</v>
      </c>
      <c r="H258" s="157">
        <v>239.9</v>
      </c>
      <c r="I258" s="158"/>
      <c r="L258" s="153"/>
      <c r="M258" s="159"/>
      <c r="T258" s="160"/>
      <c r="AT258" s="155" t="s">
        <v>183</v>
      </c>
      <c r="AU258" s="155" t="s">
        <v>98</v>
      </c>
      <c r="AV258" s="12" t="s">
        <v>90</v>
      </c>
      <c r="AW258" s="12" t="s">
        <v>36</v>
      </c>
      <c r="AX258" s="12" t="s">
        <v>81</v>
      </c>
      <c r="AY258" s="155" t="s">
        <v>168</v>
      </c>
    </row>
    <row r="259" spans="2:51" s="12" customFormat="1" ht="10.2">
      <c r="B259" s="153"/>
      <c r="D259" s="154" t="s">
        <v>183</v>
      </c>
      <c r="E259" s="155" t="s">
        <v>1</v>
      </c>
      <c r="F259" s="156" t="s">
        <v>1348</v>
      </c>
      <c r="H259" s="157">
        <v>7.1</v>
      </c>
      <c r="I259" s="158"/>
      <c r="L259" s="153"/>
      <c r="M259" s="159"/>
      <c r="T259" s="160"/>
      <c r="AT259" s="155" t="s">
        <v>183</v>
      </c>
      <c r="AU259" s="155" t="s">
        <v>98</v>
      </c>
      <c r="AV259" s="12" t="s">
        <v>90</v>
      </c>
      <c r="AW259" s="12" t="s">
        <v>36</v>
      </c>
      <c r="AX259" s="12" t="s">
        <v>81</v>
      </c>
      <c r="AY259" s="155" t="s">
        <v>168</v>
      </c>
    </row>
    <row r="260" spans="2:51" s="12" customFormat="1" ht="10.2">
      <c r="B260" s="153"/>
      <c r="D260" s="154" t="s">
        <v>183</v>
      </c>
      <c r="E260" s="155" t="s">
        <v>1</v>
      </c>
      <c r="F260" s="156" t="s">
        <v>1349</v>
      </c>
      <c r="H260" s="157">
        <v>18.4</v>
      </c>
      <c r="I260" s="158"/>
      <c r="L260" s="153"/>
      <c r="M260" s="159"/>
      <c r="T260" s="160"/>
      <c r="AT260" s="155" t="s">
        <v>183</v>
      </c>
      <c r="AU260" s="155" t="s">
        <v>98</v>
      </c>
      <c r="AV260" s="12" t="s">
        <v>90</v>
      </c>
      <c r="AW260" s="12" t="s">
        <v>36</v>
      </c>
      <c r="AX260" s="12" t="s">
        <v>81</v>
      </c>
      <c r="AY260" s="155" t="s">
        <v>168</v>
      </c>
    </row>
    <row r="261" spans="2:51" s="12" customFormat="1" ht="10.2">
      <c r="B261" s="153"/>
      <c r="D261" s="154" t="s">
        <v>183</v>
      </c>
      <c r="E261" s="155" t="s">
        <v>1</v>
      </c>
      <c r="F261" s="156" t="s">
        <v>1350</v>
      </c>
      <c r="H261" s="157">
        <v>128.31</v>
      </c>
      <c r="I261" s="158"/>
      <c r="L261" s="153"/>
      <c r="M261" s="159"/>
      <c r="T261" s="160"/>
      <c r="AT261" s="155" t="s">
        <v>183</v>
      </c>
      <c r="AU261" s="155" t="s">
        <v>98</v>
      </c>
      <c r="AV261" s="12" t="s">
        <v>90</v>
      </c>
      <c r="AW261" s="12" t="s">
        <v>36</v>
      </c>
      <c r="AX261" s="12" t="s">
        <v>81</v>
      </c>
      <c r="AY261" s="155" t="s">
        <v>168</v>
      </c>
    </row>
    <row r="262" spans="2:51" s="13" customFormat="1" ht="10.2">
      <c r="B262" s="161"/>
      <c r="D262" s="154" t="s">
        <v>183</v>
      </c>
      <c r="E262" s="162" t="s">
        <v>1</v>
      </c>
      <c r="F262" s="163" t="s">
        <v>192</v>
      </c>
      <c r="H262" s="164">
        <v>983.71</v>
      </c>
      <c r="I262" s="165"/>
      <c r="L262" s="161"/>
      <c r="M262" s="166"/>
      <c r="T262" s="167"/>
      <c r="AT262" s="162" t="s">
        <v>183</v>
      </c>
      <c r="AU262" s="162" t="s">
        <v>98</v>
      </c>
      <c r="AV262" s="13" t="s">
        <v>174</v>
      </c>
      <c r="AW262" s="13" t="s">
        <v>36</v>
      </c>
      <c r="AX262" s="13" t="s">
        <v>88</v>
      </c>
      <c r="AY262" s="162" t="s">
        <v>168</v>
      </c>
    </row>
    <row r="263" spans="2:65" s="1" customFormat="1" ht="21.75" customHeight="1">
      <c r="B263" s="30"/>
      <c r="C263" s="171" t="s">
        <v>369</v>
      </c>
      <c r="D263" s="171" t="s">
        <v>410</v>
      </c>
      <c r="E263" s="172" t="s">
        <v>1351</v>
      </c>
      <c r="F263" s="173" t="s">
        <v>1352</v>
      </c>
      <c r="G263" s="174" t="s">
        <v>187</v>
      </c>
      <c r="H263" s="175">
        <v>0.354</v>
      </c>
      <c r="I263" s="176"/>
      <c r="J263" s="177">
        <f>ROUND(I263*H263,2)</f>
        <v>0</v>
      </c>
      <c r="K263" s="178"/>
      <c r="L263" s="179"/>
      <c r="M263" s="180" t="s">
        <v>1</v>
      </c>
      <c r="N263" s="181" t="s">
        <v>46</v>
      </c>
      <c r="P263" s="145">
        <f>O263*H263</f>
        <v>0</v>
      </c>
      <c r="Q263" s="145">
        <v>1</v>
      </c>
      <c r="R263" s="145">
        <f>Q263*H263</f>
        <v>0.354</v>
      </c>
      <c r="S263" s="145">
        <v>0</v>
      </c>
      <c r="T263" s="146">
        <f>S263*H263</f>
        <v>0</v>
      </c>
      <c r="AR263" s="147" t="s">
        <v>221</v>
      </c>
      <c r="AT263" s="147" t="s">
        <v>410</v>
      </c>
      <c r="AU263" s="147" t="s">
        <v>98</v>
      </c>
      <c r="AY263" s="15" t="s">
        <v>168</v>
      </c>
      <c r="BE263" s="148">
        <f>IF(N263="základní",J263,0)</f>
        <v>0</v>
      </c>
      <c r="BF263" s="148">
        <f>IF(N263="snížená",J263,0)</f>
        <v>0</v>
      </c>
      <c r="BG263" s="148">
        <f>IF(N263="zákl. přenesená",J263,0)</f>
        <v>0</v>
      </c>
      <c r="BH263" s="148">
        <f>IF(N263="sníž. přenesená",J263,0)</f>
        <v>0</v>
      </c>
      <c r="BI263" s="148">
        <f>IF(N263="nulová",J263,0)</f>
        <v>0</v>
      </c>
      <c r="BJ263" s="15" t="s">
        <v>88</v>
      </c>
      <c r="BK263" s="148">
        <f>ROUND(I263*H263,2)</f>
        <v>0</v>
      </c>
      <c r="BL263" s="15" t="s">
        <v>174</v>
      </c>
      <c r="BM263" s="147" t="s">
        <v>1353</v>
      </c>
    </row>
    <row r="264" spans="2:51" s="12" customFormat="1" ht="10.2">
      <c r="B264" s="153"/>
      <c r="D264" s="154" t="s">
        <v>183</v>
      </c>
      <c r="E264" s="155" t="s">
        <v>1</v>
      </c>
      <c r="F264" s="156" t="s">
        <v>1354</v>
      </c>
      <c r="H264" s="157">
        <v>0.354</v>
      </c>
      <c r="I264" s="158"/>
      <c r="L264" s="153"/>
      <c r="M264" s="159"/>
      <c r="T264" s="160"/>
      <c r="AT264" s="155" t="s">
        <v>183</v>
      </c>
      <c r="AU264" s="155" t="s">
        <v>98</v>
      </c>
      <c r="AV264" s="12" t="s">
        <v>90</v>
      </c>
      <c r="AW264" s="12" t="s">
        <v>36</v>
      </c>
      <c r="AX264" s="12" t="s">
        <v>88</v>
      </c>
      <c r="AY264" s="155" t="s">
        <v>168</v>
      </c>
    </row>
    <row r="265" spans="2:65" s="1" customFormat="1" ht="21.75" customHeight="1">
      <c r="B265" s="30"/>
      <c r="C265" s="171" t="s">
        <v>524</v>
      </c>
      <c r="D265" s="171" t="s">
        <v>410</v>
      </c>
      <c r="E265" s="172" t="s">
        <v>1355</v>
      </c>
      <c r="F265" s="173" t="s">
        <v>1356</v>
      </c>
      <c r="G265" s="174" t="s">
        <v>187</v>
      </c>
      <c r="H265" s="175">
        <v>0.264</v>
      </c>
      <c r="I265" s="176"/>
      <c r="J265" s="177">
        <f>ROUND(I265*H265,2)</f>
        <v>0</v>
      </c>
      <c r="K265" s="178"/>
      <c r="L265" s="179"/>
      <c r="M265" s="180" t="s">
        <v>1</v>
      </c>
      <c r="N265" s="181" t="s">
        <v>46</v>
      </c>
      <c r="P265" s="145">
        <f>O265*H265</f>
        <v>0</v>
      </c>
      <c r="Q265" s="145">
        <v>1</v>
      </c>
      <c r="R265" s="145">
        <f>Q265*H265</f>
        <v>0.264</v>
      </c>
      <c r="S265" s="145">
        <v>0</v>
      </c>
      <c r="T265" s="146">
        <f>S265*H265</f>
        <v>0</v>
      </c>
      <c r="AR265" s="147" t="s">
        <v>221</v>
      </c>
      <c r="AT265" s="147" t="s">
        <v>410</v>
      </c>
      <c r="AU265" s="147" t="s">
        <v>98</v>
      </c>
      <c r="AY265" s="15" t="s">
        <v>168</v>
      </c>
      <c r="BE265" s="148">
        <f>IF(N265="základní",J265,0)</f>
        <v>0</v>
      </c>
      <c r="BF265" s="148">
        <f>IF(N265="snížená",J265,0)</f>
        <v>0</v>
      </c>
      <c r="BG265" s="148">
        <f>IF(N265="zákl. přenesená",J265,0)</f>
        <v>0</v>
      </c>
      <c r="BH265" s="148">
        <f>IF(N265="sníž. přenesená",J265,0)</f>
        <v>0</v>
      </c>
      <c r="BI265" s="148">
        <f>IF(N265="nulová",J265,0)</f>
        <v>0</v>
      </c>
      <c r="BJ265" s="15" t="s">
        <v>88</v>
      </c>
      <c r="BK265" s="148">
        <f>ROUND(I265*H265,2)</f>
        <v>0</v>
      </c>
      <c r="BL265" s="15" t="s">
        <v>174</v>
      </c>
      <c r="BM265" s="147" t="s">
        <v>1357</v>
      </c>
    </row>
    <row r="266" spans="2:51" s="12" customFormat="1" ht="10.2">
      <c r="B266" s="153"/>
      <c r="D266" s="154" t="s">
        <v>183</v>
      </c>
      <c r="E266" s="155" t="s">
        <v>1</v>
      </c>
      <c r="F266" s="156" t="s">
        <v>1358</v>
      </c>
      <c r="H266" s="157">
        <v>0.264</v>
      </c>
      <c r="I266" s="158"/>
      <c r="L266" s="153"/>
      <c r="M266" s="159"/>
      <c r="T266" s="160"/>
      <c r="AT266" s="155" t="s">
        <v>183</v>
      </c>
      <c r="AU266" s="155" t="s">
        <v>98</v>
      </c>
      <c r="AV266" s="12" t="s">
        <v>90</v>
      </c>
      <c r="AW266" s="12" t="s">
        <v>36</v>
      </c>
      <c r="AX266" s="12" t="s">
        <v>88</v>
      </c>
      <c r="AY266" s="155" t="s">
        <v>168</v>
      </c>
    </row>
    <row r="267" spans="2:65" s="1" customFormat="1" ht="21.75" customHeight="1">
      <c r="B267" s="30"/>
      <c r="C267" s="171" t="s">
        <v>529</v>
      </c>
      <c r="D267" s="171" t="s">
        <v>410</v>
      </c>
      <c r="E267" s="172" t="s">
        <v>1359</v>
      </c>
      <c r="F267" s="173" t="s">
        <v>1360</v>
      </c>
      <c r="G267" s="174" t="s">
        <v>187</v>
      </c>
      <c r="H267" s="175">
        <v>0.534</v>
      </c>
      <c r="I267" s="176"/>
      <c r="J267" s="177">
        <f>ROUND(I267*H267,2)</f>
        <v>0</v>
      </c>
      <c r="K267" s="178"/>
      <c r="L267" s="179"/>
      <c r="M267" s="180" t="s">
        <v>1</v>
      </c>
      <c r="N267" s="181" t="s">
        <v>46</v>
      </c>
      <c r="P267" s="145">
        <f>O267*H267</f>
        <v>0</v>
      </c>
      <c r="Q267" s="145">
        <v>1</v>
      </c>
      <c r="R267" s="145">
        <f>Q267*H267</f>
        <v>0.534</v>
      </c>
      <c r="S267" s="145">
        <v>0</v>
      </c>
      <c r="T267" s="146">
        <f>S267*H267</f>
        <v>0</v>
      </c>
      <c r="AR267" s="147" t="s">
        <v>221</v>
      </c>
      <c r="AT267" s="147" t="s">
        <v>410</v>
      </c>
      <c r="AU267" s="147" t="s">
        <v>98</v>
      </c>
      <c r="AY267" s="15" t="s">
        <v>168</v>
      </c>
      <c r="BE267" s="148">
        <f>IF(N267="základní",J267,0)</f>
        <v>0</v>
      </c>
      <c r="BF267" s="148">
        <f>IF(N267="snížená",J267,0)</f>
        <v>0</v>
      </c>
      <c r="BG267" s="148">
        <f>IF(N267="zákl. přenesená",J267,0)</f>
        <v>0</v>
      </c>
      <c r="BH267" s="148">
        <f>IF(N267="sníž. přenesená",J267,0)</f>
        <v>0</v>
      </c>
      <c r="BI267" s="148">
        <f>IF(N267="nulová",J267,0)</f>
        <v>0</v>
      </c>
      <c r="BJ267" s="15" t="s">
        <v>88</v>
      </c>
      <c r="BK267" s="148">
        <f>ROUND(I267*H267,2)</f>
        <v>0</v>
      </c>
      <c r="BL267" s="15" t="s">
        <v>174</v>
      </c>
      <c r="BM267" s="147" t="s">
        <v>1361</v>
      </c>
    </row>
    <row r="268" spans="2:51" s="12" customFormat="1" ht="10.2">
      <c r="B268" s="153"/>
      <c r="D268" s="154" t="s">
        <v>183</v>
      </c>
      <c r="E268" s="155" t="s">
        <v>1</v>
      </c>
      <c r="F268" s="156" t="s">
        <v>1362</v>
      </c>
      <c r="H268" s="157">
        <v>0.27</v>
      </c>
      <c r="I268" s="158"/>
      <c r="L268" s="153"/>
      <c r="M268" s="159"/>
      <c r="T268" s="160"/>
      <c r="AT268" s="155" t="s">
        <v>183</v>
      </c>
      <c r="AU268" s="155" t="s">
        <v>98</v>
      </c>
      <c r="AV268" s="12" t="s">
        <v>90</v>
      </c>
      <c r="AW268" s="12" t="s">
        <v>36</v>
      </c>
      <c r="AX268" s="12" t="s">
        <v>81</v>
      </c>
      <c r="AY268" s="155" t="s">
        <v>168</v>
      </c>
    </row>
    <row r="269" spans="2:51" s="12" customFormat="1" ht="10.2">
      <c r="B269" s="153"/>
      <c r="D269" s="154" t="s">
        <v>183</v>
      </c>
      <c r="E269" s="155" t="s">
        <v>1</v>
      </c>
      <c r="F269" s="156" t="s">
        <v>1358</v>
      </c>
      <c r="H269" s="157">
        <v>0.264</v>
      </c>
      <c r="I269" s="158"/>
      <c r="L269" s="153"/>
      <c r="M269" s="159"/>
      <c r="T269" s="160"/>
      <c r="AT269" s="155" t="s">
        <v>183</v>
      </c>
      <c r="AU269" s="155" t="s">
        <v>98</v>
      </c>
      <c r="AV269" s="12" t="s">
        <v>90</v>
      </c>
      <c r="AW269" s="12" t="s">
        <v>36</v>
      </c>
      <c r="AX269" s="12" t="s">
        <v>81</v>
      </c>
      <c r="AY269" s="155" t="s">
        <v>168</v>
      </c>
    </row>
    <row r="270" spans="2:51" s="13" customFormat="1" ht="10.2">
      <c r="B270" s="161"/>
      <c r="D270" s="154" t="s">
        <v>183</v>
      </c>
      <c r="E270" s="162" t="s">
        <v>1</v>
      </c>
      <c r="F270" s="163" t="s">
        <v>192</v>
      </c>
      <c r="H270" s="164">
        <v>0.534</v>
      </c>
      <c r="I270" s="165"/>
      <c r="L270" s="161"/>
      <c r="M270" s="166"/>
      <c r="T270" s="167"/>
      <c r="AT270" s="162" t="s">
        <v>183</v>
      </c>
      <c r="AU270" s="162" t="s">
        <v>98</v>
      </c>
      <c r="AV270" s="13" t="s">
        <v>174</v>
      </c>
      <c r="AW270" s="13" t="s">
        <v>36</v>
      </c>
      <c r="AX270" s="13" t="s">
        <v>88</v>
      </c>
      <c r="AY270" s="162" t="s">
        <v>168</v>
      </c>
    </row>
    <row r="271" spans="2:65" s="1" customFormat="1" ht="21.75" customHeight="1">
      <c r="B271" s="30"/>
      <c r="C271" s="171" t="s">
        <v>533</v>
      </c>
      <c r="D271" s="171" t="s">
        <v>410</v>
      </c>
      <c r="E271" s="172" t="s">
        <v>1363</v>
      </c>
      <c r="F271" s="173" t="s">
        <v>1364</v>
      </c>
      <c r="G271" s="174" t="s">
        <v>187</v>
      </c>
      <c r="H271" s="175">
        <v>0.028</v>
      </c>
      <c r="I271" s="176"/>
      <c r="J271" s="177">
        <f>ROUND(I271*H271,2)</f>
        <v>0</v>
      </c>
      <c r="K271" s="178"/>
      <c r="L271" s="179"/>
      <c r="M271" s="180" t="s">
        <v>1</v>
      </c>
      <c r="N271" s="181" t="s">
        <v>46</v>
      </c>
      <c r="P271" s="145">
        <f>O271*H271</f>
        <v>0</v>
      </c>
      <c r="Q271" s="145">
        <v>1</v>
      </c>
      <c r="R271" s="145">
        <f>Q271*H271</f>
        <v>0.028</v>
      </c>
      <c r="S271" s="145">
        <v>0</v>
      </c>
      <c r="T271" s="146">
        <f>S271*H271</f>
        <v>0</v>
      </c>
      <c r="AR271" s="147" t="s">
        <v>221</v>
      </c>
      <c r="AT271" s="147" t="s">
        <v>410</v>
      </c>
      <c r="AU271" s="147" t="s">
        <v>98</v>
      </c>
      <c r="AY271" s="15" t="s">
        <v>168</v>
      </c>
      <c r="BE271" s="148">
        <f>IF(N271="základní",J271,0)</f>
        <v>0</v>
      </c>
      <c r="BF271" s="148">
        <f>IF(N271="snížená",J271,0)</f>
        <v>0</v>
      </c>
      <c r="BG271" s="148">
        <f>IF(N271="zákl. přenesená",J271,0)</f>
        <v>0</v>
      </c>
      <c r="BH271" s="148">
        <f>IF(N271="sníž. přenesená",J271,0)</f>
        <v>0</v>
      </c>
      <c r="BI271" s="148">
        <f>IF(N271="nulová",J271,0)</f>
        <v>0</v>
      </c>
      <c r="BJ271" s="15" t="s">
        <v>88</v>
      </c>
      <c r="BK271" s="148">
        <f>ROUND(I271*H271,2)</f>
        <v>0</v>
      </c>
      <c r="BL271" s="15" t="s">
        <v>174</v>
      </c>
      <c r="BM271" s="147" t="s">
        <v>1365</v>
      </c>
    </row>
    <row r="272" spans="2:51" s="12" customFormat="1" ht="10.2">
      <c r="B272" s="153"/>
      <c r="D272" s="154" t="s">
        <v>183</v>
      </c>
      <c r="E272" s="155" t="s">
        <v>1</v>
      </c>
      <c r="F272" s="156" t="s">
        <v>1366</v>
      </c>
      <c r="H272" s="157">
        <v>0.008</v>
      </c>
      <c r="I272" s="158"/>
      <c r="L272" s="153"/>
      <c r="M272" s="159"/>
      <c r="T272" s="160"/>
      <c r="AT272" s="155" t="s">
        <v>183</v>
      </c>
      <c r="AU272" s="155" t="s">
        <v>98</v>
      </c>
      <c r="AV272" s="12" t="s">
        <v>90</v>
      </c>
      <c r="AW272" s="12" t="s">
        <v>36</v>
      </c>
      <c r="AX272" s="12" t="s">
        <v>81</v>
      </c>
      <c r="AY272" s="155" t="s">
        <v>168</v>
      </c>
    </row>
    <row r="273" spans="2:51" s="12" customFormat="1" ht="10.2">
      <c r="B273" s="153"/>
      <c r="D273" s="154" t="s">
        <v>183</v>
      </c>
      <c r="E273" s="155" t="s">
        <v>1</v>
      </c>
      <c r="F273" s="156" t="s">
        <v>1367</v>
      </c>
      <c r="H273" s="157">
        <v>0.02</v>
      </c>
      <c r="I273" s="158"/>
      <c r="L273" s="153"/>
      <c r="M273" s="159"/>
      <c r="T273" s="160"/>
      <c r="AT273" s="155" t="s">
        <v>183</v>
      </c>
      <c r="AU273" s="155" t="s">
        <v>98</v>
      </c>
      <c r="AV273" s="12" t="s">
        <v>90</v>
      </c>
      <c r="AW273" s="12" t="s">
        <v>36</v>
      </c>
      <c r="AX273" s="12" t="s">
        <v>81</v>
      </c>
      <c r="AY273" s="155" t="s">
        <v>168</v>
      </c>
    </row>
    <row r="274" spans="2:51" s="13" customFormat="1" ht="10.2">
      <c r="B274" s="161"/>
      <c r="D274" s="154" t="s">
        <v>183</v>
      </c>
      <c r="E274" s="162" t="s">
        <v>1</v>
      </c>
      <c r="F274" s="163" t="s">
        <v>192</v>
      </c>
      <c r="H274" s="164">
        <v>0.028</v>
      </c>
      <c r="I274" s="165"/>
      <c r="L274" s="161"/>
      <c r="M274" s="166"/>
      <c r="T274" s="167"/>
      <c r="AT274" s="162" t="s">
        <v>183</v>
      </c>
      <c r="AU274" s="162" t="s">
        <v>98</v>
      </c>
      <c r="AV274" s="13" t="s">
        <v>174</v>
      </c>
      <c r="AW274" s="13" t="s">
        <v>36</v>
      </c>
      <c r="AX274" s="13" t="s">
        <v>88</v>
      </c>
      <c r="AY274" s="162" t="s">
        <v>168</v>
      </c>
    </row>
    <row r="275" spans="2:65" s="1" customFormat="1" ht="16.5" customHeight="1">
      <c r="B275" s="30"/>
      <c r="C275" s="171" t="s">
        <v>537</v>
      </c>
      <c r="D275" s="171" t="s">
        <v>410</v>
      </c>
      <c r="E275" s="172" t="s">
        <v>1037</v>
      </c>
      <c r="F275" s="173" t="s">
        <v>1038</v>
      </c>
      <c r="G275" s="174" t="s">
        <v>187</v>
      </c>
      <c r="H275" s="175">
        <v>0.141</v>
      </c>
      <c r="I275" s="176"/>
      <c r="J275" s="177">
        <f>ROUND(I275*H275,2)</f>
        <v>0</v>
      </c>
      <c r="K275" s="178"/>
      <c r="L275" s="179"/>
      <c r="M275" s="180" t="s">
        <v>1</v>
      </c>
      <c r="N275" s="181" t="s">
        <v>46</v>
      </c>
      <c r="P275" s="145">
        <f>O275*H275</f>
        <v>0</v>
      </c>
      <c r="Q275" s="145">
        <v>1</v>
      </c>
      <c r="R275" s="145">
        <f>Q275*H275</f>
        <v>0.141</v>
      </c>
      <c r="S275" s="145">
        <v>0</v>
      </c>
      <c r="T275" s="146">
        <f>S275*H275</f>
        <v>0</v>
      </c>
      <c r="AR275" s="147" t="s">
        <v>221</v>
      </c>
      <c r="AT275" s="147" t="s">
        <v>410</v>
      </c>
      <c r="AU275" s="147" t="s">
        <v>98</v>
      </c>
      <c r="AY275" s="15" t="s">
        <v>168</v>
      </c>
      <c r="BE275" s="148">
        <f>IF(N275="základní",J275,0)</f>
        <v>0</v>
      </c>
      <c r="BF275" s="148">
        <f>IF(N275="snížená",J275,0)</f>
        <v>0</v>
      </c>
      <c r="BG275" s="148">
        <f>IF(N275="zákl. přenesená",J275,0)</f>
        <v>0</v>
      </c>
      <c r="BH275" s="148">
        <f>IF(N275="sníž. přenesená",J275,0)</f>
        <v>0</v>
      </c>
      <c r="BI275" s="148">
        <f>IF(N275="nulová",J275,0)</f>
        <v>0</v>
      </c>
      <c r="BJ275" s="15" t="s">
        <v>88</v>
      </c>
      <c r="BK275" s="148">
        <f>ROUND(I275*H275,2)</f>
        <v>0</v>
      </c>
      <c r="BL275" s="15" t="s">
        <v>174</v>
      </c>
      <c r="BM275" s="147" t="s">
        <v>1368</v>
      </c>
    </row>
    <row r="276" spans="2:51" s="12" customFormat="1" ht="10.2">
      <c r="B276" s="153"/>
      <c r="D276" s="154" t="s">
        <v>183</v>
      </c>
      <c r="E276" s="155" t="s">
        <v>1</v>
      </c>
      <c r="F276" s="156" t="s">
        <v>1369</v>
      </c>
      <c r="H276" s="157">
        <v>0.141</v>
      </c>
      <c r="I276" s="158"/>
      <c r="L276" s="153"/>
      <c r="M276" s="159"/>
      <c r="T276" s="160"/>
      <c r="AT276" s="155" t="s">
        <v>183</v>
      </c>
      <c r="AU276" s="155" t="s">
        <v>98</v>
      </c>
      <c r="AV276" s="12" t="s">
        <v>90</v>
      </c>
      <c r="AW276" s="12" t="s">
        <v>36</v>
      </c>
      <c r="AX276" s="12" t="s">
        <v>88</v>
      </c>
      <c r="AY276" s="155" t="s">
        <v>168</v>
      </c>
    </row>
    <row r="277" spans="2:65" s="1" customFormat="1" ht="16.5" customHeight="1">
      <c r="B277" s="30"/>
      <c r="C277" s="135" t="s">
        <v>541</v>
      </c>
      <c r="D277" s="135" t="s">
        <v>170</v>
      </c>
      <c r="E277" s="136" t="s">
        <v>1370</v>
      </c>
      <c r="F277" s="137" t="s">
        <v>1371</v>
      </c>
      <c r="G277" s="138" t="s">
        <v>566</v>
      </c>
      <c r="H277" s="139">
        <v>1</v>
      </c>
      <c r="I277" s="140"/>
      <c r="J277" s="141">
        <f>ROUND(I277*H277,2)</f>
        <v>0</v>
      </c>
      <c r="K277" s="142"/>
      <c r="L277" s="30"/>
      <c r="M277" s="143" t="s">
        <v>1</v>
      </c>
      <c r="N277" s="144" t="s">
        <v>46</v>
      </c>
      <c r="P277" s="145">
        <f>O277*H277</f>
        <v>0</v>
      </c>
      <c r="Q277" s="145">
        <v>0.01221</v>
      </c>
      <c r="R277" s="145">
        <f>Q277*H277</f>
        <v>0.01221</v>
      </c>
      <c r="S277" s="145">
        <v>0</v>
      </c>
      <c r="T277" s="146">
        <f>S277*H277</f>
        <v>0</v>
      </c>
      <c r="AR277" s="147" t="s">
        <v>174</v>
      </c>
      <c r="AT277" s="147" t="s">
        <v>170</v>
      </c>
      <c r="AU277" s="147" t="s">
        <v>98</v>
      </c>
      <c r="AY277" s="15" t="s">
        <v>168</v>
      </c>
      <c r="BE277" s="148">
        <f>IF(N277="základní",J277,0)</f>
        <v>0</v>
      </c>
      <c r="BF277" s="148">
        <f>IF(N277="snížená",J277,0)</f>
        <v>0</v>
      </c>
      <c r="BG277" s="148">
        <f>IF(N277="zákl. přenesená",J277,0)</f>
        <v>0</v>
      </c>
      <c r="BH277" s="148">
        <f>IF(N277="sníž. přenesená",J277,0)</f>
        <v>0</v>
      </c>
      <c r="BI277" s="148">
        <f>IF(N277="nulová",J277,0)</f>
        <v>0</v>
      </c>
      <c r="BJ277" s="15" t="s">
        <v>88</v>
      </c>
      <c r="BK277" s="148">
        <f>ROUND(I277*H277,2)</f>
        <v>0</v>
      </c>
      <c r="BL277" s="15" t="s">
        <v>174</v>
      </c>
      <c r="BM277" s="147" t="s">
        <v>1372</v>
      </c>
    </row>
    <row r="278" spans="2:65" s="1" customFormat="1" ht="24.15" customHeight="1">
      <c r="B278" s="30"/>
      <c r="C278" s="135" t="s">
        <v>546</v>
      </c>
      <c r="D278" s="135" t="s">
        <v>170</v>
      </c>
      <c r="E278" s="136" t="s">
        <v>983</v>
      </c>
      <c r="F278" s="137" t="s">
        <v>984</v>
      </c>
      <c r="G278" s="138" t="s">
        <v>179</v>
      </c>
      <c r="H278" s="139">
        <v>22.447</v>
      </c>
      <c r="I278" s="140"/>
      <c r="J278" s="141">
        <f>ROUND(I278*H278,2)</f>
        <v>0</v>
      </c>
      <c r="K278" s="142"/>
      <c r="L278" s="30"/>
      <c r="M278" s="143" t="s">
        <v>1</v>
      </c>
      <c r="N278" s="144" t="s">
        <v>46</v>
      </c>
      <c r="P278" s="145">
        <f>O278*H278</f>
        <v>0</v>
      </c>
      <c r="Q278" s="145">
        <v>0.043</v>
      </c>
      <c r="R278" s="145">
        <f>Q278*H278</f>
        <v>0.9652209999999999</v>
      </c>
      <c r="S278" s="145">
        <v>0.043</v>
      </c>
      <c r="T278" s="146">
        <f>S278*H278</f>
        <v>0.9652209999999999</v>
      </c>
      <c r="AR278" s="147" t="s">
        <v>174</v>
      </c>
      <c r="AT278" s="147" t="s">
        <v>170</v>
      </c>
      <c r="AU278" s="147" t="s">
        <v>98</v>
      </c>
      <c r="AY278" s="15" t="s">
        <v>168</v>
      </c>
      <c r="BE278" s="148">
        <f>IF(N278="základní",J278,0)</f>
        <v>0</v>
      </c>
      <c r="BF278" s="148">
        <f>IF(N278="snížená",J278,0)</f>
        <v>0</v>
      </c>
      <c r="BG278" s="148">
        <f>IF(N278="zákl. přenesená",J278,0)</f>
        <v>0</v>
      </c>
      <c r="BH278" s="148">
        <f>IF(N278="sníž. přenesená",J278,0)</f>
        <v>0</v>
      </c>
      <c r="BI278" s="148">
        <f>IF(N278="nulová",J278,0)</f>
        <v>0</v>
      </c>
      <c r="BJ278" s="15" t="s">
        <v>88</v>
      </c>
      <c r="BK278" s="148">
        <f>ROUND(I278*H278,2)</f>
        <v>0</v>
      </c>
      <c r="BL278" s="15" t="s">
        <v>174</v>
      </c>
      <c r="BM278" s="147" t="s">
        <v>1373</v>
      </c>
    </row>
    <row r="279" spans="2:47" s="1" customFormat="1" ht="10.2">
      <c r="B279" s="30"/>
      <c r="D279" s="149" t="s">
        <v>181</v>
      </c>
      <c r="F279" s="150" t="s">
        <v>986</v>
      </c>
      <c r="I279" s="151"/>
      <c r="L279" s="30"/>
      <c r="M279" s="152"/>
      <c r="T279" s="54"/>
      <c r="AT279" s="15" t="s">
        <v>181</v>
      </c>
      <c r="AU279" s="15" t="s">
        <v>98</v>
      </c>
    </row>
    <row r="280" spans="2:51" s="12" customFormat="1" ht="10.2">
      <c r="B280" s="153"/>
      <c r="D280" s="154" t="s">
        <v>183</v>
      </c>
      <c r="E280" s="155" t="s">
        <v>1</v>
      </c>
      <c r="F280" s="156" t="s">
        <v>1374</v>
      </c>
      <c r="H280" s="157">
        <v>22.447</v>
      </c>
      <c r="I280" s="158"/>
      <c r="L280" s="153"/>
      <c r="M280" s="159"/>
      <c r="T280" s="160"/>
      <c r="AT280" s="155" t="s">
        <v>183</v>
      </c>
      <c r="AU280" s="155" t="s">
        <v>98</v>
      </c>
      <c r="AV280" s="12" t="s">
        <v>90</v>
      </c>
      <c r="AW280" s="12" t="s">
        <v>36</v>
      </c>
      <c r="AX280" s="12" t="s">
        <v>88</v>
      </c>
      <c r="AY280" s="155" t="s">
        <v>168</v>
      </c>
    </row>
    <row r="281" spans="2:65" s="1" customFormat="1" ht="24.15" customHeight="1">
      <c r="B281" s="30"/>
      <c r="C281" s="135" t="s">
        <v>551</v>
      </c>
      <c r="D281" s="135" t="s">
        <v>170</v>
      </c>
      <c r="E281" s="136" t="s">
        <v>989</v>
      </c>
      <c r="F281" s="137" t="s">
        <v>990</v>
      </c>
      <c r="G281" s="138" t="s">
        <v>179</v>
      </c>
      <c r="H281" s="139">
        <v>22.447</v>
      </c>
      <c r="I281" s="140"/>
      <c r="J281" s="141">
        <f>ROUND(I281*H281,2)</f>
        <v>0</v>
      </c>
      <c r="K281" s="142"/>
      <c r="L281" s="30"/>
      <c r="M281" s="143" t="s">
        <v>1</v>
      </c>
      <c r="N281" s="144" t="s">
        <v>46</v>
      </c>
      <c r="P281" s="145">
        <f>O281*H281</f>
        <v>0</v>
      </c>
      <c r="Q281" s="145">
        <v>0.00126</v>
      </c>
      <c r="R281" s="145">
        <f>Q281*H281</f>
        <v>0.02828322</v>
      </c>
      <c r="S281" s="145">
        <v>0</v>
      </c>
      <c r="T281" s="146">
        <f>S281*H281</f>
        <v>0</v>
      </c>
      <c r="AR281" s="147" t="s">
        <v>174</v>
      </c>
      <c r="AT281" s="147" t="s">
        <v>170</v>
      </c>
      <c r="AU281" s="147" t="s">
        <v>98</v>
      </c>
      <c r="AY281" s="15" t="s">
        <v>168</v>
      </c>
      <c r="BE281" s="148">
        <f>IF(N281="základní",J281,0)</f>
        <v>0</v>
      </c>
      <c r="BF281" s="148">
        <f>IF(N281="snížená",J281,0)</f>
        <v>0</v>
      </c>
      <c r="BG281" s="148">
        <f>IF(N281="zákl. přenesená",J281,0)</f>
        <v>0</v>
      </c>
      <c r="BH281" s="148">
        <f>IF(N281="sníž. přenesená",J281,0)</f>
        <v>0</v>
      </c>
      <c r="BI281" s="148">
        <f>IF(N281="nulová",J281,0)</f>
        <v>0</v>
      </c>
      <c r="BJ281" s="15" t="s">
        <v>88</v>
      </c>
      <c r="BK281" s="148">
        <f>ROUND(I281*H281,2)</f>
        <v>0</v>
      </c>
      <c r="BL281" s="15" t="s">
        <v>174</v>
      </c>
      <c r="BM281" s="147" t="s">
        <v>1375</v>
      </c>
    </row>
    <row r="282" spans="2:47" s="1" customFormat="1" ht="10.2">
      <c r="B282" s="30"/>
      <c r="D282" s="149" t="s">
        <v>181</v>
      </c>
      <c r="F282" s="150" t="s">
        <v>992</v>
      </c>
      <c r="I282" s="151"/>
      <c r="L282" s="30"/>
      <c r="M282" s="152"/>
      <c r="T282" s="54"/>
      <c r="AT282" s="15" t="s">
        <v>181</v>
      </c>
      <c r="AU282" s="15" t="s">
        <v>98</v>
      </c>
    </row>
    <row r="283" spans="2:65" s="1" customFormat="1" ht="16.5" customHeight="1">
      <c r="B283" s="30"/>
      <c r="C283" s="171" t="s">
        <v>557</v>
      </c>
      <c r="D283" s="171" t="s">
        <v>410</v>
      </c>
      <c r="E283" s="172" t="s">
        <v>994</v>
      </c>
      <c r="F283" s="173" t="s">
        <v>995</v>
      </c>
      <c r="G283" s="174" t="s">
        <v>767</v>
      </c>
      <c r="H283" s="175">
        <v>41.527</v>
      </c>
      <c r="I283" s="176"/>
      <c r="J283" s="177">
        <f>ROUND(I283*H283,2)</f>
        <v>0</v>
      </c>
      <c r="K283" s="178"/>
      <c r="L283" s="179"/>
      <c r="M283" s="180" t="s">
        <v>1</v>
      </c>
      <c r="N283" s="181" t="s">
        <v>46</v>
      </c>
      <c r="P283" s="145">
        <f>O283*H283</f>
        <v>0</v>
      </c>
      <c r="Q283" s="145">
        <v>0.001</v>
      </c>
      <c r="R283" s="145">
        <f>Q283*H283</f>
        <v>0.041527</v>
      </c>
      <c r="S283" s="145">
        <v>0</v>
      </c>
      <c r="T283" s="146">
        <f>S283*H283</f>
        <v>0</v>
      </c>
      <c r="AR283" s="147" t="s">
        <v>221</v>
      </c>
      <c r="AT283" s="147" t="s">
        <v>410</v>
      </c>
      <c r="AU283" s="147" t="s">
        <v>98</v>
      </c>
      <c r="AY283" s="15" t="s">
        <v>168</v>
      </c>
      <c r="BE283" s="148">
        <f>IF(N283="základní",J283,0)</f>
        <v>0</v>
      </c>
      <c r="BF283" s="148">
        <f>IF(N283="snížená",J283,0)</f>
        <v>0</v>
      </c>
      <c r="BG283" s="148">
        <f>IF(N283="zákl. přenesená",J283,0)</f>
        <v>0</v>
      </c>
      <c r="BH283" s="148">
        <f>IF(N283="sníž. přenesená",J283,0)</f>
        <v>0</v>
      </c>
      <c r="BI283" s="148">
        <f>IF(N283="nulová",J283,0)</f>
        <v>0</v>
      </c>
      <c r="BJ283" s="15" t="s">
        <v>88</v>
      </c>
      <c r="BK283" s="148">
        <f>ROUND(I283*H283,2)</f>
        <v>0</v>
      </c>
      <c r="BL283" s="15" t="s">
        <v>174</v>
      </c>
      <c r="BM283" s="147" t="s">
        <v>1376</v>
      </c>
    </row>
    <row r="284" spans="2:51" s="12" customFormat="1" ht="10.2">
      <c r="B284" s="153"/>
      <c r="D284" s="154" t="s">
        <v>183</v>
      </c>
      <c r="F284" s="156" t="s">
        <v>1377</v>
      </c>
      <c r="H284" s="157">
        <v>41.527</v>
      </c>
      <c r="I284" s="158"/>
      <c r="L284" s="153"/>
      <c r="M284" s="159"/>
      <c r="T284" s="160"/>
      <c r="AT284" s="155" t="s">
        <v>183</v>
      </c>
      <c r="AU284" s="155" t="s">
        <v>98</v>
      </c>
      <c r="AV284" s="12" t="s">
        <v>90</v>
      </c>
      <c r="AW284" s="12" t="s">
        <v>4</v>
      </c>
      <c r="AX284" s="12" t="s">
        <v>88</v>
      </c>
      <c r="AY284" s="155" t="s">
        <v>168</v>
      </c>
    </row>
    <row r="285" spans="2:63" s="11" customFormat="1" ht="20.85" customHeight="1">
      <c r="B285" s="123"/>
      <c r="D285" s="124" t="s">
        <v>80</v>
      </c>
      <c r="E285" s="133" t="s">
        <v>1378</v>
      </c>
      <c r="F285" s="133" t="s">
        <v>1379</v>
      </c>
      <c r="I285" s="126"/>
      <c r="J285" s="134">
        <f>BK285</f>
        <v>0</v>
      </c>
      <c r="L285" s="123"/>
      <c r="M285" s="128"/>
      <c r="P285" s="129">
        <f>SUM(P286:P316)</f>
        <v>0</v>
      </c>
      <c r="R285" s="129">
        <f>SUM(R286:R316)</f>
        <v>30.96809949</v>
      </c>
      <c r="T285" s="130">
        <f>SUM(T286:T316)</f>
        <v>1.8392819999999999</v>
      </c>
      <c r="AR285" s="124" t="s">
        <v>88</v>
      </c>
      <c r="AT285" s="131" t="s">
        <v>80</v>
      </c>
      <c r="AU285" s="131" t="s">
        <v>90</v>
      </c>
      <c r="AY285" s="124" t="s">
        <v>168</v>
      </c>
      <c r="BK285" s="132">
        <f>SUM(BK286:BK316)</f>
        <v>0</v>
      </c>
    </row>
    <row r="286" spans="2:65" s="1" customFormat="1" ht="33" customHeight="1">
      <c r="B286" s="30"/>
      <c r="C286" s="135" t="s">
        <v>563</v>
      </c>
      <c r="D286" s="135" t="s">
        <v>170</v>
      </c>
      <c r="E286" s="136" t="s">
        <v>1380</v>
      </c>
      <c r="F286" s="137" t="s">
        <v>1381</v>
      </c>
      <c r="G286" s="138" t="s">
        <v>767</v>
      </c>
      <c r="H286" s="139">
        <v>2177.525</v>
      </c>
      <c r="I286" s="140"/>
      <c r="J286" s="141">
        <f>ROUND(I286*H286,2)</f>
        <v>0</v>
      </c>
      <c r="K286" s="142"/>
      <c r="L286" s="30"/>
      <c r="M286" s="143" t="s">
        <v>1</v>
      </c>
      <c r="N286" s="144" t="s">
        <v>46</v>
      </c>
      <c r="P286" s="145">
        <f>O286*H286</f>
        <v>0</v>
      </c>
      <c r="Q286" s="145">
        <v>0.01221</v>
      </c>
      <c r="R286" s="145">
        <f>Q286*H286</f>
        <v>26.587580250000002</v>
      </c>
      <c r="S286" s="145">
        <v>0</v>
      </c>
      <c r="T286" s="146">
        <f>S286*H286</f>
        <v>0</v>
      </c>
      <c r="AR286" s="147" t="s">
        <v>174</v>
      </c>
      <c r="AT286" s="147" t="s">
        <v>170</v>
      </c>
      <c r="AU286" s="147" t="s">
        <v>98</v>
      </c>
      <c r="AY286" s="15" t="s">
        <v>168</v>
      </c>
      <c r="BE286" s="148">
        <f>IF(N286="základní",J286,0)</f>
        <v>0</v>
      </c>
      <c r="BF286" s="148">
        <f>IF(N286="snížená",J286,0)</f>
        <v>0</v>
      </c>
      <c r="BG286" s="148">
        <f>IF(N286="zákl. přenesená",J286,0)</f>
        <v>0</v>
      </c>
      <c r="BH286" s="148">
        <f>IF(N286="sníž. přenesená",J286,0)</f>
        <v>0</v>
      </c>
      <c r="BI286" s="148">
        <f>IF(N286="nulová",J286,0)</f>
        <v>0</v>
      </c>
      <c r="BJ286" s="15" t="s">
        <v>88</v>
      </c>
      <c r="BK286" s="148">
        <f>ROUND(I286*H286,2)</f>
        <v>0</v>
      </c>
      <c r="BL286" s="15" t="s">
        <v>174</v>
      </c>
      <c r="BM286" s="147" t="s">
        <v>1382</v>
      </c>
    </row>
    <row r="287" spans="2:51" s="12" customFormat="1" ht="10.2">
      <c r="B287" s="153"/>
      <c r="D287" s="154" t="s">
        <v>183</v>
      </c>
      <c r="E287" s="155" t="s">
        <v>1</v>
      </c>
      <c r="F287" s="156" t="s">
        <v>1349</v>
      </c>
      <c r="H287" s="157">
        <v>18.4</v>
      </c>
      <c r="I287" s="158"/>
      <c r="L287" s="153"/>
      <c r="M287" s="159"/>
      <c r="T287" s="160"/>
      <c r="AT287" s="155" t="s">
        <v>183</v>
      </c>
      <c r="AU287" s="155" t="s">
        <v>98</v>
      </c>
      <c r="AV287" s="12" t="s">
        <v>90</v>
      </c>
      <c r="AW287" s="12" t="s">
        <v>36</v>
      </c>
      <c r="AX287" s="12" t="s">
        <v>81</v>
      </c>
      <c r="AY287" s="155" t="s">
        <v>168</v>
      </c>
    </row>
    <row r="288" spans="2:51" s="12" customFormat="1" ht="10.2">
      <c r="B288" s="153"/>
      <c r="D288" s="154" t="s">
        <v>183</v>
      </c>
      <c r="E288" s="155" t="s">
        <v>1</v>
      </c>
      <c r="F288" s="156" t="s">
        <v>1383</v>
      </c>
      <c r="H288" s="157">
        <v>414.1</v>
      </c>
      <c r="I288" s="158"/>
      <c r="L288" s="153"/>
      <c r="M288" s="159"/>
      <c r="T288" s="160"/>
      <c r="AT288" s="155" t="s">
        <v>183</v>
      </c>
      <c r="AU288" s="155" t="s">
        <v>98</v>
      </c>
      <c r="AV288" s="12" t="s">
        <v>90</v>
      </c>
      <c r="AW288" s="12" t="s">
        <v>36</v>
      </c>
      <c r="AX288" s="12" t="s">
        <v>81</v>
      </c>
      <c r="AY288" s="155" t="s">
        <v>168</v>
      </c>
    </row>
    <row r="289" spans="2:51" s="12" customFormat="1" ht="10.2">
      <c r="B289" s="153"/>
      <c r="D289" s="154" t="s">
        <v>183</v>
      </c>
      <c r="E289" s="155" t="s">
        <v>1</v>
      </c>
      <c r="F289" s="156" t="s">
        <v>1384</v>
      </c>
      <c r="H289" s="157">
        <v>244.8</v>
      </c>
      <c r="I289" s="158"/>
      <c r="L289" s="153"/>
      <c r="M289" s="159"/>
      <c r="T289" s="160"/>
      <c r="AT289" s="155" t="s">
        <v>183</v>
      </c>
      <c r="AU289" s="155" t="s">
        <v>98</v>
      </c>
      <c r="AV289" s="12" t="s">
        <v>90</v>
      </c>
      <c r="AW289" s="12" t="s">
        <v>36</v>
      </c>
      <c r="AX289" s="12" t="s">
        <v>81</v>
      </c>
      <c r="AY289" s="155" t="s">
        <v>168</v>
      </c>
    </row>
    <row r="290" spans="2:51" s="12" customFormat="1" ht="10.2">
      <c r="B290" s="153"/>
      <c r="D290" s="154" t="s">
        <v>183</v>
      </c>
      <c r="E290" s="155" t="s">
        <v>1</v>
      </c>
      <c r="F290" s="156" t="s">
        <v>1385</v>
      </c>
      <c r="H290" s="157">
        <v>297</v>
      </c>
      <c r="I290" s="158"/>
      <c r="L290" s="153"/>
      <c r="M290" s="159"/>
      <c r="T290" s="160"/>
      <c r="AT290" s="155" t="s">
        <v>183</v>
      </c>
      <c r="AU290" s="155" t="s">
        <v>98</v>
      </c>
      <c r="AV290" s="12" t="s">
        <v>90</v>
      </c>
      <c r="AW290" s="12" t="s">
        <v>36</v>
      </c>
      <c r="AX290" s="12" t="s">
        <v>81</v>
      </c>
      <c r="AY290" s="155" t="s">
        <v>168</v>
      </c>
    </row>
    <row r="291" spans="2:51" s="12" customFormat="1" ht="10.2">
      <c r="B291" s="153"/>
      <c r="D291" s="154" t="s">
        <v>183</v>
      </c>
      <c r="E291" s="155" t="s">
        <v>1</v>
      </c>
      <c r="F291" s="156" t="s">
        <v>1386</v>
      </c>
      <c r="H291" s="157">
        <v>425.1</v>
      </c>
      <c r="I291" s="158"/>
      <c r="L291" s="153"/>
      <c r="M291" s="159"/>
      <c r="T291" s="160"/>
      <c r="AT291" s="155" t="s">
        <v>183</v>
      </c>
      <c r="AU291" s="155" t="s">
        <v>98</v>
      </c>
      <c r="AV291" s="12" t="s">
        <v>90</v>
      </c>
      <c r="AW291" s="12" t="s">
        <v>36</v>
      </c>
      <c r="AX291" s="12" t="s">
        <v>81</v>
      </c>
      <c r="AY291" s="155" t="s">
        <v>168</v>
      </c>
    </row>
    <row r="292" spans="2:51" s="12" customFormat="1" ht="10.2">
      <c r="B292" s="153"/>
      <c r="D292" s="154" t="s">
        <v>183</v>
      </c>
      <c r="E292" s="155" t="s">
        <v>1</v>
      </c>
      <c r="F292" s="156" t="s">
        <v>1387</v>
      </c>
      <c r="H292" s="157">
        <v>494.1</v>
      </c>
      <c r="I292" s="158"/>
      <c r="L292" s="153"/>
      <c r="M292" s="159"/>
      <c r="T292" s="160"/>
      <c r="AT292" s="155" t="s">
        <v>183</v>
      </c>
      <c r="AU292" s="155" t="s">
        <v>98</v>
      </c>
      <c r="AV292" s="12" t="s">
        <v>90</v>
      </c>
      <c r="AW292" s="12" t="s">
        <v>36</v>
      </c>
      <c r="AX292" s="12" t="s">
        <v>81</v>
      </c>
      <c r="AY292" s="155" t="s">
        <v>168</v>
      </c>
    </row>
    <row r="293" spans="2:51" s="12" customFormat="1" ht="10.2">
      <c r="B293" s="153"/>
      <c r="D293" s="154" t="s">
        <v>183</v>
      </c>
      <c r="E293" s="155" t="s">
        <v>1</v>
      </c>
      <c r="F293" s="156" t="s">
        <v>1388</v>
      </c>
      <c r="H293" s="157">
        <v>284.025</v>
      </c>
      <c r="I293" s="158"/>
      <c r="L293" s="153"/>
      <c r="M293" s="159"/>
      <c r="T293" s="160"/>
      <c r="AT293" s="155" t="s">
        <v>183</v>
      </c>
      <c r="AU293" s="155" t="s">
        <v>98</v>
      </c>
      <c r="AV293" s="12" t="s">
        <v>90</v>
      </c>
      <c r="AW293" s="12" t="s">
        <v>36</v>
      </c>
      <c r="AX293" s="12" t="s">
        <v>81</v>
      </c>
      <c r="AY293" s="155" t="s">
        <v>168</v>
      </c>
    </row>
    <row r="294" spans="2:51" s="13" customFormat="1" ht="10.2">
      <c r="B294" s="161"/>
      <c r="D294" s="154" t="s">
        <v>183</v>
      </c>
      <c r="E294" s="162" t="s">
        <v>1</v>
      </c>
      <c r="F294" s="163" t="s">
        <v>192</v>
      </c>
      <c r="H294" s="164">
        <v>2177.525</v>
      </c>
      <c r="I294" s="165"/>
      <c r="L294" s="161"/>
      <c r="M294" s="166"/>
      <c r="T294" s="167"/>
      <c r="AT294" s="162" t="s">
        <v>183</v>
      </c>
      <c r="AU294" s="162" t="s">
        <v>98</v>
      </c>
      <c r="AV294" s="13" t="s">
        <v>174</v>
      </c>
      <c r="AW294" s="13" t="s">
        <v>36</v>
      </c>
      <c r="AX294" s="13" t="s">
        <v>88</v>
      </c>
      <c r="AY294" s="162" t="s">
        <v>168</v>
      </c>
    </row>
    <row r="295" spans="2:65" s="1" customFormat="1" ht="21.75" customHeight="1">
      <c r="B295" s="30"/>
      <c r="C295" s="171" t="s">
        <v>569</v>
      </c>
      <c r="D295" s="171" t="s">
        <v>410</v>
      </c>
      <c r="E295" s="172" t="s">
        <v>1389</v>
      </c>
      <c r="F295" s="173" t="s">
        <v>1390</v>
      </c>
      <c r="G295" s="174" t="s">
        <v>187</v>
      </c>
      <c r="H295" s="175">
        <v>0.871</v>
      </c>
      <c r="I295" s="176"/>
      <c r="J295" s="177">
        <f>ROUND(I295*H295,2)</f>
        <v>0</v>
      </c>
      <c r="K295" s="178"/>
      <c r="L295" s="179"/>
      <c r="M295" s="180" t="s">
        <v>1</v>
      </c>
      <c r="N295" s="181" t="s">
        <v>46</v>
      </c>
      <c r="P295" s="145">
        <f>O295*H295</f>
        <v>0</v>
      </c>
      <c r="Q295" s="145">
        <v>1</v>
      </c>
      <c r="R295" s="145">
        <f>Q295*H295</f>
        <v>0.871</v>
      </c>
      <c r="S295" s="145">
        <v>0</v>
      </c>
      <c r="T295" s="146">
        <f>S295*H295</f>
        <v>0</v>
      </c>
      <c r="AR295" s="147" t="s">
        <v>221</v>
      </c>
      <c r="AT295" s="147" t="s">
        <v>410</v>
      </c>
      <c r="AU295" s="147" t="s">
        <v>98</v>
      </c>
      <c r="AY295" s="15" t="s">
        <v>168</v>
      </c>
      <c r="BE295" s="148">
        <f>IF(N295="základní",J295,0)</f>
        <v>0</v>
      </c>
      <c r="BF295" s="148">
        <f>IF(N295="snížená",J295,0)</f>
        <v>0</v>
      </c>
      <c r="BG295" s="148">
        <f>IF(N295="zákl. přenesená",J295,0)</f>
        <v>0</v>
      </c>
      <c r="BH295" s="148">
        <f>IF(N295="sníž. přenesená",J295,0)</f>
        <v>0</v>
      </c>
      <c r="BI295" s="148">
        <f>IF(N295="nulová",J295,0)</f>
        <v>0</v>
      </c>
      <c r="BJ295" s="15" t="s">
        <v>88</v>
      </c>
      <c r="BK295" s="148">
        <f>ROUND(I295*H295,2)</f>
        <v>0</v>
      </c>
      <c r="BL295" s="15" t="s">
        <v>174</v>
      </c>
      <c r="BM295" s="147" t="s">
        <v>1391</v>
      </c>
    </row>
    <row r="296" spans="2:51" s="12" customFormat="1" ht="10.2">
      <c r="B296" s="153"/>
      <c r="D296" s="154" t="s">
        <v>183</v>
      </c>
      <c r="E296" s="155" t="s">
        <v>1</v>
      </c>
      <c r="F296" s="156" t="s">
        <v>1392</v>
      </c>
      <c r="H296" s="157">
        <v>0.327</v>
      </c>
      <c r="I296" s="158"/>
      <c r="L296" s="153"/>
      <c r="M296" s="159"/>
      <c r="T296" s="160"/>
      <c r="AT296" s="155" t="s">
        <v>183</v>
      </c>
      <c r="AU296" s="155" t="s">
        <v>98</v>
      </c>
      <c r="AV296" s="12" t="s">
        <v>90</v>
      </c>
      <c r="AW296" s="12" t="s">
        <v>36</v>
      </c>
      <c r="AX296" s="12" t="s">
        <v>81</v>
      </c>
      <c r="AY296" s="155" t="s">
        <v>168</v>
      </c>
    </row>
    <row r="297" spans="2:51" s="12" customFormat="1" ht="10.2">
      <c r="B297" s="153"/>
      <c r="D297" s="154" t="s">
        <v>183</v>
      </c>
      <c r="E297" s="155" t="s">
        <v>1</v>
      </c>
      <c r="F297" s="156" t="s">
        <v>1393</v>
      </c>
      <c r="H297" s="157">
        <v>0.544</v>
      </c>
      <c r="I297" s="158"/>
      <c r="L297" s="153"/>
      <c r="M297" s="159"/>
      <c r="T297" s="160"/>
      <c r="AT297" s="155" t="s">
        <v>183</v>
      </c>
      <c r="AU297" s="155" t="s">
        <v>98</v>
      </c>
      <c r="AV297" s="12" t="s">
        <v>90</v>
      </c>
      <c r="AW297" s="12" t="s">
        <v>36</v>
      </c>
      <c r="AX297" s="12" t="s">
        <v>81</v>
      </c>
      <c r="AY297" s="155" t="s">
        <v>168</v>
      </c>
    </row>
    <row r="298" spans="2:51" s="13" customFormat="1" ht="10.2">
      <c r="B298" s="161"/>
      <c r="D298" s="154" t="s">
        <v>183</v>
      </c>
      <c r="E298" s="162" t="s">
        <v>1</v>
      </c>
      <c r="F298" s="163" t="s">
        <v>192</v>
      </c>
      <c r="H298" s="164">
        <v>0.871</v>
      </c>
      <c r="I298" s="165"/>
      <c r="L298" s="161"/>
      <c r="M298" s="166"/>
      <c r="T298" s="167"/>
      <c r="AT298" s="162" t="s">
        <v>183</v>
      </c>
      <c r="AU298" s="162" t="s">
        <v>98</v>
      </c>
      <c r="AV298" s="13" t="s">
        <v>174</v>
      </c>
      <c r="AW298" s="13" t="s">
        <v>36</v>
      </c>
      <c r="AX298" s="13" t="s">
        <v>88</v>
      </c>
      <c r="AY298" s="162" t="s">
        <v>168</v>
      </c>
    </row>
    <row r="299" spans="2:65" s="1" customFormat="1" ht="21.75" customHeight="1">
      <c r="B299" s="30"/>
      <c r="C299" s="171" t="s">
        <v>574</v>
      </c>
      <c r="D299" s="171" t="s">
        <v>410</v>
      </c>
      <c r="E299" s="172" t="s">
        <v>1351</v>
      </c>
      <c r="F299" s="173" t="s">
        <v>1352</v>
      </c>
      <c r="G299" s="174" t="s">
        <v>187</v>
      </c>
      <c r="H299" s="175">
        <v>0.924</v>
      </c>
      <c r="I299" s="176"/>
      <c r="J299" s="177">
        <f>ROUND(I299*H299,2)</f>
        <v>0</v>
      </c>
      <c r="K299" s="178"/>
      <c r="L299" s="179"/>
      <c r="M299" s="180" t="s">
        <v>1</v>
      </c>
      <c r="N299" s="181" t="s">
        <v>46</v>
      </c>
      <c r="P299" s="145">
        <f>O299*H299</f>
        <v>0</v>
      </c>
      <c r="Q299" s="145">
        <v>1</v>
      </c>
      <c r="R299" s="145">
        <f>Q299*H299</f>
        <v>0.924</v>
      </c>
      <c r="S299" s="145">
        <v>0</v>
      </c>
      <c r="T299" s="146">
        <f>S299*H299</f>
        <v>0</v>
      </c>
      <c r="AR299" s="147" t="s">
        <v>221</v>
      </c>
      <c r="AT299" s="147" t="s">
        <v>410</v>
      </c>
      <c r="AU299" s="147" t="s">
        <v>98</v>
      </c>
      <c r="AY299" s="15" t="s">
        <v>168</v>
      </c>
      <c r="BE299" s="148">
        <f>IF(N299="základní",J299,0)</f>
        <v>0</v>
      </c>
      <c r="BF299" s="148">
        <f>IF(N299="snížená",J299,0)</f>
        <v>0</v>
      </c>
      <c r="BG299" s="148">
        <f>IF(N299="zákl. přenesená",J299,0)</f>
        <v>0</v>
      </c>
      <c r="BH299" s="148">
        <f>IF(N299="sníž. přenesená",J299,0)</f>
        <v>0</v>
      </c>
      <c r="BI299" s="148">
        <f>IF(N299="nulová",J299,0)</f>
        <v>0</v>
      </c>
      <c r="BJ299" s="15" t="s">
        <v>88</v>
      </c>
      <c r="BK299" s="148">
        <f>ROUND(I299*H299,2)</f>
        <v>0</v>
      </c>
      <c r="BL299" s="15" t="s">
        <v>174</v>
      </c>
      <c r="BM299" s="147" t="s">
        <v>1394</v>
      </c>
    </row>
    <row r="300" spans="2:51" s="12" customFormat="1" ht="10.2">
      <c r="B300" s="153"/>
      <c r="D300" s="154" t="s">
        <v>183</v>
      </c>
      <c r="E300" s="155" t="s">
        <v>1</v>
      </c>
      <c r="F300" s="156" t="s">
        <v>1395</v>
      </c>
      <c r="H300" s="157">
        <v>0.456</v>
      </c>
      <c r="I300" s="158"/>
      <c r="L300" s="153"/>
      <c r="M300" s="159"/>
      <c r="T300" s="160"/>
      <c r="AT300" s="155" t="s">
        <v>183</v>
      </c>
      <c r="AU300" s="155" t="s">
        <v>98</v>
      </c>
      <c r="AV300" s="12" t="s">
        <v>90</v>
      </c>
      <c r="AW300" s="12" t="s">
        <v>36</v>
      </c>
      <c r="AX300" s="12" t="s">
        <v>81</v>
      </c>
      <c r="AY300" s="155" t="s">
        <v>168</v>
      </c>
    </row>
    <row r="301" spans="2:51" s="12" customFormat="1" ht="10.2">
      <c r="B301" s="153"/>
      <c r="D301" s="154" t="s">
        <v>183</v>
      </c>
      <c r="E301" s="155" t="s">
        <v>1</v>
      </c>
      <c r="F301" s="156" t="s">
        <v>1396</v>
      </c>
      <c r="H301" s="157">
        <v>0.468</v>
      </c>
      <c r="I301" s="158"/>
      <c r="L301" s="153"/>
      <c r="M301" s="159"/>
      <c r="T301" s="160"/>
      <c r="AT301" s="155" t="s">
        <v>183</v>
      </c>
      <c r="AU301" s="155" t="s">
        <v>98</v>
      </c>
      <c r="AV301" s="12" t="s">
        <v>90</v>
      </c>
      <c r="AW301" s="12" t="s">
        <v>36</v>
      </c>
      <c r="AX301" s="12" t="s">
        <v>81</v>
      </c>
      <c r="AY301" s="155" t="s">
        <v>168</v>
      </c>
    </row>
    <row r="302" spans="2:51" s="13" customFormat="1" ht="10.2">
      <c r="B302" s="161"/>
      <c r="D302" s="154" t="s">
        <v>183</v>
      </c>
      <c r="E302" s="162" t="s">
        <v>1</v>
      </c>
      <c r="F302" s="163" t="s">
        <v>192</v>
      </c>
      <c r="H302" s="164">
        <v>0.924</v>
      </c>
      <c r="I302" s="165"/>
      <c r="L302" s="161"/>
      <c r="M302" s="166"/>
      <c r="T302" s="167"/>
      <c r="AT302" s="162" t="s">
        <v>183</v>
      </c>
      <c r="AU302" s="162" t="s">
        <v>98</v>
      </c>
      <c r="AV302" s="13" t="s">
        <v>174</v>
      </c>
      <c r="AW302" s="13" t="s">
        <v>36</v>
      </c>
      <c r="AX302" s="13" t="s">
        <v>88</v>
      </c>
      <c r="AY302" s="162" t="s">
        <v>168</v>
      </c>
    </row>
    <row r="303" spans="2:65" s="1" customFormat="1" ht="21.75" customHeight="1">
      <c r="B303" s="30"/>
      <c r="C303" s="171" t="s">
        <v>579</v>
      </c>
      <c r="D303" s="171" t="s">
        <v>410</v>
      </c>
      <c r="E303" s="172" t="s">
        <v>1359</v>
      </c>
      <c r="F303" s="173" t="s">
        <v>1360</v>
      </c>
      <c r="G303" s="174" t="s">
        <v>187</v>
      </c>
      <c r="H303" s="175">
        <v>0.269</v>
      </c>
      <c r="I303" s="176"/>
      <c r="J303" s="177">
        <f>ROUND(I303*H303,2)</f>
        <v>0</v>
      </c>
      <c r="K303" s="178"/>
      <c r="L303" s="179"/>
      <c r="M303" s="180" t="s">
        <v>1</v>
      </c>
      <c r="N303" s="181" t="s">
        <v>46</v>
      </c>
      <c r="P303" s="145">
        <f>O303*H303</f>
        <v>0</v>
      </c>
      <c r="Q303" s="145">
        <v>1</v>
      </c>
      <c r="R303" s="145">
        <f>Q303*H303</f>
        <v>0.269</v>
      </c>
      <c r="S303" s="145">
        <v>0</v>
      </c>
      <c r="T303" s="146">
        <f>S303*H303</f>
        <v>0</v>
      </c>
      <c r="AR303" s="147" t="s">
        <v>221</v>
      </c>
      <c r="AT303" s="147" t="s">
        <v>410</v>
      </c>
      <c r="AU303" s="147" t="s">
        <v>98</v>
      </c>
      <c r="AY303" s="15" t="s">
        <v>168</v>
      </c>
      <c r="BE303" s="148">
        <f>IF(N303="základní",J303,0)</f>
        <v>0</v>
      </c>
      <c r="BF303" s="148">
        <f>IF(N303="snížená",J303,0)</f>
        <v>0</v>
      </c>
      <c r="BG303" s="148">
        <f>IF(N303="zákl. přenesená",J303,0)</f>
        <v>0</v>
      </c>
      <c r="BH303" s="148">
        <f>IF(N303="sníž. přenesená",J303,0)</f>
        <v>0</v>
      </c>
      <c r="BI303" s="148">
        <f>IF(N303="nulová",J303,0)</f>
        <v>0</v>
      </c>
      <c r="BJ303" s="15" t="s">
        <v>88</v>
      </c>
      <c r="BK303" s="148">
        <f>ROUND(I303*H303,2)</f>
        <v>0</v>
      </c>
      <c r="BL303" s="15" t="s">
        <v>174</v>
      </c>
      <c r="BM303" s="147" t="s">
        <v>1397</v>
      </c>
    </row>
    <row r="304" spans="2:51" s="12" customFormat="1" ht="10.2">
      <c r="B304" s="153"/>
      <c r="D304" s="154" t="s">
        <v>183</v>
      </c>
      <c r="E304" s="155" t="s">
        <v>1</v>
      </c>
      <c r="F304" s="156" t="s">
        <v>1398</v>
      </c>
      <c r="H304" s="157">
        <v>0.269</v>
      </c>
      <c r="I304" s="158"/>
      <c r="L304" s="153"/>
      <c r="M304" s="159"/>
      <c r="T304" s="160"/>
      <c r="AT304" s="155" t="s">
        <v>183</v>
      </c>
      <c r="AU304" s="155" t="s">
        <v>98</v>
      </c>
      <c r="AV304" s="12" t="s">
        <v>90</v>
      </c>
      <c r="AW304" s="12" t="s">
        <v>36</v>
      </c>
      <c r="AX304" s="12" t="s">
        <v>88</v>
      </c>
      <c r="AY304" s="155" t="s">
        <v>168</v>
      </c>
    </row>
    <row r="305" spans="2:65" s="1" customFormat="1" ht="21.75" customHeight="1">
      <c r="B305" s="30"/>
      <c r="C305" s="171" t="s">
        <v>584</v>
      </c>
      <c r="D305" s="171" t="s">
        <v>410</v>
      </c>
      <c r="E305" s="172" t="s">
        <v>1363</v>
      </c>
      <c r="F305" s="173" t="s">
        <v>1364</v>
      </c>
      <c r="G305" s="174" t="s">
        <v>187</v>
      </c>
      <c r="H305" s="175">
        <v>0.02</v>
      </c>
      <c r="I305" s="176"/>
      <c r="J305" s="177">
        <f>ROUND(I305*H305,2)</f>
        <v>0</v>
      </c>
      <c r="K305" s="178"/>
      <c r="L305" s="179"/>
      <c r="M305" s="180" t="s">
        <v>1</v>
      </c>
      <c r="N305" s="181" t="s">
        <v>46</v>
      </c>
      <c r="P305" s="145">
        <f>O305*H305</f>
        <v>0</v>
      </c>
      <c r="Q305" s="145">
        <v>1</v>
      </c>
      <c r="R305" s="145">
        <f>Q305*H305</f>
        <v>0.02</v>
      </c>
      <c r="S305" s="145">
        <v>0</v>
      </c>
      <c r="T305" s="146">
        <f>S305*H305</f>
        <v>0</v>
      </c>
      <c r="AR305" s="147" t="s">
        <v>221</v>
      </c>
      <c r="AT305" s="147" t="s">
        <v>410</v>
      </c>
      <c r="AU305" s="147" t="s">
        <v>98</v>
      </c>
      <c r="AY305" s="15" t="s">
        <v>168</v>
      </c>
      <c r="BE305" s="148">
        <f>IF(N305="základní",J305,0)</f>
        <v>0</v>
      </c>
      <c r="BF305" s="148">
        <f>IF(N305="snížená",J305,0)</f>
        <v>0</v>
      </c>
      <c r="BG305" s="148">
        <f>IF(N305="zákl. přenesená",J305,0)</f>
        <v>0</v>
      </c>
      <c r="BH305" s="148">
        <f>IF(N305="sníž. přenesená",J305,0)</f>
        <v>0</v>
      </c>
      <c r="BI305" s="148">
        <f>IF(N305="nulová",J305,0)</f>
        <v>0</v>
      </c>
      <c r="BJ305" s="15" t="s">
        <v>88</v>
      </c>
      <c r="BK305" s="148">
        <f>ROUND(I305*H305,2)</f>
        <v>0</v>
      </c>
      <c r="BL305" s="15" t="s">
        <v>174</v>
      </c>
      <c r="BM305" s="147" t="s">
        <v>1399</v>
      </c>
    </row>
    <row r="306" spans="2:51" s="12" customFormat="1" ht="10.2">
      <c r="B306" s="153"/>
      <c r="D306" s="154" t="s">
        <v>183</v>
      </c>
      <c r="E306" s="155" t="s">
        <v>1</v>
      </c>
      <c r="F306" s="156" t="s">
        <v>1367</v>
      </c>
      <c r="H306" s="157">
        <v>0.02</v>
      </c>
      <c r="I306" s="158"/>
      <c r="L306" s="153"/>
      <c r="M306" s="159"/>
      <c r="T306" s="160"/>
      <c r="AT306" s="155" t="s">
        <v>183</v>
      </c>
      <c r="AU306" s="155" t="s">
        <v>98</v>
      </c>
      <c r="AV306" s="12" t="s">
        <v>90</v>
      </c>
      <c r="AW306" s="12" t="s">
        <v>36</v>
      </c>
      <c r="AX306" s="12" t="s">
        <v>88</v>
      </c>
      <c r="AY306" s="155" t="s">
        <v>168</v>
      </c>
    </row>
    <row r="307" spans="2:65" s="1" customFormat="1" ht="16.5" customHeight="1">
      <c r="B307" s="30"/>
      <c r="C307" s="171" t="s">
        <v>589</v>
      </c>
      <c r="D307" s="171" t="s">
        <v>410</v>
      </c>
      <c r="E307" s="172" t="s">
        <v>1037</v>
      </c>
      <c r="F307" s="173" t="s">
        <v>1038</v>
      </c>
      <c r="G307" s="174" t="s">
        <v>187</v>
      </c>
      <c r="H307" s="175">
        <v>0.312</v>
      </c>
      <c r="I307" s="176"/>
      <c r="J307" s="177">
        <f>ROUND(I307*H307,2)</f>
        <v>0</v>
      </c>
      <c r="K307" s="178"/>
      <c r="L307" s="179"/>
      <c r="M307" s="180" t="s">
        <v>1</v>
      </c>
      <c r="N307" s="181" t="s">
        <v>46</v>
      </c>
      <c r="P307" s="145">
        <f>O307*H307</f>
        <v>0</v>
      </c>
      <c r="Q307" s="145">
        <v>1</v>
      </c>
      <c r="R307" s="145">
        <f>Q307*H307</f>
        <v>0.312</v>
      </c>
      <c r="S307" s="145">
        <v>0</v>
      </c>
      <c r="T307" s="146">
        <f>S307*H307</f>
        <v>0</v>
      </c>
      <c r="AR307" s="147" t="s">
        <v>221</v>
      </c>
      <c r="AT307" s="147" t="s">
        <v>410</v>
      </c>
      <c r="AU307" s="147" t="s">
        <v>98</v>
      </c>
      <c r="AY307" s="15" t="s">
        <v>168</v>
      </c>
      <c r="BE307" s="148">
        <f>IF(N307="základní",J307,0)</f>
        <v>0</v>
      </c>
      <c r="BF307" s="148">
        <f>IF(N307="snížená",J307,0)</f>
        <v>0</v>
      </c>
      <c r="BG307" s="148">
        <f>IF(N307="zákl. přenesená",J307,0)</f>
        <v>0</v>
      </c>
      <c r="BH307" s="148">
        <f>IF(N307="sníž. přenesená",J307,0)</f>
        <v>0</v>
      </c>
      <c r="BI307" s="148">
        <f>IF(N307="nulová",J307,0)</f>
        <v>0</v>
      </c>
      <c r="BJ307" s="15" t="s">
        <v>88</v>
      </c>
      <c r="BK307" s="148">
        <f>ROUND(I307*H307,2)</f>
        <v>0</v>
      </c>
      <c r="BL307" s="15" t="s">
        <v>174</v>
      </c>
      <c r="BM307" s="147" t="s">
        <v>1400</v>
      </c>
    </row>
    <row r="308" spans="2:51" s="12" customFormat="1" ht="10.2">
      <c r="B308" s="153"/>
      <c r="D308" s="154" t="s">
        <v>183</v>
      </c>
      <c r="E308" s="155" t="s">
        <v>1</v>
      </c>
      <c r="F308" s="156" t="s">
        <v>1401</v>
      </c>
      <c r="H308" s="157">
        <v>0.312</v>
      </c>
      <c r="I308" s="158"/>
      <c r="L308" s="153"/>
      <c r="M308" s="159"/>
      <c r="T308" s="160"/>
      <c r="AT308" s="155" t="s">
        <v>183</v>
      </c>
      <c r="AU308" s="155" t="s">
        <v>98</v>
      </c>
      <c r="AV308" s="12" t="s">
        <v>90</v>
      </c>
      <c r="AW308" s="12" t="s">
        <v>36</v>
      </c>
      <c r="AX308" s="12" t="s">
        <v>88</v>
      </c>
      <c r="AY308" s="155" t="s">
        <v>168</v>
      </c>
    </row>
    <row r="309" spans="2:65" s="1" customFormat="1" ht="16.5" customHeight="1">
      <c r="B309" s="30"/>
      <c r="C309" s="135" t="s">
        <v>594</v>
      </c>
      <c r="D309" s="135" t="s">
        <v>170</v>
      </c>
      <c r="E309" s="136" t="s">
        <v>1402</v>
      </c>
      <c r="F309" s="137" t="s">
        <v>1403</v>
      </c>
      <c r="G309" s="138" t="s">
        <v>566</v>
      </c>
      <c r="H309" s="139">
        <v>1</v>
      </c>
      <c r="I309" s="140"/>
      <c r="J309" s="141">
        <f>ROUND(I309*H309,2)</f>
        <v>0</v>
      </c>
      <c r="K309" s="142"/>
      <c r="L309" s="30"/>
      <c r="M309" s="143" t="s">
        <v>1</v>
      </c>
      <c r="N309" s="144" t="s">
        <v>46</v>
      </c>
      <c r="P309" s="145">
        <f>O309*H309</f>
        <v>0</v>
      </c>
      <c r="Q309" s="145">
        <v>0.01221</v>
      </c>
      <c r="R309" s="145">
        <f>Q309*H309</f>
        <v>0.01221</v>
      </c>
      <c r="S309" s="145">
        <v>0</v>
      </c>
      <c r="T309" s="146">
        <f>S309*H309</f>
        <v>0</v>
      </c>
      <c r="AR309" s="147" t="s">
        <v>174</v>
      </c>
      <c r="AT309" s="147" t="s">
        <v>170</v>
      </c>
      <c r="AU309" s="147" t="s">
        <v>98</v>
      </c>
      <c r="AY309" s="15" t="s">
        <v>168</v>
      </c>
      <c r="BE309" s="148">
        <f>IF(N309="základní",J309,0)</f>
        <v>0</v>
      </c>
      <c r="BF309" s="148">
        <f>IF(N309="snížená",J309,0)</f>
        <v>0</v>
      </c>
      <c r="BG309" s="148">
        <f>IF(N309="zákl. přenesená",J309,0)</f>
        <v>0</v>
      </c>
      <c r="BH309" s="148">
        <f>IF(N309="sníž. přenesená",J309,0)</f>
        <v>0</v>
      </c>
      <c r="BI309" s="148">
        <f>IF(N309="nulová",J309,0)</f>
        <v>0</v>
      </c>
      <c r="BJ309" s="15" t="s">
        <v>88</v>
      </c>
      <c r="BK309" s="148">
        <f>ROUND(I309*H309,2)</f>
        <v>0</v>
      </c>
      <c r="BL309" s="15" t="s">
        <v>174</v>
      </c>
      <c r="BM309" s="147" t="s">
        <v>1404</v>
      </c>
    </row>
    <row r="310" spans="2:65" s="1" customFormat="1" ht="24.15" customHeight="1">
      <c r="B310" s="30"/>
      <c r="C310" s="135" t="s">
        <v>599</v>
      </c>
      <c r="D310" s="135" t="s">
        <v>170</v>
      </c>
      <c r="E310" s="136" t="s">
        <v>983</v>
      </c>
      <c r="F310" s="137" t="s">
        <v>984</v>
      </c>
      <c r="G310" s="138" t="s">
        <v>179</v>
      </c>
      <c r="H310" s="139">
        <v>42.774</v>
      </c>
      <c r="I310" s="140"/>
      <c r="J310" s="141">
        <f>ROUND(I310*H310,2)</f>
        <v>0</v>
      </c>
      <c r="K310" s="142"/>
      <c r="L310" s="30"/>
      <c r="M310" s="143" t="s">
        <v>1</v>
      </c>
      <c r="N310" s="144" t="s">
        <v>46</v>
      </c>
      <c r="P310" s="145">
        <f>O310*H310</f>
        <v>0</v>
      </c>
      <c r="Q310" s="145">
        <v>0.043</v>
      </c>
      <c r="R310" s="145">
        <f>Q310*H310</f>
        <v>1.8392819999999999</v>
      </c>
      <c r="S310" s="145">
        <v>0.043</v>
      </c>
      <c r="T310" s="146">
        <f>S310*H310</f>
        <v>1.8392819999999999</v>
      </c>
      <c r="AR310" s="147" t="s">
        <v>174</v>
      </c>
      <c r="AT310" s="147" t="s">
        <v>170</v>
      </c>
      <c r="AU310" s="147" t="s">
        <v>98</v>
      </c>
      <c r="AY310" s="15" t="s">
        <v>168</v>
      </c>
      <c r="BE310" s="148">
        <f>IF(N310="základní",J310,0)</f>
        <v>0</v>
      </c>
      <c r="BF310" s="148">
        <f>IF(N310="snížená",J310,0)</f>
        <v>0</v>
      </c>
      <c r="BG310" s="148">
        <f>IF(N310="zákl. přenesená",J310,0)</f>
        <v>0</v>
      </c>
      <c r="BH310" s="148">
        <f>IF(N310="sníž. přenesená",J310,0)</f>
        <v>0</v>
      </c>
      <c r="BI310" s="148">
        <f>IF(N310="nulová",J310,0)</f>
        <v>0</v>
      </c>
      <c r="BJ310" s="15" t="s">
        <v>88</v>
      </c>
      <c r="BK310" s="148">
        <f>ROUND(I310*H310,2)</f>
        <v>0</v>
      </c>
      <c r="BL310" s="15" t="s">
        <v>174</v>
      </c>
      <c r="BM310" s="147" t="s">
        <v>1405</v>
      </c>
    </row>
    <row r="311" spans="2:47" s="1" customFormat="1" ht="10.2">
      <c r="B311" s="30"/>
      <c r="D311" s="149" t="s">
        <v>181</v>
      </c>
      <c r="F311" s="150" t="s">
        <v>986</v>
      </c>
      <c r="I311" s="151"/>
      <c r="L311" s="30"/>
      <c r="M311" s="152"/>
      <c r="T311" s="54"/>
      <c r="AT311" s="15" t="s">
        <v>181</v>
      </c>
      <c r="AU311" s="15" t="s">
        <v>98</v>
      </c>
    </row>
    <row r="312" spans="2:51" s="12" customFormat="1" ht="10.2">
      <c r="B312" s="153"/>
      <c r="D312" s="154" t="s">
        <v>183</v>
      </c>
      <c r="E312" s="155" t="s">
        <v>1</v>
      </c>
      <c r="F312" s="156" t="s">
        <v>1406</v>
      </c>
      <c r="H312" s="157">
        <v>42.774</v>
      </c>
      <c r="I312" s="158"/>
      <c r="L312" s="153"/>
      <c r="M312" s="159"/>
      <c r="T312" s="160"/>
      <c r="AT312" s="155" t="s">
        <v>183</v>
      </c>
      <c r="AU312" s="155" t="s">
        <v>98</v>
      </c>
      <c r="AV312" s="12" t="s">
        <v>90</v>
      </c>
      <c r="AW312" s="12" t="s">
        <v>36</v>
      </c>
      <c r="AX312" s="12" t="s">
        <v>88</v>
      </c>
      <c r="AY312" s="155" t="s">
        <v>168</v>
      </c>
    </row>
    <row r="313" spans="2:65" s="1" customFormat="1" ht="24.15" customHeight="1">
      <c r="B313" s="30"/>
      <c r="C313" s="135" t="s">
        <v>604</v>
      </c>
      <c r="D313" s="135" t="s">
        <v>170</v>
      </c>
      <c r="E313" s="136" t="s">
        <v>989</v>
      </c>
      <c r="F313" s="137" t="s">
        <v>990</v>
      </c>
      <c r="G313" s="138" t="s">
        <v>179</v>
      </c>
      <c r="H313" s="139">
        <v>42.774</v>
      </c>
      <c r="I313" s="140"/>
      <c r="J313" s="141">
        <f>ROUND(I313*H313,2)</f>
        <v>0</v>
      </c>
      <c r="K313" s="142"/>
      <c r="L313" s="30"/>
      <c r="M313" s="143" t="s">
        <v>1</v>
      </c>
      <c r="N313" s="144" t="s">
        <v>46</v>
      </c>
      <c r="P313" s="145">
        <f>O313*H313</f>
        <v>0</v>
      </c>
      <c r="Q313" s="145">
        <v>0.00126</v>
      </c>
      <c r="R313" s="145">
        <f>Q313*H313</f>
        <v>0.053895240000000004</v>
      </c>
      <c r="S313" s="145">
        <v>0</v>
      </c>
      <c r="T313" s="146">
        <f>S313*H313</f>
        <v>0</v>
      </c>
      <c r="AR313" s="147" t="s">
        <v>174</v>
      </c>
      <c r="AT313" s="147" t="s">
        <v>170</v>
      </c>
      <c r="AU313" s="147" t="s">
        <v>98</v>
      </c>
      <c r="AY313" s="15" t="s">
        <v>168</v>
      </c>
      <c r="BE313" s="148">
        <f>IF(N313="základní",J313,0)</f>
        <v>0</v>
      </c>
      <c r="BF313" s="148">
        <f>IF(N313="snížená",J313,0)</f>
        <v>0</v>
      </c>
      <c r="BG313" s="148">
        <f>IF(N313="zákl. přenesená",J313,0)</f>
        <v>0</v>
      </c>
      <c r="BH313" s="148">
        <f>IF(N313="sníž. přenesená",J313,0)</f>
        <v>0</v>
      </c>
      <c r="BI313" s="148">
        <f>IF(N313="nulová",J313,0)</f>
        <v>0</v>
      </c>
      <c r="BJ313" s="15" t="s">
        <v>88</v>
      </c>
      <c r="BK313" s="148">
        <f>ROUND(I313*H313,2)</f>
        <v>0</v>
      </c>
      <c r="BL313" s="15" t="s">
        <v>174</v>
      </c>
      <c r="BM313" s="147" t="s">
        <v>1407</v>
      </c>
    </row>
    <row r="314" spans="2:47" s="1" customFormat="1" ht="10.2">
      <c r="B314" s="30"/>
      <c r="D314" s="149" t="s">
        <v>181</v>
      </c>
      <c r="F314" s="150" t="s">
        <v>992</v>
      </c>
      <c r="I314" s="151"/>
      <c r="L314" s="30"/>
      <c r="M314" s="152"/>
      <c r="T314" s="54"/>
      <c r="AT314" s="15" t="s">
        <v>181</v>
      </c>
      <c r="AU314" s="15" t="s">
        <v>98</v>
      </c>
    </row>
    <row r="315" spans="2:65" s="1" customFormat="1" ht="16.5" customHeight="1">
      <c r="B315" s="30"/>
      <c r="C315" s="171" t="s">
        <v>609</v>
      </c>
      <c r="D315" s="171" t="s">
        <v>410</v>
      </c>
      <c r="E315" s="172" t="s">
        <v>994</v>
      </c>
      <c r="F315" s="173" t="s">
        <v>995</v>
      </c>
      <c r="G315" s="174" t="s">
        <v>767</v>
      </c>
      <c r="H315" s="175">
        <v>79.132</v>
      </c>
      <c r="I315" s="176"/>
      <c r="J315" s="177">
        <f>ROUND(I315*H315,2)</f>
        <v>0</v>
      </c>
      <c r="K315" s="178"/>
      <c r="L315" s="179"/>
      <c r="M315" s="180" t="s">
        <v>1</v>
      </c>
      <c r="N315" s="181" t="s">
        <v>46</v>
      </c>
      <c r="P315" s="145">
        <f>O315*H315</f>
        <v>0</v>
      </c>
      <c r="Q315" s="145">
        <v>0.001</v>
      </c>
      <c r="R315" s="145">
        <f>Q315*H315</f>
        <v>0.07913200000000001</v>
      </c>
      <c r="S315" s="145">
        <v>0</v>
      </c>
      <c r="T315" s="146">
        <f>S315*H315</f>
        <v>0</v>
      </c>
      <c r="AR315" s="147" t="s">
        <v>221</v>
      </c>
      <c r="AT315" s="147" t="s">
        <v>410</v>
      </c>
      <c r="AU315" s="147" t="s">
        <v>98</v>
      </c>
      <c r="AY315" s="15" t="s">
        <v>168</v>
      </c>
      <c r="BE315" s="148">
        <f>IF(N315="základní",J315,0)</f>
        <v>0</v>
      </c>
      <c r="BF315" s="148">
        <f>IF(N315="snížená",J315,0)</f>
        <v>0</v>
      </c>
      <c r="BG315" s="148">
        <f>IF(N315="zákl. přenesená",J315,0)</f>
        <v>0</v>
      </c>
      <c r="BH315" s="148">
        <f>IF(N315="sníž. přenesená",J315,0)</f>
        <v>0</v>
      </c>
      <c r="BI315" s="148">
        <f>IF(N315="nulová",J315,0)</f>
        <v>0</v>
      </c>
      <c r="BJ315" s="15" t="s">
        <v>88</v>
      </c>
      <c r="BK315" s="148">
        <f>ROUND(I315*H315,2)</f>
        <v>0</v>
      </c>
      <c r="BL315" s="15" t="s">
        <v>174</v>
      </c>
      <c r="BM315" s="147" t="s">
        <v>1408</v>
      </c>
    </row>
    <row r="316" spans="2:51" s="12" customFormat="1" ht="10.2">
      <c r="B316" s="153"/>
      <c r="D316" s="154" t="s">
        <v>183</v>
      </c>
      <c r="F316" s="156" t="s">
        <v>1409</v>
      </c>
      <c r="H316" s="157">
        <v>79.132</v>
      </c>
      <c r="I316" s="158"/>
      <c r="L316" s="153"/>
      <c r="M316" s="159"/>
      <c r="T316" s="160"/>
      <c r="AT316" s="155" t="s">
        <v>183</v>
      </c>
      <c r="AU316" s="155" t="s">
        <v>98</v>
      </c>
      <c r="AV316" s="12" t="s">
        <v>90</v>
      </c>
      <c r="AW316" s="12" t="s">
        <v>4</v>
      </c>
      <c r="AX316" s="12" t="s">
        <v>88</v>
      </c>
      <c r="AY316" s="155" t="s">
        <v>168</v>
      </c>
    </row>
    <row r="317" spans="2:63" s="11" customFormat="1" ht="20.85" customHeight="1">
      <c r="B317" s="123"/>
      <c r="D317" s="124" t="s">
        <v>80</v>
      </c>
      <c r="E317" s="133" t="s">
        <v>1410</v>
      </c>
      <c r="F317" s="133" t="s">
        <v>1411</v>
      </c>
      <c r="I317" s="126"/>
      <c r="J317" s="134">
        <f>BK317</f>
        <v>0</v>
      </c>
      <c r="L317" s="123"/>
      <c r="M317" s="128"/>
      <c r="P317" s="129">
        <f>SUM(P318:P348)</f>
        <v>0</v>
      </c>
      <c r="R317" s="129">
        <f>SUM(R318:R348)</f>
        <v>7.13172714</v>
      </c>
      <c r="T317" s="130">
        <f>SUM(T318:T348)</f>
        <v>0.6585019999999999</v>
      </c>
      <c r="AR317" s="124" t="s">
        <v>88</v>
      </c>
      <c r="AT317" s="131" t="s">
        <v>80</v>
      </c>
      <c r="AU317" s="131" t="s">
        <v>90</v>
      </c>
      <c r="AY317" s="124" t="s">
        <v>168</v>
      </c>
      <c r="BK317" s="132">
        <f>SUM(BK318:BK348)</f>
        <v>0</v>
      </c>
    </row>
    <row r="318" spans="2:65" s="1" customFormat="1" ht="33" customHeight="1">
      <c r="B318" s="30"/>
      <c r="C318" s="135" t="s">
        <v>611</v>
      </c>
      <c r="D318" s="135" t="s">
        <v>170</v>
      </c>
      <c r="E318" s="136" t="s">
        <v>1412</v>
      </c>
      <c r="F318" s="137" t="s">
        <v>1413</v>
      </c>
      <c r="G318" s="138" t="s">
        <v>767</v>
      </c>
      <c r="H318" s="139">
        <v>481.85</v>
      </c>
      <c r="I318" s="140"/>
      <c r="J318" s="141">
        <f>ROUND(I318*H318,2)</f>
        <v>0</v>
      </c>
      <c r="K318" s="142"/>
      <c r="L318" s="30"/>
      <c r="M318" s="143" t="s">
        <v>1</v>
      </c>
      <c r="N318" s="144" t="s">
        <v>46</v>
      </c>
      <c r="P318" s="145">
        <f>O318*H318</f>
        <v>0</v>
      </c>
      <c r="Q318" s="145">
        <v>0.01221</v>
      </c>
      <c r="R318" s="145">
        <f>Q318*H318</f>
        <v>5.883388500000001</v>
      </c>
      <c r="S318" s="145">
        <v>0</v>
      </c>
      <c r="T318" s="146">
        <f>S318*H318</f>
        <v>0</v>
      </c>
      <c r="AR318" s="147" t="s">
        <v>174</v>
      </c>
      <c r="AT318" s="147" t="s">
        <v>170</v>
      </c>
      <c r="AU318" s="147" t="s">
        <v>98</v>
      </c>
      <c r="AY318" s="15" t="s">
        <v>168</v>
      </c>
      <c r="BE318" s="148">
        <f>IF(N318="základní",J318,0)</f>
        <v>0</v>
      </c>
      <c r="BF318" s="148">
        <f>IF(N318="snížená",J318,0)</f>
        <v>0</v>
      </c>
      <c r="BG318" s="148">
        <f>IF(N318="zákl. přenesená",J318,0)</f>
        <v>0</v>
      </c>
      <c r="BH318" s="148">
        <f>IF(N318="sníž. přenesená",J318,0)</f>
        <v>0</v>
      </c>
      <c r="BI318" s="148">
        <f>IF(N318="nulová",J318,0)</f>
        <v>0</v>
      </c>
      <c r="BJ318" s="15" t="s">
        <v>88</v>
      </c>
      <c r="BK318" s="148">
        <f>ROUND(I318*H318,2)</f>
        <v>0</v>
      </c>
      <c r="BL318" s="15" t="s">
        <v>174</v>
      </c>
      <c r="BM318" s="147" t="s">
        <v>1414</v>
      </c>
    </row>
    <row r="319" spans="2:51" s="12" customFormat="1" ht="10.2">
      <c r="B319" s="153"/>
      <c r="D319" s="154" t="s">
        <v>183</v>
      </c>
      <c r="E319" s="155" t="s">
        <v>1</v>
      </c>
      <c r="F319" s="156" t="s">
        <v>1415</v>
      </c>
      <c r="H319" s="157">
        <v>252.4</v>
      </c>
      <c r="I319" s="158"/>
      <c r="L319" s="153"/>
      <c r="M319" s="159"/>
      <c r="T319" s="160"/>
      <c r="AT319" s="155" t="s">
        <v>183</v>
      </c>
      <c r="AU319" s="155" t="s">
        <v>98</v>
      </c>
      <c r="AV319" s="12" t="s">
        <v>90</v>
      </c>
      <c r="AW319" s="12" t="s">
        <v>36</v>
      </c>
      <c r="AX319" s="12" t="s">
        <v>81</v>
      </c>
      <c r="AY319" s="155" t="s">
        <v>168</v>
      </c>
    </row>
    <row r="320" spans="2:51" s="12" customFormat="1" ht="10.2">
      <c r="B320" s="153"/>
      <c r="D320" s="154" t="s">
        <v>183</v>
      </c>
      <c r="E320" s="155" t="s">
        <v>1</v>
      </c>
      <c r="F320" s="156" t="s">
        <v>1416</v>
      </c>
      <c r="H320" s="157">
        <v>74.8</v>
      </c>
      <c r="I320" s="158"/>
      <c r="L320" s="153"/>
      <c r="M320" s="159"/>
      <c r="T320" s="160"/>
      <c r="AT320" s="155" t="s">
        <v>183</v>
      </c>
      <c r="AU320" s="155" t="s">
        <v>98</v>
      </c>
      <c r="AV320" s="12" t="s">
        <v>90</v>
      </c>
      <c r="AW320" s="12" t="s">
        <v>36</v>
      </c>
      <c r="AX320" s="12" t="s">
        <v>81</v>
      </c>
      <c r="AY320" s="155" t="s">
        <v>168</v>
      </c>
    </row>
    <row r="321" spans="2:51" s="12" customFormat="1" ht="10.2">
      <c r="B321" s="153"/>
      <c r="D321" s="154" t="s">
        <v>183</v>
      </c>
      <c r="E321" s="155" t="s">
        <v>1</v>
      </c>
      <c r="F321" s="156" t="s">
        <v>1417</v>
      </c>
      <c r="H321" s="157">
        <v>22.8</v>
      </c>
      <c r="I321" s="158"/>
      <c r="L321" s="153"/>
      <c r="M321" s="159"/>
      <c r="T321" s="160"/>
      <c r="AT321" s="155" t="s">
        <v>183</v>
      </c>
      <c r="AU321" s="155" t="s">
        <v>98</v>
      </c>
      <c r="AV321" s="12" t="s">
        <v>90</v>
      </c>
      <c r="AW321" s="12" t="s">
        <v>36</v>
      </c>
      <c r="AX321" s="12" t="s">
        <v>81</v>
      </c>
      <c r="AY321" s="155" t="s">
        <v>168</v>
      </c>
    </row>
    <row r="322" spans="2:51" s="12" customFormat="1" ht="10.2">
      <c r="B322" s="153"/>
      <c r="D322" s="154" t="s">
        <v>183</v>
      </c>
      <c r="E322" s="155" t="s">
        <v>1</v>
      </c>
      <c r="F322" s="156" t="s">
        <v>1418</v>
      </c>
      <c r="H322" s="157">
        <v>22.8</v>
      </c>
      <c r="I322" s="158"/>
      <c r="L322" s="153"/>
      <c r="M322" s="159"/>
      <c r="T322" s="160"/>
      <c r="AT322" s="155" t="s">
        <v>183</v>
      </c>
      <c r="AU322" s="155" t="s">
        <v>98</v>
      </c>
      <c r="AV322" s="12" t="s">
        <v>90</v>
      </c>
      <c r="AW322" s="12" t="s">
        <v>36</v>
      </c>
      <c r="AX322" s="12" t="s">
        <v>81</v>
      </c>
      <c r="AY322" s="155" t="s">
        <v>168</v>
      </c>
    </row>
    <row r="323" spans="2:51" s="12" customFormat="1" ht="10.2">
      <c r="B323" s="153"/>
      <c r="D323" s="154" t="s">
        <v>183</v>
      </c>
      <c r="E323" s="155" t="s">
        <v>1</v>
      </c>
      <c r="F323" s="156" t="s">
        <v>1419</v>
      </c>
      <c r="H323" s="157">
        <v>24.2</v>
      </c>
      <c r="I323" s="158"/>
      <c r="L323" s="153"/>
      <c r="M323" s="159"/>
      <c r="T323" s="160"/>
      <c r="AT323" s="155" t="s">
        <v>183</v>
      </c>
      <c r="AU323" s="155" t="s">
        <v>98</v>
      </c>
      <c r="AV323" s="12" t="s">
        <v>90</v>
      </c>
      <c r="AW323" s="12" t="s">
        <v>36</v>
      </c>
      <c r="AX323" s="12" t="s">
        <v>81</v>
      </c>
      <c r="AY323" s="155" t="s">
        <v>168</v>
      </c>
    </row>
    <row r="324" spans="2:51" s="12" customFormat="1" ht="10.2">
      <c r="B324" s="153"/>
      <c r="D324" s="154" t="s">
        <v>183</v>
      </c>
      <c r="E324" s="155" t="s">
        <v>1</v>
      </c>
      <c r="F324" s="156" t="s">
        <v>1420</v>
      </c>
      <c r="H324" s="157">
        <v>22</v>
      </c>
      <c r="I324" s="158"/>
      <c r="L324" s="153"/>
      <c r="M324" s="159"/>
      <c r="T324" s="160"/>
      <c r="AT324" s="155" t="s">
        <v>183</v>
      </c>
      <c r="AU324" s="155" t="s">
        <v>98</v>
      </c>
      <c r="AV324" s="12" t="s">
        <v>90</v>
      </c>
      <c r="AW324" s="12" t="s">
        <v>36</v>
      </c>
      <c r="AX324" s="12" t="s">
        <v>81</v>
      </c>
      <c r="AY324" s="155" t="s">
        <v>168</v>
      </c>
    </row>
    <row r="325" spans="2:51" s="12" customFormat="1" ht="10.2">
      <c r="B325" s="153"/>
      <c r="D325" s="154" t="s">
        <v>183</v>
      </c>
      <c r="E325" s="155" t="s">
        <v>1</v>
      </c>
      <c r="F325" s="156" t="s">
        <v>1421</v>
      </c>
      <c r="H325" s="157">
        <v>62.85</v>
      </c>
      <c r="I325" s="158"/>
      <c r="L325" s="153"/>
      <c r="M325" s="159"/>
      <c r="T325" s="160"/>
      <c r="AT325" s="155" t="s">
        <v>183</v>
      </c>
      <c r="AU325" s="155" t="s">
        <v>98</v>
      </c>
      <c r="AV325" s="12" t="s">
        <v>90</v>
      </c>
      <c r="AW325" s="12" t="s">
        <v>36</v>
      </c>
      <c r="AX325" s="12" t="s">
        <v>81</v>
      </c>
      <c r="AY325" s="155" t="s">
        <v>168</v>
      </c>
    </row>
    <row r="326" spans="2:51" s="13" customFormat="1" ht="10.2">
      <c r="B326" s="161"/>
      <c r="D326" s="154" t="s">
        <v>183</v>
      </c>
      <c r="E326" s="162" t="s">
        <v>1</v>
      </c>
      <c r="F326" s="163" t="s">
        <v>192</v>
      </c>
      <c r="H326" s="164">
        <v>481.85</v>
      </c>
      <c r="I326" s="165"/>
      <c r="L326" s="161"/>
      <c r="M326" s="166"/>
      <c r="T326" s="167"/>
      <c r="AT326" s="162" t="s">
        <v>183</v>
      </c>
      <c r="AU326" s="162" t="s">
        <v>98</v>
      </c>
      <c r="AV326" s="13" t="s">
        <v>174</v>
      </c>
      <c r="AW326" s="13" t="s">
        <v>36</v>
      </c>
      <c r="AX326" s="13" t="s">
        <v>88</v>
      </c>
      <c r="AY326" s="162" t="s">
        <v>168</v>
      </c>
    </row>
    <row r="327" spans="2:65" s="1" customFormat="1" ht="21.75" customHeight="1">
      <c r="B327" s="30"/>
      <c r="C327" s="171" t="s">
        <v>613</v>
      </c>
      <c r="D327" s="171" t="s">
        <v>410</v>
      </c>
      <c r="E327" s="172" t="s">
        <v>1246</v>
      </c>
      <c r="F327" s="173" t="s">
        <v>1247</v>
      </c>
      <c r="G327" s="174" t="s">
        <v>187</v>
      </c>
      <c r="H327" s="175">
        <v>0.305</v>
      </c>
      <c r="I327" s="176"/>
      <c r="J327" s="177">
        <f>ROUND(I327*H327,2)</f>
        <v>0</v>
      </c>
      <c r="K327" s="178"/>
      <c r="L327" s="179"/>
      <c r="M327" s="180" t="s">
        <v>1</v>
      </c>
      <c r="N327" s="181" t="s">
        <v>46</v>
      </c>
      <c r="P327" s="145">
        <f>O327*H327</f>
        <v>0</v>
      </c>
      <c r="Q327" s="145">
        <v>1</v>
      </c>
      <c r="R327" s="145">
        <f>Q327*H327</f>
        <v>0.305</v>
      </c>
      <c r="S327" s="145">
        <v>0</v>
      </c>
      <c r="T327" s="146">
        <f>S327*H327</f>
        <v>0</v>
      </c>
      <c r="AR327" s="147" t="s">
        <v>221</v>
      </c>
      <c r="AT327" s="147" t="s">
        <v>410</v>
      </c>
      <c r="AU327" s="147" t="s">
        <v>98</v>
      </c>
      <c r="AY327" s="15" t="s">
        <v>168</v>
      </c>
      <c r="BE327" s="148">
        <f>IF(N327="základní",J327,0)</f>
        <v>0</v>
      </c>
      <c r="BF327" s="148">
        <f>IF(N327="snížená",J327,0)</f>
        <v>0</v>
      </c>
      <c r="BG327" s="148">
        <f>IF(N327="zákl. přenesená",J327,0)</f>
        <v>0</v>
      </c>
      <c r="BH327" s="148">
        <f>IF(N327="sníž. přenesená",J327,0)</f>
        <v>0</v>
      </c>
      <c r="BI327" s="148">
        <f>IF(N327="nulová",J327,0)</f>
        <v>0</v>
      </c>
      <c r="BJ327" s="15" t="s">
        <v>88</v>
      </c>
      <c r="BK327" s="148">
        <f>ROUND(I327*H327,2)</f>
        <v>0</v>
      </c>
      <c r="BL327" s="15" t="s">
        <v>174</v>
      </c>
      <c r="BM327" s="147" t="s">
        <v>1422</v>
      </c>
    </row>
    <row r="328" spans="2:51" s="12" customFormat="1" ht="10.2">
      <c r="B328" s="153"/>
      <c r="D328" s="154" t="s">
        <v>183</v>
      </c>
      <c r="E328" s="155" t="s">
        <v>1</v>
      </c>
      <c r="F328" s="156" t="s">
        <v>1423</v>
      </c>
      <c r="H328" s="157">
        <v>0.278</v>
      </c>
      <c r="I328" s="158"/>
      <c r="L328" s="153"/>
      <c r="M328" s="159"/>
      <c r="T328" s="160"/>
      <c r="AT328" s="155" t="s">
        <v>183</v>
      </c>
      <c r="AU328" s="155" t="s">
        <v>98</v>
      </c>
      <c r="AV328" s="12" t="s">
        <v>90</v>
      </c>
      <c r="AW328" s="12" t="s">
        <v>36</v>
      </c>
      <c r="AX328" s="12" t="s">
        <v>81</v>
      </c>
      <c r="AY328" s="155" t="s">
        <v>168</v>
      </c>
    </row>
    <row r="329" spans="2:51" s="12" customFormat="1" ht="10.2">
      <c r="B329" s="153"/>
      <c r="D329" s="154" t="s">
        <v>183</v>
      </c>
      <c r="E329" s="155" t="s">
        <v>1</v>
      </c>
      <c r="F329" s="156" t="s">
        <v>1424</v>
      </c>
      <c r="H329" s="157">
        <v>0.027</v>
      </c>
      <c r="I329" s="158"/>
      <c r="L329" s="153"/>
      <c r="M329" s="159"/>
      <c r="T329" s="160"/>
      <c r="AT329" s="155" t="s">
        <v>183</v>
      </c>
      <c r="AU329" s="155" t="s">
        <v>98</v>
      </c>
      <c r="AV329" s="12" t="s">
        <v>90</v>
      </c>
      <c r="AW329" s="12" t="s">
        <v>36</v>
      </c>
      <c r="AX329" s="12" t="s">
        <v>81</v>
      </c>
      <c r="AY329" s="155" t="s">
        <v>168</v>
      </c>
    </row>
    <row r="330" spans="2:51" s="13" customFormat="1" ht="10.2">
      <c r="B330" s="161"/>
      <c r="D330" s="154" t="s">
        <v>183</v>
      </c>
      <c r="E330" s="162" t="s">
        <v>1</v>
      </c>
      <c r="F330" s="163" t="s">
        <v>192</v>
      </c>
      <c r="H330" s="164">
        <v>0.30500000000000005</v>
      </c>
      <c r="I330" s="165"/>
      <c r="L330" s="161"/>
      <c r="M330" s="166"/>
      <c r="T330" s="167"/>
      <c r="AT330" s="162" t="s">
        <v>183</v>
      </c>
      <c r="AU330" s="162" t="s">
        <v>98</v>
      </c>
      <c r="AV330" s="13" t="s">
        <v>174</v>
      </c>
      <c r="AW330" s="13" t="s">
        <v>36</v>
      </c>
      <c r="AX330" s="13" t="s">
        <v>88</v>
      </c>
      <c r="AY330" s="162" t="s">
        <v>168</v>
      </c>
    </row>
    <row r="331" spans="2:65" s="1" customFormat="1" ht="21.75" customHeight="1">
      <c r="B331" s="30"/>
      <c r="C331" s="171" t="s">
        <v>617</v>
      </c>
      <c r="D331" s="171" t="s">
        <v>410</v>
      </c>
      <c r="E331" s="172" t="s">
        <v>1425</v>
      </c>
      <c r="F331" s="173" t="s">
        <v>1426</v>
      </c>
      <c r="G331" s="174" t="s">
        <v>187</v>
      </c>
      <c r="H331" s="175">
        <v>0.082</v>
      </c>
      <c r="I331" s="176"/>
      <c r="J331" s="177">
        <f>ROUND(I331*H331,2)</f>
        <v>0</v>
      </c>
      <c r="K331" s="178"/>
      <c r="L331" s="179"/>
      <c r="M331" s="180" t="s">
        <v>1</v>
      </c>
      <c r="N331" s="181" t="s">
        <v>46</v>
      </c>
      <c r="P331" s="145">
        <f>O331*H331</f>
        <v>0</v>
      </c>
      <c r="Q331" s="145">
        <v>1</v>
      </c>
      <c r="R331" s="145">
        <f>Q331*H331</f>
        <v>0.082</v>
      </c>
      <c r="S331" s="145">
        <v>0</v>
      </c>
      <c r="T331" s="146">
        <f>S331*H331</f>
        <v>0</v>
      </c>
      <c r="AR331" s="147" t="s">
        <v>221</v>
      </c>
      <c r="AT331" s="147" t="s">
        <v>410</v>
      </c>
      <c r="AU331" s="147" t="s">
        <v>98</v>
      </c>
      <c r="AY331" s="15" t="s">
        <v>168</v>
      </c>
      <c r="BE331" s="148">
        <f>IF(N331="základní",J331,0)</f>
        <v>0</v>
      </c>
      <c r="BF331" s="148">
        <f>IF(N331="snížená",J331,0)</f>
        <v>0</v>
      </c>
      <c r="BG331" s="148">
        <f>IF(N331="zákl. přenesená",J331,0)</f>
        <v>0</v>
      </c>
      <c r="BH331" s="148">
        <f>IF(N331="sníž. přenesená",J331,0)</f>
        <v>0</v>
      </c>
      <c r="BI331" s="148">
        <f>IF(N331="nulová",J331,0)</f>
        <v>0</v>
      </c>
      <c r="BJ331" s="15" t="s">
        <v>88</v>
      </c>
      <c r="BK331" s="148">
        <f>ROUND(I331*H331,2)</f>
        <v>0</v>
      </c>
      <c r="BL331" s="15" t="s">
        <v>174</v>
      </c>
      <c r="BM331" s="147" t="s">
        <v>1427</v>
      </c>
    </row>
    <row r="332" spans="2:51" s="12" customFormat="1" ht="10.2">
      <c r="B332" s="153"/>
      <c r="D332" s="154" t="s">
        <v>183</v>
      </c>
      <c r="E332" s="155" t="s">
        <v>1</v>
      </c>
      <c r="F332" s="156" t="s">
        <v>1428</v>
      </c>
      <c r="H332" s="157">
        <v>0.082</v>
      </c>
      <c r="I332" s="158"/>
      <c r="L332" s="153"/>
      <c r="M332" s="159"/>
      <c r="T332" s="160"/>
      <c r="AT332" s="155" t="s">
        <v>183</v>
      </c>
      <c r="AU332" s="155" t="s">
        <v>98</v>
      </c>
      <c r="AV332" s="12" t="s">
        <v>90</v>
      </c>
      <c r="AW332" s="12" t="s">
        <v>36</v>
      </c>
      <c r="AX332" s="12" t="s">
        <v>88</v>
      </c>
      <c r="AY332" s="155" t="s">
        <v>168</v>
      </c>
    </row>
    <row r="333" spans="2:65" s="1" customFormat="1" ht="24.15" customHeight="1">
      <c r="B333" s="30"/>
      <c r="C333" s="171" t="s">
        <v>624</v>
      </c>
      <c r="D333" s="171" t="s">
        <v>410</v>
      </c>
      <c r="E333" s="172" t="s">
        <v>1429</v>
      </c>
      <c r="F333" s="173" t="s">
        <v>1430</v>
      </c>
      <c r="G333" s="174" t="s">
        <v>187</v>
      </c>
      <c r="H333" s="175">
        <v>0.05</v>
      </c>
      <c r="I333" s="176"/>
      <c r="J333" s="177">
        <f>ROUND(I333*H333,2)</f>
        <v>0</v>
      </c>
      <c r="K333" s="178"/>
      <c r="L333" s="179"/>
      <c r="M333" s="180" t="s">
        <v>1</v>
      </c>
      <c r="N333" s="181" t="s">
        <v>46</v>
      </c>
      <c r="P333" s="145">
        <f>O333*H333</f>
        <v>0</v>
      </c>
      <c r="Q333" s="145">
        <v>1</v>
      </c>
      <c r="R333" s="145">
        <f>Q333*H333</f>
        <v>0.05</v>
      </c>
      <c r="S333" s="145">
        <v>0</v>
      </c>
      <c r="T333" s="146">
        <f>S333*H333</f>
        <v>0</v>
      </c>
      <c r="AR333" s="147" t="s">
        <v>221</v>
      </c>
      <c r="AT333" s="147" t="s">
        <v>410</v>
      </c>
      <c r="AU333" s="147" t="s">
        <v>98</v>
      </c>
      <c r="AY333" s="15" t="s">
        <v>168</v>
      </c>
      <c r="BE333" s="148">
        <f>IF(N333="základní",J333,0)</f>
        <v>0</v>
      </c>
      <c r="BF333" s="148">
        <f>IF(N333="snížená",J333,0)</f>
        <v>0</v>
      </c>
      <c r="BG333" s="148">
        <f>IF(N333="zákl. přenesená",J333,0)</f>
        <v>0</v>
      </c>
      <c r="BH333" s="148">
        <f>IF(N333="sníž. přenesená",J333,0)</f>
        <v>0</v>
      </c>
      <c r="BI333" s="148">
        <f>IF(N333="nulová",J333,0)</f>
        <v>0</v>
      </c>
      <c r="BJ333" s="15" t="s">
        <v>88</v>
      </c>
      <c r="BK333" s="148">
        <f>ROUND(I333*H333,2)</f>
        <v>0</v>
      </c>
      <c r="BL333" s="15" t="s">
        <v>174</v>
      </c>
      <c r="BM333" s="147" t="s">
        <v>1431</v>
      </c>
    </row>
    <row r="334" spans="2:51" s="12" customFormat="1" ht="10.2">
      <c r="B334" s="153"/>
      <c r="D334" s="154" t="s">
        <v>183</v>
      </c>
      <c r="E334" s="155" t="s">
        <v>1</v>
      </c>
      <c r="F334" s="156" t="s">
        <v>1432</v>
      </c>
      <c r="H334" s="157">
        <v>0.025</v>
      </c>
      <c r="I334" s="158"/>
      <c r="L334" s="153"/>
      <c r="M334" s="159"/>
      <c r="T334" s="160"/>
      <c r="AT334" s="155" t="s">
        <v>183</v>
      </c>
      <c r="AU334" s="155" t="s">
        <v>98</v>
      </c>
      <c r="AV334" s="12" t="s">
        <v>90</v>
      </c>
      <c r="AW334" s="12" t="s">
        <v>36</v>
      </c>
      <c r="AX334" s="12" t="s">
        <v>81</v>
      </c>
      <c r="AY334" s="155" t="s">
        <v>168</v>
      </c>
    </row>
    <row r="335" spans="2:51" s="12" customFormat="1" ht="10.2">
      <c r="B335" s="153"/>
      <c r="D335" s="154" t="s">
        <v>183</v>
      </c>
      <c r="E335" s="155" t="s">
        <v>1</v>
      </c>
      <c r="F335" s="156" t="s">
        <v>1433</v>
      </c>
      <c r="H335" s="157">
        <v>0.025</v>
      </c>
      <c r="I335" s="158"/>
      <c r="L335" s="153"/>
      <c r="M335" s="159"/>
      <c r="T335" s="160"/>
      <c r="AT335" s="155" t="s">
        <v>183</v>
      </c>
      <c r="AU335" s="155" t="s">
        <v>98</v>
      </c>
      <c r="AV335" s="12" t="s">
        <v>90</v>
      </c>
      <c r="AW335" s="12" t="s">
        <v>36</v>
      </c>
      <c r="AX335" s="12" t="s">
        <v>81</v>
      </c>
      <c r="AY335" s="155" t="s">
        <v>168</v>
      </c>
    </row>
    <row r="336" spans="2:51" s="13" customFormat="1" ht="10.2">
      <c r="B336" s="161"/>
      <c r="D336" s="154" t="s">
        <v>183</v>
      </c>
      <c r="E336" s="162" t="s">
        <v>1</v>
      </c>
      <c r="F336" s="163" t="s">
        <v>192</v>
      </c>
      <c r="H336" s="164">
        <v>0.05</v>
      </c>
      <c r="I336" s="165"/>
      <c r="L336" s="161"/>
      <c r="M336" s="166"/>
      <c r="T336" s="167"/>
      <c r="AT336" s="162" t="s">
        <v>183</v>
      </c>
      <c r="AU336" s="162" t="s">
        <v>98</v>
      </c>
      <c r="AV336" s="13" t="s">
        <v>174</v>
      </c>
      <c r="AW336" s="13" t="s">
        <v>36</v>
      </c>
      <c r="AX336" s="13" t="s">
        <v>88</v>
      </c>
      <c r="AY336" s="162" t="s">
        <v>168</v>
      </c>
    </row>
    <row r="337" spans="2:65" s="1" customFormat="1" ht="24.15" customHeight="1">
      <c r="B337" s="30"/>
      <c r="C337" s="171" t="s">
        <v>630</v>
      </c>
      <c r="D337" s="171" t="s">
        <v>410</v>
      </c>
      <c r="E337" s="172" t="s">
        <v>1434</v>
      </c>
      <c r="F337" s="173" t="s">
        <v>1435</v>
      </c>
      <c r="G337" s="174" t="s">
        <v>187</v>
      </c>
      <c r="H337" s="175">
        <v>0.024</v>
      </c>
      <c r="I337" s="176"/>
      <c r="J337" s="177">
        <f>ROUND(I337*H337,2)</f>
        <v>0</v>
      </c>
      <c r="K337" s="178"/>
      <c r="L337" s="179"/>
      <c r="M337" s="180" t="s">
        <v>1</v>
      </c>
      <c r="N337" s="181" t="s">
        <v>46</v>
      </c>
      <c r="P337" s="145">
        <f>O337*H337</f>
        <v>0</v>
      </c>
      <c r="Q337" s="145">
        <v>1</v>
      </c>
      <c r="R337" s="145">
        <f>Q337*H337</f>
        <v>0.024</v>
      </c>
      <c r="S337" s="145">
        <v>0</v>
      </c>
      <c r="T337" s="146">
        <f>S337*H337</f>
        <v>0</v>
      </c>
      <c r="AR337" s="147" t="s">
        <v>221</v>
      </c>
      <c r="AT337" s="147" t="s">
        <v>410</v>
      </c>
      <c r="AU337" s="147" t="s">
        <v>98</v>
      </c>
      <c r="AY337" s="15" t="s">
        <v>168</v>
      </c>
      <c r="BE337" s="148">
        <f>IF(N337="základní",J337,0)</f>
        <v>0</v>
      </c>
      <c r="BF337" s="148">
        <f>IF(N337="snížená",J337,0)</f>
        <v>0</v>
      </c>
      <c r="BG337" s="148">
        <f>IF(N337="zákl. přenesená",J337,0)</f>
        <v>0</v>
      </c>
      <c r="BH337" s="148">
        <f>IF(N337="sníž. přenesená",J337,0)</f>
        <v>0</v>
      </c>
      <c r="BI337" s="148">
        <f>IF(N337="nulová",J337,0)</f>
        <v>0</v>
      </c>
      <c r="BJ337" s="15" t="s">
        <v>88</v>
      </c>
      <c r="BK337" s="148">
        <f>ROUND(I337*H337,2)</f>
        <v>0</v>
      </c>
      <c r="BL337" s="15" t="s">
        <v>174</v>
      </c>
      <c r="BM337" s="147" t="s">
        <v>1436</v>
      </c>
    </row>
    <row r="338" spans="2:51" s="12" customFormat="1" ht="10.2">
      <c r="B338" s="153"/>
      <c r="D338" s="154" t="s">
        <v>183</v>
      </c>
      <c r="E338" s="155" t="s">
        <v>1</v>
      </c>
      <c r="F338" s="156" t="s">
        <v>1437</v>
      </c>
      <c r="H338" s="157">
        <v>0.024</v>
      </c>
      <c r="I338" s="158"/>
      <c r="L338" s="153"/>
      <c r="M338" s="159"/>
      <c r="T338" s="160"/>
      <c r="AT338" s="155" t="s">
        <v>183</v>
      </c>
      <c r="AU338" s="155" t="s">
        <v>98</v>
      </c>
      <c r="AV338" s="12" t="s">
        <v>90</v>
      </c>
      <c r="AW338" s="12" t="s">
        <v>36</v>
      </c>
      <c r="AX338" s="12" t="s">
        <v>88</v>
      </c>
      <c r="AY338" s="155" t="s">
        <v>168</v>
      </c>
    </row>
    <row r="339" spans="2:65" s="1" customFormat="1" ht="16.5" customHeight="1">
      <c r="B339" s="30"/>
      <c r="C339" s="171" t="s">
        <v>636</v>
      </c>
      <c r="D339" s="171" t="s">
        <v>410</v>
      </c>
      <c r="E339" s="172" t="s">
        <v>1037</v>
      </c>
      <c r="F339" s="173" t="s">
        <v>1038</v>
      </c>
      <c r="G339" s="174" t="s">
        <v>187</v>
      </c>
      <c r="H339" s="175">
        <v>0.069</v>
      </c>
      <c r="I339" s="176"/>
      <c r="J339" s="177">
        <f>ROUND(I339*H339,2)</f>
        <v>0</v>
      </c>
      <c r="K339" s="178"/>
      <c r="L339" s="179"/>
      <c r="M339" s="180" t="s">
        <v>1</v>
      </c>
      <c r="N339" s="181" t="s">
        <v>46</v>
      </c>
      <c r="P339" s="145">
        <f>O339*H339</f>
        <v>0</v>
      </c>
      <c r="Q339" s="145">
        <v>1</v>
      </c>
      <c r="R339" s="145">
        <f>Q339*H339</f>
        <v>0.069</v>
      </c>
      <c r="S339" s="145">
        <v>0</v>
      </c>
      <c r="T339" s="146">
        <f>S339*H339</f>
        <v>0</v>
      </c>
      <c r="AR339" s="147" t="s">
        <v>221</v>
      </c>
      <c r="AT339" s="147" t="s">
        <v>410</v>
      </c>
      <c r="AU339" s="147" t="s">
        <v>98</v>
      </c>
      <c r="AY339" s="15" t="s">
        <v>168</v>
      </c>
      <c r="BE339" s="148">
        <f>IF(N339="základní",J339,0)</f>
        <v>0</v>
      </c>
      <c r="BF339" s="148">
        <f>IF(N339="snížená",J339,0)</f>
        <v>0</v>
      </c>
      <c r="BG339" s="148">
        <f>IF(N339="zákl. přenesená",J339,0)</f>
        <v>0</v>
      </c>
      <c r="BH339" s="148">
        <f>IF(N339="sníž. přenesená",J339,0)</f>
        <v>0</v>
      </c>
      <c r="BI339" s="148">
        <f>IF(N339="nulová",J339,0)</f>
        <v>0</v>
      </c>
      <c r="BJ339" s="15" t="s">
        <v>88</v>
      </c>
      <c r="BK339" s="148">
        <f>ROUND(I339*H339,2)</f>
        <v>0</v>
      </c>
      <c r="BL339" s="15" t="s">
        <v>174</v>
      </c>
      <c r="BM339" s="147" t="s">
        <v>1438</v>
      </c>
    </row>
    <row r="340" spans="2:51" s="12" customFormat="1" ht="10.2">
      <c r="B340" s="153"/>
      <c r="D340" s="154" t="s">
        <v>183</v>
      </c>
      <c r="E340" s="155" t="s">
        <v>1</v>
      </c>
      <c r="F340" s="156" t="s">
        <v>1439</v>
      </c>
      <c r="H340" s="157">
        <v>0.069</v>
      </c>
      <c r="I340" s="158"/>
      <c r="L340" s="153"/>
      <c r="M340" s="159"/>
      <c r="T340" s="160"/>
      <c r="AT340" s="155" t="s">
        <v>183</v>
      </c>
      <c r="AU340" s="155" t="s">
        <v>98</v>
      </c>
      <c r="AV340" s="12" t="s">
        <v>90</v>
      </c>
      <c r="AW340" s="12" t="s">
        <v>36</v>
      </c>
      <c r="AX340" s="12" t="s">
        <v>88</v>
      </c>
      <c r="AY340" s="155" t="s">
        <v>168</v>
      </c>
    </row>
    <row r="341" spans="2:65" s="1" customFormat="1" ht="16.5" customHeight="1">
      <c r="B341" s="30"/>
      <c r="C341" s="135" t="s">
        <v>642</v>
      </c>
      <c r="D341" s="135" t="s">
        <v>170</v>
      </c>
      <c r="E341" s="136" t="s">
        <v>1440</v>
      </c>
      <c r="F341" s="137" t="s">
        <v>1441</v>
      </c>
      <c r="G341" s="138" t="s">
        <v>566</v>
      </c>
      <c r="H341" s="139">
        <v>1</v>
      </c>
      <c r="I341" s="140"/>
      <c r="J341" s="141">
        <f>ROUND(I341*H341,2)</f>
        <v>0</v>
      </c>
      <c r="K341" s="142"/>
      <c r="L341" s="30"/>
      <c r="M341" s="143" t="s">
        <v>1</v>
      </c>
      <c r="N341" s="144" t="s">
        <v>46</v>
      </c>
      <c r="P341" s="145">
        <f>O341*H341</f>
        <v>0</v>
      </c>
      <c r="Q341" s="145">
        <v>0.01221</v>
      </c>
      <c r="R341" s="145">
        <f>Q341*H341</f>
        <v>0.01221</v>
      </c>
      <c r="S341" s="145">
        <v>0</v>
      </c>
      <c r="T341" s="146">
        <f>S341*H341</f>
        <v>0</v>
      </c>
      <c r="AR341" s="147" t="s">
        <v>174</v>
      </c>
      <c r="AT341" s="147" t="s">
        <v>170</v>
      </c>
      <c r="AU341" s="147" t="s">
        <v>98</v>
      </c>
      <c r="AY341" s="15" t="s">
        <v>168</v>
      </c>
      <c r="BE341" s="148">
        <f>IF(N341="základní",J341,0)</f>
        <v>0</v>
      </c>
      <c r="BF341" s="148">
        <f>IF(N341="snížená",J341,0)</f>
        <v>0</v>
      </c>
      <c r="BG341" s="148">
        <f>IF(N341="zákl. přenesená",J341,0)</f>
        <v>0</v>
      </c>
      <c r="BH341" s="148">
        <f>IF(N341="sníž. přenesená",J341,0)</f>
        <v>0</v>
      </c>
      <c r="BI341" s="148">
        <f>IF(N341="nulová",J341,0)</f>
        <v>0</v>
      </c>
      <c r="BJ341" s="15" t="s">
        <v>88</v>
      </c>
      <c r="BK341" s="148">
        <f>ROUND(I341*H341,2)</f>
        <v>0</v>
      </c>
      <c r="BL341" s="15" t="s">
        <v>174</v>
      </c>
      <c r="BM341" s="147" t="s">
        <v>1442</v>
      </c>
    </row>
    <row r="342" spans="2:65" s="1" customFormat="1" ht="24.15" customHeight="1">
      <c r="B342" s="30"/>
      <c r="C342" s="135" t="s">
        <v>648</v>
      </c>
      <c r="D342" s="135" t="s">
        <v>170</v>
      </c>
      <c r="E342" s="136" t="s">
        <v>983</v>
      </c>
      <c r="F342" s="137" t="s">
        <v>984</v>
      </c>
      <c r="G342" s="138" t="s">
        <v>179</v>
      </c>
      <c r="H342" s="139">
        <v>15.314</v>
      </c>
      <c r="I342" s="140"/>
      <c r="J342" s="141">
        <f>ROUND(I342*H342,2)</f>
        <v>0</v>
      </c>
      <c r="K342" s="142"/>
      <c r="L342" s="30"/>
      <c r="M342" s="143" t="s">
        <v>1</v>
      </c>
      <c r="N342" s="144" t="s">
        <v>46</v>
      </c>
      <c r="P342" s="145">
        <f>O342*H342</f>
        <v>0</v>
      </c>
      <c r="Q342" s="145">
        <v>0.043</v>
      </c>
      <c r="R342" s="145">
        <f>Q342*H342</f>
        <v>0.6585019999999999</v>
      </c>
      <c r="S342" s="145">
        <v>0.043</v>
      </c>
      <c r="T342" s="146">
        <f>S342*H342</f>
        <v>0.6585019999999999</v>
      </c>
      <c r="AR342" s="147" t="s">
        <v>174</v>
      </c>
      <c r="AT342" s="147" t="s">
        <v>170</v>
      </c>
      <c r="AU342" s="147" t="s">
        <v>98</v>
      </c>
      <c r="AY342" s="15" t="s">
        <v>168</v>
      </c>
      <c r="BE342" s="148">
        <f>IF(N342="základní",J342,0)</f>
        <v>0</v>
      </c>
      <c r="BF342" s="148">
        <f>IF(N342="snížená",J342,0)</f>
        <v>0</v>
      </c>
      <c r="BG342" s="148">
        <f>IF(N342="zákl. přenesená",J342,0)</f>
        <v>0</v>
      </c>
      <c r="BH342" s="148">
        <f>IF(N342="sníž. přenesená",J342,0)</f>
        <v>0</v>
      </c>
      <c r="BI342" s="148">
        <f>IF(N342="nulová",J342,0)</f>
        <v>0</v>
      </c>
      <c r="BJ342" s="15" t="s">
        <v>88</v>
      </c>
      <c r="BK342" s="148">
        <f>ROUND(I342*H342,2)</f>
        <v>0</v>
      </c>
      <c r="BL342" s="15" t="s">
        <v>174</v>
      </c>
      <c r="BM342" s="147" t="s">
        <v>1443</v>
      </c>
    </row>
    <row r="343" spans="2:47" s="1" customFormat="1" ht="10.2">
      <c r="B343" s="30"/>
      <c r="D343" s="149" t="s">
        <v>181</v>
      </c>
      <c r="F343" s="150" t="s">
        <v>986</v>
      </c>
      <c r="I343" s="151"/>
      <c r="L343" s="30"/>
      <c r="M343" s="152"/>
      <c r="T343" s="54"/>
      <c r="AT343" s="15" t="s">
        <v>181</v>
      </c>
      <c r="AU343" s="15" t="s">
        <v>98</v>
      </c>
    </row>
    <row r="344" spans="2:51" s="12" customFormat="1" ht="10.2">
      <c r="B344" s="153"/>
      <c r="D344" s="154" t="s">
        <v>183</v>
      </c>
      <c r="E344" s="155" t="s">
        <v>1</v>
      </c>
      <c r="F344" s="156" t="s">
        <v>1444</v>
      </c>
      <c r="H344" s="157">
        <v>15.314</v>
      </c>
      <c r="I344" s="158"/>
      <c r="L344" s="153"/>
      <c r="M344" s="159"/>
      <c r="T344" s="160"/>
      <c r="AT344" s="155" t="s">
        <v>183</v>
      </c>
      <c r="AU344" s="155" t="s">
        <v>98</v>
      </c>
      <c r="AV344" s="12" t="s">
        <v>90</v>
      </c>
      <c r="AW344" s="12" t="s">
        <v>36</v>
      </c>
      <c r="AX344" s="12" t="s">
        <v>88</v>
      </c>
      <c r="AY344" s="155" t="s">
        <v>168</v>
      </c>
    </row>
    <row r="345" spans="2:65" s="1" customFormat="1" ht="24.15" customHeight="1">
      <c r="B345" s="30"/>
      <c r="C345" s="135" t="s">
        <v>653</v>
      </c>
      <c r="D345" s="135" t="s">
        <v>170</v>
      </c>
      <c r="E345" s="136" t="s">
        <v>989</v>
      </c>
      <c r="F345" s="137" t="s">
        <v>990</v>
      </c>
      <c r="G345" s="138" t="s">
        <v>179</v>
      </c>
      <c r="H345" s="139">
        <v>15.314</v>
      </c>
      <c r="I345" s="140"/>
      <c r="J345" s="141">
        <f>ROUND(I345*H345,2)</f>
        <v>0</v>
      </c>
      <c r="K345" s="142"/>
      <c r="L345" s="30"/>
      <c r="M345" s="143" t="s">
        <v>1</v>
      </c>
      <c r="N345" s="144" t="s">
        <v>46</v>
      </c>
      <c r="P345" s="145">
        <f>O345*H345</f>
        <v>0</v>
      </c>
      <c r="Q345" s="145">
        <v>0.00126</v>
      </c>
      <c r="R345" s="145">
        <f>Q345*H345</f>
        <v>0.01929564</v>
      </c>
      <c r="S345" s="145">
        <v>0</v>
      </c>
      <c r="T345" s="146">
        <f>S345*H345</f>
        <v>0</v>
      </c>
      <c r="AR345" s="147" t="s">
        <v>174</v>
      </c>
      <c r="AT345" s="147" t="s">
        <v>170</v>
      </c>
      <c r="AU345" s="147" t="s">
        <v>98</v>
      </c>
      <c r="AY345" s="15" t="s">
        <v>168</v>
      </c>
      <c r="BE345" s="148">
        <f>IF(N345="základní",J345,0)</f>
        <v>0</v>
      </c>
      <c r="BF345" s="148">
        <f>IF(N345="snížená",J345,0)</f>
        <v>0</v>
      </c>
      <c r="BG345" s="148">
        <f>IF(N345="zákl. přenesená",J345,0)</f>
        <v>0</v>
      </c>
      <c r="BH345" s="148">
        <f>IF(N345="sníž. přenesená",J345,0)</f>
        <v>0</v>
      </c>
      <c r="BI345" s="148">
        <f>IF(N345="nulová",J345,0)</f>
        <v>0</v>
      </c>
      <c r="BJ345" s="15" t="s">
        <v>88</v>
      </c>
      <c r="BK345" s="148">
        <f>ROUND(I345*H345,2)</f>
        <v>0</v>
      </c>
      <c r="BL345" s="15" t="s">
        <v>174</v>
      </c>
      <c r="BM345" s="147" t="s">
        <v>1445</v>
      </c>
    </row>
    <row r="346" spans="2:47" s="1" customFormat="1" ht="10.2">
      <c r="B346" s="30"/>
      <c r="D346" s="149" t="s">
        <v>181</v>
      </c>
      <c r="F346" s="150" t="s">
        <v>992</v>
      </c>
      <c r="I346" s="151"/>
      <c r="L346" s="30"/>
      <c r="M346" s="152"/>
      <c r="T346" s="54"/>
      <c r="AT346" s="15" t="s">
        <v>181</v>
      </c>
      <c r="AU346" s="15" t="s">
        <v>98</v>
      </c>
    </row>
    <row r="347" spans="2:65" s="1" customFormat="1" ht="16.5" customHeight="1">
      <c r="B347" s="30"/>
      <c r="C347" s="171" t="s">
        <v>658</v>
      </c>
      <c r="D347" s="171" t="s">
        <v>410</v>
      </c>
      <c r="E347" s="172" t="s">
        <v>994</v>
      </c>
      <c r="F347" s="173" t="s">
        <v>995</v>
      </c>
      <c r="G347" s="174" t="s">
        <v>767</v>
      </c>
      <c r="H347" s="175">
        <v>28.331</v>
      </c>
      <c r="I347" s="176"/>
      <c r="J347" s="177">
        <f>ROUND(I347*H347,2)</f>
        <v>0</v>
      </c>
      <c r="K347" s="178"/>
      <c r="L347" s="179"/>
      <c r="M347" s="180" t="s">
        <v>1</v>
      </c>
      <c r="N347" s="181" t="s">
        <v>46</v>
      </c>
      <c r="P347" s="145">
        <f>O347*H347</f>
        <v>0</v>
      </c>
      <c r="Q347" s="145">
        <v>0.001</v>
      </c>
      <c r="R347" s="145">
        <f>Q347*H347</f>
        <v>0.028331</v>
      </c>
      <c r="S347" s="145">
        <v>0</v>
      </c>
      <c r="T347" s="146">
        <f>S347*H347</f>
        <v>0</v>
      </c>
      <c r="AR347" s="147" t="s">
        <v>221</v>
      </c>
      <c r="AT347" s="147" t="s">
        <v>410</v>
      </c>
      <c r="AU347" s="147" t="s">
        <v>98</v>
      </c>
      <c r="AY347" s="15" t="s">
        <v>168</v>
      </c>
      <c r="BE347" s="148">
        <f>IF(N347="základní",J347,0)</f>
        <v>0</v>
      </c>
      <c r="BF347" s="148">
        <f>IF(N347="snížená",J347,0)</f>
        <v>0</v>
      </c>
      <c r="BG347" s="148">
        <f>IF(N347="zákl. přenesená",J347,0)</f>
        <v>0</v>
      </c>
      <c r="BH347" s="148">
        <f>IF(N347="sníž. přenesená",J347,0)</f>
        <v>0</v>
      </c>
      <c r="BI347" s="148">
        <f>IF(N347="nulová",J347,0)</f>
        <v>0</v>
      </c>
      <c r="BJ347" s="15" t="s">
        <v>88</v>
      </c>
      <c r="BK347" s="148">
        <f>ROUND(I347*H347,2)</f>
        <v>0</v>
      </c>
      <c r="BL347" s="15" t="s">
        <v>174</v>
      </c>
      <c r="BM347" s="147" t="s">
        <v>1446</v>
      </c>
    </row>
    <row r="348" spans="2:51" s="12" customFormat="1" ht="10.2">
      <c r="B348" s="153"/>
      <c r="D348" s="154" t="s">
        <v>183</v>
      </c>
      <c r="F348" s="156" t="s">
        <v>1447</v>
      </c>
      <c r="H348" s="157">
        <v>28.331</v>
      </c>
      <c r="I348" s="158"/>
      <c r="L348" s="153"/>
      <c r="M348" s="159"/>
      <c r="T348" s="160"/>
      <c r="AT348" s="155" t="s">
        <v>183</v>
      </c>
      <c r="AU348" s="155" t="s">
        <v>98</v>
      </c>
      <c r="AV348" s="12" t="s">
        <v>90</v>
      </c>
      <c r="AW348" s="12" t="s">
        <v>4</v>
      </c>
      <c r="AX348" s="12" t="s">
        <v>88</v>
      </c>
      <c r="AY348" s="155" t="s">
        <v>168</v>
      </c>
    </row>
    <row r="349" spans="2:63" s="11" customFormat="1" ht="20.85" customHeight="1">
      <c r="B349" s="123"/>
      <c r="D349" s="124" t="s">
        <v>80</v>
      </c>
      <c r="E349" s="133" t="s">
        <v>1448</v>
      </c>
      <c r="F349" s="133" t="s">
        <v>1449</v>
      </c>
      <c r="I349" s="126"/>
      <c r="J349" s="134">
        <f>BK349</f>
        <v>0</v>
      </c>
      <c r="L349" s="123"/>
      <c r="M349" s="128"/>
      <c r="P349" s="129">
        <f>SUM(P350:P374)</f>
        <v>0</v>
      </c>
      <c r="R349" s="129">
        <f>SUM(R350:R374)</f>
        <v>2.8447121200000005</v>
      </c>
      <c r="T349" s="130">
        <f>SUM(T350:T374)</f>
        <v>0.248196</v>
      </c>
      <c r="AR349" s="124" t="s">
        <v>88</v>
      </c>
      <c r="AT349" s="131" t="s">
        <v>80</v>
      </c>
      <c r="AU349" s="131" t="s">
        <v>90</v>
      </c>
      <c r="AY349" s="124" t="s">
        <v>168</v>
      </c>
      <c r="BK349" s="132">
        <f>SUM(BK350:BK374)</f>
        <v>0</v>
      </c>
    </row>
    <row r="350" spans="2:65" s="1" customFormat="1" ht="33" customHeight="1">
      <c r="B350" s="30"/>
      <c r="C350" s="135" t="s">
        <v>663</v>
      </c>
      <c r="D350" s="135" t="s">
        <v>170</v>
      </c>
      <c r="E350" s="136" t="s">
        <v>1450</v>
      </c>
      <c r="F350" s="137" t="s">
        <v>1451</v>
      </c>
      <c r="G350" s="138" t="s">
        <v>767</v>
      </c>
      <c r="H350" s="139">
        <v>192.74</v>
      </c>
      <c r="I350" s="140"/>
      <c r="J350" s="141">
        <f>ROUND(I350*H350,2)</f>
        <v>0</v>
      </c>
      <c r="K350" s="142"/>
      <c r="L350" s="30"/>
      <c r="M350" s="143" t="s">
        <v>1</v>
      </c>
      <c r="N350" s="144" t="s">
        <v>46</v>
      </c>
      <c r="P350" s="145">
        <f>O350*H350</f>
        <v>0</v>
      </c>
      <c r="Q350" s="145">
        <v>0.01221</v>
      </c>
      <c r="R350" s="145">
        <f>Q350*H350</f>
        <v>2.3533554000000003</v>
      </c>
      <c r="S350" s="145">
        <v>0</v>
      </c>
      <c r="T350" s="146">
        <f>S350*H350</f>
        <v>0</v>
      </c>
      <c r="AR350" s="147" t="s">
        <v>174</v>
      </c>
      <c r="AT350" s="147" t="s">
        <v>170</v>
      </c>
      <c r="AU350" s="147" t="s">
        <v>98</v>
      </c>
      <c r="AY350" s="15" t="s">
        <v>168</v>
      </c>
      <c r="BE350" s="148">
        <f>IF(N350="základní",J350,0)</f>
        <v>0</v>
      </c>
      <c r="BF350" s="148">
        <f>IF(N350="snížená",J350,0)</f>
        <v>0</v>
      </c>
      <c r="BG350" s="148">
        <f>IF(N350="zákl. přenesená",J350,0)</f>
        <v>0</v>
      </c>
      <c r="BH350" s="148">
        <f>IF(N350="sníž. přenesená",J350,0)</f>
        <v>0</v>
      </c>
      <c r="BI350" s="148">
        <f>IF(N350="nulová",J350,0)</f>
        <v>0</v>
      </c>
      <c r="BJ350" s="15" t="s">
        <v>88</v>
      </c>
      <c r="BK350" s="148">
        <f>ROUND(I350*H350,2)</f>
        <v>0</v>
      </c>
      <c r="BL350" s="15" t="s">
        <v>174</v>
      </c>
      <c r="BM350" s="147" t="s">
        <v>1452</v>
      </c>
    </row>
    <row r="351" spans="2:51" s="12" customFormat="1" ht="10.2">
      <c r="B351" s="153"/>
      <c r="D351" s="154" t="s">
        <v>183</v>
      </c>
      <c r="E351" s="155" t="s">
        <v>1</v>
      </c>
      <c r="F351" s="156" t="s">
        <v>1453</v>
      </c>
      <c r="H351" s="157">
        <v>126.2</v>
      </c>
      <c r="I351" s="158"/>
      <c r="L351" s="153"/>
      <c r="M351" s="159"/>
      <c r="T351" s="160"/>
      <c r="AT351" s="155" t="s">
        <v>183</v>
      </c>
      <c r="AU351" s="155" t="s">
        <v>98</v>
      </c>
      <c r="AV351" s="12" t="s">
        <v>90</v>
      </c>
      <c r="AW351" s="12" t="s">
        <v>36</v>
      </c>
      <c r="AX351" s="12" t="s">
        <v>81</v>
      </c>
      <c r="AY351" s="155" t="s">
        <v>168</v>
      </c>
    </row>
    <row r="352" spans="2:51" s="12" customFormat="1" ht="10.2">
      <c r="B352" s="153"/>
      <c r="D352" s="154" t="s">
        <v>183</v>
      </c>
      <c r="E352" s="155" t="s">
        <v>1</v>
      </c>
      <c r="F352" s="156" t="s">
        <v>1454</v>
      </c>
      <c r="H352" s="157">
        <v>18.7</v>
      </c>
      <c r="I352" s="158"/>
      <c r="L352" s="153"/>
      <c r="M352" s="159"/>
      <c r="T352" s="160"/>
      <c r="AT352" s="155" t="s">
        <v>183</v>
      </c>
      <c r="AU352" s="155" t="s">
        <v>98</v>
      </c>
      <c r="AV352" s="12" t="s">
        <v>90</v>
      </c>
      <c r="AW352" s="12" t="s">
        <v>36</v>
      </c>
      <c r="AX352" s="12" t="s">
        <v>81</v>
      </c>
      <c r="AY352" s="155" t="s">
        <v>168</v>
      </c>
    </row>
    <row r="353" spans="2:51" s="12" customFormat="1" ht="10.2">
      <c r="B353" s="153"/>
      <c r="D353" s="154" t="s">
        <v>183</v>
      </c>
      <c r="E353" s="155" t="s">
        <v>1</v>
      </c>
      <c r="F353" s="156" t="s">
        <v>1455</v>
      </c>
      <c r="H353" s="157">
        <v>11</v>
      </c>
      <c r="I353" s="158"/>
      <c r="L353" s="153"/>
      <c r="M353" s="159"/>
      <c r="T353" s="160"/>
      <c r="AT353" s="155" t="s">
        <v>183</v>
      </c>
      <c r="AU353" s="155" t="s">
        <v>98</v>
      </c>
      <c r="AV353" s="12" t="s">
        <v>90</v>
      </c>
      <c r="AW353" s="12" t="s">
        <v>36</v>
      </c>
      <c r="AX353" s="12" t="s">
        <v>81</v>
      </c>
      <c r="AY353" s="155" t="s">
        <v>168</v>
      </c>
    </row>
    <row r="354" spans="2:51" s="12" customFormat="1" ht="10.2">
      <c r="B354" s="153"/>
      <c r="D354" s="154" t="s">
        <v>183</v>
      </c>
      <c r="E354" s="155" t="s">
        <v>1</v>
      </c>
      <c r="F354" s="156" t="s">
        <v>1456</v>
      </c>
      <c r="H354" s="157">
        <v>11.7</v>
      </c>
      <c r="I354" s="158"/>
      <c r="L354" s="153"/>
      <c r="M354" s="159"/>
      <c r="T354" s="160"/>
      <c r="AT354" s="155" t="s">
        <v>183</v>
      </c>
      <c r="AU354" s="155" t="s">
        <v>98</v>
      </c>
      <c r="AV354" s="12" t="s">
        <v>90</v>
      </c>
      <c r="AW354" s="12" t="s">
        <v>36</v>
      </c>
      <c r="AX354" s="12" t="s">
        <v>81</v>
      </c>
      <c r="AY354" s="155" t="s">
        <v>168</v>
      </c>
    </row>
    <row r="355" spans="2:51" s="12" customFormat="1" ht="10.2">
      <c r="B355" s="153"/>
      <c r="D355" s="154" t="s">
        <v>183</v>
      </c>
      <c r="E355" s="155" t="s">
        <v>1</v>
      </c>
      <c r="F355" s="156" t="s">
        <v>1457</v>
      </c>
      <c r="H355" s="157">
        <v>25.14</v>
      </c>
      <c r="I355" s="158"/>
      <c r="L355" s="153"/>
      <c r="M355" s="159"/>
      <c r="T355" s="160"/>
      <c r="AT355" s="155" t="s">
        <v>183</v>
      </c>
      <c r="AU355" s="155" t="s">
        <v>98</v>
      </c>
      <c r="AV355" s="12" t="s">
        <v>90</v>
      </c>
      <c r="AW355" s="12" t="s">
        <v>36</v>
      </c>
      <c r="AX355" s="12" t="s">
        <v>81</v>
      </c>
      <c r="AY355" s="155" t="s">
        <v>168</v>
      </c>
    </row>
    <row r="356" spans="2:51" s="13" customFormat="1" ht="10.2">
      <c r="B356" s="161"/>
      <c r="D356" s="154" t="s">
        <v>183</v>
      </c>
      <c r="E356" s="162" t="s">
        <v>1</v>
      </c>
      <c r="F356" s="163" t="s">
        <v>192</v>
      </c>
      <c r="H356" s="164">
        <v>192.74</v>
      </c>
      <c r="I356" s="165"/>
      <c r="L356" s="161"/>
      <c r="M356" s="166"/>
      <c r="T356" s="167"/>
      <c r="AT356" s="162" t="s">
        <v>183</v>
      </c>
      <c r="AU356" s="162" t="s">
        <v>98</v>
      </c>
      <c r="AV356" s="13" t="s">
        <v>174</v>
      </c>
      <c r="AW356" s="13" t="s">
        <v>36</v>
      </c>
      <c r="AX356" s="13" t="s">
        <v>88</v>
      </c>
      <c r="AY356" s="162" t="s">
        <v>168</v>
      </c>
    </row>
    <row r="357" spans="2:65" s="1" customFormat="1" ht="21.75" customHeight="1">
      <c r="B357" s="30"/>
      <c r="C357" s="171" t="s">
        <v>668</v>
      </c>
      <c r="D357" s="171" t="s">
        <v>410</v>
      </c>
      <c r="E357" s="172" t="s">
        <v>1246</v>
      </c>
      <c r="F357" s="173" t="s">
        <v>1247</v>
      </c>
      <c r="G357" s="174" t="s">
        <v>187</v>
      </c>
      <c r="H357" s="175">
        <v>0.152</v>
      </c>
      <c r="I357" s="176"/>
      <c r="J357" s="177">
        <f>ROUND(I357*H357,2)</f>
        <v>0</v>
      </c>
      <c r="K357" s="178"/>
      <c r="L357" s="179"/>
      <c r="M357" s="180" t="s">
        <v>1</v>
      </c>
      <c r="N357" s="181" t="s">
        <v>46</v>
      </c>
      <c r="P357" s="145">
        <f>O357*H357</f>
        <v>0</v>
      </c>
      <c r="Q357" s="145">
        <v>1</v>
      </c>
      <c r="R357" s="145">
        <f>Q357*H357</f>
        <v>0.152</v>
      </c>
      <c r="S357" s="145">
        <v>0</v>
      </c>
      <c r="T357" s="146">
        <f>S357*H357</f>
        <v>0</v>
      </c>
      <c r="AR357" s="147" t="s">
        <v>221</v>
      </c>
      <c r="AT357" s="147" t="s">
        <v>410</v>
      </c>
      <c r="AU357" s="147" t="s">
        <v>98</v>
      </c>
      <c r="AY357" s="15" t="s">
        <v>168</v>
      </c>
      <c r="BE357" s="148">
        <f>IF(N357="základní",J357,0)</f>
        <v>0</v>
      </c>
      <c r="BF357" s="148">
        <f>IF(N357="snížená",J357,0)</f>
        <v>0</v>
      </c>
      <c r="BG357" s="148">
        <f>IF(N357="zákl. přenesená",J357,0)</f>
        <v>0</v>
      </c>
      <c r="BH357" s="148">
        <f>IF(N357="sníž. přenesená",J357,0)</f>
        <v>0</v>
      </c>
      <c r="BI357" s="148">
        <f>IF(N357="nulová",J357,0)</f>
        <v>0</v>
      </c>
      <c r="BJ357" s="15" t="s">
        <v>88</v>
      </c>
      <c r="BK357" s="148">
        <f>ROUND(I357*H357,2)</f>
        <v>0</v>
      </c>
      <c r="BL357" s="15" t="s">
        <v>174</v>
      </c>
      <c r="BM357" s="147" t="s">
        <v>1458</v>
      </c>
    </row>
    <row r="358" spans="2:51" s="12" customFormat="1" ht="10.2">
      <c r="B358" s="153"/>
      <c r="D358" s="154" t="s">
        <v>183</v>
      </c>
      <c r="E358" s="155" t="s">
        <v>1</v>
      </c>
      <c r="F358" s="156" t="s">
        <v>1459</v>
      </c>
      <c r="H358" s="157">
        <v>0.139</v>
      </c>
      <c r="I358" s="158"/>
      <c r="L358" s="153"/>
      <c r="M358" s="159"/>
      <c r="T358" s="160"/>
      <c r="AT358" s="155" t="s">
        <v>183</v>
      </c>
      <c r="AU358" s="155" t="s">
        <v>98</v>
      </c>
      <c r="AV358" s="12" t="s">
        <v>90</v>
      </c>
      <c r="AW358" s="12" t="s">
        <v>36</v>
      </c>
      <c r="AX358" s="12" t="s">
        <v>81</v>
      </c>
      <c r="AY358" s="155" t="s">
        <v>168</v>
      </c>
    </row>
    <row r="359" spans="2:51" s="12" customFormat="1" ht="10.2">
      <c r="B359" s="153"/>
      <c r="D359" s="154" t="s">
        <v>183</v>
      </c>
      <c r="E359" s="155" t="s">
        <v>1</v>
      </c>
      <c r="F359" s="156" t="s">
        <v>1460</v>
      </c>
      <c r="H359" s="157">
        <v>0.013</v>
      </c>
      <c r="I359" s="158"/>
      <c r="L359" s="153"/>
      <c r="M359" s="159"/>
      <c r="T359" s="160"/>
      <c r="AT359" s="155" t="s">
        <v>183</v>
      </c>
      <c r="AU359" s="155" t="s">
        <v>98</v>
      </c>
      <c r="AV359" s="12" t="s">
        <v>90</v>
      </c>
      <c r="AW359" s="12" t="s">
        <v>36</v>
      </c>
      <c r="AX359" s="12" t="s">
        <v>81</v>
      </c>
      <c r="AY359" s="155" t="s">
        <v>168</v>
      </c>
    </row>
    <row r="360" spans="2:51" s="13" customFormat="1" ht="10.2">
      <c r="B360" s="161"/>
      <c r="D360" s="154" t="s">
        <v>183</v>
      </c>
      <c r="E360" s="162" t="s">
        <v>1</v>
      </c>
      <c r="F360" s="163" t="s">
        <v>192</v>
      </c>
      <c r="H360" s="164">
        <v>0.15200000000000002</v>
      </c>
      <c r="I360" s="165"/>
      <c r="L360" s="161"/>
      <c r="M360" s="166"/>
      <c r="T360" s="167"/>
      <c r="AT360" s="162" t="s">
        <v>183</v>
      </c>
      <c r="AU360" s="162" t="s">
        <v>98</v>
      </c>
      <c r="AV360" s="13" t="s">
        <v>174</v>
      </c>
      <c r="AW360" s="13" t="s">
        <v>36</v>
      </c>
      <c r="AX360" s="13" t="s">
        <v>88</v>
      </c>
      <c r="AY360" s="162" t="s">
        <v>168</v>
      </c>
    </row>
    <row r="361" spans="2:65" s="1" customFormat="1" ht="21.75" customHeight="1">
      <c r="B361" s="30"/>
      <c r="C361" s="171" t="s">
        <v>673</v>
      </c>
      <c r="D361" s="171" t="s">
        <v>410</v>
      </c>
      <c r="E361" s="172" t="s">
        <v>1425</v>
      </c>
      <c r="F361" s="173" t="s">
        <v>1426</v>
      </c>
      <c r="G361" s="174" t="s">
        <v>187</v>
      </c>
      <c r="H361" s="175">
        <v>0.021</v>
      </c>
      <c r="I361" s="176"/>
      <c r="J361" s="177">
        <f>ROUND(I361*H361,2)</f>
        <v>0</v>
      </c>
      <c r="K361" s="178"/>
      <c r="L361" s="179"/>
      <c r="M361" s="180" t="s">
        <v>1</v>
      </c>
      <c r="N361" s="181" t="s">
        <v>46</v>
      </c>
      <c r="P361" s="145">
        <f>O361*H361</f>
        <v>0</v>
      </c>
      <c r="Q361" s="145">
        <v>1</v>
      </c>
      <c r="R361" s="145">
        <f>Q361*H361</f>
        <v>0.021</v>
      </c>
      <c r="S361" s="145">
        <v>0</v>
      </c>
      <c r="T361" s="146">
        <f>S361*H361</f>
        <v>0</v>
      </c>
      <c r="AR361" s="147" t="s">
        <v>221</v>
      </c>
      <c r="AT361" s="147" t="s">
        <v>410</v>
      </c>
      <c r="AU361" s="147" t="s">
        <v>98</v>
      </c>
      <c r="AY361" s="15" t="s">
        <v>168</v>
      </c>
      <c r="BE361" s="148">
        <f>IF(N361="základní",J361,0)</f>
        <v>0</v>
      </c>
      <c r="BF361" s="148">
        <f>IF(N361="snížená",J361,0)</f>
        <v>0</v>
      </c>
      <c r="BG361" s="148">
        <f>IF(N361="zákl. přenesená",J361,0)</f>
        <v>0</v>
      </c>
      <c r="BH361" s="148">
        <f>IF(N361="sníž. přenesená",J361,0)</f>
        <v>0</v>
      </c>
      <c r="BI361" s="148">
        <f>IF(N361="nulová",J361,0)</f>
        <v>0</v>
      </c>
      <c r="BJ361" s="15" t="s">
        <v>88</v>
      </c>
      <c r="BK361" s="148">
        <f>ROUND(I361*H361,2)</f>
        <v>0</v>
      </c>
      <c r="BL361" s="15" t="s">
        <v>174</v>
      </c>
      <c r="BM361" s="147" t="s">
        <v>1461</v>
      </c>
    </row>
    <row r="362" spans="2:51" s="12" customFormat="1" ht="10.2">
      <c r="B362" s="153"/>
      <c r="D362" s="154" t="s">
        <v>183</v>
      </c>
      <c r="E362" s="155" t="s">
        <v>1</v>
      </c>
      <c r="F362" s="156" t="s">
        <v>1462</v>
      </c>
      <c r="H362" s="157">
        <v>0.021</v>
      </c>
      <c r="I362" s="158"/>
      <c r="L362" s="153"/>
      <c r="M362" s="159"/>
      <c r="T362" s="160"/>
      <c r="AT362" s="155" t="s">
        <v>183</v>
      </c>
      <c r="AU362" s="155" t="s">
        <v>98</v>
      </c>
      <c r="AV362" s="12" t="s">
        <v>90</v>
      </c>
      <c r="AW362" s="12" t="s">
        <v>36</v>
      </c>
      <c r="AX362" s="12" t="s">
        <v>88</v>
      </c>
      <c r="AY362" s="155" t="s">
        <v>168</v>
      </c>
    </row>
    <row r="363" spans="2:65" s="1" customFormat="1" ht="24.15" customHeight="1">
      <c r="B363" s="30"/>
      <c r="C363" s="171" t="s">
        <v>678</v>
      </c>
      <c r="D363" s="171" t="s">
        <v>410</v>
      </c>
      <c r="E363" s="172" t="s">
        <v>1434</v>
      </c>
      <c r="F363" s="173" t="s">
        <v>1435</v>
      </c>
      <c r="G363" s="174" t="s">
        <v>187</v>
      </c>
      <c r="H363" s="175">
        <v>0.012</v>
      </c>
      <c r="I363" s="176"/>
      <c r="J363" s="177">
        <f>ROUND(I363*H363,2)</f>
        <v>0</v>
      </c>
      <c r="K363" s="178"/>
      <c r="L363" s="179"/>
      <c r="M363" s="180" t="s">
        <v>1</v>
      </c>
      <c r="N363" s="181" t="s">
        <v>46</v>
      </c>
      <c r="P363" s="145">
        <f>O363*H363</f>
        <v>0</v>
      </c>
      <c r="Q363" s="145">
        <v>1</v>
      </c>
      <c r="R363" s="145">
        <f>Q363*H363</f>
        <v>0.012</v>
      </c>
      <c r="S363" s="145">
        <v>0</v>
      </c>
      <c r="T363" s="146">
        <f>S363*H363</f>
        <v>0</v>
      </c>
      <c r="AR363" s="147" t="s">
        <v>221</v>
      </c>
      <c r="AT363" s="147" t="s">
        <v>410</v>
      </c>
      <c r="AU363" s="147" t="s">
        <v>98</v>
      </c>
      <c r="AY363" s="15" t="s">
        <v>168</v>
      </c>
      <c r="BE363" s="148">
        <f>IF(N363="základní",J363,0)</f>
        <v>0</v>
      </c>
      <c r="BF363" s="148">
        <f>IF(N363="snížená",J363,0)</f>
        <v>0</v>
      </c>
      <c r="BG363" s="148">
        <f>IF(N363="zákl. přenesená",J363,0)</f>
        <v>0</v>
      </c>
      <c r="BH363" s="148">
        <f>IF(N363="sníž. přenesená",J363,0)</f>
        <v>0</v>
      </c>
      <c r="BI363" s="148">
        <f>IF(N363="nulová",J363,0)</f>
        <v>0</v>
      </c>
      <c r="BJ363" s="15" t="s">
        <v>88</v>
      </c>
      <c r="BK363" s="148">
        <f>ROUND(I363*H363,2)</f>
        <v>0</v>
      </c>
      <c r="BL363" s="15" t="s">
        <v>174</v>
      </c>
      <c r="BM363" s="147" t="s">
        <v>1463</v>
      </c>
    </row>
    <row r="364" spans="2:51" s="12" customFormat="1" ht="10.2">
      <c r="B364" s="153"/>
      <c r="D364" s="154" t="s">
        <v>183</v>
      </c>
      <c r="E364" s="155" t="s">
        <v>1</v>
      </c>
      <c r="F364" s="156" t="s">
        <v>1464</v>
      </c>
      <c r="H364" s="157">
        <v>0.012</v>
      </c>
      <c r="I364" s="158"/>
      <c r="L364" s="153"/>
      <c r="M364" s="159"/>
      <c r="T364" s="160"/>
      <c r="AT364" s="155" t="s">
        <v>183</v>
      </c>
      <c r="AU364" s="155" t="s">
        <v>98</v>
      </c>
      <c r="AV364" s="12" t="s">
        <v>90</v>
      </c>
      <c r="AW364" s="12" t="s">
        <v>36</v>
      </c>
      <c r="AX364" s="12" t="s">
        <v>88</v>
      </c>
      <c r="AY364" s="155" t="s">
        <v>168</v>
      </c>
    </row>
    <row r="365" spans="2:65" s="1" customFormat="1" ht="16.5" customHeight="1">
      <c r="B365" s="30"/>
      <c r="C365" s="171" t="s">
        <v>683</v>
      </c>
      <c r="D365" s="171" t="s">
        <v>410</v>
      </c>
      <c r="E365" s="172" t="s">
        <v>1037</v>
      </c>
      <c r="F365" s="173" t="s">
        <v>1038</v>
      </c>
      <c r="G365" s="174" t="s">
        <v>187</v>
      </c>
      <c r="H365" s="175">
        <v>0.028</v>
      </c>
      <c r="I365" s="176"/>
      <c r="J365" s="177">
        <f>ROUND(I365*H365,2)</f>
        <v>0</v>
      </c>
      <c r="K365" s="178"/>
      <c r="L365" s="179"/>
      <c r="M365" s="180" t="s">
        <v>1</v>
      </c>
      <c r="N365" s="181" t="s">
        <v>46</v>
      </c>
      <c r="P365" s="145">
        <f>O365*H365</f>
        <v>0</v>
      </c>
      <c r="Q365" s="145">
        <v>1</v>
      </c>
      <c r="R365" s="145">
        <f>Q365*H365</f>
        <v>0.028</v>
      </c>
      <c r="S365" s="145">
        <v>0</v>
      </c>
      <c r="T365" s="146">
        <f>S365*H365</f>
        <v>0</v>
      </c>
      <c r="AR365" s="147" t="s">
        <v>221</v>
      </c>
      <c r="AT365" s="147" t="s">
        <v>410</v>
      </c>
      <c r="AU365" s="147" t="s">
        <v>98</v>
      </c>
      <c r="AY365" s="15" t="s">
        <v>168</v>
      </c>
      <c r="BE365" s="148">
        <f>IF(N365="základní",J365,0)</f>
        <v>0</v>
      </c>
      <c r="BF365" s="148">
        <f>IF(N365="snížená",J365,0)</f>
        <v>0</v>
      </c>
      <c r="BG365" s="148">
        <f>IF(N365="zákl. přenesená",J365,0)</f>
        <v>0</v>
      </c>
      <c r="BH365" s="148">
        <f>IF(N365="sníž. přenesená",J365,0)</f>
        <v>0</v>
      </c>
      <c r="BI365" s="148">
        <f>IF(N365="nulová",J365,0)</f>
        <v>0</v>
      </c>
      <c r="BJ365" s="15" t="s">
        <v>88</v>
      </c>
      <c r="BK365" s="148">
        <f>ROUND(I365*H365,2)</f>
        <v>0</v>
      </c>
      <c r="BL365" s="15" t="s">
        <v>174</v>
      </c>
      <c r="BM365" s="147" t="s">
        <v>1465</v>
      </c>
    </row>
    <row r="366" spans="2:51" s="12" customFormat="1" ht="10.2">
      <c r="B366" s="153"/>
      <c r="D366" s="154" t="s">
        <v>183</v>
      </c>
      <c r="E366" s="155" t="s">
        <v>1</v>
      </c>
      <c r="F366" s="156" t="s">
        <v>1466</v>
      </c>
      <c r="H366" s="157">
        <v>0.028</v>
      </c>
      <c r="I366" s="158"/>
      <c r="L366" s="153"/>
      <c r="M366" s="159"/>
      <c r="T366" s="160"/>
      <c r="AT366" s="155" t="s">
        <v>183</v>
      </c>
      <c r="AU366" s="155" t="s">
        <v>98</v>
      </c>
      <c r="AV366" s="12" t="s">
        <v>90</v>
      </c>
      <c r="AW366" s="12" t="s">
        <v>36</v>
      </c>
      <c r="AX366" s="12" t="s">
        <v>88</v>
      </c>
      <c r="AY366" s="155" t="s">
        <v>168</v>
      </c>
    </row>
    <row r="367" spans="2:65" s="1" customFormat="1" ht="16.5" customHeight="1">
      <c r="B367" s="30"/>
      <c r="C367" s="135" t="s">
        <v>688</v>
      </c>
      <c r="D367" s="135" t="s">
        <v>170</v>
      </c>
      <c r="E367" s="136" t="s">
        <v>1467</v>
      </c>
      <c r="F367" s="137" t="s">
        <v>1468</v>
      </c>
      <c r="G367" s="138" t="s">
        <v>566</v>
      </c>
      <c r="H367" s="139">
        <v>1</v>
      </c>
      <c r="I367" s="140"/>
      <c r="J367" s="141">
        <f>ROUND(I367*H367,2)</f>
        <v>0</v>
      </c>
      <c r="K367" s="142"/>
      <c r="L367" s="30"/>
      <c r="M367" s="143" t="s">
        <v>1</v>
      </c>
      <c r="N367" s="144" t="s">
        <v>46</v>
      </c>
      <c r="P367" s="145">
        <f>O367*H367</f>
        <v>0</v>
      </c>
      <c r="Q367" s="145">
        <v>0.01221</v>
      </c>
      <c r="R367" s="145">
        <f>Q367*H367</f>
        <v>0.01221</v>
      </c>
      <c r="S367" s="145">
        <v>0</v>
      </c>
      <c r="T367" s="146">
        <f>S367*H367</f>
        <v>0</v>
      </c>
      <c r="AR367" s="147" t="s">
        <v>174</v>
      </c>
      <c r="AT367" s="147" t="s">
        <v>170</v>
      </c>
      <c r="AU367" s="147" t="s">
        <v>98</v>
      </c>
      <c r="AY367" s="15" t="s">
        <v>168</v>
      </c>
      <c r="BE367" s="148">
        <f>IF(N367="základní",J367,0)</f>
        <v>0</v>
      </c>
      <c r="BF367" s="148">
        <f>IF(N367="snížená",J367,0)</f>
        <v>0</v>
      </c>
      <c r="BG367" s="148">
        <f>IF(N367="zákl. přenesená",J367,0)</f>
        <v>0</v>
      </c>
      <c r="BH367" s="148">
        <f>IF(N367="sníž. přenesená",J367,0)</f>
        <v>0</v>
      </c>
      <c r="BI367" s="148">
        <f>IF(N367="nulová",J367,0)</f>
        <v>0</v>
      </c>
      <c r="BJ367" s="15" t="s">
        <v>88</v>
      </c>
      <c r="BK367" s="148">
        <f>ROUND(I367*H367,2)</f>
        <v>0</v>
      </c>
      <c r="BL367" s="15" t="s">
        <v>174</v>
      </c>
      <c r="BM367" s="147" t="s">
        <v>1469</v>
      </c>
    </row>
    <row r="368" spans="2:65" s="1" customFormat="1" ht="24.15" customHeight="1">
      <c r="B368" s="30"/>
      <c r="C368" s="135" t="s">
        <v>691</v>
      </c>
      <c r="D368" s="135" t="s">
        <v>170</v>
      </c>
      <c r="E368" s="136" t="s">
        <v>983</v>
      </c>
      <c r="F368" s="137" t="s">
        <v>984</v>
      </c>
      <c r="G368" s="138" t="s">
        <v>179</v>
      </c>
      <c r="H368" s="139">
        <v>5.772</v>
      </c>
      <c r="I368" s="140"/>
      <c r="J368" s="141">
        <f>ROUND(I368*H368,2)</f>
        <v>0</v>
      </c>
      <c r="K368" s="142"/>
      <c r="L368" s="30"/>
      <c r="M368" s="143" t="s">
        <v>1</v>
      </c>
      <c r="N368" s="144" t="s">
        <v>46</v>
      </c>
      <c r="P368" s="145">
        <f>O368*H368</f>
        <v>0</v>
      </c>
      <c r="Q368" s="145">
        <v>0.043</v>
      </c>
      <c r="R368" s="145">
        <f>Q368*H368</f>
        <v>0.248196</v>
      </c>
      <c r="S368" s="145">
        <v>0.043</v>
      </c>
      <c r="T368" s="146">
        <f>S368*H368</f>
        <v>0.248196</v>
      </c>
      <c r="AR368" s="147" t="s">
        <v>174</v>
      </c>
      <c r="AT368" s="147" t="s">
        <v>170</v>
      </c>
      <c r="AU368" s="147" t="s">
        <v>98</v>
      </c>
      <c r="AY368" s="15" t="s">
        <v>168</v>
      </c>
      <c r="BE368" s="148">
        <f>IF(N368="základní",J368,0)</f>
        <v>0</v>
      </c>
      <c r="BF368" s="148">
        <f>IF(N368="snížená",J368,0)</f>
        <v>0</v>
      </c>
      <c r="BG368" s="148">
        <f>IF(N368="zákl. přenesená",J368,0)</f>
        <v>0</v>
      </c>
      <c r="BH368" s="148">
        <f>IF(N368="sníž. přenesená",J368,0)</f>
        <v>0</v>
      </c>
      <c r="BI368" s="148">
        <f>IF(N368="nulová",J368,0)</f>
        <v>0</v>
      </c>
      <c r="BJ368" s="15" t="s">
        <v>88</v>
      </c>
      <c r="BK368" s="148">
        <f>ROUND(I368*H368,2)</f>
        <v>0</v>
      </c>
      <c r="BL368" s="15" t="s">
        <v>174</v>
      </c>
      <c r="BM368" s="147" t="s">
        <v>1470</v>
      </c>
    </row>
    <row r="369" spans="2:47" s="1" customFormat="1" ht="10.2">
      <c r="B369" s="30"/>
      <c r="D369" s="149" t="s">
        <v>181</v>
      </c>
      <c r="F369" s="150" t="s">
        <v>986</v>
      </c>
      <c r="I369" s="151"/>
      <c r="L369" s="30"/>
      <c r="M369" s="152"/>
      <c r="T369" s="54"/>
      <c r="AT369" s="15" t="s">
        <v>181</v>
      </c>
      <c r="AU369" s="15" t="s">
        <v>98</v>
      </c>
    </row>
    <row r="370" spans="2:51" s="12" customFormat="1" ht="10.2">
      <c r="B370" s="153"/>
      <c r="D370" s="154" t="s">
        <v>183</v>
      </c>
      <c r="E370" s="155" t="s">
        <v>1</v>
      </c>
      <c r="F370" s="156" t="s">
        <v>1471</v>
      </c>
      <c r="H370" s="157">
        <v>5.772</v>
      </c>
      <c r="I370" s="158"/>
      <c r="L370" s="153"/>
      <c r="M370" s="159"/>
      <c r="T370" s="160"/>
      <c r="AT370" s="155" t="s">
        <v>183</v>
      </c>
      <c r="AU370" s="155" t="s">
        <v>98</v>
      </c>
      <c r="AV370" s="12" t="s">
        <v>90</v>
      </c>
      <c r="AW370" s="12" t="s">
        <v>36</v>
      </c>
      <c r="AX370" s="12" t="s">
        <v>88</v>
      </c>
      <c r="AY370" s="155" t="s">
        <v>168</v>
      </c>
    </row>
    <row r="371" spans="2:65" s="1" customFormat="1" ht="24.15" customHeight="1">
      <c r="B371" s="30"/>
      <c r="C371" s="135" t="s">
        <v>696</v>
      </c>
      <c r="D371" s="135" t="s">
        <v>170</v>
      </c>
      <c r="E371" s="136" t="s">
        <v>989</v>
      </c>
      <c r="F371" s="137" t="s">
        <v>990</v>
      </c>
      <c r="G371" s="138" t="s">
        <v>179</v>
      </c>
      <c r="H371" s="139">
        <v>5.772</v>
      </c>
      <c r="I371" s="140"/>
      <c r="J371" s="141">
        <f>ROUND(I371*H371,2)</f>
        <v>0</v>
      </c>
      <c r="K371" s="142"/>
      <c r="L371" s="30"/>
      <c r="M371" s="143" t="s">
        <v>1</v>
      </c>
      <c r="N371" s="144" t="s">
        <v>46</v>
      </c>
      <c r="P371" s="145">
        <f>O371*H371</f>
        <v>0</v>
      </c>
      <c r="Q371" s="145">
        <v>0.00126</v>
      </c>
      <c r="R371" s="145">
        <f>Q371*H371</f>
        <v>0.007272720000000001</v>
      </c>
      <c r="S371" s="145">
        <v>0</v>
      </c>
      <c r="T371" s="146">
        <f>S371*H371</f>
        <v>0</v>
      </c>
      <c r="AR371" s="147" t="s">
        <v>174</v>
      </c>
      <c r="AT371" s="147" t="s">
        <v>170</v>
      </c>
      <c r="AU371" s="147" t="s">
        <v>98</v>
      </c>
      <c r="AY371" s="15" t="s">
        <v>168</v>
      </c>
      <c r="BE371" s="148">
        <f>IF(N371="základní",J371,0)</f>
        <v>0</v>
      </c>
      <c r="BF371" s="148">
        <f>IF(N371="snížená",J371,0)</f>
        <v>0</v>
      </c>
      <c r="BG371" s="148">
        <f>IF(N371="zákl. přenesená",J371,0)</f>
        <v>0</v>
      </c>
      <c r="BH371" s="148">
        <f>IF(N371="sníž. přenesená",J371,0)</f>
        <v>0</v>
      </c>
      <c r="BI371" s="148">
        <f>IF(N371="nulová",J371,0)</f>
        <v>0</v>
      </c>
      <c r="BJ371" s="15" t="s">
        <v>88</v>
      </c>
      <c r="BK371" s="148">
        <f>ROUND(I371*H371,2)</f>
        <v>0</v>
      </c>
      <c r="BL371" s="15" t="s">
        <v>174</v>
      </c>
      <c r="BM371" s="147" t="s">
        <v>1472</v>
      </c>
    </row>
    <row r="372" spans="2:47" s="1" customFormat="1" ht="10.2">
      <c r="B372" s="30"/>
      <c r="D372" s="149" t="s">
        <v>181</v>
      </c>
      <c r="F372" s="150" t="s">
        <v>992</v>
      </c>
      <c r="I372" s="151"/>
      <c r="L372" s="30"/>
      <c r="M372" s="152"/>
      <c r="T372" s="54"/>
      <c r="AT372" s="15" t="s">
        <v>181</v>
      </c>
      <c r="AU372" s="15" t="s">
        <v>98</v>
      </c>
    </row>
    <row r="373" spans="2:65" s="1" customFormat="1" ht="16.5" customHeight="1">
      <c r="B373" s="30"/>
      <c r="C373" s="171" t="s">
        <v>700</v>
      </c>
      <c r="D373" s="171" t="s">
        <v>410</v>
      </c>
      <c r="E373" s="172" t="s">
        <v>994</v>
      </c>
      <c r="F373" s="173" t="s">
        <v>995</v>
      </c>
      <c r="G373" s="174" t="s">
        <v>767</v>
      </c>
      <c r="H373" s="175">
        <v>10.678</v>
      </c>
      <c r="I373" s="176"/>
      <c r="J373" s="177">
        <f>ROUND(I373*H373,2)</f>
        <v>0</v>
      </c>
      <c r="K373" s="178"/>
      <c r="L373" s="179"/>
      <c r="M373" s="180" t="s">
        <v>1</v>
      </c>
      <c r="N373" s="181" t="s">
        <v>46</v>
      </c>
      <c r="P373" s="145">
        <f>O373*H373</f>
        <v>0</v>
      </c>
      <c r="Q373" s="145">
        <v>0.001</v>
      </c>
      <c r="R373" s="145">
        <f>Q373*H373</f>
        <v>0.010678000000000002</v>
      </c>
      <c r="S373" s="145">
        <v>0</v>
      </c>
      <c r="T373" s="146">
        <f>S373*H373</f>
        <v>0</v>
      </c>
      <c r="AR373" s="147" t="s">
        <v>221</v>
      </c>
      <c r="AT373" s="147" t="s">
        <v>410</v>
      </c>
      <c r="AU373" s="147" t="s">
        <v>98</v>
      </c>
      <c r="AY373" s="15" t="s">
        <v>168</v>
      </c>
      <c r="BE373" s="148">
        <f>IF(N373="základní",J373,0)</f>
        <v>0</v>
      </c>
      <c r="BF373" s="148">
        <f>IF(N373="snížená",J373,0)</f>
        <v>0</v>
      </c>
      <c r="BG373" s="148">
        <f>IF(N373="zákl. přenesená",J373,0)</f>
        <v>0</v>
      </c>
      <c r="BH373" s="148">
        <f>IF(N373="sníž. přenesená",J373,0)</f>
        <v>0</v>
      </c>
      <c r="BI373" s="148">
        <f>IF(N373="nulová",J373,0)</f>
        <v>0</v>
      </c>
      <c r="BJ373" s="15" t="s">
        <v>88</v>
      </c>
      <c r="BK373" s="148">
        <f>ROUND(I373*H373,2)</f>
        <v>0</v>
      </c>
      <c r="BL373" s="15" t="s">
        <v>174</v>
      </c>
      <c r="BM373" s="147" t="s">
        <v>1473</v>
      </c>
    </row>
    <row r="374" spans="2:51" s="12" customFormat="1" ht="10.2">
      <c r="B374" s="153"/>
      <c r="D374" s="154" t="s">
        <v>183</v>
      </c>
      <c r="F374" s="156" t="s">
        <v>1474</v>
      </c>
      <c r="H374" s="157">
        <v>10.678</v>
      </c>
      <c r="I374" s="158"/>
      <c r="L374" s="153"/>
      <c r="M374" s="159"/>
      <c r="T374" s="160"/>
      <c r="AT374" s="155" t="s">
        <v>183</v>
      </c>
      <c r="AU374" s="155" t="s">
        <v>98</v>
      </c>
      <c r="AV374" s="12" t="s">
        <v>90</v>
      </c>
      <c r="AW374" s="12" t="s">
        <v>4</v>
      </c>
      <c r="AX374" s="12" t="s">
        <v>88</v>
      </c>
      <c r="AY374" s="155" t="s">
        <v>168</v>
      </c>
    </row>
    <row r="375" spans="2:63" s="11" customFormat="1" ht="20.85" customHeight="1">
      <c r="B375" s="123"/>
      <c r="D375" s="124" t="s">
        <v>80</v>
      </c>
      <c r="E375" s="133" t="s">
        <v>1475</v>
      </c>
      <c r="F375" s="133" t="s">
        <v>1476</v>
      </c>
      <c r="I375" s="126"/>
      <c r="J375" s="134">
        <f>BK375</f>
        <v>0</v>
      </c>
      <c r="L375" s="123"/>
      <c r="M375" s="128"/>
      <c r="P375" s="129">
        <f>SUM(P376:P397)</f>
        <v>0</v>
      </c>
      <c r="R375" s="129">
        <f>SUM(R376:R397)</f>
        <v>2.1010290200000004</v>
      </c>
      <c r="T375" s="130">
        <f>SUM(T376:T397)</f>
        <v>0.21465599999999999</v>
      </c>
      <c r="AR375" s="124" t="s">
        <v>88</v>
      </c>
      <c r="AT375" s="131" t="s">
        <v>80</v>
      </c>
      <c r="AU375" s="131" t="s">
        <v>90</v>
      </c>
      <c r="AY375" s="124" t="s">
        <v>168</v>
      </c>
      <c r="BK375" s="132">
        <f>SUM(BK376:BK397)</f>
        <v>0</v>
      </c>
    </row>
    <row r="376" spans="2:65" s="1" customFormat="1" ht="33" customHeight="1">
      <c r="B376" s="30"/>
      <c r="C376" s="135" t="s">
        <v>706</v>
      </c>
      <c r="D376" s="135" t="s">
        <v>170</v>
      </c>
      <c r="E376" s="136" t="s">
        <v>1477</v>
      </c>
      <c r="F376" s="137" t="s">
        <v>1478</v>
      </c>
      <c r="G376" s="138" t="s">
        <v>767</v>
      </c>
      <c r="H376" s="139">
        <v>139.61</v>
      </c>
      <c r="I376" s="140"/>
      <c r="J376" s="141">
        <f>ROUND(I376*H376,2)</f>
        <v>0</v>
      </c>
      <c r="K376" s="142"/>
      <c r="L376" s="30"/>
      <c r="M376" s="143" t="s">
        <v>1</v>
      </c>
      <c r="N376" s="144" t="s">
        <v>46</v>
      </c>
      <c r="P376" s="145">
        <f>O376*H376</f>
        <v>0</v>
      </c>
      <c r="Q376" s="145">
        <v>0.01221</v>
      </c>
      <c r="R376" s="145">
        <f>Q376*H376</f>
        <v>1.7046381000000002</v>
      </c>
      <c r="S376" s="145">
        <v>0</v>
      </c>
      <c r="T376" s="146">
        <f>S376*H376</f>
        <v>0</v>
      </c>
      <c r="AR376" s="147" t="s">
        <v>174</v>
      </c>
      <c r="AT376" s="147" t="s">
        <v>170</v>
      </c>
      <c r="AU376" s="147" t="s">
        <v>98</v>
      </c>
      <c r="AY376" s="15" t="s">
        <v>168</v>
      </c>
      <c r="BE376" s="148">
        <f>IF(N376="základní",J376,0)</f>
        <v>0</v>
      </c>
      <c r="BF376" s="148">
        <f>IF(N376="snížená",J376,0)</f>
        <v>0</v>
      </c>
      <c r="BG376" s="148">
        <f>IF(N376="zákl. přenesená",J376,0)</f>
        <v>0</v>
      </c>
      <c r="BH376" s="148">
        <f>IF(N376="sníž. přenesená",J376,0)</f>
        <v>0</v>
      </c>
      <c r="BI376" s="148">
        <f>IF(N376="nulová",J376,0)</f>
        <v>0</v>
      </c>
      <c r="BJ376" s="15" t="s">
        <v>88</v>
      </c>
      <c r="BK376" s="148">
        <f>ROUND(I376*H376,2)</f>
        <v>0</v>
      </c>
      <c r="BL376" s="15" t="s">
        <v>174</v>
      </c>
      <c r="BM376" s="147" t="s">
        <v>1479</v>
      </c>
    </row>
    <row r="377" spans="2:51" s="12" customFormat="1" ht="10.2">
      <c r="B377" s="153"/>
      <c r="D377" s="154" t="s">
        <v>183</v>
      </c>
      <c r="E377" s="155" t="s">
        <v>1</v>
      </c>
      <c r="F377" s="156" t="s">
        <v>1480</v>
      </c>
      <c r="H377" s="157">
        <v>56.1</v>
      </c>
      <c r="I377" s="158"/>
      <c r="L377" s="153"/>
      <c r="M377" s="159"/>
      <c r="T377" s="160"/>
      <c r="AT377" s="155" t="s">
        <v>183</v>
      </c>
      <c r="AU377" s="155" t="s">
        <v>98</v>
      </c>
      <c r="AV377" s="12" t="s">
        <v>90</v>
      </c>
      <c r="AW377" s="12" t="s">
        <v>36</v>
      </c>
      <c r="AX377" s="12" t="s">
        <v>81</v>
      </c>
      <c r="AY377" s="155" t="s">
        <v>168</v>
      </c>
    </row>
    <row r="378" spans="2:51" s="12" customFormat="1" ht="10.2">
      <c r="B378" s="153"/>
      <c r="D378" s="154" t="s">
        <v>183</v>
      </c>
      <c r="E378" s="155" t="s">
        <v>1</v>
      </c>
      <c r="F378" s="156" t="s">
        <v>1481</v>
      </c>
      <c r="H378" s="157">
        <v>5.5</v>
      </c>
      <c r="I378" s="158"/>
      <c r="L378" s="153"/>
      <c r="M378" s="159"/>
      <c r="T378" s="160"/>
      <c r="AT378" s="155" t="s">
        <v>183</v>
      </c>
      <c r="AU378" s="155" t="s">
        <v>98</v>
      </c>
      <c r="AV378" s="12" t="s">
        <v>90</v>
      </c>
      <c r="AW378" s="12" t="s">
        <v>36</v>
      </c>
      <c r="AX378" s="12" t="s">
        <v>81</v>
      </c>
      <c r="AY378" s="155" t="s">
        <v>168</v>
      </c>
    </row>
    <row r="379" spans="2:51" s="12" customFormat="1" ht="10.2">
      <c r="B379" s="153"/>
      <c r="D379" s="154" t="s">
        <v>183</v>
      </c>
      <c r="E379" s="155" t="s">
        <v>1</v>
      </c>
      <c r="F379" s="156" t="s">
        <v>1482</v>
      </c>
      <c r="H379" s="157">
        <v>59.8</v>
      </c>
      <c r="I379" s="158"/>
      <c r="L379" s="153"/>
      <c r="M379" s="159"/>
      <c r="T379" s="160"/>
      <c r="AT379" s="155" t="s">
        <v>183</v>
      </c>
      <c r="AU379" s="155" t="s">
        <v>98</v>
      </c>
      <c r="AV379" s="12" t="s">
        <v>90</v>
      </c>
      <c r="AW379" s="12" t="s">
        <v>36</v>
      </c>
      <c r="AX379" s="12" t="s">
        <v>81</v>
      </c>
      <c r="AY379" s="155" t="s">
        <v>168</v>
      </c>
    </row>
    <row r="380" spans="2:51" s="12" customFormat="1" ht="10.2">
      <c r="B380" s="153"/>
      <c r="D380" s="154" t="s">
        <v>183</v>
      </c>
      <c r="E380" s="155" t="s">
        <v>1</v>
      </c>
      <c r="F380" s="156" t="s">
        <v>1483</v>
      </c>
      <c r="H380" s="157">
        <v>18.21</v>
      </c>
      <c r="I380" s="158"/>
      <c r="L380" s="153"/>
      <c r="M380" s="159"/>
      <c r="T380" s="160"/>
      <c r="AT380" s="155" t="s">
        <v>183</v>
      </c>
      <c r="AU380" s="155" t="s">
        <v>98</v>
      </c>
      <c r="AV380" s="12" t="s">
        <v>90</v>
      </c>
      <c r="AW380" s="12" t="s">
        <v>36</v>
      </c>
      <c r="AX380" s="12" t="s">
        <v>81</v>
      </c>
      <c r="AY380" s="155" t="s">
        <v>168</v>
      </c>
    </row>
    <row r="381" spans="2:51" s="13" customFormat="1" ht="10.2">
      <c r="B381" s="161"/>
      <c r="D381" s="154" t="s">
        <v>183</v>
      </c>
      <c r="E381" s="162" t="s">
        <v>1</v>
      </c>
      <c r="F381" s="163" t="s">
        <v>192</v>
      </c>
      <c r="H381" s="164">
        <v>139.61</v>
      </c>
      <c r="I381" s="165"/>
      <c r="L381" s="161"/>
      <c r="M381" s="166"/>
      <c r="T381" s="167"/>
      <c r="AT381" s="162" t="s">
        <v>183</v>
      </c>
      <c r="AU381" s="162" t="s">
        <v>98</v>
      </c>
      <c r="AV381" s="13" t="s">
        <v>174</v>
      </c>
      <c r="AW381" s="13" t="s">
        <v>36</v>
      </c>
      <c r="AX381" s="13" t="s">
        <v>88</v>
      </c>
      <c r="AY381" s="162" t="s">
        <v>168</v>
      </c>
    </row>
    <row r="382" spans="2:65" s="1" customFormat="1" ht="21.75" customHeight="1">
      <c r="B382" s="30"/>
      <c r="C382" s="171" t="s">
        <v>712</v>
      </c>
      <c r="D382" s="171" t="s">
        <v>410</v>
      </c>
      <c r="E382" s="172" t="s">
        <v>1246</v>
      </c>
      <c r="F382" s="173" t="s">
        <v>1247</v>
      </c>
      <c r="G382" s="174" t="s">
        <v>187</v>
      </c>
      <c r="H382" s="175">
        <v>0.066</v>
      </c>
      <c r="I382" s="176"/>
      <c r="J382" s="177">
        <f>ROUND(I382*H382,2)</f>
        <v>0</v>
      </c>
      <c r="K382" s="178"/>
      <c r="L382" s="179"/>
      <c r="M382" s="180" t="s">
        <v>1</v>
      </c>
      <c r="N382" s="181" t="s">
        <v>46</v>
      </c>
      <c r="P382" s="145">
        <f>O382*H382</f>
        <v>0</v>
      </c>
      <c r="Q382" s="145">
        <v>1</v>
      </c>
      <c r="R382" s="145">
        <f>Q382*H382</f>
        <v>0.066</v>
      </c>
      <c r="S382" s="145">
        <v>0</v>
      </c>
      <c r="T382" s="146">
        <f>S382*H382</f>
        <v>0</v>
      </c>
      <c r="AR382" s="147" t="s">
        <v>221</v>
      </c>
      <c r="AT382" s="147" t="s">
        <v>410</v>
      </c>
      <c r="AU382" s="147" t="s">
        <v>98</v>
      </c>
      <c r="AY382" s="15" t="s">
        <v>168</v>
      </c>
      <c r="BE382" s="148">
        <f>IF(N382="základní",J382,0)</f>
        <v>0</v>
      </c>
      <c r="BF382" s="148">
        <f>IF(N382="snížená",J382,0)</f>
        <v>0</v>
      </c>
      <c r="BG382" s="148">
        <f>IF(N382="zákl. přenesená",J382,0)</f>
        <v>0</v>
      </c>
      <c r="BH382" s="148">
        <f>IF(N382="sníž. přenesená",J382,0)</f>
        <v>0</v>
      </c>
      <c r="BI382" s="148">
        <f>IF(N382="nulová",J382,0)</f>
        <v>0</v>
      </c>
      <c r="BJ382" s="15" t="s">
        <v>88</v>
      </c>
      <c r="BK382" s="148">
        <f>ROUND(I382*H382,2)</f>
        <v>0</v>
      </c>
      <c r="BL382" s="15" t="s">
        <v>174</v>
      </c>
      <c r="BM382" s="147" t="s">
        <v>1484</v>
      </c>
    </row>
    <row r="383" spans="2:51" s="12" customFormat="1" ht="10.2">
      <c r="B383" s="153"/>
      <c r="D383" s="154" t="s">
        <v>183</v>
      </c>
      <c r="E383" s="155" t="s">
        <v>1</v>
      </c>
      <c r="F383" s="156" t="s">
        <v>1485</v>
      </c>
      <c r="H383" s="157">
        <v>0.066</v>
      </c>
      <c r="I383" s="158"/>
      <c r="L383" s="153"/>
      <c r="M383" s="159"/>
      <c r="T383" s="160"/>
      <c r="AT383" s="155" t="s">
        <v>183</v>
      </c>
      <c r="AU383" s="155" t="s">
        <v>98</v>
      </c>
      <c r="AV383" s="12" t="s">
        <v>90</v>
      </c>
      <c r="AW383" s="12" t="s">
        <v>36</v>
      </c>
      <c r="AX383" s="12" t="s">
        <v>88</v>
      </c>
      <c r="AY383" s="155" t="s">
        <v>168</v>
      </c>
    </row>
    <row r="384" spans="2:65" s="1" customFormat="1" ht="21.75" customHeight="1">
      <c r="B384" s="30"/>
      <c r="C384" s="171" t="s">
        <v>718</v>
      </c>
      <c r="D384" s="171" t="s">
        <v>410</v>
      </c>
      <c r="E384" s="172" t="s">
        <v>1425</v>
      </c>
      <c r="F384" s="173" t="s">
        <v>1426</v>
      </c>
      <c r="G384" s="174" t="s">
        <v>187</v>
      </c>
      <c r="H384" s="175">
        <v>0.062</v>
      </c>
      <c r="I384" s="176"/>
      <c r="J384" s="177">
        <f>ROUND(I384*H384,2)</f>
        <v>0</v>
      </c>
      <c r="K384" s="178"/>
      <c r="L384" s="179"/>
      <c r="M384" s="180" t="s">
        <v>1</v>
      </c>
      <c r="N384" s="181" t="s">
        <v>46</v>
      </c>
      <c r="P384" s="145">
        <f>O384*H384</f>
        <v>0</v>
      </c>
      <c r="Q384" s="145">
        <v>1</v>
      </c>
      <c r="R384" s="145">
        <f>Q384*H384</f>
        <v>0.062</v>
      </c>
      <c r="S384" s="145">
        <v>0</v>
      </c>
      <c r="T384" s="146">
        <f>S384*H384</f>
        <v>0</v>
      </c>
      <c r="AR384" s="147" t="s">
        <v>221</v>
      </c>
      <c r="AT384" s="147" t="s">
        <v>410</v>
      </c>
      <c r="AU384" s="147" t="s">
        <v>98</v>
      </c>
      <c r="AY384" s="15" t="s">
        <v>168</v>
      </c>
      <c r="BE384" s="148">
        <f>IF(N384="základní",J384,0)</f>
        <v>0</v>
      </c>
      <c r="BF384" s="148">
        <f>IF(N384="snížená",J384,0)</f>
        <v>0</v>
      </c>
      <c r="BG384" s="148">
        <f>IF(N384="zákl. přenesená",J384,0)</f>
        <v>0</v>
      </c>
      <c r="BH384" s="148">
        <f>IF(N384="sníž. přenesená",J384,0)</f>
        <v>0</v>
      </c>
      <c r="BI384" s="148">
        <f>IF(N384="nulová",J384,0)</f>
        <v>0</v>
      </c>
      <c r="BJ384" s="15" t="s">
        <v>88</v>
      </c>
      <c r="BK384" s="148">
        <f>ROUND(I384*H384,2)</f>
        <v>0</v>
      </c>
      <c r="BL384" s="15" t="s">
        <v>174</v>
      </c>
      <c r="BM384" s="147" t="s">
        <v>1486</v>
      </c>
    </row>
    <row r="385" spans="2:51" s="12" customFormat="1" ht="10.2">
      <c r="B385" s="153"/>
      <c r="D385" s="154" t="s">
        <v>183</v>
      </c>
      <c r="E385" s="155" t="s">
        <v>1</v>
      </c>
      <c r="F385" s="156" t="s">
        <v>1487</v>
      </c>
      <c r="H385" s="157">
        <v>0.062</v>
      </c>
      <c r="I385" s="158"/>
      <c r="L385" s="153"/>
      <c r="M385" s="159"/>
      <c r="T385" s="160"/>
      <c r="AT385" s="155" t="s">
        <v>183</v>
      </c>
      <c r="AU385" s="155" t="s">
        <v>98</v>
      </c>
      <c r="AV385" s="12" t="s">
        <v>90</v>
      </c>
      <c r="AW385" s="12" t="s">
        <v>36</v>
      </c>
      <c r="AX385" s="12" t="s">
        <v>88</v>
      </c>
      <c r="AY385" s="155" t="s">
        <v>168</v>
      </c>
    </row>
    <row r="386" spans="2:65" s="1" customFormat="1" ht="24.15" customHeight="1">
      <c r="B386" s="30"/>
      <c r="C386" s="171" t="s">
        <v>723</v>
      </c>
      <c r="D386" s="171" t="s">
        <v>410</v>
      </c>
      <c r="E386" s="172" t="s">
        <v>1434</v>
      </c>
      <c r="F386" s="173" t="s">
        <v>1435</v>
      </c>
      <c r="G386" s="174" t="s">
        <v>187</v>
      </c>
      <c r="H386" s="175">
        <v>0.006</v>
      </c>
      <c r="I386" s="176"/>
      <c r="J386" s="177">
        <f>ROUND(I386*H386,2)</f>
        <v>0</v>
      </c>
      <c r="K386" s="178"/>
      <c r="L386" s="179"/>
      <c r="M386" s="180" t="s">
        <v>1</v>
      </c>
      <c r="N386" s="181" t="s">
        <v>46</v>
      </c>
      <c r="P386" s="145">
        <f>O386*H386</f>
        <v>0</v>
      </c>
      <c r="Q386" s="145">
        <v>1</v>
      </c>
      <c r="R386" s="145">
        <f>Q386*H386</f>
        <v>0.006</v>
      </c>
      <c r="S386" s="145">
        <v>0</v>
      </c>
      <c r="T386" s="146">
        <f>S386*H386</f>
        <v>0</v>
      </c>
      <c r="AR386" s="147" t="s">
        <v>221</v>
      </c>
      <c r="AT386" s="147" t="s">
        <v>410</v>
      </c>
      <c r="AU386" s="147" t="s">
        <v>98</v>
      </c>
      <c r="AY386" s="15" t="s">
        <v>168</v>
      </c>
      <c r="BE386" s="148">
        <f>IF(N386="základní",J386,0)</f>
        <v>0</v>
      </c>
      <c r="BF386" s="148">
        <f>IF(N386="snížená",J386,0)</f>
        <v>0</v>
      </c>
      <c r="BG386" s="148">
        <f>IF(N386="zákl. přenesená",J386,0)</f>
        <v>0</v>
      </c>
      <c r="BH386" s="148">
        <f>IF(N386="sníž. přenesená",J386,0)</f>
        <v>0</v>
      </c>
      <c r="BI386" s="148">
        <f>IF(N386="nulová",J386,0)</f>
        <v>0</v>
      </c>
      <c r="BJ386" s="15" t="s">
        <v>88</v>
      </c>
      <c r="BK386" s="148">
        <f>ROUND(I386*H386,2)</f>
        <v>0</v>
      </c>
      <c r="BL386" s="15" t="s">
        <v>174</v>
      </c>
      <c r="BM386" s="147" t="s">
        <v>1488</v>
      </c>
    </row>
    <row r="387" spans="2:51" s="12" customFormat="1" ht="10.2">
      <c r="B387" s="153"/>
      <c r="D387" s="154" t="s">
        <v>183</v>
      </c>
      <c r="E387" s="155" t="s">
        <v>1</v>
      </c>
      <c r="F387" s="156" t="s">
        <v>1489</v>
      </c>
      <c r="H387" s="157">
        <v>0.006</v>
      </c>
      <c r="I387" s="158"/>
      <c r="L387" s="153"/>
      <c r="M387" s="159"/>
      <c r="T387" s="160"/>
      <c r="AT387" s="155" t="s">
        <v>183</v>
      </c>
      <c r="AU387" s="155" t="s">
        <v>98</v>
      </c>
      <c r="AV387" s="12" t="s">
        <v>90</v>
      </c>
      <c r="AW387" s="12" t="s">
        <v>36</v>
      </c>
      <c r="AX387" s="12" t="s">
        <v>88</v>
      </c>
      <c r="AY387" s="155" t="s">
        <v>168</v>
      </c>
    </row>
    <row r="388" spans="2:65" s="1" customFormat="1" ht="16.5" customHeight="1">
      <c r="B388" s="30"/>
      <c r="C388" s="171" t="s">
        <v>729</v>
      </c>
      <c r="D388" s="171" t="s">
        <v>410</v>
      </c>
      <c r="E388" s="172" t="s">
        <v>1037</v>
      </c>
      <c r="F388" s="173" t="s">
        <v>1038</v>
      </c>
      <c r="G388" s="174" t="s">
        <v>187</v>
      </c>
      <c r="H388" s="175">
        <v>0.02</v>
      </c>
      <c r="I388" s="176"/>
      <c r="J388" s="177">
        <f>ROUND(I388*H388,2)</f>
        <v>0</v>
      </c>
      <c r="K388" s="178"/>
      <c r="L388" s="179"/>
      <c r="M388" s="180" t="s">
        <v>1</v>
      </c>
      <c r="N388" s="181" t="s">
        <v>46</v>
      </c>
      <c r="P388" s="145">
        <f>O388*H388</f>
        <v>0</v>
      </c>
      <c r="Q388" s="145">
        <v>1</v>
      </c>
      <c r="R388" s="145">
        <f>Q388*H388</f>
        <v>0.02</v>
      </c>
      <c r="S388" s="145">
        <v>0</v>
      </c>
      <c r="T388" s="146">
        <f>S388*H388</f>
        <v>0</v>
      </c>
      <c r="AR388" s="147" t="s">
        <v>221</v>
      </c>
      <c r="AT388" s="147" t="s">
        <v>410</v>
      </c>
      <c r="AU388" s="147" t="s">
        <v>98</v>
      </c>
      <c r="AY388" s="15" t="s">
        <v>168</v>
      </c>
      <c r="BE388" s="148">
        <f>IF(N388="základní",J388,0)</f>
        <v>0</v>
      </c>
      <c r="BF388" s="148">
        <f>IF(N388="snížená",J388,0)</f>
        <v>0</v>
      </c>
      <c r="BG388" s="148">
        <f>IF(N388="zákl. přenesená",J388,0)</f>
        <v>0</v>
      </c>
      <c r="BH388" s="148">
        <f>IF(N388="sníž. přenesená",J388,0)</f>
        <v>0</v>
      </c>
      <c r="BI388" s="148">
        <f>IF(N388="nulová",J388,0)</f>
        <v>0</v>
      </c>
      <c r="BJ388" s="15" t="s">
        <v>88</v>
      </c>
      <c r="BK388" s="148">
        <f>ROUND(I388*H388,2)</f>
        <v>0</v>
      </c>
      <c r="BL388" s="15" t="s">
        <v>174</v>
      </c>
      <c r="BM388" s="147" t="s">
        <v>1490</v>
      </c>
    </row>
    <row r="389" spans="2:51" s="12" customFormat="1" ht="10.2">
      <c r="B389" s="153"/>
      <c r="D389" s="154" t="s">
        <v>183</v>
      </c>
      <c r="E389" s="155" t="s">
        <v>1</v>
      </c>
      <c r="F389" s="156" t="s">
        <v>1491</v>
      </c>
      <c r="H389" s="157">
        <v>0.02</v>
      </c>
      <c r="I389" s="158"/>
      <c r="L389" s="153"/>
      <c r="M389" s="159"/>
      <c r="T389" s="160"/>
      <c r="AT389" s="155" t="s">
        <v>183</v>
      </c>
      <c r="AU389" s="155" t="s">
        <v>98</v>
      </c>
      <c r="AV389" s="12" t="s">
        <v>90</v>
      </c>
      <c r="AW389" s="12" t="s">
        <v>36</v>
      </c>
      <c r="AX389" s="12" t="s">
        <v>88</v>
      </c>
      <c r="AY389" s="155" t="s">
        <v>168</v>
      </c>
    </row>
    <row r="390" spans="2:65" s="1" customFormat="1" ht="16.5" customHeight="1">
      <c r="B390" s="30"/>
      <c r="C390" s="135" t="s">
        <v>735</v>
      </c>
      <c r="D390" s="135" t="s">
        <v>170</v>
      </c>
      <c r="E390" s="136" t="s">
        <v>1492</v>
      </c>
      <c r="F390" s="137" t="s">
        <v>1493</v>
      </c>
      <c r="G390" s="138" t="s">
        <v>566</v>
      </c>
      <c r="H390" s="139">
        <v>1</v>
      </c>
      <c r="I390" s="140"/>
      <c r="J390" s="141">
        <f>ROUND(I390*H390,2)</f>
        <v>0</v>
      </c>
      <c r="K390" s="142"/>
      <c r="L390" s="30"/>
      <c r="M390" s="143" t="s">
        <v>1</v>
      </c>
      <c r="N390" s="144" t="s">
        <v>46</v>
      </c>
      <c r="P390" s="145">
        <f>O390*H390</f>
        <v>0</v>
      </c>
      <c r="Q390" s="145">
        <v>0.01221</v>
      </c>
      <c r="R390" s="145">
        <f>Q390*H390</f>
        <v>0.01221</v>
      </c>
      <c r="S390" s="145">
        <v>0</v>
      </c>
      <c r="T390" s="146">
        <f>S390*H390</f>
        <v>0</v>
      </c>
      <c r="AR390" s="147" t="s">
        <v>174</v>
      </c>
      <c r="AT390" s="147" t="s">
        <v>170</v>
      </c>
      <c r="AU390" s="147" t="s">
        <v>98</v>
      </c>
      <c r="AY390" s="15" t="s">
        <v>168</v>
      </c>
      <c r="BE390" s="148">
        <f>IF(N390="základní",J390,0)</f>
        <v>0</v>
      </c>
      <c r="BF390" s="148">
        <f>IF(N390="snížená",J390,0)</f>
        <v>0</v>
      </c>
      <c r="BG390" s="148">
        <f>IF(N390="zákl. přenesená",J390,0)</f>
        <v>0</v>
      </c>
      <c r="BH390" s="148">
        <f>IF(N390="sníž. přenesená",J390,0)</f>
        <v>0</v>
      </c>
      <c r="BI390" s="148">
        <f>IF(N390="nulová",J390,0)</f>
        <v>0</v>
      </c>
      <c r="BJ390" s="15" t="s">
        <v>88</v>
      </c>
      <c r="BK390" s="148">
        <f>ROUND(I390*H390,2)</f>
        <v>0</v>
      </c>
      <c r="BL390" s="15" t="s">
        <v>174</v>
      </c>
      <c r="BM390" s="147" t="s">
        <v>1494</v>
      </c>
    </row>
    <row r="391" spans="2:65" s="1" customFormat="1" ht="24.15" customHeight="1">
      <c r="B391" s="30"/>
      <c r="C391" s="135" t="s">
        <v>741</v>
      </c>
      <c r="D391" s="135" t="s">
        <v>170</v>
      </c>
      <c r="E391" s="136" t="s">
        <v>983</v>
      </c>
      <c r="F391" s="137" t="s">
        <v>984</v>
      </c>
      <c r="G391" s="138" t="s">
        <v>179</v>
      </c>
      <c r="H391" s="139">
        <v>4.992</v>
      </c>
      <c r="I391" s="140"/>
      <c r="J391" s="141">
        <f>ROUND(I391*H391,2)</f>
        <v>0</v>
      </c>
      <c r="K391" s="142"/>
      <c r="L391" s="30"/>
      <c r="M391" s="143" t="s">
        <v>1</v>
      </c>
      <c r="N391" s="144" t="s">
        <v>46</v>
      </c>
      <c r="P391" s="145">
        <f>O391*H391</f>
        <v>0</v>
      </c>
      <c r="Q391" s="145">
        <v>0.043</v>
      </c>
      <c r="R391" s="145">
        <f>Q391*H391</f>
        <v>0.21465599999999999</v>
      </c>
      <c r="S391" s="145">
        <v>0.043</v>
      </c>
      <c r="T391" s="146">
        <f>S391*H391</f>
        <v>0.21465599999999999</v>
      </c>
      <c r="AR391" s="147" t="s">
        <v>174</v>
      </c>
      <c r="AT391" s="147" t="s">
        <v>170</v>
      </c>
      <c r="AU391" s="147" t="s">
        <v>98</v>
      </c>
      <c r="AY391" s="15" t="s">
        <v>168</v>
      </c>
      <c r="BE391" s="148">
        <f>IF(N391="základní",J391,0)</f>
        <v>0</v>
      </c>
      <c r="BF391" s="148">
        <f>IF(N391="snížená",J391,0)</f>
        <v>0</v>
      </c>
      <c r="BG391" s="148">
        <f>IF(N391="zákl. přenesená",J391,0)</f>
        <v>0</v>
      </c>
      <c r="BH391" s="148">
        <f>IF(N391="sníž. přenesená",J391,0)</f>
        <v>0</v>
      </c>
      <c r="BI391" s="148">
        <f>IF(N391="nulová",J391,0)</f>
        <v>0</v>
      </c>
      <c r="BJ391" s="15" t="s">
        <v>88</v>
      </c>
      <c r="BK391" s="148">
        <f>ROUND(I391*H391,2)</f>
        <v>0</v>
      </c>
      <c r="BL391" s="15" t="s">
        <v>174</v>
      </c>
      <c r="BM391" s="147" t="s">
        <v>1495</v>
      </c>
    </row>
    <row r="392" spans="2:47" s="1" customFormat="1" ht="10.2">
      <c r="B392" s="30"/>
      <c r="D392" s="149" t="s">
        <v>181</v>
      </c>
      <c r="F392" s="150" t="s">
        <v>986</v>
      </c>
      <c r="I392" s="151"/>
      <c r="L392" s="30"/>
      <c r="M392" s="152"/>
      <c r="T392" s="54"/>
      <c r="AT392" s="15" t="s">
        <v>181</v>
      </c>
      <c r="AU392" s="15" t="s">
        <v>98</v>
      </c>
    </row>
    <row r="393" spans="2:51" s="12" customFormat="1" ht="10.2">
      <c r="B393" s="153"/>
      <c r="D393" s="154" t="s">
        <v>183</v>
      </c>
      <c r="E393" s="155" t="s">
        <v>1</v>
      </c>
      <c r="F393" s="156" t="s">
        <v>1496</v>
      </c>
      <c r="H393" s="157">
        <v>4.992</v>
      </c>
      <c r="I393" s="158"/>
      <c r="L393" s="153"/>
      <c r="M393" s="159"/>
      <c r="T393" s="160"/>
      <c r="AT393" s="155" t="s">
        <v>183</v>
      </c>
      <c r="AU393" s="155" t="s">
        <v>98</v>
      </c>
      <c r="AV393" s="12" t="s">
        <v>90</v>
      </c>
      <c r="AW393" s="12" t="s">
        <v>36</v>
      </c>
      <c r="AX393" s="12" t="s">
        <v>88</v>
      </c>
      <c r="AY393" s="155" t="s">
        <v>168</v>
      </c>
    </row>
    <row r="394" spans="2:65" s="1" customFormat="1" ht="24.15" customHeight="1">
      <c r="B394" s="30"/>
      <c r="C394" s="135" t="s">
        <v>746</v>
      </c>
      <c r="D394" s="135" t="s">
        <v>170</v>
      </c>
      <c r="E394" s="136" t="s">
        <v>989</v>
      </c>
      <c r="F394" s="137" t="s">
        <v>990</v>
      </c>
      <c r="G394" s="138" t="s">
        <v>179</v>
      </c>
      <c r="H394" s="139">
        <v>4.992</v>
      </c>
      <c r="I394" s="140"/>
      <c r="J394" s="141">
        <f>ROUND(I394*H394,2)</f>
        <v>0</v>
      </c>
      <c r="K394" s="142"/>
      <c r="L394" s="30"/>
      <c r="M394" s="143" t="s">
        <v>1</v>
      </c>
      <c r="N394" s="144" t="s">
        <v>46</v>
      </c>
      <c r="P394" s="145">
        <f>O394*H394</f>
        <v>0</v>
      </c>
      <c r="Q394" s="145">
        <v>0.00126</v>
      </c>
      <c r="R394" s="145">
        <f>Q394*H394</f>
        <v>0.00628992</v>
      </c>
      <c r="S394" s="145">
        <v>0</v>
      </c>
      <c r="T394" s="146">
        <f>S394*H394</f>
        <v>0</v>
      </c>
      <c r="AR394" s="147" t="s">
        <v>174</v>
      </c>
      <c r="AT394" s="147" t="s">
        <v>170</v>
      </c>
      <c r="AU394" s="147" t="s">
        <v>98</v>
      </c>
      <c r="AY394" s="15" t="s">
        <v>168</v>
      </c>
      <c r="BE394" s="148">
        <f>IF(N394="základní",J394,0)</f>
        <v>0</v>
      </c>
      <c r="BF394" s="148">
        <f>IF(N394="snížená",J394,0)</f>
        <v>0</v>
      </c>
      <c r="BG394" s="148">
        <f>IF(N394="zákl. přenesená",J394,0)</f>
        <v>0</v>
      </c>
      <c r="BH394" s="148">
        <f>IF(N394="sníž. přenesená",J394,0)</f>
        <v>0</v>
      </c>
      <c r="BI394" s="148">
        <f>IF(N394="nulová",J394,0)</f>
        <v>0</v>
      </c>
      <c r="BJ394" s="15" t="s">
        <v>88</v>
      </c>
      <c r="BK394" s="148">
        <f>ROUND(I394*H394,2)</f>
        <v>0</v>
      </c>
      <c r="BL394" s="15" t="s">
        <v>174</v>
      </c>
      <c r="BM394" s="147" t="s">
        <v>1497</v>
      </c>
    </row>
    <row r="395" spans="2:47" s="1" customFormat="1" ht="10.2">
      <c r="B395" s="30"/>
      <c r="D395" s="149" t="s">
        <v>181</v>
      </c>
      <c r="F395" s="150" t="s">
        <v>992</v>
      </c>
      <c r="I395" s="151"/>
      <c r="L395" s="30"/>
      <c r="M395" s="152"/>
      <c r="T395" s="54"/>
      <c r="AT395" s="15" t="s">
        <v>181</v>
      </c>
      <c r="AU395" s="15" t="s">
        <v>98</v>
      </c>
    </row>
    <row r="396" spans="2:65" s="1" customFormat="1" ht="16.5" customHeight="1">
      <c r="B396" s="30"/>
      <c r="C396" s="171" t="s">
        <v>751</v>
      </c>
      <c r="D396" s="171" t="s">
        <v>410</v>
      </c>
      <c r="E396" s="172" t="s">
        <v>994</v>
      </c>
      <c r="F396" s="173" t="s">
        <v>995</v>
      </c>
      <c r="G396" s="174" t="s">
        <v>767</v>
      </c>
      <c r="H396" s="175">
        <v>9.235</v>
      </c>
      <c r="I396" s="176"/>
      <c r="J396" s="177">
        <f>ROUND(I396*H396,2)</f>
        <v>0</v>
      </c>
      <c r="K396" s="178"/>
      <c r="L396" s="179"/>
      <c r="M396" s="180" t="s">
        <v>1</v>
      </c>
      <c r="N396" s="181" t="s">
        <v>46</v>
      </c>
      <c r="P396" s="145">
        <f>O396*H396</f>
        <v>0</v>
      </c>
      <c r="Q396" s="145">
        <v>0.001</v>
      </c>
      <c r="R396" s="145">
        <f>Q396*H396</f>
        <v>0.009235</v>
      </c>
      <c r="S396" s="145">
        <v>0</v>
      </c>
      <c r="T396" s="146">
        <f>S396*H396</f>
        <v>0</v>
      </c>
      <c r="AR396" s="147" t="s">
        <v>221</v>
      </c>
      <c r="AT396" s="147" t="s">
        <v>410</v>
      </c>
      <c r="AU396" s="147" t="s">
        <v>98</v>
      </c>
      <c r="AY396" s="15" t="s">
        <v>168</v>
      </c>
      <c r="BE396" s="148">
        <f>IF(N396="základní",J396,0)</f>
        <v>0</v>
      </c>
      <c r="BF396" s="148">
        <f>IF(N396="snížená",J396,0)</f>
        <v>0</v>
      </c>
      <c r="BG396" s="148">
        <f>IF(N396="zákl. přenesená",J396,0)</f>
        <v>0</v>
      </c>
      <c r="BH396" s="148">
        <f>IF(N396="sníž. přenesená",J396,0)</f>
        <v>0</v>
      </c>
      <c r="BI396" s="148">
        <f>IF(N396="nulová",J396,0)</f>
        <v>0</v>
      </c>
      <c r="BJ396" s="15" t="s">
        <v>88</v>
      </c>
      <c r="BK396" s="148">
        <f>ROUND(I396*H396,2)</f>
        <v>0</v>
      </c>
      <c r="BL396" s="15" t="s">
        <v>174</v>
      </c>
      <c r="BM396" s="147" t="s">
        <v>1498</v>
      </c>
    </row>
    <row r="397" spans="2:51" s="12" customFormat="1" ht="10.2">
      <c r="B397" s="153"/>
      <c r="D397" s="154" t="s">
        <v>183</v>
      </c>
      <c r="F397" s="156" t="s">
        <v>1499</v>
      </c>
      <c r="H397" s="157">
        <v>9.235</v>
      </c>
      <c r="I397" s="158"/>
      <c r="L397" s="153"/>
      <c r="M397" s="159"/>
      <c r="T397" s="160"/>
      <c r="AT397" s="155" t="s">
        <v>183</v>
      </c>
      <c r="AU397" s="155" t="s">
        <v>98</v>
      </c>
      <c r="AV397" s="12" t="s">
        <v>90</v>
      </c>
      <c r="AW397" s="12" t="s">
        <v>4</v>
      </c>
      <c r="AX397" s="12" t="s">
        <v>88</v>
      </c>
      <c r="AY397" s="155" t="s">
        <v>168</v>
      </c>
    </row>
    <row r="398" spans="2:63" s="11" customFormat="1" ht="20.85" customHeight="1">
      <c r="B398" s="123"/>
      <c r="D398" s="124" t="s">
        <v>80</v>
      </c>
      <c r="E398" s="133" t="s">
        <v>1500</v>
      </c>
      <c r="F398" s="133" t="s">
        <v>1501</v>
      </c>
      <c r="I398" s="126"/>
      <c r="J398" s="134">
        <f>BK398</f>
        <v>0</v>
      </c>
      <c r="L398" s="123"/>
      <c r="M398" s="128"/>
      <c r="P398" s="129">
        <f>SUM(P399:P440)</f>
        <v>0</v>
      </c>
      <c r="R398" s="129">
        <f>SUM(R399:R440)</f>
        <v>11.888873570000003</v>
      </c>
      <c r="T398" s="130">
        <f>SUM(T399:T440)</f>
        <v>0.8354469999999998</v>
      </c>
      <c r="AR398" s="124" t="s">
        <v>88</v>
      </c>
      <c r="AT398" s="131" t="s">
        <v>80</v>
      </c>
      <c r="AU398" s="131" t="s">
        <v>90</v>
      </c>
      <c r="AY398" s="124" t="s">
        <v>168</v>
      </c>
      <c r="BK398" s="132">
        <f>SUM(BK399:BK440)</f>
        <v>0</v>
      </c>
    </row>
    <row r="399" spans="2:65" s="1" customFormat="1" ht="33" customHeight="1">
      <c r="B399" s="30"/>
      <c r="C399" s="135" t="s">
        <v>754</v>
      </c>
      <c r="D399" s="135" t="s">
        <v>170</v>
      </c>
      <c r="E399" s="136" t="s">
        <v>1502</v>
      </c>
      <c r="F399" s="137" t="s">
        <v>1503</v>
      </c>
      <c r="G399" s="138" t="s">
        <v>767</v>
      </c>
      <c r="H399" s="139">
        <v>832.743</v>
      </c>
      <c r="I399" s="140"/>
      <c r="J399" s="141">
        <f>ROUND(I399*H399,2)</f>
        <v>0</v>
      </c>
      <c r="K399" s="142"/>
      <c r="L399" s="30"/>
      <c r="M399" s="143" t="s">
        <v>1</v>
      </c>
      <c r="N399" s="144" t="s">
        <v>46</v>
      </c>
      <c r="P399" s="145">
        <f>O399*H399</f>
        <v>0</v>
      </c>
      <c r="Q399" s="145">
        <v>0.01221</v>
      </c>
      <c r="R399" s="145">
        <f>Q399*H399</f>
        <v>10.167792030000001</v>
      </c>
      <c r="S399" s="145">
        <v>0</v>
      </c>
      <c r="T399" s="146">
        <f>S399*H399</f>
        <v>0</v>
      </c>
      <c r="AR399" s="147" t="s">
        <v>174</v>
      </c>
      <c r="AT399" s="147" t="s">
        <v>170</v>
      </c>
      <c r="AU399" s="147" t="s">
        <v>98</v>
      </c>
      <c r="AY399" s="15" t="s">
        <v>168</v>
      </c>
      <c r="BE399" s="148">
        <f>IF(N399="základní",J399,0)</f>
        <v>0</v>
      </c>
      <c r="BF399" s="148">
        <f>IF(N399="snížená",J399,0)</f>
        <v>0</v>
      </c>
      <c r="BG399" s="148">
        <f>IF(N399="zákl. přenesená",J399,0)</f>
        <v>0</v>
      </c>
      <c r="BH399" s="148">
        <f>IF(N399="sníž. přenesená",J399,0)</f>
        <v>0</v>
      </c>
      <c r="BI399" s="148">
        <f>IF(N399="nulová",J399,0)</f>
        <v>0</v>
      </c>
      <c r="BJ399" s="15" t="s">
        <v>88</v>
      </c>
      <c r="BK399" s="148">
        <f>ROUND(I399*H399,2)</f>
        <v>0</v>
      </c>
      <c r="BL399" s="15" t="s">
        <v>174</v>
      </c>
      <c r="BM399" s="147" t="s">
        <v>1504</v>
      </c>
    </row>
    <row r="400" spans="2:51" s="12" customFormat="1" ht="10.2">
      <c r="B400" s="153"/>
      <c r="D400" s="154" t="s">
        <v>183</v>
      </c>
      <c r="E400" s="155" t="s">
        <v>1</v>
      </c>
      <c r="F400" s="156" t="s">
        <v>1505</v>
      </c>
      <c r="H400" s="157">
        <v>200.5</v>
      </c>
      <c r="I400" s="158"/>
      <c r="L400" s="153"/>
      <c r="M400" s="159"/>
      <c r="T400" s="160"/>
      <c r="AT400" s="155" t="s">
        <v>183</v>
      </c>
      <c r="AU400" s="155" t="s">
        <v>98</v>
      </c>
      <c r="AV400" s="12" t="s">
        <v>90</v>
      </c>
      <c r="AW400" s="12" t="s">
        <v>36</v>
      </c>
      <c r="AX400" s="12" t="s">
        <v>81</v>
      </c>
      <c r="AY400" s="155" t="s">
        <v>168</v>
      </c>
    </row>
    <row r="401" spans="2:51" s="12" customFormat="1" ht="10.2">
      <c r="B401" s="153"/>
      <c r="D401" s="154" t="s">
        <v>183</v>
      </c>
      <c r="E401" s="155" t="s">
        <v>1</v>
      </c>
      <c r="F401" s="156" t="s">
        <v>1506</v>
      </c>
      <c r="H401" s="157">
        <v>85.4</v>
      </c>
      <c r="I401" s="158"/>
      <c r="L401" s="153"/>
      <c r="M401" s="159"/>
      <c r="T401" s="160"/>
      <c r="AT401" s="155" t="s">
        <v>183</v>
      </c>
      <c r="AU401" s="155" t="s">
        <v>98</v>
      </c>
      <c r="AV401" s="12" t="s">
        <v>90</v>
      </c>
      <c r="AW401" s="12" t="s">
        <v>36</v>
      </c>
      <c r="AX401" s="12" t="s">
        <v>81</v>
      </c>
      <c r="AY401" s="155" t="s">
        <v>168</v>
      </c>
    </row>
    <row r="402" spans="2:51" s="12" customFormat="1" ht="10.2">
      <c r="B402" s="153"/>
      <c r="D402" s="154" t="s">
        <v>183</v>
      </c>
      <c r="E402" s="155" t="s">
        <v>1</v>
      </c>
      <c r="F402" s="156" t="s">
        <v>1507</v>
      </c>
      <c r="H402" s="157">
        <v>143.2</v>
      </c>
      <c r="I402" s="158"/>
      <c r="L402" s="153"/>
      <c r="M402" s="159"/>
      <c r="T402" s="160"/>
      <c r="AT402" s="155" t="s">
        <v>183</v>
      </c>
      <c r="AU402" s="155" t="s">
        <v>98</v>
      </c>
      <c r="AV402" s="12" t="s">
        <v>90</v>
      </c>
      <c r="AW402" s="12" t="s">
        <v>36</v>
      </c>
      <c r="AX402" s="12" t="s">
        <v>81</v>
      </c>
      <c r="AY402" s="155" t="s">
        <v>168</v>
      </c>
    </row>
    <row r="403" spans="2:51" s="12" customFormat="1" ht="10.2">
      <c r="B403" s="153"/>
      <c r="D403" s="154" t="s">
        <v>183</v>
      </c>
      <c r="E403" s="155" t="s">
        <v>1</v>
      </c>
      <c r="F403" s="156" t="s">
        <v>1508</v>
      </c>
      <c r="H403" s="157">
        <v>2.8</v>
      </c>
      <c r="I403" s="158"/>
      <c r="L403" s="153"/>
      <c r="M403" s="159"/>
      <c r="T403" s="160"/>
      <c r="AT403" s="155" t="s">
        <v>183</v>
      </c>
      <c r="AU403" s="155" t="s">
        <v>98</v>
      </c>
      <c r="AV403" s="12" t="s">
        <v>90</v>
      </c>
      <c r="AW403" s="12" t="s">
        <v>36</v>
      </c>
      <c r="AX403" s="12" t="s">
        <v>81</v>
      </c>
      <c r="AY403" s="155" t="s">
        <v>168</v>
      </c>
    </row>
    <row r="404" spans="2:51" s="12" customFormat="1" ht="10.2">
      <c r="B404" s="153"/>
      <c r="D404" s="154" t="s">
        <v>183</v>
      </c>
      <c r="E404" s="155" t="s">
        <v>1</v>
      </c>
      <c r="F404" s="156" t="s">
        <v>1509</v>
      </c>
      <c r="H404" s="157">
        <v>76.8</v>
      </c>
      <c r="I404" s="158"/>
      <c r="L404" s="153"/>
      <c r="M404" s="159"/>
      <c r="T404" s="160"/>
      <c r="AT404" s="155" t="s">
        <v>183</v>
      </c>
      <c r="AU404" s="155" t="s">
        <v>98</v>
      </c>
      <c r="AV404" s="12" t="s">
        <v>90</v>
      </c>
      <c r="AW404" s="12" t="s">
        <v>36</v>
      </c>
      <c r="AX404" s="12" t="s">
        <v>81</v>
      </c>
      <c r="AY404" s="155" t="s">
        <v>168</v>
      </c>
    </row>
    <row r="405" spans="2:51" s="12" customFormat="1" ht="10.2">
      <c r="B405" s="153"/>
      <c r="D405" s="154" t="s">
        <v>183</v>
      </c>
      <c r="E405" s="155" t="s">
        <v>1</v>
      </c>
      <c r="F405" s="156" t="s">
        <v>1510</v>
      </c>
      <c r="H405" s="157">
        <v>5.4</v>
      </c>
      <c r="I405" s="158"/>
      <c r="L405" s="153"/>
      <c r="M405" s="159"/>
      <c r="T405" s="160"/>
      <c r="AT405" s="155" t="s">
        <v>183</v>
      </c>
      <c r="AU405" s="155" t="s">
        <v>98</v>
      </c>
      <c r="AV405" s="12" t="s">
        <v>90</v>
      </c>
      <c r="AW405" s="12" t="s">
        <v>36</v>
      </c>
      <c r="AX405" s="12" t="s">
        <v>81</v>
      </c>
      <c r="AY405" s="155" t="s">
        <v>168</v>
      </c>
    </row>
    <row r="406" spans="2:51" s="12" customFormat="1" ht="10.2">
      <c r="B406" s="153"/>
      <c r="D406" s="154" t="s">
        <v>183</v>
      </c>
      <c r="E406" s="155" t="s">
        <v>1</v>
      </c>
      <c r="F406" s="156" t="s">
        <v>1511</v>
      </c>
      <c r="H406" s="157">
        <v>87.3</v>
      </c>
      <c r="I406" s="158"/>
      <c r="L406" s="153"/>
      <c r="M406" s="159"/>
      <c r="T406" s="160"/>
      <c r="AT406" s="155" t="s">
        <v>183</v>
      </c>
      <c r="AU406" s="155" t="s">
        <v>98</v>
      </c>
      <c r="AV406" s="12" t="s">
        <v>90</v>
      </c>
      <c r="AW406" s="12" t="s">
        <v>36</v>
      </c>
      <c r="AX406" s="12" t="s">
        <v>81</v>
      </c>
      <c r="AY406" s="155" t="s">
        <v>168</v>
      </c>
    </row>
    <row r="407" spans="2:51" s="12" customFormat="1" ht="10.2">
      <c r="B407" s="153"/>
      <c r="D407" s="154" t="s">
        <v>183</v>
      </c>
      <c r="E407" s="155" t="s">
        <v>1</v>
      </c>
      <c r="F407" s="156" t="s">
        <v>1512</v>
      </c>
      <c r="H407" s="157">
        <v>0.624</v>
      </c>
      <c r="I407" s="158"/>
      <c r="L407" s="153"/>
      <c r="M407" s="159"/>
      <c r="T407" s="160"/>
      <c r="AT407" s="155" t="s">
        <v>183</v>
      </c>
      <c r="AU407" s="155" t="s">
        <v>98</v>
      </c>
      <c r="AV407" s="12" t="s">
        <v>90</v>
      </c>
      <c r="AW407" s="12" t="s">
        <v>36</v>
      </c>
      <c r="AX407" s="12" t="s">
        <v>81</v>
      </c>
      <c r="AY407" s="155" t="s">
        <v>168</v>
      </c>
    </row>
    <row r="408" spans="2:51" s="12" customFormat="1" ht="10.2">
      <c r="B408" s="153"/>
      <c r="D408" s="154" t="s">
        <v>183</v>
      </c>
      <c r="E408" s="155" t="s">
        <v>1</v>
      </c>
      <c r="F408" s="156" t="s">
        <v>1510</v>
      </c>
      <c r="H408" s="157">
        <v>5.4</v>
      </c>
      <c r="I408" s="158"/>
      <c r="L408" s="153"/>
      <c r="M408" s="159"/>
      <c r="T408" s="160"/>
      <c r="AT408" s="155" t="s">
        <v>183</v>
      </c>
      <c r="AU408" s="155" t="s">
        <v>98</v>
      </c>
      <c r="AV408" s="12" t="s">
        <v>90</v>
      </c>
      <c r="AW408" s="12" t="s">
        <v>36</v>
      </c>
      <c r="AX408" s="12" t="s">
        <v>81</v>
      </c>
      <c r="AY408" s="155" t="s">
        <v>168</v>
      </c>
    </row>
    <row r="409" spans="2:51" s="12" customFormat="1" ht="10.2">
      <c r="B409" s="153"/>
      <c r="D409" s="154" t="s">
        <v>183</v>
      </c>
      <c r="E409" s="155" t="s">
        <v>1</v>
      </c>
      <c r="F409" s="156" t="s">
        <v>1511</v>
      </c>
      <c r="H409" s="157">
        <v>87.3</v>
      </c>
      <c r="I409" s="158"/>
      <c r="L409" s="153"/>
      <c r="M409" s="159"/>
      <c r="T409" s="160"/>
      <c r="AT409" s="155" t="s">
        <v>183</v>
      </c>
      <c r="AU409" s="155" t="s">
        <v>98</v>
      </c>
      <c r="AV409" s="12" t="s">
        <v>90</v>
      </c>
      <c r="AW409" s="12" t="s">
        <v>36</v>
      </c>
      <c r="AX409" s="12" t="s">
        <v>81</v>
      </c>
      <c r="AY409" s="155" t="s">
        <v>168</v>
      </c>
    </row>
    <row r="410" spans="2:51" s="12" customFormat="1" ht="10.2">
      <c r="B410" s="153"/>
      <c r="D410" s="154" t="s">
        <v>183</v>
      </c>
      <c r="E410" s="155" t="s">
        <v>1</v>
      </c>
      <c r="F410" s="156" t="s">
        <v>1513</v>
      </c>
      <c r="H410" s="157">
        <v>19.2</v>
      </c>
      <c r="I410" s="158"/>
      <c r="L410" s="153"/>
      <c r="M410" s="159"/>
      <c r="T410" s="160"/>
      <c r="AT410" s="155" t="s">
        <v>183</v>
      </c>
      <c r="AU410" s="155" t="s">
        <v>98</v>
      </c>
      <c r="AV410" s="12" t="s">
        <v>90</v>
      </c>
      <c r="AW410" s="12" t="s">
        <v>36</v>
      </c>
      <c r="AX410" s="12" t="s">
        <v>81</v>
      </c>
      <c r="AY410" s="155" t="s">
        <v>168</v>
      </c>
    </row>
    <row r="411" spans="2:51" s="12" customFormat="1" ht="10.2">
      <c r="B411" s="153"/>
      <c r="D411" s="154" t="s">
        <v>183</v>
      </c>
      <c r="E411" s="155" t="s">
        <v>1</v>
      </c>
      <c r="F411" s="156" t="s">
        <v>1514</v>
      </c>
      <c r="H411" s="157">
        <v>10.2</v>
      </c>
      <c r="I411" s="158"/>
      <c r="L411" s="153"/>
      <c r="M411" s="159"/>
      <c r="T411" s="160"/>
      <c r="AT411" s="155" t="s">
        <v>183</v>
      </c>
      <c r="AU411" s="155" t="s">
        <v>98</v>
      </c>
      <c r="AV411" s="12" t="s">
        <v>90</v>
      </c>
      <c r="AW411" s="12" t="s">
        <v>36</v>
      </c>
      <c r="AX411" s="12" t="s">
        <v>81</v>
      </c>
      <c r="AY411" s="155" t="s">
        <v>168</v>
      </c>
    </row>
    <row r="412" spans="2:51" s="12" customFormat="1" ht="10.2">
      <c r="B412" s="153"/>
      <c r="D412" s="154" t="s">
        <v>183</v>
      </c>
      <c r="E412" s="155" t="s">
        <v>1</v>
      </c>
      <c r="F412" s="156" t="s">
        <v>1515</v>
      </c>
      <c r="H412" s="157">
        <v>108.619</v>
      </c>
      <c r="I412" s="158"/>
      <c r="L412" s="153"/>
      <c r="M412" s="159"/>
      <c r="T412" s="160"/>
      <c r="AT412" s="155" t="s">
        <v>183</v>
      </c>
      <c r="AU412" s="155" t="s">
        <v>98</v>
      </c>
      <c r="AV412" s="12" t="s">
        <v>90</v>
      </c>
      <c r="AW412" s="12" t="s">
        <v>36</v>
      </c>
      <c r="AX412" s="12" t="s">
        <v>81</v>
      </c>
      <c r="AY412" s="155" t="s">
        <v>168</v>
      </c>
    </row>
    <row r="413" spans="2:51" s="13" customFormat="1" ht="10.2">
      <c r="B413" s="161"/>
      <c r="D413" s="154" t="s">
        <v>183</v>
      </c>
      <c r="E413" s="162" t="s">
        <v>1</v>
      </c>
      <c r="F413" s="163" t="s">
        <v>192</v>
      </c>
      <c r="H413" s="164">
        <v>832.743</v>
      </c>
      <c r="I413" s="165"/>
      <c r="L413" s="161"/>
      <c r="M413" s="166"/>
      <c r="T413" s="167"/>
      <c r="AT413" s="162" t="s">
        <v>183</v>
      </c>
      <c r="AU413" s="162" t="s">
        <v>98</v>
      </c>
      <c r="AV413" s="13" t="s">
        <v>174</v>
      </c>
      <c r="AW413" s="13" t="s">
        <v>36</v>
      </c>
      <c r="AX413" s="13" t="s">
        <v>88</v>
      </c>
      <c r="AY413" s="162" t="s">
        <v>168</v>
      </c>
    </row>
    <row r="414" spans="2:65" s="1" customFormat="1" ht="21.75" customHeight="1">
      <c r="B414" s="30"/>
      <c r="C414" s="171" t="s">
        <v>759</v>
      </c>
      <c r="D414" s="171" t="s">
        <v>410</v>
      </c>
      <c r="E414" s="172" t="s">
        <v>1246</v>
      </c>
      <c r="F414" s="173" t="s">
        <v>1247</v>
      </c>
      <c r="G414" s="174" t="s">
        <v>187</v>
      </c>
      <c r="H414" s="175">
        <v>0.473</v>
      </c>
      <c r="I414" s="176"/>
      <c r="J414" s="177">
        <f>ROUND(I414*H414,2)</f>
        <v>0</v>
      </c>
      <c r="K414" s="178"/>
      <c r="L414" s="179"/>
      <c r="M414" s="180" t="s">
        <v>1</v>
      </c>
      <c r="N414" s="181" t="s">
        <v>46</v>
      </c>
      <c r="P414" s="145">
        <f>O414*H414</f>
        <v>0</v>
      </c>
      <c r="Q414" s="145">
        <v>1</v>
      </c>
      <c r="R414" s="145">
        <f>Q414*H414</f>
        <v>0.473</v>
      </c>
      <c r="S414" s="145">
        <v>0</v>
      </c>
      <c r="T414" s="146">
        <f>S414*H414</f>
        <v>0</v>
      </c>
      <c r="AR414" s="147" t="s">
        <v>221</v>
      </c>
      <c r="AT414" s="147" t="s">
        <v>410</v>
      </c>
      <c r="AU414" s="147" t="s">
        <v>98</v>
      </c>
      <c r="AY414" s="15" t="s">
        <v>168</v>
      </c>
      <c r="BE414" s="148">
        <f>IF(N414="základní",J414,0)</f>
        <v>0</v>
      </c>
      <c r="BF414" s="148">
        <f>IF(N414="snížená",J414,0)</f>
        <v>0</v>
      </c>
      <c r="BG414" s="148">
        <f>IF(N414="zákl. přenesená",J414,0)</f>
        <v>0</v>
      </c>
      <c r="BH414" s="148">
        <f>IF(N414="sníž. přenesená",J414,0)</f>
        <v>0</v>
      </c>
      <c r="BI414" s="148">
        <f>IF(N414="nulová",J414,0)</f>
        <v>0</v>
      </c>
      <c r="BJ414" s="15" t="s">
        <v>88</v>
      </c>
      <c r="BK414" s="148">
        <f>ROUND(I414*H414,2)</f>
        <v>0</v>
      </c>
      <c r="BL414" s="15" t="s">
        <v>174</v>
      </c>
      <c r="BM414" s="147" t="s">
        <v>1516</v>
      </c>
    </row>
    <row r="415" spans="2:51" s="12" customFormat="1" ht="10.2">
      <c r="B415" s="153"/>
      <c r="D415" s="154" t="s">
        <v>183</v>
      </c>
      <c r="E415" s="155" t="s">
        <v>1</v>
      </c>
      <c r="F415" s="156" t="s">
        <v>1517</v>
      </c>
      <c r="H415" s="157">
        <v>0.221</v>
      </c>
      <c r="I415" s="158"/>
      <c r="L415" s="153"/>
      <c r="M415" s="159"/>
      <c r="T415" s="160"/>
      <c r="AT415" s="155" t="s">
        <v>183</v>
      </c>
      <c r="AU415" s="155" t="s">
        <v>98</v>
      </c>
      <c r="AV415" s="12" t="s">
        <v>90</v>
      </c>
      <c r="AW415" s="12" t="s">
        <v>36</v>
      </c>
      <c r="AX415" s="12" t="s">
        <v>81</v>
      </c>
      <c r="AY415" s="155" t="s">
        <v>168</v>
      </c>
    </row>
    <row r="416" spans="2:51" s="12" customFormat="1" ht="10.2">
      <c r="B416" s="153"/>
      <c r="D416" s="154" t="s">
        <v>183</v>
      </c>
      <c r="E416" s="155" t="s">
        <v>1</v>
      </c>
      <c r="F416" s="156" t="s">
        <v>1518</v>
      </c>
      <c r="H416" s="157">
        <v>0.094</v>
      </c>
      <c r="I416" s="158"/>
      <c r="L416" s="153"/>
      <c r="M416" s="159"/>
      <c r="T416" s="160"/>
      <c r="AT416" s="155" t="s">
        <v>183</v>
      </c>
      <c r="AU416" s="155" t="s">
        <v>98</v>
      </c>
      <c r="AV416" s="12" t="s">
        <v>90</v>
      </c>
      <c r="AW416" s="12" t="s">
        <v>36</v>
      </c>
      <c r="AX416" s="12" t="s">
        <v>81</v>
      </c>
      <c r="AY416" s="155" t="s">
        <v>168</v>
      </c>
    </row>
    <row r="417" spans="2:51" s="12" customFormat="1" ht="10.2">
      <c r="B417" s="153"/>
      <c r="D417" s="154" t="s">
        <v>183</v>
      </c>
      <c r="E417" s="155" t="s">
        <v>1</v>
      </c>
      <c r="F417" s="156" t="s">
        <v>1519</v>
      </c>
      <c r="H417" s="157">
        <v>0.158</v>
      </c>
      <c r="I417" s="158"/>
      <c r="L417" s="153"/>
      <c r="M417" s="159"/>
      <c r="T417" s="160"/>
      <c r="AT417" s="155" t="s">
        <v>183</v>
      </c>
      <c r="AU417" s="155" t="s">
        <v>98</v>
      </c>
      <c r="AV417" s="12" t="s">
        <v>90</v>
      </c>
      <c r="AW417" s="12" t="s">
        <v>36</v>
      </c>
      <c r="AX417" s="12" t="s">
        <v>81</v>
      </c>
      <c r="AY417" s="155" t="s">
        <v>168</v>
      </c>
    </row>
    <row r="418" spans="2:51" s="13" customFormat="1" ht="10.2">
      <c r="B418" s="161"/>
      <c r="D418" s="154" t="s">
        <v>183</v>
      </c>
      <c r="E418" s="162" t="s">
        <v>1</v>
      </c>
      <c r="F418" s="163" t="s">
        <v>192</v>
      </c>
      <c r="H418" s="164">
        <v>0.473</v>
      </c>
      <c r="I418" s="165"/>
      <c r="L418" s="161"/>
      <c r="M418" s="166"/>
      <c r="T418" s="167"/>
      <c r="AT418" s="162" t="s">
        <v>183</v>
      </c>
      <c r="AU418" s="162" t="s">
        <v>98</v>
      </c>
      <c r="AV418" s="13" t="s">
        <v>174</v>
      </c>
      <c r="AW418" s="13" t="s">
        <v>36</v>
      </c>
      <c r="AX418" s="13" t="s">
        <v>88</v>
      </c>
      <c r="AY418" s="162" t="s">
        <v>168</v>
      </c>
    </row>
    <row r="419" spans="2:65" s="1" customFormat="1" ht="21.75" customHeight="1">
      <c r="B419" s="30"/>
      <c r="C419" s="171" t="s">
        <v>764</v>
      </c>
      <c r="D419" s="171" t="s">
        <v>410</v>
      </c>
      <c r="E419" s="172" t="s">
        <v>1389</v>
      </c>
      <c r="F419" s="173" t="s">
        <v>1390</v>
      </c>
      <c r="G419" s="174" t="s">
        <v>187</v>
      </c>
      <c r="H419" s="175">
        <v>0.084</v>
      </c>
      <c r="I419" s="176"/>
      <c r="J419" s="177">
        <f>ROUND(I419*H419,2)</f>
        <v>0</v>
      </c>
      <c r="K419" s="178"/>
      <c r="L419" s="179"/>
      <c r="M419" s="180" t="s">
        <v>1</v>
      </c>
      <c r="N419" s="181" t="s">
        <v>46</v>
      </c>
      <c r="P419" s="145">
        <f>O419*H419</f>
        <v>0</v>
      </c>
      <c r="Q419" s="145">
        <v>1</v>
      </c>
      <c r="R419" s="145">
        <f>Q419*H419</f>
        <v>0.084</v>
      </c>
      <c r="S419" s="145">
        <v>0</v>
      </c>
      <c r="T419" s="146">
        <f>S419*H419</f>
        <v>0</v>
      </c>
      <c r="AR419" s="147" t="s">
        <v>221</v>
      </c>
      <c r="AT419" s="147" t="s">
        <v>410</v>
      </c>
      <c r="AU419" s="147" t="s">
        <v>98</v>
      </c>
      <c r="AY419" s="15" t="s">
        <v>168</v>
      </c>
      <c r="BE419" s="148">
        <f>IF(N419="základní",J419,0)</f>
        <v>0</v>
      </c>
      <c r="BF419" s="148">
        <f>IF(N419="snížená",J419,0)</f>
        <v>0</v>
      </c>
      <c r="BG419" s="148">
        <f>IF(N419="zákl. přenesená",J419,0)</f>
        <v>0</v>
      </c>
      <c r="BH419" s="148">
        <f>IF(N419="sníž. přenesená",J419,0)</f>
        <v>0</v>
      </c>
      <c r="BI419" s="148">
        <f>IF(N419="nulová",J419,0)</f>
        <v>0</v>
      </c>
      <c r="BJ419" s="15" t="s">
        <v>88</v>
      </c>
      <c r="BK419" s="148">
        <f>ROUND(I419*H419,2)</f>
        <v>0</v>
      </c>
      <c r="BL419" s="15" t="s">
        <v>174</v>
      </c>
      <c r="BM419" s="147" t="s">
        <v>1520</v>
      </c>
    </row>
    <row r="420" spans="2:51" s="12" customFormat="1" ht="10.2">
      <c r="B420" s="153"/>
      <c r="D420" s="154" t="s">
        <v>183</v>
      </c>
      <c r="E420" s="155" t="s">
        <v>1</v>
      </c>
      <c r="F420" s="156" t="s">
        <v>1521</v>
      </c>
      <c r="H420" s="157">
        <v>0.084</v>
      </c>
      <c r="I420" s="158"/>
      <c r="L420" s="153"/>
      <c r="M420" s="159"/>
      <c r="T420" s="160"/>
      <c r="AT420" s="155" t="s">
        <v>183</v>
      </c>
      <c r="AU420" s="155" t="s">
        <v>98</v>
      </c>
      <c r="AV420" s="12" t="s">
        <v>90</v>
      </c>
      <c r="AW420" s="12" t="s">
        <v>36</v>
      </c>
      <c r="AX420" s="12" t="s">
        <v>88</v>
      </c>
      <c r="AY420" s="155" t="s">
        <v>168</v>
      </c>
    </row>
    <row r="421" spans="2:65" s="1" customFormat="1" ht="21.75" customHeight="1">
      <c r="B421" s="30"/>
      <c r="C421" s="171" t="s">
        <v>771</v>
      </c>
      <c r="D421" s="171" t="s">
        <v>410</v>
      </c>
      <c r="E421" s="172" t="s">
        <v>1280</v>
      </c>
      <c r="F421" s="173" t="s">
        <v>1281</v>
      </c>
      <c r="G421" s="174" t="s">
        <v>187</v>
      </c>
      <c r="H421" s="175">
        <v>0.032</v>
      </c>
      <c r="I421" s="176"/>
      <c r="J421" s="177">
        <f>ROUND(I421*H421,2)</f>
        <v>0</v>
      </c>
      <c r="K421" s="178"/>
      <c r="L421" s="179"/>
      <c r="M421" s="180" t="s">
        <v>1</v>
      </c>
      <c r="N421" s="181" t="s">
        <v>46</v>
      </c>
      <c r="P421" s="145">
        <f>O421*H421</f>
        <v>0</v>
      </c>
      <c r="Q421" s="145">
        <v>1</v>
      </c>
      <c r="R421" s="145">
        <f>Q421*H421</f>
        <v>0.032</v>
      </c>
      <c r="S421" s="145">
        <v>0</v>
      </c>
      <c r="T421" s="146">
        <f>S421*H421</f>
        <v>0</v>
      </c>
      <c r="AR421" s="147" t="s">
        <v>221</v>
      </c>
      <c r="AT421" s="147" t="s">
        <v>410</v>
      </c>
      <c r="AU421" s="147" t="s">
        <v>98</v>
      </c>
      <c r="AY421" s="15" t="s">
        <v>168</v>
      </c>
      <c r="BE421" s="148">
        <f>IF(N421="základní",J421,0)</f>
        <v>0</v>
      </c>
      <c r="BF421" s="148">
        <f>IF(N421="snížená",J421,0)</f>
        <v>0</v>
      </c>
      <c r="BG421" s="148">
        <f>IF(N421="zákl. přenesená",J421,0)</f>
        <v>0</v>
      </c>
      <c r="BH421" s="148">
        <f>IF(N421="sníž. přenesená",J421,0)</f>
        <v>0</v>
      </c>
      <c r="BI421" s="148">
        <f>IF(N421="nulová",J421,0)</f>
        <v>0</v>
      </c>
      <c r="BJ421" s="15" t="s">
        <v>88</v>
      </c>
      <c r="BK421" s="148">
        <f>ROUND(I421*H421,2)</f>
        <v>0</v>
      </c>
      <c r="BL421" s="15" t="s">
        <v>174</v>
      </c>
      <c r="BM421" s="147" t="s">
        <v>1522</v>
      </c>
    </row>
    <row r="422" spans="2:51" s="12" customFormat="1" ht="10.2">
      <c r="B422" s="153"/>
      <c r="D422" s="154" t="s">
        <v>183</v>
      </c>
      <c r="E422" s="155" t="s">
        <v>1</v>
      </c>
      <c r="F422" s="156" t="s">
        <v>1523</v>
      </c>
      <c r="H422" s="157">
        <v>0.021</v>
      </c>
      <c r="I422" s="158"/>
      <c r="L422" s="153"/>
      <c r="M422" s="159"/>
      <c r="T422" s="160"/>
      <c r="AT422" s="155" t="s">
        <v>183</v>
      </c>
      <c r="AU422" s="155" t="s">
        <v>98</v>
      </c>
      <c r="AV422" s="12" t="s">
        <v>90</v>
      </c>
      <c r="AW422" s="12" t="s">
        <v>36</v>
      </c>
      <c r="AX422" s="12" t="s">
        <v>81</v>
      </c>
      <c r="AY422" s="155" t="s">
        <v>168</v>
      </c>
    </row>
    <row r="423" spans="2:51" s="12" customFormat="1" ht="10.2">
      <c r="B423" s="153"/>
      <c r="D423" s="154" t="s">
        <v>183</v>
      </c>
      <c r="E423" s="155" t="s">
        <v>1</v>
      </c>
      <c r="F423" s="156" t="s">
        <v>1524</v>
      </c>
      <c r="H423" s="157">
        <v>0.011</v>
      </c>
      <c r="I423" s="158"/>
      <c r="L423" s="153"/>
      <c r="M423" s="159"/>
      <c r="T423" s="160"/>
      <c r="AT423" s="155" t="s">
        <v>183</v>
      </c>
      <c r="AU423" s="155" t="s">
        <v>98</v>
      </c>
      <c r="AV423" s="12" t="s">
        <v>90</v>
      </c>
      <c r="AW423" s="12" t="s">
        <v>36</v>
      </c>
      <c r="AX423" s="12" t="s">
        <v>81</v>
      </c>
      <c r="AY423" s="155" t="s">
        <v>168</v>
      </c>
    </row>
    <row r="424" spans="2:51" s="13" customFormat="1" ht="10.2">
      <c r="B424" s="161"/>
      <c r="D424" s="154" t="s">
        <v>183</v>
      </c>
      <c r="E424" s="162" t="s">
        <v>1</v>
      </c>
      <c r="F424" s="163" t="s">
        <v>192</v>
      </c>
      <c r="H424" s="164">
        <v>0.032</v>
      </c>
      <c r="I424" s="165"/>
      <c r="L424" s="161"/>
      <c r="M424" s="166"/>
      <c r="T424" s="167"/>
      <c r="AT424" s="162" t="s">
        <v>183</v>
      </c>
      <c r="AU424" s="162" t="s">
        <v>98</v>
      </c>
      <c r="AV424" s="13" t="s">
        <v>174</v>
      </c>
      <c r="AW424" s="13" t="s">
        <v>36</v>
      </c>
      <c r="AX424" s="13" t="s">
        <v>88</v>
      </c>
      <c r="AY424" s="162" t="s">
        <v>168</v>
      </c>
    </row>
    <row r="425" spans="2:65" s="1" customFormat="1" ht="24.15" customHeight="1">
      <c r="B425" s="30"/>
      <c r="C425" s="171" t="s">
        <v>776</v>
      </c>
      <c r="D425" s="171" t="s">
        <v>410</v>
      </c>
      <c r="E425" s="172" t="s">
        <v>1429</v>
      </c>
      <c r="F425" s="173" t="s">
        <v>1430</v>
      </c>
      <c r="G425" s="174" t="s">
        <v>187</v>
      </c>
      <c r="H425" s="175">
        <v>0.099</v>
      </c>
      <c r="I425" s="176"/>
      <c r="J425" s="177">
        <f>ROUND(I425*H425,2)</f>
        <v>0</v>
      </c>
      <c r="K425" s="178"/>
      <c r="L425" s="179"/>
      <c r="M425" s="180" t="s">
        <v>1</v>
      </c>
      <c r="N425" s="181" t="s">
        <v>46</v>
      </c>
      <c r="P425" s="145">
        <f>O425*H425</f>
        <v>0</v>
      </c>
      <c r="Q425" s="145">
        <v>1</v>
      </c>
      <c r="R425" s="145">
        <f>Q425*H425</f>
        <v>0.099</v>
      </c>
      <c r="S425" s="145">
        <v>0</v>
      </c>
      <c r="T425" s="146">
        <f>S425*H425</f>
        <v>0</v>
      </c>
      <c r="AR425" s="147" t="s">
        <v>221</v>
      </c>
      <c r="AT425" s="147" t="s">
        <v>410</v>
      </c>
      <c r="AU425" s="147" t="s">
        <v>98</v>
      </c>
      <c r="AY425" s="15" t="s">
        <v>168</v>
      </c>
      <c r="BE425" s="148">
        <f>IF(N425="základní",J425,0)</f>
        <v>0</v>
      </c>
      <c r="BF425" s="148">
        <f>IF(N425="snížená",J425,0)</f>
        <v>0</v>
      </c>
      <c r="BG425" s="148">
        <f>IF(N425="zákl. přenesená",J425,0)</f>
        <v>0</v>
      </c>
      <c r="BH425" s="148">
        <f>IF(N425="sníž. přenesená",J425,0)</f>
        <v>0</v>
      </c>
      <c r="BI425" s="148">
        <f>IF(N425="nulová",J425,0)</f>
        <v>0</v>
      </c>
      <c r="BJ425" s="15" t="s">
        <v>88</v>
      </c>
      <c r="BK425" s="148">
        <f>ROUND(I425*H425,2)</f>
        <v>0</v>
      </c>
      <c r="BL425" s="15" t="s">
        <v>174</v>
      </c>
      <c r="BM425" s="147" t="s">
        <v>1525</v>
      </c>
    </row>
    <row r="426" spans="2:51" s="12" customFormat="1" ht="10.2">
      <c r="B426" s="153"/>
      <c r="D426" s="154" t="s">
        <v>183</v>
      </c>
      <c r="E426" s="155" t="s">
        <v>1</v>
      </c>
      <c r="F426" s="156" t="s">
        <v>1526</v>
      </c>
      <c r="H426" s="157">
        <v>0.003</v>
      </c>
      <c r="I426" s="158"/>
      <c r="L426" s="153"/>
      <c r="M426" s="159"/>
      <c r="T426" s="160"/>
      <c r="AT426" s="155" t="s">
        <v>183</v>
      </c>
      <c r="AU426" s="155" t="s">
        <v>98</v>
      </c>
      <c r="AV426" s="12" t="s">
        <v>90</v>
      </c>
      <c r="AW426" s="12" t="s">
        <v>36</v>
      </c>
      <c r="AX426" s="12" t="s">
        <v>81</v>
      </c>
      <c r="AY426" s="155" t="s">
        <v>168</v>
      </c>
    </row>
    <row r="427" spans="2:51" s="12" customFormat="1" ht="10.2">
      <c r="B427" s="153"/>
      <c r="D427" s="154" t="s">
        <v>183</v>
      </c>
      <c r="E427" s="155" t="s">
        <v>1</v>
      </c>
      <c r="F427" s="156" t="s">
        <v>1527</v>
      </c>
      <c r="H427" s="157">
        <v>0.096</v>
      </c>
      <c r="I427" s="158"/>
      <c r="L427" s="153"/>
      <c r="M427" s="159"/>
      <c r="T427" s="160"/>
      <c r="AT427" s="155" t="s">
        <v>183</v>
      </c>
      <c r="AU427" s="155" t="s">
        <v>98</v>
      </c>
      <c r="AV427" s="12" t="s">
        <v>90</v>
      </c>
      <c r="AW427" s="12" t="s">
        <v>36</v>
      </c>
      <c r="AX427" s="12" t="s">
        <v>81</v>
      </c>
      <c r="AY427" s="155" t="s">
        <v>168</v>
      </c>
    </row>
    <row r="428" spans="2:51" s="13" customFormat="1" ht="10.2">
      <c r="B428" s="161"/>
      <c r="D428" s="154" t="s">
        <v>183</v>
      </c>
      <c r="E428" s="162" t="s">
        <v>1</v>
      </c>
      <c r="F428" s="163" t="s">
        <v>192</v>
      </c>
      <c r="H428" s="164">
        <v>0.099</v>
      </c>
      <c r="I428" s="165"/>
      <c r="L428" s="161"/>
      <c r="M428" s="166"/>
      <c r="T428" s="167"/>
      <c r="AT428" s="162" t="s">
        <v>183</v>
      </c>
      <c r="AU428" s="162" t="s">
        <v>98</v>
      </c>
      <c r="AV428" s="13" t="s">
        <v>174</v>
      </c>
      <c r="AW428" s="13" t="s">
        <v>36</v>
      </c>
      <c r="AX428" s="13" t="s">
        <v>88</v>
      </c>
      <c r="AY428" s="162" t="s">
        <v>168</v>
      </c>
    </row>
    <row r="429" spans="2:65" s="1" customFormat="1" ht="24.15" customHeight="1">
      <c r="B429" s="30"/>
      <c r="C429" s="171" t="s">
        <v>781</v>
      </c>
      <c r="D429" s="171" t="s">
        <v>410</v>
      </c>
      <c r="E429" s="172" t="s">
        <v>1434</v>
      </c>
      <c r="F429" s="173" t="s">
        <v>1435</v>
      </c>
      <c r="G429" s="174" t="s">
        <v>187</v>
      </c>
      <c r="H429" s="175">
        <v>0.006</v>
      </c>
      <c r="I429" s="176"/>
      <c r="J429" s="177">
        <f>ROUND(I429*H429,2)</f>
        <v>0</v>
      </c>
      <c r="K429" s="178"/>
      <c r="L429" s="179"/>
      <c r="M429" s="180" t="s">
        <v>1</v>
      </c>
      <c r="N429" s="181" t="s">
        <v>46</v>
      </c>
      <c r="P429" s="145">
        <f>O429*H429</f>
        <v>0</v>
      </c>
      <c r="Q429" s="145">
        <v>1</v>
      </c>
      <c r="R429" s="145">
        <f>Q429*H429</f>
        <v>0.006</v>
      </c>
      <c r="S429" s="145">
        <v>0</v>
      </c>
      <c r="T429" s="146">
        <f>S429*H429</f>
        <v>0</v>
      </c>
      <c r="AR429" s="147" t="s">
        <v>221</v>
      </c>
      <c r="AT429" s="147" t="s">
        <v>410</v>
      </c>
      <c r="AU429" s="147" t="s">
        <v>98</v>
      </c>
      <c r="AY429" s="15" t="s">
        <v>168</v>
      </c>
      <c r="BE429" s="148">
        <f>IF(N429="základní",J429,0)</f>
        <v>0</v>
      </c>
      <c r="BF429" s="148">
        <f>IF(N429="snížená",J429,0)</f>
        <v>0</v>
      </c>
      <c r="BG429" s="148">
        <f>IF(N429="zákl. přenesená",J429,0)</f>
        <v>0</v>
      </c>
      <c r="BH429" s="148">
        <f>IF(N429="sníž. přenesená",J429,0)</f>
        <v>0</v>
      </c>
      <c r="BI429" s="148">
        <f>IF(N429="nulová",J429,0)</f>
        <v>0</v>
      </c>
      <c r="BJ429" s="15" t="s">
        <v>88</v>
      </c>
      <c r="BK429" s="148">
        <f>ROUND(I429*H429,2)</f>
        <v>0</v>
      </c>
      <c r="BL429" s="15" t="s">
        <v>174</v>
      </c>
      <c r="BM429" s="147" t="s">
        <v>1528</v>
      </c>
    </row>
    <row r="430" spans="2:51" s="12" customFormat="1" ht="10.2">
      <c r="B430" s="153"/>
      <c r="D430" s="154" t="s">
        <v>183</v>
      </c>
      <c r="E430" s="155" t="s">
        <v>1</v>
      </c>
      <c r="F430" s="156" t="s">
        <v>1529</v>
      </c>
      <c r="H430" s="157">
        <v>0.006</v>
      </c>
      <c r="I430" s="158"/>
      <c r="L430" s="153"/>
      <c r="M430" s="159"/>
      <c r="T430" s="160"/>
      <c r="AT430" s="155" t="s">
        <v>183</v>
      </c>
      <c r="AU430" s="155" t="s">
        <v>98</v>
      </c>
      <c r="AV430" s="12" t="s">
        <v>90</v>
      </c>
      <c r="AW430" s="12" t="s">
        <v>36</v>
      </c>
      <c r="AX430" s="12" t="s">
        <v>88</v>
      </c>
      <c r="AY430" s="155" t="s">
        <v>168</v>
      </c>
    </row>
    <row r="431" spans="2:65" s="1" customFormat="1" ht="16.5" customHeight="1">
      <c r="B431" s="30"/>
      <c r="C431" s="171" t="s">
        <v>785</v>
      </c>
      <c r="D431" s="171" t="s">
        <v>410</v>
      </c>
      <c r="E431" s="172" t="s">
        <v>1037</v>
      </c>
      <c r="F431" s="173" t="s">
        <v>1038</v>
      </c>
      <c r="G431" s="174" t="s">
        <v>187</v>
      </c>
      <c r="H431" s="175">
        <v>0.119</v>
      </c>
      <c r="I431" s="176"/>
      <c r="J431" s="177">
        <f>ROUND(I431*H431,2)</f>
        <v>0</v>
      </c>
      <c r="K431" s="178"/>
      <c r="L431" s="179"/>
      <c r="M431" s="180" t="s">
        <v>1</v>
      </c>
      <c r="N431" s="181" t="s">
        <v>46</v>
      </c>
      <c r="P431" s="145">
        <f>O431*H431</f>
        <v>0</v>
      </c>
      <c r="Q431" s="145">
        <v>1</v>
      </c>
      <c r="R431" s="145">
        <f>Q431*H431</f>
        <v>0.119</v>
      </c>
      <c r="S431" s="145">
        <v>0</v>
      </c>
      <c r="T431" s="146">
        <f>S431*H431</f>
        <v>0</v>
      </c>
      <c r="AR431" s="147" t="s">
        <v>221</v>
      </c>
      <c r="AT431" s="147" t="s">
        <v>410</v>
      </c>
      <c r="AU431" s="147" t="s">
        <v>98</v>
      </c>
      <c r="AY431" s="15" t="s">
        <v>168</v>
      </c>
      <c r="BE431" s="148">
        <f>IF(N431="základní",J431,0)</f>
        <v>0</v>
      </c>
      <c r="BF431" s="148">
        <f>IF(N431="snížená",J431,0)</f>
        <v>0</v>
      </c>
      <c r="BG431" s="148">
        <f>IF(N431="zákl. přenesená",J431,0)</f>
        <v>0</v>
      </c>
      <c r="BH431" s="148">
        <f>IF(N431="sníž. přenesená",J431,0)</f>
        <v>0</v>
      </c>
      <c r="BI431" s="148">
        <f>IF(N431="nulová",J431,0)</f>
        <v>0</v>
      </c>
      <c r="BJ431" s="15" t="s">
        <v>88</v>
      </c>
      <c r="BK431" s="148">
        <f>ROUND(I431*H431,2)</f>
        <v>0</v>
      </c>
      <c r="BL431" s="15" t="s">
        <v>174</v>
      </c>
      <c r="BM431" s="147" t="s">
        <v>1530</v>
      </c>
    </row>
    <row r="432" spans="2:51" s="12" customFormat="1" ht="10.2">
      <c r="B432" s="153"/>
      <c r="D432" s="154" t="s">
        <v>183</v>
      </c>
      <c r="E432" s="155" t="s">
        <v>1</v>
      </c>
      <c r="F432" s="156" t="s">
        <v>1531</v>
      </c>
      <c r="H432" s="157">
        <v>0.119</v>
      </c>
      <c r="I432" s="158"/>
      <c r="L432" s="153"/>
      <c r="M432" s="159"/>
      <c r="T432" s="160"/>
      <c r="AT432" s="155" t="s">
        <v>183</v>
      </c>
      <c r="AU432" s="155" t="s">
        <v>98</v>
      </c>
      <c r="AV432" s="12" t="s">
        <v>90</v>
      </c>
      <c r="AW432" s="12" t="s">
        <v>36</v>
      </c>
      <c r="AX432" s="12" t="s">
        <v>88</v>
      </c>
      <c r="AY432" s="155" t="s">
        <v>168</v>
      </c>
    </row>
    <row r="433" spans="2:65" s="1" customFormat="1" ht="16.5" customHeight="1">
      <c r="B433" s="30"/>
      <c r="C433" s="135" t="s">
        <v>789</v>
      </c>
      <c r="D433" s="135" t="s">
        <v>170</v>
      </c>
      <c r="E433" s="136" t="s">
        <v>1532</v>
      </c>
      <c r="F433" s="137" t="s">
        <v>1533</v>
      </c>
      <c r="G433" s="138" t="s">
        <v>566</v>
      </c>
      <c r="H433" s="139">
        <v>1</v>
      </c>
      <c r="I433" s="140"/>
      <c r="J433" s="141">
        <f>ROUND(I433*H433,2)</f>
        <v>0</v>
      </c>
      <c r="K433" s="142"/>
      <c r="L433" s="30"/>
      <c r="M433" s="143" t="s">
        <v>1</v>
      </c>
      <c r="N433" s="144" t="s">
        <v>46</v>
      </c>
      <c r="P433" s="145">
        <f>O433*H433</f>
        <v>0</v>
      </c>
      <c r="Q433" s="145">
        <v>0.01221</v>
      </c>
      <c r="R433" s="145">
        <f>Q433*H433</f>
        <v>0.01221</v>
      </c>
      <c r="S433" s="145">
        <v>0</v>
      </c>
      <c r="T433" s="146">
        <f>S433*H433</f>
        <v>0</v>
      </c>
      <c r="AR433" s="147" t="s">
        <v>174</v>
      </c>
      <c r="AT433" s="147" t="s">
        <v>170</v>
      </c>
      <c r="AU433" s="147" t="s">
        <v>98</v>
      </c>
      <c r="AY433" s="15" t="s">
        <v>168</v>
      </c>
      <c r="BE433" s="148">
        <f>IF(N433="základní",J433,0)</f>
        <v>0</v>
      </c>
      <c r="BF433" s="148">
        <f>IF(N433="snížená",J433,0)</f>
        <v>0</v>
      </c>
      <c r="BG433" s="148">
        <f>IF(N433="zákl. přenesená",J433,0)</f>
        <v>0</v>
      </c>
      <c r="BH433" s="148">
        <f>IF(N433="sníž. přenesená",J433,0)</f>
        <v>0</v>
      </c>
      <c r="BI433" s="148">
        <f>IF(N433="nulová",J433,0)</f>
        <v>0</v>
      </c>
      <c r="BJ433" s="15" t="s">
        <v>88</v>
      </c>
      <c r="BK433" s="148">
        <f>ROUND(I433*H433,2)</f>
        <v>0</v>
      </c>
      <c r="BL433" s="15" t="s">
        <v>174</v>
      </c>
      <c r="BM433" s="147" t="s">
        <v>1534</v>
      </c>
    </row>
    <row r="434" spans="2:65" s="1" customFormat="1" ht="24.15" customHeight="1">
      <c r="B434" s="30"/>
      <c r="C434" s="135" t="s">
        <v>793</v>
      </c>
      <c r="D434" s="135" t="s">
        <v>170</v>
      </c>
      <c r="E434" s="136" t="s">
        <v>983</v>
      </c>
      <c r="F434" s="137" t="s">
        <v>984</v>
      </c>
      <c r="G434" s="138" t="s">
        <v>179</v>
      </c>
      <c r="H434" s="139">
        <v>19.429</v>
      </c>
      <c r="I434" s="140"/>
      <c r="J434" s="141">
        <f>ROUND(I434*H434,2)</f>
        <v>0</v>
      </c>
      <c r="K434" s="142"/>
      <c r="L434" s="30"/>
      <c r="M434" s="143" t="s">
        <v>1</v>
      </c>
      <c r="N434" s="144" t="s">
        <v>46</v>
      </c>
      <c r="P434" s="145">
        <f>O434*H434</f>
        <v>0</v>
      </c>
      <c r="Q434" s="145">
        <v>0.043</v>
      </c>
      <c r="R434" s="145">
        <f>Q434*H434</f>
        <v>0.8354469999999998</v>
      </c>
      <c r="S434" s="145">
        <v>0.043</v>
      </c>
      <c r="T434" s="146">
        <f>S434*H434</f>
        <v>0.8354469999999998</v>
      </c>
      <c r="AR434" s="147" t="s">
        <v>174</v>
      </c>
      <c r="AT434" s="147" t="s">
        <v>170</v>
      </c>
      <c r="AU434" s="147" t="s">
        <v>98</v>
      </c>
      <c r="AY434" s="15" t="s">
        <v>168</v>
      </c>
      <c r="BE434" s="148">
        <f>IF(N434="základní",J434,0)</f>
        <v>0</v>
      </c>
      <c r="BF434" s="148">
        <f>IF(N434="snížená",J434,0)</f>
        <v>0</v>
      </c>
      <c r="BG434" s="148">
        <f>IF(N434="zákl. přenesená",J434,0)</f>
        <v>0</v>
      </c>
      <c r="BH434" s="148">
        <f>IF(N434="sníž. přenesená",J434,0)</f>
        <v>0</v>
      </c>
      <c r="BI434" s="148">
        <f>IF(N434="nulová",J434,0)</f>
        <v>0</v>
      </c>
      <c r="BJ434" s="15" t="s">
        <v>88</v>
      </c>
      <c r="BK434" s="148">
        <f>ROUND(I434*H434,2)</f>
        <v>0</v>
      </c>
      <c r="BL434" s="15" t="s">
        <v>174</v>
      </c>
      <c r="BM434" s="147" t="s">
        <v>1535</v>
      </c>
    </row>
    <row r="435" spans="2:47" s="1" customFormat="1" ht="10.2">
      <c r="B435" s="30"/>
      <c r="D435" s="149" t="s">
        <v>181</v>
      </c>
      <c r="F435" s="150" t="s">
        <v>986</v>
      </c>
      <c r="I435" s="151"/>
      <c r="L435" s="30"/>
      <c r="M435" s="152"/>
      <c r="T435" s="54"/>
      <c r="AT435" s="15" t="s">
        <v>181</v>
      </c>
      <c r="AU435" s="15" t="s">
        <v>98</v>
      </c>
    </row>
    <row r="436" spans="2:51" s="12" customFormat="1" ht="30.6">
      <c r="B436" s="153"/>
      <c r="D436" s="154" t="s">
        <v>183</v>
      </c>
      <c r="E436" s="155" t="s">
        <v>1</v>
      </c>
      <c r="F436" s="156" t="s">
        <v>1536</v>
      </c>
      <c r="H436" s="157">
        <v>19.429</v>
      </c>
      <c r="I436" s="158"/>
      <c r="L436" s="153"/>
      <c r="M436" s="159"/>
      <c r="T436" s="160"/>
      <c r="AT436" s="155" t="s">
        <v>183</v>
      </c>
      <c r="AU436" s="155" t="s">
        <v>98</v>
      </c>
      <c r="AV436" s="12" t="s">
        <v>90</v>
      </c>
      <c r="AW436" s="12" t="s">
        <v>36</v>
      </c>
      <c r="AX436" s="12" t="s">
        <v>88</v>
      </c>
      <c r="AY436" s="155" t="s">
        <v>168</v>
      </c>
    </row>
    <row r="437" spans="2:65" s="1" customFormat="1" ht="24.15" customHeight="1">
      <c r="B437" s="30"/>
      <c r="C437" s="135" t="s">
        <v>797</v>
      </c>
      <c r="D437" s="135" t="s">
        <v>170</v>
      </c>
      <c r="E437" s="136" t="s">
        <v>989</v>
      </c>
      <c r="F437" s="137" t="s">
        <v>990</v>
      </c>
      <c r="G437" s="138" t="s">
        <v>179</v>
      </c>
      <c r="H437" s="139">
        <v>19.429</v>
      </c>
      <c r="I437" s="140"/>
      <c r="J437" s="141">
        <f>ROUND(I437*H437,2)</f>
        <v>0</v>
      </c>
      <c r="K437" s="142"/>
      <c r="L437" s="30"/>
      <c r="M437" s="143" t="s">
        <v>1</v>
      </c>
      <c r="N437" s="144" t="s">
        <v>46</v>
      </c>
      <c r="P437" s="145">
        <f>O437*H437</f>
        <v>0</v>
      </c>
      <c r="Q437" s="145">
        <v>0.00126</v>
      </c>
      <c r="R437" s="145">
        <f>Q437*H437</f>
        <v>0.02448054</v>
      </c>
      <c r="S437" s="145">
        <v>0</v>
      </c>
      <c r="T437" s="146">
        <f>S437*H437</f>
        <v>0</v>
      </c>
      <c r="AR437" s="147" t="s">
        <v>174</v>
      </c>
      <c r="AT437" s="147" t="s">
        <v>170</v>
      </c>
      <c r="AU437" s="147" t="s">
        <v>98</v>
      </c>
      <c r="AY437" s="15" t="s">
        <v>168</v>
      </c>
      <c r="BE437" s="148">
        <f>IF(N437="základní",J437,0)</f>
        <v>0</v>
      </c>
      <c r="BF437" s="148">
        <f>IF(N437="snížená",J437,0)</f>
        <v>0</v>
      </c>
      <c r="BG437" s="148">
        <f>IF(N437="zákl. přenesená",J437,0)</f>
        <v>0</v>
      </c>
      <c r="BH437" s="148">
        <f>IF(N437="sníž. přenesená",J437,0)</f>
        <v>0</v>
      </c>
      <c r="BI437" s="148">
        <f>IF(N437="nulová",J437,0)</f>
        <v>0</v>
      </c>
      <c r="BJ437" s="15" t="s">
        <v>88</v>
      </c>
      <c r="BK437" s="148">
        <f>ROUND(I437*H437,2)</f>
        <v>0</v>
      </c>
      <c r="BL437" s="15" t="s">
        <v>174</v>
      </c>
      <c r="BM437" s="147" t="s">
        <v>1537</v>
      </c>
    </row>
    <row r="438" spans="2:47" s="1" customFormat="1" ht="10.2">
      <c r="B438" s="30"/>
      <c r="D438" s="149" t="s">
        <v>181</v>
      </c>
      <c r="F438" s="150" t="s">
        <v>992</v>
      </c>
      <c r="I438" s="151"/>
      <c r="L438" s="30"/>
      <c r="M438" s="152"/>
      <c r="T438" s="54"/>
      <c r="AT438" s="15" t="s">
        <v>181</v>
      </c>
      <c r="AU438" s="15" t="s">
        <v>98</v>
      </c>
    </row>
    <row r="439" spans="2:65" s="1" customFormat="1" ht="16.5" customHeight="1">
      <c r="B439" s="30"/>
      <c r="C439" s="171" t="s">
        <v>801</v>
      </c>
      <c r="D439" s="171" t="s">
        <v>410</v>
      </c>
      <c r="E439" s="172" t="s">
        <v>994</v>
      </c>
      <c r="F439" s="173" t="s">
        <v>995</v>
      </c>
      <c r="G439" s="174" t="s">
        <v>767</v>
      </c>
      <c r="H439" s="175">
        <v>35.944</v>
      </c>
      <c r="I439" s="176"/>
      <c r="J439" s="177">
        <f>ROUND(I439*H439,2)</f>
        <v>0</v>
      </c>
      <c r="K439" s="178"/>
      <c r="L439" s="179"/>
      <c r="M439" s="180" t="s">
        <v>1</v>
      </c>
      <c r="N439" s="181" t="s">
        <v>46</v>
      </c>
      <c r="P439" s="145">
        <f>O439*H439</f>
        <v>0</v>
      </c>
      <c r="Q439" s="145">
        <v>0.001</v>
      </c>
      <c r="R439" s="145">
        <f>Q439*H439</f>
        <v>0.035944000000000004</v>
      </c>
      <c r="S439" s="145">
        <v>0</v>
      </c>
      <c r="T439" s="146">
        <f>S439*H439</f>
        <v>0</v>
      </c>
      <c r="AR439" s="147" t="s">
        <v>221</v>
      </c>
      <c r="AT439" s="147" t="s">
        <v>410</v>
      </c>
      <c r="AU439" s="147" t="s">
        <v>98</v>
      </c>
      <c r="AY439" s="15" t="s">
        <v>168</v>
      </c>
      <c r="BE439" s="148">
        <f>IF(N439="základní",J439,0)</f>
        <v>0</v>
      </c>
      <c r="BF439" s="148">
        <f>IF(N439="snížená",J439,0)</f>
        <v>0</v>
      </c>
      <c r="BG439" s="148">
        <f>IF(N439="zákl. přenesená",J439,0)</f>
        <v>0</v>
      </c>
      <c r="BH439" s="148">
        <f>IF(N439="sníž. přenesená",J439,0)</f>
        <v>0</v>
      </c>
      <c r="BI439" s="148">
        <f>IF(N439="nulová",J439,0)</f>
        <v>0</v>
      </c>
      <c r="BJ439" s="15" t="s">
        <v>88</v>
      </c>
      <c r="BK439" s="148">
        <f>ROUND(I439*H439,2)</f>
        <v>0</v>
      </c>
      <c r="BL439" s="15" t="s">
        <v>174</v>
      </c>
      <c r="BM439" s="147" t="s">
        <v>1538</v>
      </c>
    </row>
    <row r="440" spans="2:51" s="12" customFormat="1" ht="10.2">
      <c r="B440" s="153"/>
      <c r="D440" s="154" t="s">
        <v>183</v>
      </c>
      <c r="F440" s="156" t="s">
        <v>1539</v>
      </c>
      <c r="H440" s="157">
        <v>35.944</v>
      </c>
      <c r="I440" s="158"/>
      <c r="L440" s="153"/>
      <c r="M440" s="159"/>
      <c r="T440" s="160"/>
      <c r="AT440" s="155" t="s">
        <v>183</v>
      </c>
      <c r="AU440" s="155" t="s">
        <v>98</v>
      </c>
      <c r="AV440" s="12" t="s">
        <v>90</v>
      </c>
      <c r="AW440" s="12" t="s">
        <v>4</v>
      </c>
      <c r="AX440" s="12" t="s">
        <v>88</v>
      </c>
      <c r="AY440" s="155" t="s">
        <v>168</v>
      </c>
    </row>
    <row r="441" spans="2:63" s="11" customFormat="1" ht="20.85" customHeight="1">
      <c r="B441" s="123"/>
      <c r="D441" s="124" t="s">
        <v>80</v>
      </c>
      <c r="E441" s="133" t="s">
        <v>1540</v>
      </c>
      <c r="F441" s="133" t="s">
        <v>1541</v>
      </c>
      <c r="I441" s="126"/>
      <c r="J441" s="134">
        <f>BK441</f>
        <v>0</v>
      </c>
      <c r="L441" s="123"/>
      <c r="M441" s="128"/>
      <c r="P441" s="129">
        <f>SUM(P442:P521)</f>
        <v>0</v>
      </c>
      <c r="R441" s="129">
        <f>SUM(R442:R521)</f>
        <v>50.203266490000004</v>
      </c>
      <c r="T441" s="130">
        <f>SUM(T442:T521)</f>
        <v>3.9738019999999996</v>
      </c>
      <c r="AR441" s="124" t="s">
        <v>88</v>
      </c>
      <c r="AT441" s="131" t="s">
        <v>80</v>
      </c>
      <c r="AU441" s="131" t="s">
        <v>90</v>
      </c>
      <c r="AY441" s="124" t="s">
        <v>168</v>
      </c>
      <c r="BK441" s="132">
        <f>SUM(BK442:BK521)</f>
        <v>0</v>
      </c>
    </row>
    <row r="442" spans="2:65" s="1" customFormat="1" ht="33" customHeight="1">
      <c r="B442" s="30"/>
      <c r="C442" s="135" t="s">
        <v>806</v>
      </c>
      <c r="D442" s="135" t="s">
        <v>170</v>
      </c>
      <c r="E442" s="136" t="s">
        <v>1542</v>
      </c>
      <c r="F442" s="137" t="s">
        <v>1543</v>
      </c>
      <c r="G442" s="138" t="s">
        <v>767</v>
      </c>
      <c r="H442" s="139">
        <v>3442.985</v>
      </c>
      <c r="I442" s="140"/>
      <c r="J442" s="141">
        <f>ROUND(I442*H442,2)</f>
        <v>0</v>
      </c>
      <c r="K442" s="142"/>
      <c r="L442" s="30"/>
      <c r="M442" s="143" t="s">
        <v>1</v>
      </c>
      <c r="N442" s="144" t="s">
        <v>46</v>
      </c>
      <c r="P442" s="145">
        <f>O442*H442</f>
        <v>0</v>
      </c>
      <c r="Q442" s="145">
        <v>0.01221</v>
      </c>
      <c r="R442" s="145">
        <f>Q442*H442</f>
        <v>42.038846850000006</v>
      </c>
      <c r="S442" s="145">
        <v>0</v>
      </c>
      <c r="T442" s="146">
        <f>S442*H442</f>
        <v>0</v>
      </c>
      <c r="AR442" s="147" t="s">
        <v>174</v>
      </c>
      <c r="AT442" s="147" t="s">
        <v>170</v>
      </c>
      <c r="AU442" s="147" t="s">
        <v>98</v>
      </c>
      <c r="AY442" s="15" t="s">
        <v>168</v>
      </c>
      <c r="BE442" s="148">
        <f>IF(N442="základní",J442,0)</f>
        <v>0</v>
      </c>
      <c r="BF442" s="148">
        <f>IF(N442="snížená",J442,0)</f>
        <v>0</v>
      </c>
      <c r="BG442" s="148">
        <f>IF(N442="zákl. přenesená",J442,0)</f>
        <v>0</v>
      </c>
      <c r="BH442" s="148">
        <f>IF(N442="sníž. přenesená",J442,0)</f>
        <v>0</v>
      </c>
      <c r="BI442" s="148">
        <f>IF(N442="nulová",J442,0)</f>
        <v>0</v>
      </c>
      <c r="BJ442" s="15" t="s">
        <v>88</v>
      </c>
      <c r="BK442" s="148">
        <f>ROUND(I442*H442,2)</f>
        <v>0</v>
      </c>
      <c r="BL442" s="15" t="s">
        <v>174</v>
      </c>
      <c r="BM442" s="147" t="s">
        <v>1544</v>
      </c>
    </row>
    <row r="443" spans="2:51" s="12" customFormat="1" ht="10.2">
      <c r="B443" s="153"/>
      <c r="D443" s="154" t="s">
        <v>183</v>
      </c>
      <c r="E443" s="155" t="s">
        <v>1</v>
      </c>
      <c r="F443" s="156" t="s">
        <v>1545</v>
      </c>
      <c r="H443" s="157">
        <v>59.2</v>
      </c>
      <c r="I443" s="158"/>
      <c r="L443" s="153"/>
      <c r="M443" s="159"/>
      <c r="T443" s="160"/>
      <c r="AT443" s="155" t="s">
        <v>183</v>
      </c>
      <c r="AU443" s="155" t="s">
        <v>98</v>
      </c>
      <c r="AV443" s="12" t="s">
        <v>90</v>
      </c>
      <c r="AW443" s="12" t="s">
        <v>36</v>
      </c>
      <c r="AX443" s="12" t="s">
        <v>81</v>
      </c>
      <c r="AY443" s="155" t="s">
        <v>168</v>
      </c>
    </row>
    <row r="444" spans="2:51" s="12" customFormat="1" ht="10.2">
      <c r="B444" s="153"/>
      <c r="D444" s="154" t="s">
        <v>183</v>
      </c>
      <c r="E444" s="155" t="s">
        <v>1</v>
      </c>
      <c r="F444" s="156" t="s">
        <v>1509</v>
      </c>
      <c r="H444" s="157">
        <v>76.8</v>
      </c>
      <c r="I444" s="158"/>
      <c r="L444" s="153"/>
      <c r="M444" s="159"/>
      <c r="T444" s="160"/>
      <c r="AT444" s="155" t="s">
        <v>183</v>
      </c>
      <c r="AU444" s="155" t="s">
        <v>98</v>
      </c>
      <c r="AV444" s="12" t="s">
        <v>90</v>
      </c>
      <c r="AW444" s="12" t="s">
        <v>36</v>
      </c>
      <c r="AX444" s="12" t="s">
        <v>81</v>
      </c>
      <c r="AY444" s="155" t="s">
        <v>168</v>
      </c>
    </row>
    <row r="445" spans="2:51" s="12" customFormat="1" ht="10.2">
      <c r="B445" s="153"/>
      <c r="D445" s="154" t="s">
        <v>183</v>
      </c>
      <c r="E445" s="155" t="s">
        <v>1</v>
      </c>
      <c r="F445" s="156" t="s">
        <v>1546</v>
      </c>
      <c r="H445" s="157">
        <v>172</v>
      </c>
      <c r="I445" s="158"/>
      <c r="L445" s="153"/>
      <c r="M445" s="159"/>
      <c r="T445" s="160"/>
      <c r="AT445" s="155" t="s">
        <v>183</v>
      </c>
      <c r="AU445" s="155" t="s">
        <v>98</v>
      </c>
      <c r="AV445" s="12" t="s">
        <v>90</v>
      </c>
      <c r="AW445" s="12" t="s">
        <v>36</v>
      </c>
      <c r="AX445" s="12" t="s">
        <v>81</v>
      </c>
      <c r="AY445" s="155" t="s">
        <v>168</v>
      </c>
    </row>
    <row r="446" spans="2:51" s="12" customFormat="1" ht="10.2">
      <c r="B446" s="153"/>
      <c r="D446" s="154" t="s">
        <v>183</v>
      </c>
      <c r="E446" s="155" t="s">
        <v>1</v>
      </c>
      <c r="F446" s="156" t="s">
        <v>1547</v>
      </c>
      <c r="H446" s="157">
        <v>130.8</v>
      </c>
      <c r="I446" s="158"/>
      <c r="L446" s="153"/>
      <c r="M446" s="159"/>
      <c r="T446" s="160"/>
      <c r="AT446" s="155" t="s">
        <v>183</v>
      </c>
      <c r="AU446" s="155" t="s">
        <v>98</v>
      </c>
      <c r="AV446" s="12" t="s">
        <v>90</v>
      </c>
      <c r="AW446" s="12" t="s">
        <v>36</v>
      </c>
      <c r="AX446" s="12" t="s">
        <v>81</v>
      </c>
      <c r="AY446" s="155" t="s">
        <v>168</v>
      </c>
    </row>
    <row r="447" spans="2:51" s="12" customFormat="1" ht="10.2">
      <c r="B447" s="153"/>
      <c r="D447" s="154" t="s">
        <v>183</v>
      </c>
      <c r="E447" s="155" t="s">
        <v>1</v>
      </c>
      <c r="F447" s="156" t="s">
        <v>1548</v>
      </c>
      <c r="H447" s="157">
        <v>59.8</v>
      </c>
      <c r="I447" s="158"/>
      <c r="L447" s="153"/>
      <c r="M447" s="159"/>
      <c r="T447" s="160"/>
      <c r="AT447" s="155" t="s">
        <v>183</v>
      </c>
      <c r="AU447" s="155" t="s">
        <v>98</v>
      </c>
      <c r="AV447" s="12" t="s">
        <v>90</v>
      </c>
      <c r="AW447" s="12" t="s">
        <v>36</v>
      </c>
      <c r="AX447" s="12" t="s">
        <v>81</v>
      </c>
      <c r="AY447" s="155" t="s">
        <v>168</v>
      </c>
    </row>
    <row r="448" spans="2:51" s="12" customFormat="1" ht="10.2">
      <c r="B448" s="153"/>
      <c r="D448" s="154" t="s">
        <v>183</v>
      </c>
      <c r="E448" s="155" t="s">
        <v>1</v>
      </c>
      <c r="F448" s="156" t="s">
        <v>1549</v>
      </c>
      <c r="H448" s="157">
        <v>331</v>
      </c>
      <c r="I448" s="158"/>
      <c r="L448" s="153"/>
      <c r="M448" s="159"/>
      <c r="T448" s="160"/>
      <c r="AT448" s="155" t="s">
        <v>183</v>
      </c>
      <c r="AU448" s="155" t="s">
        <v>98</v>
      </c>
      <c r="AV448" s="12" t="s">
        <v>90</v>
      </c>
      <c r="AW448" s="12" t="s">
        <v>36</v>
      </c>
      <c r="AX448" s="12" t="s">
        <v>81</v>
      </c>
      <c r="AY448" s="155" t="s">
        <v>168</v>
      </c>
    </row>
    <row r="449" spans="2:51" s="12" customFormat="1" ht="10.2">
      <c r="B449" s="153"/>
      <c r="D449" s="154" t="s">
        <v>183</v>
      </c>
      <c r="E449" s="155" t="s">
        <v>1</v>
      </c>
      <c r="F449" s="156" t="s">
        <v>1550</v>
      </c>
      <c r="H449" s="157">
        <v>524</v>
      </c>
      <c r="I449" s="158"/>
      <c r="L449" s="153"/>
      <c r="M449" s="159"/>
      <c r="T449" s="160"/>
      <c r="AT449" s="155" t="s">
        <v>183</v>
      </c>
      <c r="AU449" s="155" t="s">
        <v>98</v>
      </c>
      <c r="AV449" s="12" t="s">
        <v>90</v>
      </c>
      <c r="AW449" s="12" t="s">
        <v>36</v>
      </c>
      <c r="AX449" s="12" t="s">
        <v>81</v>
      </c>
      <c r="AY449" s="155" t="s">
        <v>168</v>
      </c>
    </row>
    <row r="450" spans="2:51" s="12" customFormat="1" ht="10.2">
      <c r="B450" s="153"/>
      <c r="D450" s="154" t="s">
        <v>183</v>
      </c>
      <c r="E450" s="155" t="s">
        <v>1</v>
      </c>
      <c r="F450" s="156" t="s">
        <v>1551</v>
      </c>
      <c r="H450" s="157">
        <v>44.6</v>
      </c>
      <c r="I450" s="158"/>
      <c r="L450" s="153"/>
      <c r="M450" s="159"/>
      <c r="T450" s="160"/>
      <c r="AT450" s="155" t="s">
        <v>183</v>
      </c>
      <c r="AU450" s="155" t="s">
        <v>98</v>
      </c>
      <c r="AV450" s="12" t="s">
        <v>90</v>
      </c>
      <c r="AW450" s="12" t="s">
        <v>36</v>
      </c>
      <c r="AX450" s="12" t="s">
        <v>81</v>
      </c>
      <c r="AY450" s="155" t="s">
        <v>168</v>
      </c>
    </row>
    <row r="451" spans="2:51" s="12" customFormat="1" ht="10.2">
      <c r="B451" s="153"/>
      <c r="D451" s="154" t="s">
        <v>183</v>
      </c>
      <c r="E451" s="155" t="s">
        <v>1</v>
      </c>
      <c r="F451" s="156" t="s">
        <v>1552</v>
      </c>
      <c r="H451" s="157">
        <v>46.1</v>
      </c>
      <c r="I451" s="158"/>
      <c r="L451" s="153"/>
      <c r="M451" s="159"/>
      <c r="T451" s="160"/>
      <c r="AT451" s="155" t="s">
        <v>183</v>
      </c>
      <c r="AU451" s="155" t="s">
        <v>98</v>
      </c>
      <c r="AV451" s="12" t="s">
        <v>90</v>
      </c>
      <c r="AW451" s="12" t="s">
        <v>36</v>
      </c>
      <c r="AX451" s="12" t="s">
        <v>81</v>
      </c>
      <c r="AY451" s="155" t="s">
        <v>168</v>
      </c>
    </row>
    <row r="452" spans="2:51" s="12" customFormat="1" ht="10.2">
      <c r="B452" s="153"/>
      <c r="D452" s="154" t="s">
        <v>183</v>
      </c>
      <c r="E452" s="155" t="s">
        <v>1</v>
      </c>
      <c r="F452" s="156" t="s">
        <v>1553</v>
      </c>
      <c r="H452" s="157">
        <v>195.2</v>
      </c>
      <c r="I452" s="158"/>
      <c r="L452" s="153"/>
      <c r="M452" s="159"/>
      <c r="T452" s="160"/>
      <c r="AT452" s="155" t="s">
        <v>183</v>
      </c>
      <c r="AU452" s="155" t="s">
        <v>98</v>
      </c>
      <c r="AV452" s="12" t="s">
        <v>90</v>
      </c>
      <c r="AW452" s="12" t="s">
        <v>36</v>
      </c>
      <c r="AX452" s="12" t="s">
        <v>81</v>
      </c>
      <c r="AY452" s="155" t="s">
        <v>168</v>
      </c>
    </row>
    <row r="453" spans="2:51" s="12" customFormat="1" ht="10.2">
      <c r="B453" s="153"/>
      <c r="D453" s="154" t="s">
        <v>183</v>
      </c>
      <c r="E453" s="155" t="s">
        <v>1</v>
      </c>
      <c r="F453" s="156" t="s">
        <v>1554</v>
      </c>
      <c r="H453" s="157">
        <v>63.9</v>
      </c>
      <c r="I453" s="158"/>
      <c r="L453" s="153"/>
      <c r="M453" s="159"/>
      <c r="T453" s="160"/>
      <c r="AT453" s="155" t="s">
        <v>183</v>
      </c>
      <c r="AU453" s="155" t="s">
        <v>98</v>
      </c>
      <c r="AV453" s="12" t="s">
        <v>90</v>
      </c>
      <c r="AW453" s="12" t="s">
        <v>36</v>
      </c>
      <c r="AX453" s="12" t="s">
        <v>81</v>
      </c>
      <c r="AY453" s="155" t="s">
        <v>168</v>
      </c>
    </row>
    <row r="454" spans="2:51" s="12" customFormat="1" ht="10.2">
      <c r="B454" s="153"/>
      <c r="D454" s="154" t="s">
        <v>183</v>
      </c>
      <c r="E454" s="155" t="s">
        <v>1</v>
      </c>
      <c r="F454" s="156" t="s">
        <v>1555</v>
      </c>
      <c r="H454" s="157">
        <v>98.6</v>
      </c>
      <c r="I454" s="158"/>
      <c r="L454" s="153"/>
      <c r="M454" s="159"/>
      <c r="T454" s="160"/>
      <c r="AT454" s="155" t="s">
        <v>183</v>
      </c>
      <c r="AU454" s="155" t="s">
        <v>98</v>
      </c>
      <c r="AV454" s="12" t="s">
        <v>90</v>
      </c>
      <c r="AW454" s="12" t="s">
        <v>36</v>
      </c>
      <c r="AX454" s="12" t="s">
        <v>81</v>
      </c>
      <c r="AY454" s="155" t="s">
        <v>168</v>
      </c>
    </row>
    <row r="455" spans="2:51" s="12" customFormat="1" ht="10.2">
      <c r="B455" s="153"/>
      <c r="D455" s="154" t="s">
        <v>183</v>
      </c>
      <c r="E455" s="155" t="s">
        <v>1</v>
      </c>
      <c r="F455" s="156" t="s">
        <v>1556</v>
      </c>
      <c r="H455" s="157">
        <v>69</v>
      </c>
      <c r="I455" s="158"/>
      <c r="L455" s="153"/>
      <c r="M455" s="159"/>
      <c r="T455" s="160"/>
      <c r="AT455" s="155" t="s">
        <v>183</v>
      </c>
      <c r="AU455" s="155" t="s">
        <v>98</v>
      </c>
      <c r="AV455" s="12" t="s">
        <v>90</v>
      </c>
      <c r="AW455" s="12" t="s">
        <v>36</v>
      </c>
      <c r="AX455" s="12" t="s">
        <v>81</v>
      </c>
      <c r="AY455" s="155" t="s">
        <v>168</v>
      </c>
    </row>
    <row r="456" spans="2:51" s="12" customFormat="1" ht="10.2">
      <c r="B456" s="153"/>
      <c r="D456" s="154" t="s">
        <v>183</v>
      </c>
      <c r="E456" s="155" t="s">
        <v>1</v>
      </c>
      <c r="F456" s="156" t="s">
        <v>1557</v>
      </c>
      <c r="H456" s="157">
        <v>247.8</v>
      </c>
      <c r="I456" s="158"/>
      <c r="L456" s="153"/>
      <c r="M456" s="159"/>
      <c r="T456" s="160"/>
      <c r="AT456" s="155" t="s">
        <v>183</v>
      </c>
      <c r="AU456" s="155" t="s">
        <v>98</v>
      </c>
      <c r="AV456" s="12" t="s">
        <v>90</v>
      </c>
      <c r="AW456" s="12" t="s">
        <v>36</v>
      </c>
      <c r="AX456" s="12" t="s">
        <v>81</v>
      </c>
      <c r="AY456" s="155" t="s">
        <v>168</v>
      </c>
    </row>
    <row r="457" spans="2:51" s="12" customFormat="1" ht="10.2">
      <c r="B457" s="153"/>
      <c r="D457" s="154" t="s">
        <v>183</v>
      </c>
      <c r="E457" s="155" t="s">
        <v>1</v>
      </c>
      <c r="F457" s="156" t="s">
        <v>1558</v>
      </c>
      <c r="H457" s="157">
        <v>106.5</v>
      </c>
      <c r="I457" s="158"/>
      <c r="L457" s="153"/>
      <c r="M457" s="159"/>
      <c r="T457" s="160"/>
      <c r="AT457" s="155" t="s">
        <v>183</v>
      </c>
      <c r="AU457" s="155" t="s">
        <v>98</v>
      </c>
      <c r="AV457" s="12" t="s">
        <v>90</v>
      </c>
      <c r="AW457" s="12" t="s">
        <v>36</v>
      </c>
      <c r="AX457" s="12" t="s">
        <v>81</v>
      </c>
      <c r="AY457" s="155" t="s">
        <v>168</v>
      </c>
    </row>
    <row r="458" spans="2:51" s="12" customFormat="1" ht="10.2">
      <c r="B458" s="153"/>
      <c r="D458" s="154" t="s">
        <v>183</v>
      </c>
      <c r="E458" s="155" t="s">
        <v>1</v>
      </c>
      <c r="F458" s="156" t="s">
        <v>1559</v>
      </c>
      <c r="H458" s="157">
        <v>42.8</v>
      </c>
      <c r="I458" s="158"/>
      <c r="L458" s="153"/>
      <c r="M458" s="159"/>
      <c r="T458" s="160"/>
      <c r="AT458" s="155" t="s">
        <v>183</v>
      </c>
      <c r="AU458" s="155" t="s">
        <v>98</v>
      </c>
      <c r="AV458" s="12" t="s">
        <v>90</v>
      </c>
      <c r="AW458" s="12" t="s">
        <v>36</v>
      </c>
      <c r="AX458" s="12" t="s">
        <v>81</v>
      </c>
      <c r="AY458" s="155" t="s">
        <v>168</v>
      </c>
    </row>
    <row r="459" spans="2:51" s="12" customFormat="1" ht="10.2">
      <c r="B459" s="153"/>
      <c r="D459" s="154" t="s">
        <v>183</v>
      </c>
      <c r="E459" s="155" t="s">
        <v>1</v>
      </c>
      <c r="F459" s="156" t="s">
        <v>1560</v>
      </c>
      <c r="H459" s="157">
        <v>139.5</v>
      </c>
      <c r="I459" s="158"/>
      <c r="L459" s="153"/>
      <c r="M459" s="159"/>
      <c r="T459" s="160"/>
      <c r="AT459" s="155" t="s">
        <v>183</v>
      </c>
      <c r="AU459" s="155" t="s">
        <v>98</v>
      </c>
      <c r="AV459" s="12" t="s">
        <v>90</v>
      </c>
      <c r="AW459" s="12" t="s">
        <v>36</v>
      </c>
      <c r="AX459" s="12" t="s">
        <v>81</v>
      </c>
      <c r="AY459" s="155" t="s">
        <v>168</v>
      </c>
    </row>
    <row r="460" spans="2:51" s="12" customFormat="1" ht="10.2">
      <c r="B460" s="153"/>
      <c r="D460" s="154" t="s">
        <v>183</v>
      </c>
      <c r="E460" s="155" t="s">
        <v>1</v>
      </c>
      <c r="F460" s="156" t="s">
        <v>1561</v>
      </c>
      <c r="H460" s="157">
        <v>312.7</v>
      </c>
      <c r="I460" s="158"/>
      <c r="L460" s="153"/>
      <c r="M460" s="159"/>
      <c r="T460" s="160"/>
      <c r="AT460" s="155" t="s">
        <v>183</v>
      </c>
      <c r="AU460" s="155" t="s">
        <v>98</v>
      </c>
      <c r="AV460" s="12" t="s">
        <v>90</v>
      </c>
      <c r="AW460" s="12" t="s">
        <v>36</v>
      </c>
      <c r="AX460" s="12" t="s">
        <v>81</v>
      </c>
      <c r="AY460" s="155" t="s">
        <v>168</v>
      </c>
    </row>
    <row r="461" spans="2:51" s="12" customFormat="1" ht="10.2">
      <c r="B461" s="153"/>
      <c r="D461" s="154" t="s">
        <v>183</v>
      </c>
      <c r="E461" s="155" t="s">
        <v>1</v>
      </c>
      <c r="F461" s="156" t="s">
        <v>1562</v>
      </c>
      <c r="H461" s="157">
        <v>49.1</v>
      </c>
      <c r="I461" s="158"/>
      <c r="L461" s="153"/>
      <c r="M461" s="159"/>
      <c r="T461" s="160"/>
      <c r="AT461" s="155" t="s">
        <v>183</v>
      </c>
      <c r="AU461" s="155" t="s">
        <v>98</v>
      </c>
      <c r="AV461" s="12" t="s">
        <v>90</v>
      </c>
      <c r="AW461" s="12" t="s">
        <v>36</v>
      </c>
      <c r="AX461" s="12" t="s">
        <v>81</v>
      </c>
      <c r="AY461" s="155" t="s">
        <v>168</v>
      </c>
    </row>
    <row r="462" spans="2:51" s="12" customFormat="1" ht="10.2">
      <c r="B462" s="153"/>
      <c r="D462" s="154" t="s">
        <v>183</v>
      </c>
      <c r="E462" s="155" t="s">
        <v>1</v>
      </c>
      <c r="F462" s="156" t="s">
        <v>1563</v>
      </c>
      <c r="H462" s="157">
        <v>54.5</v>
      </c>
      <c r="I462" s="158"/>
      <c r="L462" s="153"/>
      <c r="M462" s="159"/>
      <c r="T462" s="160"/>
      <c r="AT462" s="155" t="s">
        <v>183</v>
      </c>
      <c r="AU462" s="155" t="s">
        <v>98</v>
      </c>
      <c r="AV462" s="12" t="s">
        <v>90</v>
      </c>
      <c r="AW462" s="12" t="s">
        <v>36</v>
      </c>
      <c r="AX462" s="12" t="s">
        <v>81</v>
      </c>
      <c r="AY462" s="155" t="s">
        <v>168</v>
      </c>
    </row>
    <row r="463" spans="2:51" s="12" customFormat="1" ht="10.2">
      <c r="B463" s="153"/>
      <c r="D463" s="154" t="s">
        <v>183</v>
      </c>
      <c r="E463" s="155" t="s">
        <v>1</v>
      </c>
      <c r="F463" s="156" t="s">
        <v>1564</v>
      </c>
      <c r="H463" s="157">
        <v>25</v>
      </c>
      <c r="I463" s="158"/>
      <c r="L463" s="153"/>
      <c r="M463" s="159"/>
      <c r="T463" s="160"/>
      <c r="AT463" s="155" t="s">
        <v>183</v>
      </c>
      <c r="AU463" s="155" t="s">
        <v>98</v>
      </c>
      <c r="AV463" s="12" t="s">
        <v>90</v>
      </c>
      <c r="AW463" s="12" t="s">
        <v>36</v>
      </c>
      <c r="AX463" s="12" t="s">
        <v>81</v>
      </c>
      <c r="AY463" s="155" t="s">
        <v>168</v>
      </c>
    </row>
    <row r="464" spans="2:51" s="12" customFormat="1" ht="10.2">
      <c r="B464" s="153"/>
      <c r="D464" s="154" t="s">
        <v>183</v>
      </c>
      <c r="E464" s="155" t="s">
        <v>1</v>
      </c>
      <c r="F464" s="156" t="s">
        <v>1565</v>
      </c>
      <c r="H464" s="157">
        <v>119.6</v>
      </c>
      <c r="I464" s="158"/>
      <c r="L464" s="153"/>
      <c r="M464" s="159"/>
      <c r="T464" s="160"/>
      <c r="AT464" s="155" t="s">
        <v>183</v>
      </c>
      <c r="AU464" s="155" t="s">
        <v>98</v>
      </c>
      <c r="AV464" s="12" t="s">
        <v>90</v>
      </c>
      <c r="AW464" s="12" t="s">
        <v>36</v>
      </c>
      <c r="AX464" s="12" t="s">
        <v>81</v>
      </c>
      <c r="AY464" s="155" t="s">
        <v>168</v>
      </c>
    </row>
    <row r="465" spans="2:51" s="12" customFormat="1" ht="10.2">
      <c r="B465" s="153"/>
      <c r="D465" s="154" t="s">
        <v>183</v>
      </c>
      <c r="E465" s="155" t="s">
        <v>1</v>
      </c>
      <c r="F465" s="156" t="s">
        <v>1566</v>
      </c>
      <c r="H465" s="157">
        <v>25.4</v>
      </c>
      <c r="I465" s="158"/>
      <c r="L465" s="153"/>
      <c r="M465" s="159"/>
      <c r="T465" s="160"/>
      <c r="AT465" s="155" t="s">
        <v>183</v>
      </c>
      <c r="AU465" s="155" t="s">
        <v>98</v>
      </c>
      <c r="AV465" s="12" t="s">
        <v>90</v>
      </c>
      <c r="AW465" s="12" t="s">
        <v>36</v>
      </c>
      <c r="AX465" s="12" t="s">
        <v>81</v>
      </c>
      <c r="AY465" s="155" t="s">
        <v>168</v>
      </c>
    </row>
    <row r="466" spans="2:51" s="12" customFormat="1" ht="10.2">
      <c r="B466" s="153"/>
      <c r="D466" s="154" t="s">
        <v>183</v>
      </c>
      <c r="E466" s="155" t="s">
        <v>1</v>
      </c>
      <c r="F466" s="156" t="s">
        <v>1567</v>
      </c>
      <c r="H466" s="157">
        <v>449.085</v>
      </c>
      <c r="I466" s="158"/>
      <c r="L466" s="153"/>
      <c r="M466" s="159"/>
      <c r="T466" s="160"/>
      <c r="AT466" s="155" t="s">
        <v>183</v>
      </c>
      <c r="AU466" s="155" t="s">
        <v>98</v>
      </c>
      <c r="AV466" s="12" t="s">
        <v>90</v>
      </c>
      <c r="AW466" s="12" t="s">
        <v>36</v>
      </c>
      <c r="AX466" s="12" t="s">
        <v>81</v>
      </c>
      <c r="AY466" s="155" t="s">
        <v>168</v>
      </c>
    </row>
    <row r="467" spans="2:51" s="13" customFormat="1" ht="10.2">
      <c r="B467" s="161"/>
      <c r="D467" s="154" t="s">
        <v>183</v>
      </c>
      <c r="E467" s="162" t="s">
        <v>1</v>
      </c>
      <c r="F467" s="163" t="s">
        <v>192</v>
      </c>
      <c r="H467" s="164">
        <v>3442.9849999999997</v>
      </c>
      <c r="I467" s="165"/>
      <c r="L467" s="161"/>
      <c r="M467" s="166"/>
      <c r="T467" s="167"/>
      <c r="AT467" s="162" t="s">
        <v>183</v>
      </c>
      <c r="AU467" s="162" t="s">
        <v>98</v>
      </c>
      <c r="AV467" s="13" t="s">
        <v>174</v>
      </c>
      <c r="AW467" s="13" t="s">
        <v>36</v>
      </c>
      <c r="AX467" s="13" t="s">
        <v>88</v>
      </c>
      <c r="AY467" s="162" t="s">
        <v>168</v>
      </c>
    </row>
    <row r="468" spans="2:65" s="1" customFormat="1" ht="21.75" customHeight="1">
      <c r="B468" s="30"/>
      <c r="C468" s="171" t="s">
        <v>810</v>
      </c>
      <c r="D468" s="171" t="s">
        <v>410</v>
      </c>
      <c r="E468" s="172" t="s">
        <v>1246</v>
      </c>
      <c r="F468" s="173" t="s">
        <v>1247</v>
      </c>
      <c r="G468" s="174" t="s">
        <v>187</v>
      </c>
      <c r="H468" s="175">
        <v>1.339</v>
      </c>
      <c r="I468" s="176"/>
      <c r="J468" s="177">
        <f>ROUND(I468*H468,2)</f>
        <v>0</v>
      </c>
      <c r="K468" s="178"/>
      <c r="L468" s="179"/>
      <c r="M468" s="180" t="s">
        <v>1</v>
      </c>
      <c r="N468" s="181" t="s">
        <v>46</v>
      </c>
      <c r="P468" s="145">
        <f>O468*H468</f>
        <v>0</v>
      </c>
      <c r="Q468" s="145">
        <v>1</v>
      </c>
      <c r="R468" s="145">
        <f>Q468*H468</f>
        <v>1.339</v>
      </c>
      <c r="S468" s="145">
        <v>0</v>
      </c>
      <c r="T468" s="146">
        <f>S468*H468</f>
        <v>0</v>
      </c>
      <c r="AR468" s="147" t="s">
        <v>221</v>
      </c>
      <c r="AT468" s="147" t="s">
        <v>410</v>
      </c>
      <c r="AU468" s="147" t="s">
        <v>98</v>
      </c>
      <c r="AY468" s="15" t="s">
        <v>168</v>
      </c>
      <c r="BE468" s="148">
        <f>IF(N468="základní",J468,0)</f>
        <v>0</v>
      </c>
      <c r="BF468" s="148">
        <f>IF(N468="snížená",J468,0)</f>
        <v>0</v>
      </c>
      <c r="BG468" s="148">
        <f>IF(N468="zákl. přenesená",J468,0)</f>
        <v>0</v>
      </c>
      <c r="BH468" s="148">
        <f>IF(N468="sníž. přenesená",J468,0)</f>
        <v>0</v>
      </c>
      <c r="BI468" s="148">
        <f>IF(N468="nulová",J468,0)</f>
        <v>0</v>
      </c>
      <c r="BJ468" s="15" t="s">
        <v>88</v>
      </c>
      <c r="BK468" s="148">
        <f>ROUND(I468*H468,2)</f>
        <v>0</v>
      </c>
      <c r="BL468" s="15" t="s">
        <v>174</v>
      </c>
      <c r="BM468" s="147" t="s">
        <v>1568</v>
      </c>
    </row>
    <row r="469" spans="2:51" s="12" customFormat="1" ht="10.2">
      <c r="B469" s="153"/>
      <c r="D469" s="154" t="s">
        <v>183</v>
      </c>
      <c r="E469" s="155" t="s">
        <v>1</v>
      </c>
      <c r="F469" s="156" t="s">
        <v>1569</v>
      </c>
      <c r="H469" s="157">
        <v>0.189</v>
      </c>
      <c r="I469" s="158"/>
      <c r="L469" s="153"/>
      <c r="M469" s="159"/>
      <c r="T469" s="160"/>
      <c r="AT469" s="155" t="s">
        <v>183</v>
      </c>
      <c r="AU469" s="155" t="s">
        <v>98</v>
      </c>
      <c r="AV469" s="12" t="s">
        <v>90</v>
      </c>
      <c r="AW469" s="12" t="s">
        <v>36</v>
      </c>
      <c r="AX469" s="12" t="s">
        <v>81</v>
      </c>
      <c r="AY469" s="155" t="s">
        <v>168</v>
      </c>
    </row>
    <row r="470" spans="2:51" s="12" customFormat="1" ht="10.2">
      <c r="B470" s="153"/>
      <c r="D470" s="154" t="s">
        <v>183</v>
      </c>
      <c r="E470" s="155" t="s">
        <v>1</v>
      </c>
      <c r="F470" s="156" t="s">
        <v>1570</v>
      </c>
      <c r="H470" s="157">
        <v>0.144</v>
      </c>
      <c r="I470" s="158"/>
      <c r="L470" s="153"/>
      <c r="M470" s="159"/>
      <c r="T470" s="160"/>
      <c r="AT470" s="155" t="s">
        <v>183</v>
      </c>
      <c r="AU470" s="155" t="s">
        <v>98</v>
      </c>
      <c r="AV470" s="12" t="s">
        <v>90</v>
      </c>
      <c r="AW470" s="12" t="s">
        <v>36</v>
      </c>
      <c r="AX470" s="12" t="s">
        <v>81</v>
      </c>
      <c r="AY470" s="155" t="s">
        <v>168</v>
      </c>
    </row>
    <row r="471" spans="2:51" s="12" customFormat="1" ht="10.2">
      <c r="B471" s="153"/>
      <c r="D471" s="154" t="s">
        <v>183</v>
      </c>
      <c r="E471" s="155" t="s">
        <v>1</v>
      </c>
      <c r="F471" s="156" t="s">
        <v>1571</v>
      </c>
      <c r="H471" s="157">
        <v>0.066</v>
      </c>
      <c r="I471" s="158"/>
      <c r="L471" s="153"/>
      <c r="M471" s="159"/>
      <c r="T471" s="160"/>
      <c r="AT471" s="155" t="s">
        <v>183</v>
      </c>
      <c r="AU471" s="155" t="s">
        <v>98</v>
      </c>
      <c r="AV471" s="12" t="s">
        <v>90</v>
      </c>
      <c r="AW471" s="12" t="s">
        <v>36</v>
      </c>
      <c r="AX471" s="12" t="s">
        <v>81</v>
      </c>
      <c r="AY471" s="155" t="s">
        <v>168</v>
      </c>
    </row>
    <row r="472" spans="2:51" s="12" customFormat="1" ht="10.2">
      <c r="B472" s="153"/>
      <c r="D472" s="154" t="s">
        <v>183</v>
      </c>
      <c r="E472" s="155" t="s">
        <v>1</v>
      </c>
      <c r="F472" s="156" t="s">
        <v>1572</v>
      </c>
      <c r="H472" s="157">
        <v>0.364</v>
      </c>
      <c r="I472" s="158"/>
      <c r="L472" s="153"/>
      <c r="M472" s="159"/>
      <c r="T472" s="160"/>
      <c r="AT472" s="155" t="s">
        <v>183</v>
      </c>
      <c r="AU472" s="155" t="s">
        <v>98</v>
      </c>
      <c r="AV472" s="12" t="s">
        <v>90</v>
      </c>
      <c r="AW472" s="12" t="s">
        <v>36</v>
      </c>
      <c r="AX472" s="12" t="s">
        <v>81</v>
      </c>
      <c r="AY472" s="155" t="s">
        <v>168</v>
      </c>
    </row>
    <row r="473" spans="2:51" s="12" customFormat="1" ht="10.2">
      <c r="B473" s="153"/>
      <c r="D473" s="154" t="s">
        <v>183</v>
      </c>
      <c r="E473" s="155" t="s">
        <v>1</v>
      </c>
      <c r="F473" s="156" t="s">
        <v>1573</v>
      </c>
      <c r="H473" s="157">
        <v>0.576</v>
      </c>
      <c r="I473" s="158"/>
      <c r="L473" s="153"/>
      <c r="M473" s="159"/>
      <c r="T473" s="160"/>
      <c r="AT473" s="155" t="s">
        <v>183</v>
      </c>
      <c r="AU473" s="155" t="s">
        <v>98</v>
      </c>
      <c r="AV473" s="12" t="s">
        <v>90</v>
      </c>
      <c r="AW473" s="12" t="s">
        <v>36</v>
      </c>
      <c r="AX473" s="12" t="s">
        <v>81</v>
      </c>
      <c r="AY473" s="155" t="s">
        <v>168</v>
      </c>
    </row>
    <row r="474" spans="2:51" s="13" customFormat="1" ht="10.2">
      <c r="B474" s="161"/>
      <c r="D474" s="154" t="s">
        <v>183</v>
      </c>
      <c r="E474" s="162" t="s">
        <v>1</v>
      </c>
      <c r="F474" s="163" t="s">
        <v>192</v>
      </c>
      <c r="H474" s="164">
        <v>1.339</v>
      </c>
      <c r="I474" s="165"/>
      <c r="L474" s="161"/>
      <c r="M474" s="166"/>
      <c r="T474" s="167"/>
      <c r="AT474" s="162" t="s">
        <v>183</v>
      </c>
      <c r="AU474" s="162" t="s">
        <v>98</v>
      </c>
      <c r="AV474" s="13" t="s">
        <v>174</v>
      </c>
      <c r="AW474" s="13" t="s">
        <v>36</v>
      </c>
      <c r="AX474" s="13" t="s">
        <v>88</v>
      </c>
      <c r="AY474" s="162" t="s">
        <v>168</v>
      </c>
    </row>
    <row r="475" spans="2:65" s="1" customFormat="1" ht="21.75" customHeight="1">
      <c r="B475" s="30"/>
      <c r="C475" s="171" t="s">
        <v>814</v>
      </c>
      <c r="D475" s="171" t="s">
        <v>410</v>
      </c>
      <c r="E475" s="172" t="s">
        <v>1574</v>
      </c>
      <c r="F475" s="173" t="s">
        <v>1575</v>
      </c>
      <c r="G475" s="174" t="s">
        <v>187</v>
      </c>
      <c r="H475" s="175">
        <v>0.051</v>
      </c>
      <c r="I475" s="176"/>
      <c r="J475" s="177">
        <f>ROUND(I475*H475,2)</f>
        <v>0</v>
      </c>
      <c r="K475" s="178"/>
      <c r="L475" s="179"/>
      <c r="M475" s="180" t="s">
        <v>1</v>
      </c>
      <c r="N475" s="181" t="s">
        <v>46</v>
      </c>
      <c r="P475" s="145">
        <f>O475*H475</f>
        <v>0</v>
      </c>
      <c r="Q475" s="145">
        <v>1</v>
      </c>
      <c r="R475" s="145">
        <f>Q475*H475</f>
        <v>0.051</v>
      </c>
      <c r="S475" s="145">
        <v>0</v>
      </c>
      <c r="T475" s="146">
        <f>S475*H475</f>
        <v>0</v>
      </c>
      <c r="AR475" s="147" t="s">
        <v>221</v>
      </c>
      <c r="AT475" s="147" t="s">
        <v>410</v>
      </c>
      <c r="AU475" s="147" t="s">
        <v>98</v>
      </c>
      <c r="AY475" s="15" t="s">
        <v>168</v>
      </c>
      <c r="BE475" s="148">
        <f>IF(N475="základní",J475,0)</f>
        <v>0</v>
      </c>
      <c r="BF475" s="148">
        <f>IF(N475="snížená",J475,0)</f>
        <v>0</v>
      </c>
      <c r="BG475" s="148">
        <f>IF(N475="zákl. přenesená",J475,0)</f>
        <v>0</v>
      </c>
      <c r="BH475" s="148">
        <f>IF(N475="sníž. přenesená",J475,0)</f>
        <v>0</v>
      </c>
      <c r="BI475" s="148">
        <f>IF(N475="nulová",J475,0)</f>
        <v>0</v>
      </c>
      <c r="BJ475" s="15" t="s">
        <v>88</v>
      </c>
      <c r="BK475" s="148">
        <f>ROUND(I475*H475,2)</f>
        <v>0</v>
      </c>
      <c r="BL475" s="15" t="s">
        <v>174</v>
      </c>
      <c r="BM475" s="147" t="s">
        <v>1576</v>
      </c>
    </row>
    <row r="476" spans="2:51" s="12" customFormat="1" ht="10.2">
      <c r="B476" s="153"/>
      <c r="D476" s="154" t="s">
        <v>183</v>
      </c>
      <c r="E476" s="155" t="s">
        <v>1</v>
      </c>
      <c r="F476" s="156" t="s">
        <v>1577</v>
      </c>
      <c r="H476" s="157">
        <v>0.051</v>
      </c>
      <c r="I476" s="158"/>
      <c r="L476" s="153"/>
      <c r="M476" s="159"/>
      <c r="T476" s="160"/>
      <c r="AT476" s="155" t="s">
        <v>183</v>
      </c>
      <c r="AU476" s="155" t="s">
        <v>98</v>
      </c>
      <c r="AV476" s="12" t="s">
        <v>90</v>
      </c>
      <c r="AW476" s="12" t="s">
        <v>36</v>
      </c>
      <c r="AX476" s="12" t="s">
        <v>88</v>
      </c>
      <c r="AY476" s="155" t="s">
        <v>168</v>
      </c>
    </row>
    <row r="477" spans="2:65" s="1" customFormat="1" ht="21.75" customHeight="1">
      <c r="B477" s="30"/>
      <c r="C477" s="171" t="s">
        <v>819</v>
      </c>
      <c r="D477" s="171" t="s">
        <v>410</v>
      </c>
      <c r="E477" s="172" t="s">
        <v>1578</v>
      </c>
      <c r="F477" s="173" t="s">
        <v>1579</v>
      </c>
      <c r="G477" s="174" t="s">
        <v>187</v>
      </c>
      <c r="H477" s="175">
        <v>0.215</v>
      </c>
      <c r="I477" s="176"/>
      <c r="J477" s="177">
        <f>ROUND(I477*H477,2)</f>
        <v>0</v>
      </c>
      <c r="K477" s="178"/>
      <c r="L477" s="179"/>
      <c r="M477" s="180" t="s">
        <v>1</v>
      </c>
      <c r="N477" s="181" t="s">
        <v>46</v>
      </c>
      <c r="P477" s="145">
        <f>O477*H477</f>
        <v>0</v>
      </c>
      <c r="Q477" s="145">
        <v>1</v>
      </c>
      <c r="R477" s="145">
        <f>Q477*H477</f>
        <v>0.215</v>
      </c>
      <c r="S477" s="145">
        <v>0</v>
      </c>
      <c r="T477" s="146">
        <f>S477*H477</f>
        <v>0</v>
      </c>
      <c r="AR477" s="147" t="s">
        <v>221</v>
      </c>
      <c r="AT477" s="147" t="s">
        <v>410</v>
      </c>
      <c r="AU477" s="147" t="s">
        <v>98</v>
      </c>
      <c r="AY477" s="15" t="s">
        <v>168</v>
      </c>
      <c r="BE477" s="148">
        <f>IF(N477="základní",J477,0)</f>
        <v>0</v>
      </c>
      <c r="BF477" s="148">
        <f>IF(N477="snížená",J477,0)</f>
        <v>0</v>
      </c>
      <c r="BG477" s="148">
        <f>IF(N477="zákl. přenesená",J477,0)</f>
        <v>0</v>
      </c>
      <c r="BH477" s="148">
        <f>IF(N477="sníž. přenesená",J477,0)</f>
        <v>0</v>
      </c>
      <c r="BI477" s="148">
        <f>IF(N477="nulová",J477,0)</f>
        <v>0</v>
      </c>
      <c r="BJ477" s="15" t="s">
        <v>88</v>
      </c>
      <c r="BK477" s="148">
        <f>ROUND(I477*H477,2)</f>
        <v>0</v>
      </c>
      <c r="BL477" s="15" t="s">
        <v>174</v>
      </c>
      <c r="BM477" s="147" t="s">
        <v>1580</v>
      </c>
    </row>
    <row r="478" spans="2:51" s="12" customFormat="1" ht="10.2">
      <c r="B478" s="153"/>
      <c r="D478" s="154" t="s">
        <v>183</v>
      </c>
      <c r="E478" s="155" t="s">
        <v>1</v>
      </c>
      <c r="F478" s="156" t="s">
        <v>1581</v>
      </c>
      <c r="H478" s="157">
        <v>0.215</v>
      </c>
      <c r="I478" s="158"/>
      <c r="L478" s="153"/>
      <c r="M478" s="159"/>
      <c r="T478" s="160"/>
      <c r="AT478" s="155" t="s">
        <v>183</v>
      </c>
      <c r="AU478" s="155" t="s">
        <v>98</v>
      </c>
      <c r="AV478" s="12" t="s">
        <v>90</v>
      </c>
      <c r="AW478" s="12" t="s">
        <v>36</v>
      </c>
      <c r="AX478" s="12" t="s">
        <v>88</v>
      </c>
      <c r="AY478" s="155" t="s">
        <v>168</v>
      </c>
    </row>
    <row r="479" spans="2:65" s="1" customFormat="1" ht="21.75" customHeight="1">
      <c r="B479" s="30"/>
      <c r="C479" s="171" t="s">
        <v>824</v>
      </c>
      <c r="D479" s="171" t="s">
        <v>410</v>
      </c>
      <c r="E479" s="172" t="s">
        <v>1359</v>
      </c>
      <c r="F479" s="173" t="s">
        <v>1360</v>
      </c>
      <c r="G479" s="174" t="s">
        <v>187</v>
      </c>
      <c r="H479" s="175">
        <v>0.344</v>
      </c>
      <c r="I479" s="176"/>
      <c r="J479" s="177">
        <f>ROUND(I479*H479,2)</f>
        <v>0</v>
      </c>
      <c r="K479" s="178"/>
      <c r="L479" s="179"/>
      <c r="M479" s="180" t="s">
        <v>1</v>
      </c>
      <c r="N479" s="181" t="s">
        <v>46</v>
      </c>
      <c r="P479" s="145">
        <f>O479*H479</f>
        <v>0</v>
      </c>
      <c r="Q479" s="145">
        <v>1</v>
      </c>
      <c r="R479" s="145">
        <f>Q479*H479</f>
        <v>0.344</v>
      </c>
      <c r="S479" s="145">
        <v>0</v>
      </c>
      <c r="T479" s="146">
        <f>S479*H479</f>
        <v>0</v>
      </c>
      <c r="AR479" s="147" t="s">
        <v>221</v>
      </c>
      <c r="AT479" s="147" t="s">
        <v>410</v>
      </c>
      <c r="AU479" s="147" t="s">
        <v>98</v>
      </c>
      <c r="AY479" s="15" t="s">
        <v>168</v>
      </c>
      <c r="BE479" s="148">
        <f>IF(N479="základní",J479,0)</f>
        <v>0</v>
      </c>
      <c r="BF479" s="148">
        <f>IF(N479="snížená",J479,0)</f>
        <v>0</v>
      </c>
      <c r="BG479" s="148">
        <f>IF(N479="zákl. přenesená",J479,0)</f>
        <v>0</v>
      </c>
      <c r="BH479" s="148">
        <f>IF(N479="sníž. přenesená",J479,0)</f>
        <v>0</v>
      </c>
      <c r="BI479" s="148">
        <f>IF(N479="nulová",J479,0)</f>
        <v>0</v>
      </c>
      <c r="BJ479" s="15" t="s">
        <v>88</v>
      </c>
      <c r="BK479" s="148">
        <f>ROUND(I479*H479,2)</f>
        <v>0</v>
      </c>
      <c r="BL479" s="15" t="s">
        <v>174</v>
      </c>
      <c r="BM479" s="147" t="s">
        <v>1582</v>
      </c>
    </row>
    <row r="480" spans="2:51" s="12" customFormat="1" ht="10.2">
      <c r="B480" s="153"/>
      <c r="D480" s="154" t="s">
        <v>183</v>
      </c>
      <c r="E480" s="155" t="s">
        <v>1</v>
      </c>
      <c r="F480" s="156" t="s">
        <v>1583</v>
      </c>
      <c r="H480" s="157">
        <v>0.344</v>
      </c>
      <c r="I480" s="158"/>
      <c r="L480" s="153"/>
      <c r="M480" s="159"/>
      <c r="T480" s="160"/>
      <c r="AT480" s="155" t="s">
        <v>183</v>
      </c>
      <c r="AU480" s="155" t="s">
        <v>98</v>
      </c>
      <c r="AV480" s="12" t="s">
        <v>90</v>
      </c>
      <c r="AW480" s="12" t="s">
        <v>36</v>
      </c>
      <c r="AX480" s="12" t="s">
        <v>88</v>
      </c>
      <c r="AY480" s="155" t="s">
        <v>168</v>
      </c>
    </row>
    <row r="481" spans="2:65" s="1" customFormat="1" ht="21.75" customHeight="1">
      <c r="B481" s="30"/>
      <c r="C481" s="171" t="s">
        <v>829</v>
      </c>
      <c r="D481" s="171" t="s">
        <v>410</v>
      </c>
      <c r="E481" s="172" t="s">
        <v>1584</v>
      </c>
      <c r="F481" s="173" t="s">
        <v>1585</v>
      </c>
      <c r="G481" s="174" t="s">
        <v>187</v>
      </c>
      <c r="H481" s="175">
        <v>0.187</v>
      </c>
      <c r="I481" s="176"/>
      <c r="J481" s="177">
        <f>ROUND(I481*H481,2)</f>
        <v>0</v>
      </c>
      <c r="K481" s="178"/>
      <c r="L481" s="179"/>
      <c r="M481" s="180" t="s">
        <v>1</v>
      </c>
      <c r="N481" s="181" t="s">
        <v>46</v>
      </c>
      <c r="P481" s="145">
        <f>O481*H481</f>
        <v>0</v>
      </c>
      <c r="Q481" s="145">
        <v>1</v>
      </c>
      <c r="R481" s="145">
        <f>Q481*H481</f>
        <v>0.187</v>
      </c>
      <c r="S481" s="145">
        <v>0</v>
      </c>
      <c r="T481" s="146">
        <f>S481*H481</f>
        <v>0</v>
      </c>
      <c r="AR481" s="147" t="s">
        <v>221</v>
      </c>
      <c r="AT481" s="147" t="s">
        <v>410</v>
      </c>
      <c r="AU481" s="147" t="s">
        <v>98</v>
      </c>
      <c r="AY481" s="15" t="s">
        <v>168</v>
      </c>
      <c r="BE481" s="148">
        <f>IF(N481="základní",J481,0)</f>
        <v>0</v>
      </c>
      <c r="BF481" s="148">
        <f>IF(N481="snížená",J481,0)</f>
        <v>0</v>
      </c>
      <c r="BG481" s="148">
        <f>IF(N481="zákl. přenesená",J481,0)</f>
        <v>0</v>
      </c>
      <c r="BH481" s="148">
        <f>IF(N481="sníž. přenesená",J481,0)</f>
        <v>0</v>
      </c>
      <c r="BI481" s="148">
        <f>IF(N481="nulová",J481,0)</f>
        <v>0</v>
      </c>
      <c r="BJ481" s="15" t="s">
        <v>88</v>
      </c>
      <c r="BK481" s="148">
        <f>ROUND(I481*H481,2)</f>
        <v>0</v>
      </c>
      <c r="BL481" s="15" t="s">
        <v>174</v>
      </c>
      <c r="BM481" s="147" t="s">
        <v>1586</v>
      </c>
    </row>
    <row r="482" spans="2:51" s="12" customFormat="1" ht="10.2">
      <c r="B482" s="153"/>
      <c r="D482" s="154" t="s">
        <v>183</v>
      </c>
      <c r="E482" s="155" t="s">
        <v>1</v>
      </c>
      <c r="F482" s="156" t="s">
        <v>1587</v>
      </c>
      <c r="H482" s="157">
        <v>0.07</v>
      </c>
      <c r="I482" s="158"/>
      <c r="L482" s="153"/>
      <c r="M482" s="159"/>
      <c r="T482" s="160"/>
      <c r="AT482" s="155" t="s">
        <v>183</v>
      </c>
      <c r="AU482" s="155" t="s">
        <v>98</v>
      </c>
      <c r="AV482" s="12" t="s">
        <v>90</v>
      </c>
      <c r="AW482" s="12" t="s">
        <v>36</v>
      </c>
      <c r="AX482" s="12" t="s">
        <v>81</v>
      </c>
      <c r="AY482" s="155" t="s">
        <v>168</v>
      </c>
    </row>
    <row r="483" spans="2:51" s="12" customFormat="1" ht="10.2">
      <c r="B483" s="153"/>
      <c r="D483" s="154" t="s">
        <v>183</v>
      </c>
      <c r="E483" s="155" t="s">
        <v>1</v>
      </c>
      <c r="F483" s="156" t="s">
        <v>1588</v>
      </c>
      <c r="H483" s="157">
        <v>0.117</v>
      </c>
      <c r="I483" s="158"/>
      <c r="L483" s="153"/>
      <c r="M483" s="159"/>
      <c r="T483" s="160"/>
      <c r="AT483" s="155" t="s">
        <v>183</v>
      </c>
      <c r="AU483" s="155" t="s">
        <v>98</v>
      </c>
      <c r="AV483" s="12" t="s">
        <v>90</v>
      </c>
      <c r="AW483" s="12" t="s">
        <v>36</v>
      </c>
      <c r="AX483" s="12" t="s">
        <v>81</v>
      </c>
      <c r="AY483" s="155" t="s">
        <v>168</v>
      </c>
    </row>
    <row r="484" spans="2:51" s="13" customFormat="1" ht="10.2">
      <c r="B484" s="161"/>
      <c r="D484" s="154" t="s">
        <v>183</v>
      </c>
      <c r="E484" s="162" t="s">
        <v>1</v>
      </c>
      <c r="F484" s="163" t="s">
        <v>192</v>
      </c>
      <c r="H484" s="164">
        <v>0.187</v>
      </c>
      <c r="I484" s="165"/>
      <c r="L484" s="161"/>
      <c r="M484" s="166"/>
      <c r="T484" s="167"/>
      <c r="AT484" s="162" t="s">
        <v>183</v>
      </c>
      <c r="AU484" s="162" t="s">
        <v>98</v>
      </c>
      <c r="AV484" s="13" t="s">
        <v>174</v>
      </c>
      <c r="AW484" s="13" t="s">
        <v>36</v>
      </c>
      <c r="AX484" s="13" t="s">
        <v>88</v>
      </c>
      <c r="AY484" s="162" t="s">
        <v>168</v>
      </c>
    </row>
    <row r="485" spans="2:65" s="1" customFormat="1" ht="21.75" customHeight="1">
      <c r="B485" s="30"/>
      <c r="C485" s="171" t="s">
        <v>834</v>
      </c>
      <c r="D485" s="171" t="s">
        <v>410</v>
      </c>
      <c r="E485" s="172" t="s">
        <v>1389</v>
      </c>
      <c r="F485" s="173" t="s">
        <v>1390</v>
      </c>
      <c r="G485" s="174" t="s">
        <v>187</v>
      </c>
      <c r="H485" s="175">
        <v>0.084</v>
      </c>
      <c r="I485" s="176"/>
      <c r="J485" s="177">
        <f>ROUND(I485*H485,2)</f>
        <v>0</v>
      </c>
      <c r="K485" s="178"/>
      <c r="L485" s="179"/>
      <c r="M485" s="180" t="s">
        <v>1</v>
      </c>
      <c r="N485" s="181" t="s">
        <v>46</v>
      </c>
      <c r="P485" s="145">
        <f>O485*H485</f>
        <v>0</v>
      </c>
      <c r="Q485" s="145">
        <v>1</v>
      </c>
      <c r="R485" s="145">
        <f>Q485*H485</f>
        <v>0.084</v>
      </c>
      <c r="S485" s="145">
        <v>0</v>
      </c>
      <c r="T485" s="146">
        <f>S485*H485</f>
        <v>0</v>
      </c>
      <c r="AR485" s="147" t="s">
        <v>221</v>
      </c>
      <c r="AT485" s="147" t="s">
        <v>410</v>
      </c>
      <c r="AU485" s="147" t="s">
        <v>98</v>
      </c>
      <c r="AY485" s="15" t="s">
        <v>168</v>
      </c>
      <c r="BE485" s="148">
        <f>IF(N485="základní",J485,0)</f>
        <v>0</v>
      </c>
      <c r="BF485" s="148">
        <f>IF(N485="snížená",J485,0)</f>
        <v>0</v>
      </c>
      <c r="BG485" s="148">
        <f>IF(N485="zákl. přenesená",J485,0)</f>
        <v>0</v>
      </c>
      <c r="BH485" s="148">
        <f>IF(N485="sníž. přenesená",J485,0)</f>
        <v>0</v>
      </c>
      <c r="BI485" s="148">
        <f>IF(N485="nulová",J485,0)</f>
        <v>0</v>
      </c>
      <c r="BJ485" s="15" t="s">
        <v>88</v>
      </c>
      <c r="BK485" s="148">
        <f>ROUND(I485*H485,2)</f>
        <v>0</v>
      </c>
      <c r="BL485" s="15" t="s">
        <v>174</v>
      </c>
      <c r="BM485" s="147" t="s">
        <v>1589</v>
      </c>
    </row>
    <row r="486" spans="2:51" s="12" customFormat="1" ht="10.2">
      <c r="B486" s="153"/>
      <c r="D486" s="154" t="s">
        <v>183</v>
      </c>
      <c r="E486" s="155" t="s">
        <v>1</v>
      </c>
      <c r="F486" s="156" t="s">
        <v>1521</v>
      </c>
      <c r="H486" s="157">
        <v>0.084</v>
      </c>
      <c r="I486" s="158"/>
      <c r="L486" s="153"/>
      <c r="M486" s="159"/>
      <c r="T486" s="160"/>
      <c r="AT486" s="155" t="s">
        <v>183</v>
      </c>
      <c r="AU486" s="155" t="s">
        <v>98</v>
      </c>
      <c r="AV486" s="12" t="s">
        <v>90</v>
      </c>
      <c r="AW486" s="12" t="s">
        <v>36</v>
      </c>
      <c r="AX486" s="12" t="s">
        <v>88</v>
      </c>
      <c r="AY486" s="155" t="s">
        <v>168</v>
      </c>
    </row>
    <row r="487" spans="2:65" s="1" customFormat="1" ht="21.75" customHeight="1">
      <c r="B487" s="30"/>
      <c r="C487" s="171" t="s">
        <v>839</v>
      </c>
      <c r="D487" s="171" t="s">
        <v>410</v>
      </c>
      <c r="E487" s="172" t="s">
        <v>1280</v>
      </c>
      <c r="F487" s="173" t="s">
        <v>1281</v>
      </c>
      <c r="G487" s="174" t="s">
        <v>187</v>
      </c>
      <c r="H487" s="175">
        <v>0.249</v>
      </c>
      <c r="I487" s="176"/>
      <c r="J487" s="177">
        <f>ROUND(I487*H487,2)</f>
        <v>0</v>
      </c>
      <c r="K487" s="178"/>
      <c r="L487" s="179"/>
      <c r="M487" s="180" t="s">
        <v>1</v>
      </c>
      <c r="N487" s="181" t="s">
        <v>46</v>
      </c>
      <c r="P487" s="145">
        <f>O487*H487</f>
        <v>0</v>
      </c>
      <c r="Q487" s="145">
        <v>1</v>
      </c>
      <c r="R487" s="145">
        <f>Q487*H487</f>
        <v>0.249</v>
      </c>
      <c r="S487" s="145">
        <v>0</v>
      </c>
      <c r="T487" s="146">
        <f>S487*H487</f>
        <v>0</v>
      </c>
      <c r="AR487" s="147" t="s">
        <v>221</v>
      </c>
      <c r="AT487" s="147" t="s">
        <v>410</v>
      </c>
      <c r="AU487" s="147" t="s">
        <v>98</v>
      </c>
      <c r="AY487" s="15" t="s">
        <v>168</v>
      </c>
      <c r="BE487" s="148">
        <f>IF(N487="základní",J487,0)</f>
        <v>0</v>
      </c>
      <c r="BF487" s="148">
        <f>IF(N487="snížená",J487,0)</f>
        <v>0</v>
      </c>
      <c r="BG487" s="148">
        <f>IF(N487="zákl. přenesená",J487,0)</f>
        <v>0</v>
      </c>
      <c r="BH487" s="148">
        <f>IF(N487="sníž. přenesená",J487,0)</f>
        <v>0</v>
      </c>
      <c r="BI487" s="148">
        <f>IF(N487="nulová",J487,0)</f>
        <v>0</v>
      </c>
      <c r="BJ487" s="15" t="s">
        <v>88</v>
      </c>
      <c r="BK487" s="148">
        <f>ROUND(I487*H487,2)</f>
        <v>0</v>
      </c>
      <c r="BL487" s="15" t="s">
        <v>174</v>
      </c>
      <c r="BM487" s="147" t="s">
        <v>1590</v>
      </c>
    </row>
    <row r="488" spans="2:51" s="12" customFormat="1" ht="10.2">
      <c r="B488" s="153"/>
      <c r="D488" s="154" t="s">
        <v>183</v>
      </c>
      <c r="E488" s="155" t="s">
        <v>1</v>
      </c>
      <c r="F488" s="156" t="s">
        <v>1591</v>
      </c>
      <c r="H488" s="157">
        <v>0.065</v>
      </c>
      <c r="I488" s="158"/>
      <c r="L488" s="153"/>
      <c r="M488" s="159"/>
      <c r="T488" s="160"/>
      <c r="AT488" s="155" t="s">
        <v>183</v>
      </c>
      <c r="AU488" s="155" t="s">
        <v>98</v>
      </c>
      <c r="AV488" s="12" t="s">
        <v>90</v>
      </c>
      <c r="AW488" s="12" t="s">
        <v>36</v>
      </c>
      <c r="AX488" s="12" t="s">
        <v>81</v>
      </c>
      <c r="AY488" s="155" t="s">
        <v>168</v>
      </c>
    </row>
    <row r="489" spans="2:51" s="12" customFormat="1" ht="10.2">
      <c r="B489" s="153"/>
      <c r="D489" s="154" t="s">
        <v>183</v>
      </c>
      <c r="E489" s="155" t="s">
        <v>1</v>
      </c>
      <c r="F489" s="156" t="s">
        <v>1592</v>
      </c>
      <c r="H489" s="157">
        <v>0.108</v>
      </c>
      <c r="I489" s="158"/>
      <c r="L489" s="153"/>
      <c r="M489" s="159"/>
      <c r="T489" s="160"/>
      <c r="AT489" s="155" t="s">
        <v>183</v>
      </c>
      <c r="AU489" s="155" t="s">
        <v>98</v>
      </c>
      <c r="AV489" s="12" t="s">
        <v>90</v>
      </c>
      <c r="AW489" s="12" t="s">
        <v>36</v>
      </c>
      <c r="AX489" s="12" t="s">
        <v>81</v>
      </c>
      <c r="AY489" s="155" t="s">
        <v>168</v>
      </c>
    </row>
    <row r="490" spans="2:51" s="12" customFormat="1" ht="10.2">
      <c r="B490" s="153"/>
      <c r="D490" s="154" t="s">
        <v>183</v>
      </c>
      <c r="E490" s="155" t="s">
        <v>1</v>
      </c>
      <c r="F490" s="156" t="s">
        <v>1593</v>
      </c>
      <c r="H490" s="157">
        <v>0.076</v>
      </c>
      <c r="I490" s="158"/>
      <c r="L490" s="153"/>
      <c r="M490" s="159"/>
      <c r="T490" s="160"/>
      <c r="AT490" s="155" t="s">
        <v>183</v>
      </c>
      <c r="AU490" s="155" t="s">
        <v>98</v>
      </c>
      <c r="AV490" s="12" t="s">
        <v>90</v>
      </c>
      <c r="AW490" s="12" t="s">
        <v>36</v>
      </c>
      <c r="AX490" s="12" t="s">
        <v>81</v>
      </c>
      <c r="AY490" s="155" t="s">
        <v>168</v>
      </c>
    </row>
    <row r="491" spans="2:51" s="13" customFormat="1" ht="10.2">
      <c r="B491" s="161"/>
      <c r="D491" s="154" t="s">
        <v>183</v>
      </c>
      <c r="E491" s="162" t="s">
        <v>1</v>
      </c>
      <c r="F491" s="163" t="s">
        <v>192</v>
      </c>
      <c r="H491" s="164">
        <v>0.249</v>
      </c>
      <c r="I491" s="165"/>
      <c r="L491" s="161"/>
      <c r="M491" s="166"/>
      <c r="T491" s="167"/>
      <c r="AT491" s="162" t="s">
        <v>183</v>
      </c>
      <c r="AU491" s="162" t="s">
        <v>98</v>
      </c>
      <c r="AV491" s="13" t="s">
        <v>174</v>
      </c>
      <c r="AW491" s="13" t="s">
        <v>36</v>
      </c>
      <c r="AX491" s="13" t="s">
        <v>88</v>
      </c>
      <c r="AY491" s="162" t="s">
        <v>168</v>
      </c>
    </row>
    <row r="492" spans="2:65" s="1" customFormat="1" ht="24.15" customHeight="1">
      <c r="B492" s="30"/>
      <c r="C492" s="171" t="s">
        <v>844</v>
      </c>
      <c r="D492" s="171" t="s">
        <v>410</v>
      </c>
      <c r="E492" s="172" t="s">
        <v>1594</v>
      </c>
      <c r="F492" s="173" t="s">
        <v>1595</v>
      </c>
      <c r="G492" s="174" t="s">
        <v>187</v>
      </c>
      <c r="H492" s="175">
        <v>0.049</v>
      </c>
      <c r="I492" s="176"/>
      <c r="J492" s="177">
        <f>ROUND(I492*H492,2)</f>
        <v>0</v>
      </c>
      <c r="K492" s="178"/>
      <c r="L492" s="179"/>
      <c r="M492" s="180" t="s">
        <v>1</v>
      </c>
      <c r="N492" s="181" t="s">
        <v>46</v>
      </c>
      <c r="P492" s="145">
        <f>O492*H492</f>
        <v>0</v>
      </c>
      <c r="Q492" s="145">
        <v>1</v>
      </c>
      <c r="R492" s="145">
        <f>Q492*H492</f>
        <v>0.049</v>
      </c>
      <c r="S492" s="145">
        <v>0</v>
      </c>
      <c r="T492" s="146">
        <f>S492*H492</f>
        <v>0</v>
      </c>
      <c r="AR492" s="147" t="s">
        <v>221</v>
      </c>
      <c r="AT492" s="147" t="s">
        <v>410</v>
      </c>
      <c r="AU492" s="147" t="s">
        <v>98</v>
      </c>
      <c r="AY492" s="15" t="s">
        <v>168</v>
      </c>
      <c r="BE492" s="148">
        <f>IF(N492="základní",J492,0)</f>
        <v>0</v>
      </c>
      <c r="BF492" s="148">
        <f>IF(N492="snížená",J492,0)</f>
        <v>0</v>
      </c>
      <c r="BG492" s="148">
        <f>IF(N492="zákl. přenesená",J492,0)</f>
        <v>0</v>
      </c>
      <c r="BH492" s="148">
        <f>IF(N492="sníž. přenesená",J492,0)</f>
        <v>0</v>
      </c>
      <c r="BI492" s="148">
        <f>IF(N492="nulová",J492,0)</f>
        <v>0</v>
      </c>
      <c r="BJ492" s="15" t="s">
        <v>88</v>
      </c>
      <c r="BK492" s="148">
        <f>ROUND(I492*H492,2)</f>
        <v>0</v>
      </c>
      <c r="BL492" s="15" t="s">
        <v>174</v>
      </c>
      <c r="BM492" s="147" t="s">
        <v>1596</v>
      </c>
    </row>
    <row r="493" spans="2:51" s="12" customFormat="1" ht="10.2">
      <c r="B493" s="153"/>
      <c r="D493" s="154" t="s">
        <v>183</v>
      </c>
      <c r="E493" s="155" t="s">
        <v>1</v>
      </c>
      <c r="F493" s="156" t="s">
        <v>1597</v>
      </c>
      <c r="H493" s="157">
        <v>0.049</v>
      </c>
      <c r="I493" s="158"/>
      <c r="L493" s="153"/>
      <c r="M493" s="159"/>
      <c r="T493" s="160"/>
      <c r="AT493" s="155" t="s">
        <v>183</v>
      </c>
      <c r="AU493" s="155" t="s">
        <v>98</v>
      </c>
      <c r="AV493" s="12" t="s">
        <v>90</v>
      </c>
      <c r="AW493" s="12" t="s">
        <v>36</v>
      </c>
      <c r="AX493" s="12" t="s">
        <v>88</v>
      </c>
      <c r="AY493" s="155" t="s">
        <v>168</v>
      </c>
    </row>
    <row r="494" spans="2:65" s="1" customFormat="1" ht="24.15" customHeight="1">
      <c r="B494" s="30"/>
      <c r="C494" s="171" t="s">
        <v>849</v>
      </c>
      <c r="D494" s="171" t="s">
        <v>410</v>
      </c>
      <c r="E494" s="172" t="s">
        <v>1429</v>
      </c>
      <c r="F494" s="173" t="s">
        <v>1430</v>
      </c>
      <c r="G494" s="174" t="s">
        <v>187</v>
      </c>
      <c r="H494" s="175">
        <v>0.273</v>
      </c>
      <c r="I494" s="176"/>
      <c r="J494" s="177">
        <f>ROUND(I494*H494,2)</f>
        <v>0</v>
      </c>
      <c r="K494" s="178"/>
      <c r="L494" s="179"/>
      <c r="M494" s="180" t="s">
        <v>1</v>
      </c>
      <c r="N494" s="181" t="s">
        <v>46</v>
      </c>
      <c r="P494" s="145">
        <f>O494*H494</f>
        <v>0</v>
      </c>
      <c r="Q494" s="145">
        <v>1</v>
      </c>
      <c r="R494" s="145">
        <f>Q494*H494</f>
        <v>0.273</v>
      </c>
      <c r="S494" s="145">
        <v>0</v>
      </c>
      <c r="T494" s="146">
        <f>S494*H494</f>
        <v>0</v>
      </c>
      <c r="AR494" s="147" t="s">
        <v>221</v>
      </c>
      <c r="AT494" s="147" t="s">
        <v>410</v>
      </c>
      <c r="AU494" s="147" t="s">
        <v>98</v>
      </c>
      <c r="AY494" s="15" t="s">
        <v>168</v>
      </c>
      <c r="BE494" s="148">
        <f>IF(N494="základní",J494,0)</f>
        <v>0</v>
      </c>
      <c r="BF494" s="148">
        <f>IF(N494="snížená",J494,0)</f>
        <v>0</v>
      </c>
      <c r="BG494" s="148">
        <f>IF(N494="zákl. přenesená",J494,0)</f>
        <v>0</v>
      </c>
      <c r="BH494" s="148">
        <f>IF(N494="sníž. přenesená",J494,0)</f>
        <v>0</v>
      </c>
      <c r="BI494" s="148">
        <f>IF(N494="nulová",J494,0)</f>
        <v>0</v>
      </c>
      <c r="BJ494" s="15" t="s">
        <v>88</v>
      </c>
      <c r="BK494" s="148">
        <f>ROUND(I494*H494,2)</f>
        <v>0</v>
      </c>
      <c r="BL494" s="15" t="s">
        <v>174</v>
      </c>
      <c r="BM494" s="147" t="s">
        <v>1598</v>
      </c>
    </row>
    <row r="495" spans="2:51" s="12" customFormat="1" ht="10.2">
      <c r="B495" s="153"/>
      <c r="D495" s="154" t="s">
        <v>183</v>
      </c>
      <c r="E495" s="155" t="s">
        <v>1</v>
      </c>
      <c r="F495" s="156" t="s">
        <v>1599</v>
      </c>
      <c r="H495" s="157">
        <v>0.273</v>
      </c>
      <c r="I495" s="158"/>
      <c r="L495" s="153"/>
      <c r="M495" s="159"/>
      <c r="T495" s="160"/>
      <c r="AT495" s="155" t="s">
        <v>183</v>
      </c>
      <c r="AU495" s="155" t="s">
        <v>98</v>
      </c>
      <c r="AV495" s="12" t="s">
        <v>90</v>
      </c>
      <c r="AW495" s="12" t="s">
        <v>36</v>
      </c>
      <c r="AX495" s="12" t="s">
        <v>88</v>
      </c>
      <c r="AY495" s="155" t="s">
        <v>168</v>
      </c>
    </row>
    <row r="496" spans="2:65" s="1" customFormat="1" ht="24.15" customHeight="1">
      <c r="B496" s="30"/>
      <c r="C496" s="171" t="s">
        <v>854</v>
      </c>
      <c r="D496" s="171" t="s">
        <v>410</v>
      </c>
      <c r="E496" s="172" t="s">
        <v>1600</v>
      </c>
      <c r="F496" s="173" t="s">
        <v>1601</v>
      </c>
      <c r="G496" s="174" t="s">
        <v>187</v>
      </c>
      <c r="H496" s="175">
        <v>0.114</v>
      </c>
      <c r="I496" s="176"/>
      <c r="J496" s="177">
        <f>ROUND(I496*H496,2)</f>
        <v>0</v>
      </c>
      <c r="K496" s="178"/>
      <c r="L496" s="179"/>
      <c r="M496" s="180" t="s">
        <v>1</v>
      </c>
      <c r="N496" s="181" t="s">
        <v>46</v>
      </c>
      <c r="P496" s="145">
        <f>O496*H496</f>
        <v>0</v>
      </c>
      <c r="Q496" s="145">
        <v>1</v>
      </c>
      <c r="R496" s="145">
        <f>Q496*H496</f>
        <v>0.114</v>
      </c>
      <c r="S496" s="145">
        <v>0</v>
      </c>
      <c r="T496" s="146">
        <f>S496*H496</f>
        <v>0</v>
      </c>
      <c r="AR496" s="147" t="s">
        <v>221</v>
      </c>
      <c r="AT496" s="147" t="s">
        <v>410</v>
      </c>
      <c r="AU496" s="147" t="s">
        <v>98</v>
      </c>
      <c r="AY496" s="15" t="s">
        <v>168</v>
      </c>
      <c r="BE496" s="148">
        <f>IF(N496="základní",J496,0)</f>
        <v>0</v>
      </c>
      <c r="BF496" s="148">
        <f>IF(N496="snížená",J496,0)</f>
        <v>0</v>
      </c>
      <c r="BG496" s="148">
        <f>IF(N496="zákl. přenesená",J496,0)</f>
        <v>0</v>
      </c>
      <c r="BH496" s="148">
        <f>IF(N496="sníž. přenesená",J496,0)</f>
        <v>0</v>
      </c>
      <c r="BI496" s="148">
        <f>IF(N496="nulová",J496,0)</f>
        <v>0</v>
      </c>
      <c r="BJ496" s="15" t="s">
        <v>88</v>
      </c>
      <c r="BK496" s="148">
        <f>ROUND(I496*H496,2)</f>
        <v>0</v>
      </c>
      <c r="BL496" s="15" t="s">
        <v>174</v>
      </c>
      <c r="BM496" s="147" t="s">
        <v>1602</v>
      </c>
    </row>
    <row r="497" spans="2:51" s="12" customFormat="1" ht="10.2">
      <c r="B497" s="153"/>
      <c r="D497" s="154" t="s">
        <v>183</v>
      </c>
      <c r="E497" s="155" t="s">
        <v>1</v>
      </c>
      <c r="F497" s="156" t="s">
        <v>1603</v>
      </c>
      <c r="H497" s="157">
        <v>0.054</v>
      </c>
      <c r="I497" s="158"/>
      <c r="L497" s="153"/>
      <c r="M497" s="159"/>
      <c r="T497" s="160"/>
      <c r="AT497" s="155" t="s">
        <v>183</v>
      </c>
      <c r="AU497" s="155" t="s">
        <v>98</v>
      </c>
      <c r="AV497" s="12" t="s">
        <v>90</v>
      </c>
      <c r="AW497" s="12" t="s">
        <v>36</v>
      </c>
      <c r="AX497" s="12" t="s">
        <v>81</v>
      </c>
      <c r="AY497" s="155" t="s">
        <v>168</v>
      </c>
    </row>
    <row r="498" spans="2:51" s="12" customFormat="1" ht="10.2">
      <c r="B498" s="153"/>
      <c r="D498" s="154" t="s">
        <v>183</v>
      </c>
      <c r="E498" s="155" t="s">
        <v>1</v>
      </c>
      <c r="F498" s="156" t="s">
        <v>1604</v>
      </c>
      <c r="H498" s="157">
        <v>0.06</v>
      </c>
      <c r="I498" s="158"/>
      <c r="L498" s="153"/>
      <c r="M498" s="159"/>
      <c r="T498" s="160"/>
      <c r="AT498" s="155" t="s">
        <v>183</v>
      </c>
      <c r="AU498" s="155" t="s">
        <v>98</v>
      </c>
      <c r="AV498" s="12" t="s">
        <v>90</v>
      </c>
      <c r="AW498" s="12" t="s">
        <v>36</v>
      </c>
      <c r="AX498" s="12" t="s">
        <v>81</v>
      </c>
      <c r="AY498" s="155" t="s">
        <v>168</v>
      </c>
    </row>
    <row r="499" spans="2:51" s="13" customFormat="1" ht="10.2">
      <c r="B499" s="161"/>
      <c r="D499" s="154" t="s">
        <v>183</v>
      </c>
      <c r="E499" s="162" t="s">
        <v>1</v>
      </c>
      <c r="F499" s="163" t="s">
        <v>192</v>
      </c>
      <c r="H499" s="164">
        <v>0.11399999999999999</v>
      </c>
      <c r="I499" s="165"/>
      <c r="L499" s="161"/>
      <c r="M499" s="166"/>
      <c r="T499" s="167"/>
      <c r="AT499" s="162" t="s">
        <v>183</v>
      </c>
      <c r="AU499" s="162" t="s">
        <v>98</v>
      </c>
      <c r="AV499" s="13" t="s">
        <v>174</v>
      </c>
      <c r="AW499" s="13" t="s">
        <v>36</v>
      </c>
      <c r="AX499" s="13" t="s">
        <v>88</v>
      </c>
      <c r="AY499" s="162" t="s">
        <v>168</v>
      </c>
    </row>
    <row r="500" spans="2:65" s="1" customFormat="1" ht="24.15" customHeight="1">
      <c r="B500" s="30"/>
      <c r="C500" s="171" t="s">
        <v>859</v>
      </c>
      <c r="D500" s="171" t="s">
        <v>410</v>
      </c>
      <c r="E500" s="172" t="s">
        <v>1605</v>
      </c>
      <c r="F500" s="173" t="s">
        <v>1606</v>
      </c>
      <c r="G500" s="174" t="s">
        <v>187</v>
      </c>
      <c r="H500" s="175">
        <v>0.153</v>
      </c>
      <c r="I500" s="176"/>
      <c r="J500" s="177">
        <f>ROUND(I500*H500,2)</f>
        <v>0</v>
      </c>
      <c r="K500" s="178"/>
      <c r="L500" s="179"/>
      <c r="M500" s="180" t="s">
        <v>1</v>
      </c>
      <c r="N500" s="181" t="s">
        <v>46</v>
      </c>
      <c r="P500" s="145">
        <f>O500*H500</f>
        <v>0</v>
      </c>
      <c r="Q500" s="145">
        <v>1</v>
      </c>
      <c r="R500" s="145">
        <f>Q500*H500</f>
        <v>0.153</v>
      </c>
      <c r="S500" s="145">
        <v>0</v>
      </c>
      <c r="T500" s="146">
        <f>S500*H500</f>
        <v>0</v>
      </c>
      <c r="AR500" s="147" t="s">
        <v>221</v>
      </c>
      <c r="AT500" s="147" t="s">
        <v>410</v>
      </c>
      <c r="AU500" s="147" t="s">
        <v>98</v>
      </c>
      <c r="AY500" s="15" t="s">
        <v>168</v>
      </c>
      <c r="BE500" s="148">
        <f>IF(N500="základní",J500,0)</f>
        <v>0</v>
      </c>
      <c r="BF500" s="148">
        <f>IF(N500="snížená",J500,0)</f>
        <v>0</v>
      </c>
      <c r="BG500" s="148">
        <f>IF(N500="zákl. přenesená",J500,0)</f>
        <v>0</v>
      </c>
      <c r="BH500" s="148">
        <f>IF(N500="sníž. přenesená",J500,0)</f>
        <v>0</v>
      </c>
      <c r="BI500" s="148">
        <f>IF(N500="nulová",J500,0)</f>
        <v>0</v>
      </c>
      <c r="BJ500" s="15" t="s">
        <v>88</v>
      </c>
      <c r="BK500" s="148">
        <f>ROUND(I500*H500,2)</f>
        <v>0</v>
      </c>
      <c r="BL500" s="15" t="s">
        <v>174</v>
      </c>
      <c r="BM500" s="147" t="s">
        <v>1607</v>
      </c>
    </row>
    <row r="501" spans="2:51" s="12" customFormat="1" ht="10.2">
      <c r="B501" s="153"/>
      <c r="D501" s="154" t="s">
        <v>183</v>
      </c>
      <c r="E501" s="155" t="s">
        <v>1</v>
      </c>
      <c r="F501" s="156" t="s">
        <v>1608</v>
      </c>
      <c r="H501" s="157">
        <v>0.153</v>
      </c>
      <c r="I501" s="158"/>
      <c r="L501" s="153"/>
      <c r="M501" s="159"/>
      <c r="T501" s="160"/>
      <c r="AT501" s="155" t="s">
        <v>183</v>
      </c>
      <c r="AU501" s="155" t="s">
        <v>98</v>
      </c>
      <c r="AV501" s="12" t="s">
        <v>90</v>
      </c>
      <c r="AW501" s="12" t="s">
        <v>36</v>
      </c>
      <c r="AX501" s="12" t="s">
        <v>88</v>
      </c>
      <c r="AY501" s="155" t="s">
        <v>168</v>
      </c>
    </row>
    <row r="502" spans="2:65" s="1" customFormat="1" ht="24.15" customHeight="1">
      <c r="B502" s="30"/>
      <c r="C502" s="171" t="s">
        <v>864</v>
      </c>
      <c r="D502" s="171" t="s">
        <v>410</v>
      </c>
      <c r="E502" s="172" t="s">
        <v>1609</v>
      </c>
      <c r="F502" s="173" t="s">
        <v>1610</v>
      </c>
      <c r="G502" s="174" t="s">
        <v>187</v>
      </c>
      <c r="H502" s="175">
        <v>0.028</v>
      </c>
      <c r="I502" s="176"/>
      <c r="J502" s="177">
        <f>ROUND(I502*H502,2)</f>
        <v>0</v>
      </c>
      <c r="K502" s="178"/>
      <c r="L502" s="179"/>
      <c r="M502" s="180" t="s">
        <v>1</v>
      </c>
      <c r="N502" s="181" t="s">
        <v>46</v>
      </c>
      <c r="P502" s="145">
        <f>O502*H502</f>
        <v>0</v>
      </c>
      <c r="Q502" s="145">
        <v>1</v>
      </c>
      <c r="R502" s="145">
        <f>Q502*H502</f>
        <v>0.028</v>
      </c>
      <c r="S502" s="145">
        <v>0</v>
      </c>
      <c r="T502" s="146">
        <f>S502*H502</f>
        <v>0</v>
      </c>
      <c r="AR502" s="147" t="s">
        <v>221</v>
      </c>
      <c r="AT502" s="147" t="s">
        <v>410</v>
      </c>
      <c r="AU502" s="147" t="s">
        <v>98</v>
      </c>
      <c r="AY502" s="15" t="s">
        <v>168</v>
      </c>
      <c r="BE502" s="148">
        <f>IF(N502="základní",J502,0)</f>
        <v>0</v>
      </c>
      <c r="BF502" s="148">
        <f>IF(N502="snížená",J502,0)</f>
        <v>0</v>
      </c>
      <c r="BG502" s="148">
        <f>IF(N502="zákl. přenesená",J502,0)</f>
        <v>0</v>
      </c>
      <c r="BH502" s="148">
        <f>IF(N502="sníž. přenesená",J502,0)</f>
        <v>0</v>
      </c>
      <c r="BI502" s="148">
        <f>IF(N502="nulová",J502,0)</f>
        <v>0</v>
      </c>
      <c r="BJ502" s="15" t="s">
        <v>88</v>
      </c>
      <c r="BK502" s="148">
        <f>ROUND(I502*H502,2)</f>
        <v>0</v>
      </c>
      <c r="BL502" s="15" t="s">
        <v>174</v>
      </c>
      <c r="BM502" s="147" t="s">
        <v>1611</v>
      </c>
    </row>
    <row r="503" spans="2:51" s="12" customFormat="1" ht="10.2">
      <c r="B503" s="153"/>
      <c r="D503" s="154" t="s">
        <v>183</v>
      </c>
      <c r="E503" s="155" t="s">
        <v>1</v>
      </c>
      <c r="F503" s="156" t="s">
        <v>1612</v>
      </c>
      <c r="H503" s="157">
        <v>0.028</v>
      </c>
      <c r="I503" s="158"/>
      <c r="L503" s="153"/>
      <c r="M503" s="159"/>
      <c r="T503" s="160"/>
      <c r="AT503" s="155" t="s">
        <v>183</v>
      </c>
      <c r="AU503" s="155" t="s">
        <v>98</v>
      </c>
      <c r="AV503" s="12" t="s">
        <v>90</v>
      </c>
      <c r="AW503" s="12" t="s">
        <v>36</v>
      </c>
      <c r="AX503" s="12" t="s">
        <v>88</v>
      </c>
      <c r="AY503" s="155" t="s">
        <v>168</v>
      </c>
    </row>
    <row r="504" spans="2:65" s="1" customFormat="1" ht="24.15" customHeight="1">
      <c r="B504" s="30"/>
      <c r="C504" s="171" t="s">
        <v>869</v>
      </c>
      <c r="D504" s="171" t="s">
        <v>410</v>
      </c>
      <c r="E504" s="172" t="s">
        <v>1613</v>
      </c>
      <c r="F504" s="173" t="s">
        <v>1614</v>
      </c>
      <c r="G504" s="174" t="s">
        <v>187</v>
      </c>
      <c r="H504" s="175">
        <v>0.132</v>
      </c>
      <c r="I504" s="176"/>
      <c r="J504" s="177">
        <f>ROUND(I504*H504,2)</f>
        <v>0</v>
      </c>
      <c r="K504" s="178"/>
      <c r="L504" s="179"/>
      <c r="M504" s="180" t="s">
        <v>1</v>
      </c>
      <c r="N504" s="181" t="s">
        <v>46</v>
      </c>
      <c r="P504" s="145">
        <f>O504*H504</f>
        <v>0</v>
      </c>
      <c r="Q504" s="145">
        <v>1</v>
      </c>
      <c r="R504" s="145">
        <f>Q504*H504</f>
        <v>0.132</v>
      </c>
      <c r="S504" s="145">
        <v>0</v>
      </c>
      <c r="T504" s="146">
        <f>S504*H504</f>
        <v>0</v>
      </c>
      <c r="AR504" s="147" t="s">
        <v>221</v>
      </c>
      <c r="AT504" s="147" t="s">
        <v>410</v>
      </c>
      <c r="AU504" s="147" t="s">
        <v>98</v>
      </c>
      <c r="AY504" s="15" t="s">
        <v>168</v>
      </c>
      <c r="BE504" s="148">
        <f>IF(N504="základní",J504,0)</f>
        <v>0</v>
      </c>
      <c r="BF504" s="148">
        <f>IF(N504="snížená",J504,0)</f>
        <v>0</v>
      </c>
      <c r="BG504" s="148">
        <f>IF(N504="zákl. přenesená",J504,0)</f>
        <v>0</v>
      </c>
      <c r="BH504" s="148">
        <f>IF(N504="sníž. přenesená",J504,0)</f>
        <v>0</v>
      </c>
      <c r="BI504" s="148">
        <f>IF(N504="nulová",J504,0)</f>
        <v>0</v>
      </c>
      <c r="BJ504" s="15" t="s">
        <v>88</v>
      </c>
      <c r="BK504" s="148">
        <f>ROUND(I504*H504,2)</f>
        <v>0</v>
      </c>
      <c r="BL504" s="15" t="s">
        <v>174</v>
      </c>
      <c r="BM504" s="147" t="s">
        <v>1615</v>
      </c>
    </row>
    <row r="505" spans="2:51" s="12" customFormat="1" ht="10.2">
      <c r="B505" s="153"/>
      <c r="D505" s="154" t="s">
        <v>183</v>
      </c>
      <c r="E505" s="155" t="s">
        <v>1</v>
      </c>
      <c r="F505" s="156" t="s">
        <v>1616</v>
      </c>
      <c r="H505" s="157">
        <v>0.132</v>
      </c>
      <c r="I505" s="158"/>
      <c r="L505" s="153"/>
      <c r="M505" s="159"/>
      <c r="T505" s="160"/>
      <c r="AT505" s="155" t="s">
        <v>183</v>
      </c>
      <c r="AU505" s="155" t="s">
        <v>98</v>
      </c>
      <c r="AV505" s="12" t="s">
        <v>90</v>
      </c>
      <c r="AW505" s="12" t="s">
        <v>36</v>
      </c>
      <c r="AX505" s="12" t="s">
        <v>88</v>
      </c>
      <c r="AY505" s="155" t="s">
        <v>168</v>
      </c>
    </row>
    <row r="506" spans="2:65" s="1" customFormat="1" ht="21.75" customHeight="1">
      <c r="B506" s="30"/>
      <c r="C506" s="171" t="s">
        <v>874</v>
      </c>
      <c r="D506" s="171" t="s">
        <v>410</v>
      </c>
      <c r="E506" s="172" t="s">
        <v>1617</v>
      </c>
      <c r="F506" s="173" t="s">
        <v>1618</v>
      </c>
      <c r="G506" s="174" t="s">
        <v>187</v>
      </c>
      <c r="H506" s="175">
        <v>0.047</v>
      </c>
      <c r="I506" s="176"/>
      <c r="J506" s="177">
        <f>ROUND(I506*H506,2)</f>
        <v>0</v>
      </c>
      <c r="K506" s="178"/>
      <c r="L506" s="179"/>
      <c r="M506" s="180" t="s">
        <v>1</v>
      </c>
      <c r="N506" s="181" t="s">
        <v>46</v>
      </c>
      <c r="P506" s="145">
        <f>O506*H506</f>
        <v>0</v>
      </c>
      <c r="Q506" s="145">
        <v>1</v>
      </c>
      <c r="R506" s="145">
        <f>Q506*H506</f>
        <v>0.047</v>
      </c>
      <c r="S506" s="145">
        <v>0</v>
      </c>
      <c r="T506" s="146">
        <f>S506*H506</f>
        <v>0</v>
      </c>
      <c r="AR506" s="147" t="s">
        <v>221</v>
      </c>
      <c r="AT506" s="147" t="s">
        <v>410</v>
      </c>
      <c r="AU506" s="147" t="s">
        <v>98</v>
      </c>
      <c r="AY506" s="15" t="s">
        <v>168</v>
      </c>
      <c r="BE506" s="148">
        <f>IF(N506="základní",J506,0)</f>
        <v>0</v>
      </c>
      <c r="BF506" s="148">
        <f>IF(N506="snížená",J506,0)</f>
        <v>0</v>
      </c>
      <c r="BG506" s="148">
        <f>IF(N506="zákl. přenesená",J506,0)</f>
        <v>0</v>
      </c>
      <c r="BH506" s="148">
        <f>IF(N506="sníž. přenesená",J506,0)</f>
        <v>0</v>
      </c>
      <c r="BI506" s="148">
        <f>IF(N506="nulová",J506,0)</f>
        <v>0</v>
      </c>
      <c r="BJ506" s="15" t="s">
        <v>88</v>
      </c>
      <c r="BK506" s="148">
        <f>ROUND(I506*H506,2)</f>
        <v>0</v>
      </c>
      <c r="BL506" s="15" t="s">
        <v>174</v>
      </c>
      <c r="BM506" s="147" t="s">
        <v>1619</v>
      </c>
    </row>
    <row r="507" spans="2:51" s="12" customFormat="1" ht="10.2">
      <c r="B507" s="153"/>
      <c r="D507" s="154" t="s">
        <v>183</v>
      </c>
      <c r="E507" s="155" t="s">
        <v>1</v>
      </c>
      <c r="F507" s="156" t="s">
        <v>1620</v>
      </c>
      <c r="H507" s="157">
        <v>0.047</v>
      </c>
      <c r="I507" s="158"/>
      <c r="L507" s="153"/>
      <c r="M507" s="159"/>
      <c r="T507" s="160"/>
      <c r="AT507" s="155" t="s">
        <v>183</v>
      </c>
      <c r="AU507" s="155" t="s">
        <v>98</v>
      </c>
      <c r="AV507" s="12" t="s">
        <v>90</v>
      </c>
      <c r="AW507" s="12" t="s">
        <v>36</v>
      </c>
      <c r="AX507" s="12" t="s">
        <v>88</v>
      </c>
      <c r="AY507" s="155" t="s">
        <v>168</v>
      </c>
    </row>
    <row r="508" spans="2:65" s="1" customFormat="1" ht="21.75" customHeight="1">
      <c r="B508" s="30"/>
      <c r="C508" s="171" t="s">
        <v>879</v>
      </c>
      <c r="D508" s="171" t="s">
        <v>410</v>
      </c>
      <c r="E508" s="172" t="s">
        <v>1621</v>
      </c>
      <c r="F508" s="173" t="s">
        <v>1622</v>
      </c>
      <c r="G508" s="174" t="s">
        <v>187</v>
      </c>
      <c r="H508" s="175">
        <v>0.132</v>
      </c>
      <c r="I508" s="176"/>
      <c r="J508" s="177">
        <f>ROUND(I508*H508,2)</f>
        <v>0</v>
      </c>
      <c r="K508" s="178"/>
      <c r="L508" s="179"/>
      <c r="M508" s="180" t="s">
        <v>1</v>
      </c>
      <c r="N508" s="181" t="s">
        <v>46</v>
      </c>
      <c r="P508" s="145">
        <f>O508*H508</f>
        <v>0</v>
      </c>
      <c r="Q508" s="145">
        <v>1</v>
      </c>
      <c r="R508" s="145">
        <f>Q508*H508</f>
        <v>0.132</v>
      </c>
      <c r="S508" s="145">
        <v>0</v>
      </c>
      <c r="T508" s="146">
        <f>S508*H508</f>
        <v>0</v>
      </c>
      <c r="AR508" s="147" t="s">
        <v>221</v>
      </c>
      <c r="AT508" s="147" t="s">
        <v>410</v>
      </c>
      <c r="AU508" s="147" t="s">
        <v>98</v>
      </c>
      <c r="AY508" s="15" t="s">
        <v>168</v>
      </c>
      <c r="BE508" s="148">
        <f>IF(N508="základní",J508,0)</f>
        <v>0</v>
      </c>
      <c r="BF508" s="148">
        <f>IF(N508="snížená",J508,0)</f>
        <v>0</v>
      </c>
      <c r="BG508" s="148">
        <f>IF(N508="zákl. přenesená",J508,0)</f>
        <v>0</v>
      </c>
      <c r="BH508" s="148">
        <f>IF(N508="sníž. přenesená",J508,0)</f>
        <v>0</v>
      </c>
      <c r="BI508" s="148">
        <f>IF(N508="nulová",J508,0)</f>
        <v>0</v>
      </c>
      <c r="BJ508" s="15" t="s">
        <v>88</v>
      </c>
      <c r="BK508" s="148">
        <f>ROUND(I508*H508,2)</f>
        <v>0</v>
      </c>
      <c r="BL508" s="15" t="s">
        <v>174</v>
      </c>
      <c r="BM508" s="147" t="s">
        <v>1623</v>
      </c>
    </row>
    <row r="509" spans="2:51" s="12" customFormat="1" ht="10.2">
      <c r="B509" s="153"/>
      <c r="D509" s="154" t="s">
        <v>183</v>
      </c>
      <c r="E509" s="155" t="s">
        <v>1</v>
      </c>
      <c r="F509" s="156" t="s">
        <v>1616</v>
      </c>
      <c r="H509" s="157">
        <v>0.132</v>
      </c>
      <c r="I509" s="158"/>
      <c r="L509" s="153"/>
      <c r="M509" s="159"/>
      <c r="T509" s="160"/>
      <c r="AT509" s="155" t="s">
        <v>183</v>
      </c>
      <c r="AU509" s="155" t="s">
        <v>98</v>
      </c>
      <c r="AV509" s="12" t="s">
        <v>90</v>
      </c>
      <c r="AW509" s="12" t="s">
        <v>36</v>
      </c>
      <c r="AX509" s="12" t="s">
        <v>88</v>
      </c>
      <c r="AY509" s="155" t="s">
        <v>168</v>
      </c>
    </row>
    <row r="510" spans="2:65" s="1" customFormat="1" ht="16.5" customHeight="1">
      <c r="B510" s="30"/>
      <c r="C510" s="171" t="s">
        <v>884</v>
      </c>
      <c r="D510" s="171" t="s">
        <v>410</v>
      </c>
      <c r="E510" s="172" t="s">
        <v>1037</v>
      </c>
      <c r="F510" s="173" t="s">
        <v>1038</v>
      </c>
      <c r="G510" s="174" t="s">
        <v>187</v>
      </c>
      <c r="H510" s="175">
        <v>0.494</v>
      </c>
      <c r="I510" s="176"/>
      <c r="J510" s="177">
        <f>ROUND(I510*H510,2)</f>
        <v>0</v>
      </c>
      <c r="K510" s="178"/>
      <c r="L510" s="179"/>
      <c r="M510" s="180" t="s">
        <v>1</v>
      </c>
      <c r="N510" s="181" t="s">
        <v>46</v>
      </c>
      <c r="P510" s="145">
        <f>O510*H510</f>
        <v>0</v>
      </c>
      <c r="Q510" s="145">
        <v>1</v>
      </c>
      <c r="R510" s="145">
        <f>Q510*H510</f>
        <v>0.494</v>
      </c>
      <c r="S510" s="145">
        <v>0</v>
      </c>
      <c r="T510" s="146">
        <f>S510*H510</f>
        <v>0</v>
      </c>
      <c r="AR510" s="147" t="s">
        <v>221</v>
      </c>
      <c r="AT510" s="147" t="s">
        <v>410</v>
      </c>
      <c r="AU510" s="147" t="s">
        <v>98</v>
      </c>
      <c r="AY510" s="15" t="s">
        <v>168</v>
      </c>
      <c r="BE510" s="148">
        <f>IF(N510="základní",J510,0)</f>
        <v>0</v>
      </c>
      <c r="BF510" s="148">
        <f>IF(N510="snížená",J510,0)</f>
        <v>0</v>
      </c>
      <c r="BG510" s="148">
        <f>IF(N510="zákl. přenesená",J510,0)</f>
        <v>0</v>
      </c>
      <c r="BH510" s="148">
        <f>IF(N510="sníž. přenesená",J510,0)</f>
        <v>0</v>
      </c>
      <c r="BI510" s="148">
        <f>IF(N510="nulová",J510,0)</f>
        <v>0</v>
      </c>
      <c r="BJ510" s="15" t="s">
        <v>88</v>
      </c>
      <c r="BK510" s="148">
        <f>ROUND(I510*H510,2)</f>
        <v>0</v>
      </c>
      <c r="BL510" s="15" t="s">
        <v>174</v>
      </c>
      <c r="BM510" s="147" t="s">
        <v>1624</v>
      </c>
    </row>
    <row r="511" spans="2:51" s="12" customFormat="1" ht="10.2">
      <c r="B511" s="153"/>
      <c r="D511" s="154" t="s">
        <v>183</v>
      </c>
      <c r="E511" s="155" t="s">
        <v>1</v>
      </c>
      <c r="F511" s="156" t="s">
        <v>1625</v>
      </c>
      <c r="H511" s="157">
        <v>0.494</v>
      </c>
      <c r="I511" s="158"/>
      <c r="L511" s="153"/>
      <c r="M511" s="159"/>
      <c r="T511" s="160"/>
      <c r="AT511" s="155" t="s">
        <v>183</v>
      </c>
      <c r="AU511" s="155" t="s">
        <v>98</v>
      </c>
      <c r="AV511" s="12" t="s">
        <v>90</v>
      </c>
      <c r="AW511" s="12" t="s">
        <v>36</v>
      </c>
      <c r="AX511" s="12" t="s">
        <v>88</v>
      </c>
      <c r="AY511" s="155" t="s">
        <v>168</v>
      </c>
    </row>
    <row r="512" spans="2:65" s="1" customFormat="1" ht="16.5" customHeight="1">
      <c r="B512" s="30"/>
      <c r="C512" s="135" t="s">
        <v>889</v>
      </c>
      <c r="D512" s="135" t="s">
        <v>170</v>
      </c>
      <c r="E512" s="136" t="s">
        <v>1626</v>
      </c>
      <c r="F512" s="137" t="s">
        <v>1627</v>
      </c>
      <c r="G512" s="138" t="s">
        <v>566</v>
      </c>
      <c r="H512" s="139">
        <v>1</v>
      </c>
      <c r="I512" s="140"/>
      <c r="J512" s="141">
        <f>ROUND(I512*H512,2)</f>
        <v>0</v>
      </c>
      <c r="K512" s="142"/>
      <c r="L512" s="30"/>
      <c r="M512" s="143" t="s">
        <v>1</v>
      </c>
      <c r="N512" s="144" t="s">
        <v>46</v>
      </c>
      <c r="P512" s="145">
        <f>O512*H512</f>
        <v>0</v>
      </c>
      <c r="Q512" s="145">
        <v>0.01221</v>
      </c>
      <c r="R512" s="145">
        <f>Q512*H512</f>
        <v>0.01221</v>
      </c>
      <c r="S512" s="145">
        <v>0</v>
      </c>
      <c r="T512" s="146">
        <f>S512*H512</f>
        <v>0</v>
      </c>
      <c r="AR512" s="147" t="s">
        <v>174</v>
      </c>
      <c r="AT512" s="147" t="s">
        <v>170</v>
      </c>
      <c r="AU512" s="147" t="s">
        <v>98</v>
      </c>
      <c r="AY512" s="15" t="s">
        <v>168</v>
      </c>
      <c r="BE512" s="148">
        <f>IF(N512="základní",J512,0)</f>
        <v>0</v>
      </c>
      <c r="BF512" s="148">
        <f>IF(N512="snížená",J512,0)</f>
        <v>0</v>
      </c>
      <c r="BG512" s="148">
        <f>IF(N512="zákl. přenesená",J512,0)</f>
        <v>0</v>
      </c>
      <c r="BH512" s="148">
        <f>IF(N512="sníž. přenesená",J512,0)</f>
        <v>0</v>
      </c>
      <c r="BI512" s="148">
        <f>IF(N512="nulová",J512,0)</f>
        <v>0</v>
      </c>
      <c r="BJ512" s="15" t="s">
        <v>88</v>
      </c>
      <c r="BK512" s="148">
        <f>ROUND(I512*H512,2)</f>
        <v>0</v>
      </c>
      <c r="BL512" s="15" t="s">
        <v>174</v>
      </c>
      <c r="BM512" s="147" t="s">
        <v>1628</v>
      </c>
    </row>
    <row r="513" spans="2:65" s="1" customFormat="1" ht="24.15" customHeight="1">
      <c r="B513" s="30"/>
      <c r="C513" s="135" t="s">
        <v>894</v>
      </c>
      <c r="D513" s="135" t="s">
        <v>170</v>
      </c>
      <c r="E513" s="136" t="s">
        <v>983</v>
      </c>
      <c r="F513" s="137" t="s">
        <v>984</v>
      </c>
      <c r="G513" s="138" t="s">
        <v>179</v>
      </c>
      <c r="H513" s="139">
        <v>92.414</v>
      </c>
      <c r="I513" s="140"/>
      <c r="J513" s="141">
        <f>ROUND(I513*H513,2)</f>
        <v>0</v>
      </c>
      <c r="K513" s="142"/>
      <c r="L513" s="30"/>
      <c r="M513" s="143" t="s">
        <v>1</v>
      </c>
      <c r="N513" s="144" t="s">
        <v>46</v>
      </c>
      <c r="P513" s="145">
        <f>O513*H513</f>
        <v>0</v>
      </c>
      <c r="Q513" s="145">
        <v>0.043</v>
      </c>
      <c r="R513" s="145">
        <f>Q513*H513</f>
        <v>3.9738019999999996</v>
      </c>
      <c r="S513" s="145">
        <v>0.043</v>
      </c>
      <c r="T513" s="146">
        <f>S513*H513</f>
        <v>3.9738019999999996</v>
      </c>
      <c r="AR513" s="147" t="s">
        <v>174</v>
      </c>
      <c r="AT513" s="147" t="s">
        <v>170</v>
      </c>
      <c r="AU513" s="147" t="s">
        <v>98</v>
      </c>
      <c r="AY513" s="15" t="s">
        <v>168</v>
      </c>
      <c r="BE513" s="148">
        <f>IF(N513="základní",J513,0)</f>
        <v>0</v>
      </c>
      <c r="BF513" s="148">
        <f>IF(N513="snížená",J513,0)</f>
        <v>0</v>
      </c>
      <c r="BG513" s="148">
        <f>IF(N513="zákl. přenesená",J513,0)</f>
        <v>0</v>
      </c>
      <c r="BH513" s="148">
        <f>IF(N513="sníž. přenesená",J513,0)</f>
        <v>0</v>
      </c>
      <c r="BI513" s="148">
        <f>IF(N513="nulová",J513,0)</f>
        <v>0</v>
      </c>
      <c r="BJ513" s="15" t="s">
        <v>88</v>
      </c>
      <c r="BK513" s="148">
        <f>ROUND(I513*H513,2)</f>
        <v>0</v>
      </c>
      <c r="BL513" s="15" t="s">
        <v>174</v>
      </c>
      <c r="BM513" s="147" t="s">
        <v>1629</v>
      </c>
    </row>
    <row r="514" spans="2:47" s="1" customFormat="1" ht="10.2">
      <c r="B514" s="30"/>
      <c r="D514" s="149" t="s">
        <v>181</v>
      </c>
      <c r="F514" s="150" t="s">
        <v>986</v>
      </c>
      <c r="I514" s="151"/>
      <c r="L514" s="30"/>
      <c r="M514" s="152"/>
      <c r="T514" s="54"/>
      <c r="AT514" s="15" t="s">
        <v>181</v>
      </c>
      <c r="AU514" s="15" t="s">
        <v>98</v>
      </c>
    </row>
    <row r="515" spans="2:51" s="12" customFormat="1" ht="30.6">
      <c r="B515" s="153"/>
      <c r="D515" s="154" t="s">
        <v>183</v>
      </c>
      <c r="E515" s="155" t="s">
        <v>1</v>
      </c>
      <c r="F515" s="156" t="s">
        <v>1630</v>
      </c>
      <c r="H515" s="157">
        <v>60.991</v>
      </c>
      <c r="I515" s="158"/>
      <c r="L515" s="153"/>
      <c r="M515" s="159"/>
      <c r="T515" s="160"/>
      <c r="AT515" s="155" t="s">
        <v>183</v>
      </c>
      <c r="AU515" s="155" t="s">
        <v>98</v>
      </c>
      <c r="AV515" s="12" t="s">
        <v>90</v>
      </c>
      <c r="AW515" s="12" t="s">
        <v>36</v>
      </c>
      <c r="AX515" s="12" t="s">
        <v>81</v>
      </c>
      <c r="AY515" s="155" t="s">
        <v>168</v>
      </c>
    </row>
    <row r="516" spans="2:51" s="12" customFormat="1" ht="20.4">
      <c r="B516" s="153"/>
      <c r="D516" s="154" t="s">
        <v>183</v>
      </c>
      <c r="E516" s="155" t="s">
        <v>1</v>
      </c>
      <c r="F516" s="156" t="s">
        <v>1631</v>
      </c>
      <c r="H516" s="157">
        <v>31.423</v>
      </c>
      <c r="I516" s="158"/>
      <c r="L516" s="153"/>
      <c r="M516" s="159"/>
      <c r="T516" s="160"/>
      <c r="AT516" s="155" t="s">
        <v>183</v>
      </c>
      <c r="AU516" s="155" t="s">
        <v>98</v>
      </c>
      <c r="AV516" s="12" t="s">
        <v>90</v>
      </c>
      <c r="AW516" s="12" t="s">
        <v>36</v>
      </c>
      <c r="AX516" s="12" t="s">
        <v>81</v>
      </c>
      <c r="AY516" s="155" t="s">
        <v>168</v>
      </c>
    </row>
    <row r="517" spans="2:51" s="13" customFormat="1" ht="10.2">
      <c r="B517" s="161"/>
      <c r="D517" s="154" t="s">
        <v>183</v>
      </c>
      <c r="E517" s="162" t="s">
        <v>1</v>
      </c>
      <c r="F517" s="163" t="s">
        <v>192</v>
      </c>
      <c r="H517" s="164">
        <v>92.414</v>
      </c>
      <c r="I517" s="165"/>
      <c r="L517" s="161"/>
      <c r="M517" s="166"/>
      <c r="T517" s="167"/>
      <c r="AT517" s="162" t="s">
        <v>183</v>
      </c>
      <c r="AU517" s="162" t="s">
        <v>98</v>
      </c>
      <c r="AV517" s="13" t="s">
        <v>174</v>
      </c>
      <c r="AW517" s="13" t="s">
        <v>36</v>
      </c>
      <c r="AX517" s="13" t="s">
        <v>88</v>
      </c>
      <c r="AY517" s="162" t="s">
        <v>168</v>
      </c>
    </row>
    <row r="518" spans="2:65" s="1" customFormat="1" ht="24.15" customHeight="1">
      <c r="B518" s="30"/>
      <c r="C518" s="135" t="s">
        <v>899</v>
      </c>
      <c r="D518" s="135" t="s">
        <v>170</v>
      </c>
      <c r="E518" s="136" t="s">
        <v>989</v>
      </c>
      <c r="F518" s="137" t="s">
        <v>990</v>
      </c>
      <c r="G518" s="138" t="s">
        <v>179</v>
      </c>
      <c r="H518" s="139">
        <v>92.414</v>
      </c>
      <c r="I518" s="140"/>
      <c r="J518" s="141">
        <f>ROUND(I518*H518,2)</f>
        <v>0</v>
      </c>
      <c r="K518" s="142"/>
      <c r="L518" s="30"/>
      <c r="M518" s="143" t="s">
        <v>1</v>
      </c>
      <c r="N518" s="144" t="s">
        <v>46</v>
      </c>
      <c r="P518" s="145">
        <f>O518*H518</f>
        <v>0</v>
      </c>
      <c r="Q518" s="145">
        <v>0.00126</v>
      </c>
      <c r="R518" s="145">
        <f>Q518*H518</f>
        <v>0.11644164000000001</v>
      </c>
      <c r="S518" s="145">
        <v>0</v>
      </c>
      <c r="T518" s="146">
        <f>S518*H518</f>
        <v>0</v>
      </c>
      <c r="AR518" s="147" t="s">
        <v>174</v>
      </c>
      <c r="AT518" s="147" t="s">
        <v>170</v>
      </c>
      <c r="AU518" s="147" t="s">
        <v>98</v>
      </c>
      <c r="AY518" s="15" t="s">
        <v>168</v>
      </c>
      <c r="BE518" s="148">
        <f>IF(N518="základní",J518,0)</f>
        <v>0</v>
      </c>
      <c r="BF518" s="148">
        <f>IF(N518="snížená",J518,0)</f>
        <v>0</v>
      </c>
      <c r="BG518" s="148">
        <f>IF(N518="zákl. přenesená",J518,0)</f>
        <v>0</v>
      </c>
      <c r="BH518" s="148">
        <f>IF(N518="sníž. přenesená",J518,0)</f>
        <v>0</v>
      </c>
      <c r="BI518" s="148">
        <f>IF(N518="nulová",J518,0)</f>
        <v>0</v>
      </c>
      <c r="BJ518" s="15" t="s">
        <v>88</v>
      </c>
      <c r="BK518" s="148">
        <f>ROUND(I518*H518,2)</f>
        <v>0</v>
      </c>
      <c r="BL518" s="15" t="s">
        <v>174</v>
      </c>
      <c r="BM518" s="147" t="s">
        <v>1632</v>
      </c>
    </row>
    <row r="519" spans="2:47" s="1" customFormat="1" ht="10.2">
      <c r="B519" s="30"/>
      <c r="D519" s="149" t="s">
        <v>181</v>
      </c>
      <c r="F519" s="150" t="s">
        <v>992</v>
      </c>
      <c r="I519" s="151"/>
      <c r="L519" s="30"/>
      <c r="M519" s="152"/>
      <c r="T519" s="54"/>
      <c r="AT519" s="15" t="s">
        <v>181</v>
      </c>
      <c r="AU519" s="15" t="s">
        <v>98</v>
      </c>
    </row>
    <row r="520" spans="2:65" s="1" customFormat="1" ht="16.5" customHeight="1">
      <c r="B520" s="30"/>
      <c r="C520" s="171" t="s">
        <v>904</v>
      </c>
      <c r="D520" s="171" t="s">
        <v>410</v>
      </c>
      <c r="E520" s="172" t="s">
        <v>994</v>
      </c>
      <c r="F520" s="173" t="s">
        <v>995</v>
      </c>
      <c r="G520" s="174" t="s">
        <v>767</v>
      </c>
      <c r="H520" s="175">
        <v>170.966</v>
      </c>
      <c r="I520" s="176"/>
      <c r="J520" s="177">
        <f>ROUND(I520*H520,2)</f>
        <v>0</v>
      </c>
      <c r="K520" s="178"/>
      <c r="L520" s="179"/>
      <c r="M520" s="180" t="s">
        <v>1</v>
      </c>
      <c r="N520" s="181" t="s">
        <v>46</v>
      </c>
      <c r="P520" s="145">
        <f>O520*H520</f>
        <v>0</v>
      </c>
      <c r="Q520" s="145">
        <v>0.001</v>
      </c>
      <c r="R520" s="145">
        <f>Q520*H520</f>
        <v>0.170966</v>
      </c>
      <c r="S520" s="145">
        <v>0</v>
      </c>
      <c r="T520" s="146">
        <f>S520*H520</f>
        <v>0</v>
      </c>
      <c r="AR520" s="147" t="s">
        <v>221</v>
      </c>
      <c r="AT520" s="147" t="s">
        <v>410</v>
      </c>
      <c r="AU520" s="147" t="s">
        <v>98</v>
      </c>
      <c r="AY520" s="15" t="s">
        <v>168</v>
      </c>
      <c r="BE520" s="148">
        <f>IF(N520="základní",J520,0)</f>
        <v>0</v>
      </c>
      <c r="BF520" s="148">
        <f>IF(N520="snížená",J520,0)</f>
        <v>0</v>
      </c>
      <c r="BG520" s="148">
        <f>IF(N520="zákl. přenesená",J520,0)</f>
        <v>0</v>
      </c>
      <c r="BH520" s="148">
        <f>IF(N520="sníž. přenesená",J520,0)</f>
        <v>0</v>
      </c>
      <c r="BI520" s="148">
        <f>IF(N520="nulová",J520,0)</f>
        <v>0</v>
      </c>
      <c r="BJ520" s="15" t="s">
        <v>88</v>
      </c>
      <c r="BK520" s="148">
        <f>ROUND(I520*H520,2)</f>
        <v>0</v>
      </c>
      <c r="BL520" s="15" t="s">
        <v>174</v>
      </c>
      <c r="BM520" s="147" t="s">
        <v>1633</v>
      </c>
    </row>
    <row r="521" spans="2:51" s="12" customFormat="1" ht="10.2">
      <c r="B521" s="153"/>
      <c r="D521" s="154" t="s">
        <v>183</v>
      </c>
      <c r="F521" s="156" t="s">
        <v>1634</v>
      </c>
      <c r="H521" s="157">
        <v>170.966</v>
      </c>
      <c r="I521" s="158"/>
      <c r="L521" s="153"/>
      <c r="M521" s="159"/>
      <c r="T521" s="160"/>
      <c r="AT521" s="155" t="s">
        <v>183</v>
      </c>
      <c r="AU521" s="155" t="s">
        <v>98</v>
      </c>
      <c r="AV521" s="12" t="s">
        <v>90</v>
      </c>
      <c r="AW521" s="12" t="s">
        <v>4</v>
      </c>
      <c r="AX521" s="12" t="s">
        <v>88</v>
      </c>
      <c r="AY521" s="155" t="s">
        <v>168</v>
      </c>
    </row>
    <row r="522" spans="2:63" s="11" customFormat="1" ht="20.85" customHeight="1">
      <c r="B522" s="123"/>
      <c r="D522" s="124" t="s">
        <v>80</v>
      </c>
      <c r="E522" s="133" t="s">
        <v>1635</v>
      </c>
      <c r="F522" s="133" t="s">
        <v>1636</v>
      </c>
      <c r="I522" s="126"/>
      <c r="J522" s="134">
        <f>BK522</f>
        <v>0</v>
      </c>
      <c r="L522" s="123"/>
      <c r="M522" s="128"/>
      <c r="P522" s="129">
        <f>SUM(P523:P563)</f>
        <v>0</v>
      </c>
      <c r="R522" s="129">
        <f>SUM(R523:R563)</f>
        <v>70.68413389999998</v>
      </c>
      <c r="T522" s="130">
        <f>SUM(T523:T563)</f>
        <v>5.79597</v>
      </c>
      <c r="AR522" s="124" t="s">
        <v>88</v>
      </c>
      <c r="AT522" s="131" t="s">
        <v>80</v>
      </c>
      <c r="AU522" s="131" t="s">
        <v>90</v>
      </c>
      <c r="AY522" s="124" t="s">
        <v>168</v>
      </c>
      <c r="BK522" s="132">
        <f>SUM(BK523:BK563)</f>
        <v>0</v>
      </c>
    </row>
    <row r="523" spans="2:65" s="1" customFormat="1" ht="33" customHeight="1">
      <c r="B523" s="30"/>
      <c r="C523" s="135" t="s">
        <v>909</v>
      </c>
      <c r="D523" s="135" t="s">
        <v>170</v>
      </c>
      <c r="E523" s="136" t="s">
        <v>1637</v>
      </c>
      <c r="F523" s="137" t="s">
        <v>1638</v>
      </c>
      <c r="G523" s="138" t="s">
        <v>767</v>
      </c>
      <c r="H523" s="139">
        <v>4842.65</v>
      </c>
      <c r="I523" s="140"/>
      <c r="J523" s="141">
        <f>ROUND(I523*H523,2)</f>
        <v>0</v>
      </c>
      <c r="K523" s="142"/>
      <c r="L523" s="30"/>
      <c r="M523" s="143" t="s">
        <v>1</v>
      </c>
      <c r="N523" s="144" t="s">
        <v>46</v>
      </c>
      <c r="P523" s="145">
        <f>O523*H523</f>
        <v>0</v>
      </c>
      <c r="Q523" s="145">
        <v>0.01221</v>
      </c>
      <c r="R523" s="145">
        <f>Q523*H523</f>
        <v>59.128756499999994</v>
      </c>
      <c r="S523" s="145">
        <v>0</v>
      </c>
      <c r="T523" s="146">
        <f>S523*H523</f>
        <v>0</v>
      </c>
      <c r="AR523" s="147" t="s">
        <v>174</v>
      </c>
      <c r="AT523" s="147" t="s">
        <v>170</v>
      </c>
      <c r="AU523" s="147" t="s">
        <v>98</v>
      </c>
      <c r="AY523" s="15" t="s">
        <v>168</v>
      </c>
      <c r="BE523" s="148">
        <f>IF(N523="základní",J523,0)</f>
        <v>0</v>
      </c>
      <c r="BF523" s="148">
        <f>IF(N523="snížená",J523,0)</f>
        <v>0</v>
      </c>
      <c r="BG523" s="148">
        <f>IF(N523="zákl. přenesená",J523,0)</f>
        <v>0</v>
      </c>
      <c r="BH523" s="148">
        <f>IF(N523="sníž. přenesená",J523,0)</f>
        <v>0</v>
      </c>
      <c r="BI523" s="148">
        <f>IF(N523="nulová",J523,0)</f>
        <v>0</v>
      </c>
      <c r="BJ523" s="15" t="s">
        <v>88</v>
      </c>
      <c r="BK523" s="148">
        <f>ROUND(I523*H523,2)</f>
        <v>0</v>
      </c>
      <c r="BL523" s="15" t="s">
        <v>174</v>
      </c>
      <c r="BM523" s="147" t="s">
        <v>1639</v>
      </c>
    </row>
    <row r="524" spans="2:51" s="12" customFormat="1" ht="10.2">
      <c r="B524" s="153"/>
      <c r="D524" s="154" t="s">
        <v>183</v>
      </c>
      <c r="E524" s="155" t="s">
        <v>1</v>
      </c>
      <c r="F524" s="156" t="s">
        <v>1640</v>
      </c>
      <c r="H524" s="157">
        <v>352</v>
      </c>
      <c r="I524" s="158"/>
      <c r="L524" s="153"/>
      <c r="M524" s="159"/>
      <c r="T524" s="160"/>
      <c r="AT524" s="155" t="s">
        <v>183</v>
      </c>
      <c r="AU524" s="155" t="s">
        <v>98</v>
      </c>
      <c r="AV524" s="12" t="s">
        <v>90</v>
      </c>
      <c r="AW524" s="12" t="s">
        <v>36</v>
      </c>
      <c r="AX524" s="12" t="s">
        <v>81</v>
      </c>
      <c r="AY524" s="155" t="s">
        <v>168</v>
      </c>
    </row>
    <row r="525" spans="2:51" s="12" customFormat="1" ht="10.2">
      <c r="B525" s="153"/>
      <c r="D525" s="154" t="s">
        <v>183</v>
      </c>
      <c r="E525" s="155" t="s">
        <v>1</v>
      </c>
      <c r="F525" s="156" t="s">
        <v>1641</v>
      </c>
      <c r="H525" s="157">
        <v>160.5</v>
      </c>
      <c r="I525" s="158"/>
      <c r="L525" s="153"/>
      <c r="M525" s="159"/>
      <c r="T525" s="160"/>
      <c r="AT525" s="155" t="s">
        <v>183</v>
      </c>
      <c r="AU525" s="155" t="s">
        <v>98</v>
      </c>
      <c r="AV525" s="12" t="s">
        <v>90</v>
      </c>
      <c r="AW525" s="12" t="s">
        <v>36</v>
      </c>
      <c r="AX525" s="12" t="s">
        <v>81</v>
      </c>
      <c r="AY525" s="155" t="s">
        <v>168</v>
      </c>
    </row>
    <row r="526" spans="2:51" s="12" customFormat="1" ht="10.2">
      <c r="B526" s="153"/>
      <c r="D526" s="154" t="s">
        <v>183</v>
      </c>
      <c r="E526" s="155" t="s">
        <v>1</v>
      </c>
      <c r="F526" s="156" t="s">
        <v>1642</v>
      </c>
      <c r="H526" s="157">
        <v>270.4</v>
      </c>
      <c r="I526" s="158"/>
      <c r="L526" s="153"/>
      <c r="M526" s="159"/>
      <c r="T526" s="160"/>
      <c r="AT526" s="155" t="s">
        <v>183</v>
      </c>
      <c r="AU526" s="155" t="s">
        <v>98</v>
      </c>
      <c r="AV526" s="12" t="s">
        <v>90</v>
      </c>
      <c r="AW526" s="12" t="s">
        <v>36</v>
      </c>
      <c r="AX526" s="12" t="s">
        <v>81</v>
      </c>
      <c r="AY526" s="155" t="s">
        <v>168</v>
      </c>
    </row>
    <row r="527" spans="2:51" s="12" customFormat="1" ht="10.2">
      <c r="B527" s="153"/>
      <c r="D527" s="154" t="s">
        <v>183</v>
      </c>
      <c r="E527" s="155" t="s">
        <v>1</v>
      </c>
      <c r="F527" s="156" t="s">
        <v>1643</v>
      </c>
      <c r="H527" s="157">
        <v>1266</v>
      </c>
      <c r="I527" s="158"/>
      <c r="L527" s="153"/>
      <c r="M527" s="159"/>
      <c r="T527" s="160"/>
      <c r="AT527" s="155" t="s">
        <v>183</v>
      </c>
      <c r="AU527" s="155" t="s">
        <v>98</v>
      </c>
      <c r="AV527" s="12" t="s">
        <v>90</v>
      </c>
      <c r="AW527" s="12" t="s">
        <v>36</v>
      </c>
      <c r="AX527" s="12" t="s">
        <v>81</v>
      </c>
      <c r="AY527" s="155" t="s">
        <v>168</v>
      </c>
    </row>
    <row r="528" spans="2:51" s="12" customFormat="1" ht="10.2">
      <c r="B528" s="153"/>
      <c r="D528" s="154" t="s">
        <v>183</v>
      </c>
      <c r="E528" s="155" t="s">
        <v>1</v>
      </c>
      <c r="F528" s="156" t="s">
        <v>1644</v>
      </c>
      <c r="H528" s="157">
        <v>373.2</v>
      </c>
      <c r="I528" s="158"/>
      <c r="L528" s="153"/>
      <c r="M528" s="159"/>
      <c r="T528" s="160"/>
      <c r="AT528" s="155" t="s">
        <v>183</v>
      </c>
      <c r="AU528" s="155" t="s">
        <v>98</v>
      </c>
      <c r="AV528" s="12" t="s">
        <v>90</v>
      </c>
      <c r="AW528" s="12" t="s">
        <v>36</v>
      </c>
      <c r="AX528" s="12" t="s">
        <v>81</v>
      </c>
      <c r="AY528" s="155" t="s">
        <v>168</v>
      </c>
    </row>
    <row r="529" spans="2:51" s="12" customFormat="1" ht="10.2">
      <c r="B529" s="153"/>
      <c r="D529" s="154" t="s">
        <v>183</v>
      </c>
      <c r="E529" s="155" t="s">
        <v>1</v>
      </c>
      <c r="F529" s="156" t="s">
        <v>1645</v>
      </c>
      <c r="H529" s="157">
        <v>246.6</v>
      </c>
      <c r="I529" s="158"/>
      <c r="L529" s="153"/>
      <c r="M529" s="159"/>
      <c r="T529" s="160"/>
      <c r="AT529" s="155" t="s">
        <v>183</v>
      </c>
      <c r="AU529" s="155" t="s">
        <v>98</v>
      </c>
      <c r="AV529" s="12" t="s">
        <v>90</v>
      </c>
      <c r="AW529" s="12" t="s">
        <v>36</v>
      </c>
      <c r="AX529" s="12" t="s">
        <v>81</v>
      </c>
      <c r="AY529" s="155" t="s">
        <v>168</v>
      </c>
    </row>
    <row r="530" spans="2:51" s="12" customFormat="1" ht="10.2">
      <c r="B530" s="153"/>
      <c r="D530" s="154" t="s">
        <v>183</v>
      </c>
      <c r="E530" s="155" t="s">
        <v>1</v>
      </c>
      <c r="F530" s="156" t="s">
        <v>1646</v>
      </c>
      <c r="H530" s="157">
        <v>126.3</v>
      </c>
      <c r="I530" s="158"/>
      <c r="L530" s="153"/>
      <c r="M530" s="159"/>
      <c r="T530" s="160"/>
      <c r="AT530" s="155" t="s">
        <v>183</v>
      </c>
      <c r="AU530" s="155" t="s">
        <v>98</v>
      </c>
      <c r="AV530" s="12" t="s">
        <v>90</v>
      </c>
      <c r="AW530" s="12" t="s">
        <v>36</v>
      </c>
      <c r="AX530" s="12" t="s">
        <v>81</v>
      </c>
      <c r="AY530" s="155" t="s">
        <v>168</v>
      </c>
    </row>
    <row r="531" spans="2:51" s="12" customFormat="1" ht="10.2">
      <c r="B531" s="153"/>
      <c r="D531" s="154" t="s">
        <v>183</v>
      </c>
      <c r="E531" s="155" t="s">
        <v>1</v>
      </c>
      <c r="F531" s="156" t="s">
        <v>1647</v>
      </c>
      <c r="H531" s="157">
        <v>505.8</v>
      </c>
      <c r="I531" s="158"/>
      <c r="L531" s="153"/>
      <c r="M531" s="159"/>
      <c r="T531" s="160"/>
      <c r="AT531" s="155" t="s">
        <v>183</v>
      </c>
      <c r="AU531" s="155" t="s">
        <v>98</v>
      </c>
      <c r="AV531" s="12" t="s">
        <v>90</v>
      </c>
      <c r="AW531" s="12" t="s">
        <v>36</v>
      </c>
      <c r="AX531" s="12" t="s">
        <v>81</v>
      </c>
      <c r="AY531" s="155" t="s">
        <v>168</v>
      </c>
    </row>
    <row r="532" spans="2:51" s="12" customFormat="1" ht="10.2">
      <c r="B532" s="153"/>
      <c r="D532" s="154" t="s">
        <v>183</v>
      </c>
      <c r="E532" s="155" t="s">
        <v>1</v>
      </c>
      <c r="F532" s="156" t="s">
        <v>1648</v>
      </c>
      <c r="H532" s="157">
        <v>466.2</v>
      </c>
      <c r="I532" s="158"/>
      <c r="L532" s="153"/>
      <c r="M532" s="159"/>
      <c r="T532" s="160"/>
      <c r="AT532" s="155" t="s">
        <v>183</v>
      </c>
      <c r="AU532" s="155" t="s">
        <v>98</v>
      </c>
      <c r="AV532" s="12" t="s">
        <v>90</v>
      </c>
      <c r="AW532" s="12" t="s">
        <v>36</v>
      </c>
      <c r="AX532" s="12" t="s">
        <v>81</v>
      </c>
      <c r="AY532" s="155" t="s">
        <v>168</v>
      </c>
    </row>
    <row r="533" spans="2:51" s="12" customFormat="1" ht="10.2">
      <c r="B533" s="153"/>
      <c r="D533" s="154" t="s">
        <v>183</v>
      </c>
      <c r="E533" s="155" t="s">
        <v>1</v>
      </c>
      <c r="F533" s="156" t="s">
        <v>1649</v>
      </c>
      <c r="H533" s="157">
        <v>30.6</v>
      </c>
      <c r="I533" s="158"/>
      <c r="L533" s="153"/>
      <c r="M533" s="159"/>
      <c r="T533" s="160"/>
      <c r="AT533" s="155" t="s">
        <v>183</v>
      </c>
      <c r="AU533" s="155" t="s">
        <v>98</v>
      </c>
      <c r="AV533" s="12" t="s">
        <v>90</v>
      </c>
      <c r="AW533" s="12" t="s">
        <v>36</v>
      </c>
      <c r="AX533" s="12" t="s">
        <v>81</v>
      </c>
      <c r="AY533" s="155" t="s">
        <v>168</v>
      </c>
    </row>
    <row r="534" spans="2:51" s="12" customFormat="1" ht="10.2">
      <c r="B534" s="153"/>
      <c r="D534" s="154" t="s">
        <v>183</v>
      </c>
      <c r="E534" s="155" t="s">
        <v>1</v>
      </c>
      <c r="F534" s="156" t="s">
        <v>1650</v>
      </c>
      <c r="H534" s="157">
        <v>413.4</v>
      </c>
      <c r="I534" s="158"/>
      <c r="L534" s="153"/>
      <c r="M534" s="159"/>
      <c r="T534" s="160"/>
      <c r="AT534" s="155" t="s">
        <v>183</v>
      </c>
      <c r="AU534" s="155" t="s">
        <v>98</v>
      </c>
      <c r="AV534" s="12" t="s">
        <v>90</v>
      </c>
      <c r="AW534" s="12" t="s">
        <v>36</v>
      </c>
      <c r="AX534" s="12" t="s">
        <v>81</v>
      </c>
      <c r="AY534" s="155" t="s">
        <v>168</v>
      </c>
    </row>
    <row r="535" spans="2:51" s="12" customFormat="1" ht="10.2">
      <c r="B535" s="153"/>
      <c r="D535" s="154" t="s">
        <v>183</v>
      </c>
      <c r="E535" s="155" t="s">
        <v>1</v>
      </c>
      <c r="F535" s="156" t="s">
        <v>1651</v>
      </c>
      <c r="H535" s="157">
        <v>631.65</v>
      </c>
      <c r="I535" s="158"/>
      <c r="L535" s="153"/>
      <c r="M535" s="159"/>
      <c r="T535" s="160"/>
      <c r="AT535" s="155" t="s">
        <v>183</v>
      </c>
      <c r="AU535" s="155" t="s">
        <v>98</v>
      </c>
      <c r="AV535" s="12" t="s">
        <v>90</v>
      </c>
      <c r="AW535" s="12" t="s">
        <v>36</v>
      </c>
      <c r="AX535" s="12" t="s">
        <v>81</v>
      </c>
      <c r="AY535" s="155" t="s">
        <v>168</v>
      </c>
    </row>
    <row r="536" spans="2:51" s="13" customFormat="1" ht="10.2">
      <c r="B536" s="161"/>
      <c r="D536" s="154" t="s">
        <v>183</v>
      </c>
      <c r="E536" s="162" t="s">
        <v>1</v>
      </c>
      <c r="F536" s="163" t="s">
        <v>192</v>
      </c>
      <c r="H536" s="164">
        <v>4842.65</v>
      </c>
      <c r="I536" s="165"/>
      <c r="L536" s="161"/>
      <c r="M536" s="166"/>
      <c r="T536" s="167"/>
      <c r="AT536" s="162" t="s">
        <v>183</v>
      </c>
      <c r="AU536" s="162" t="s">
        <v>98</v>
      </c>
      <c r="AV536" s="13" t="s">
        <v>174</v>
      </c>
      <c r="AW536" s="13" t="s">
        <v>36</v>
      </c>
      <c r="AX536" s="13" t="s">
        <v>88</v>
      </c>
      <c r="AY536" s="162" t="s">
        <v>168</v>
      </c>
    </row>
    <row r="537" spans="2:65" s="1" customFormat="1" ht="21.75" customHeight="1">
      <c r="B537" s="30"/>
      <c r="C537" s="171" t="s">
        <v>914</v>
      </c>
      <c r="D537" s="171" t="s">
        <v>410</v>
      </c>
      <c r="E537" s="172" t="s">
        <v>1359</v>
      </c>
      <c r="F537" s="173" t="s">
        <v>1360</v>
      </c>
      <c r="G537" s="174" t="s">
        <v>187</v>
      </c>
      <c r="H537" s="175">
        <v>3.334</v>
      </c>
      <c r="I537" s="176"/>
      <c r="J537" s="177">
        <f>ROUND(I537*H537,2)</f>
        <v>0</v>
      </c>
      <c r="K537" s="178"/>
      <c r="L537" s="179"/>
      <c r="M537" s="180" t="s">
        <v>1</v>
      </c>
      <c r="N537" s="181" t="s">
        <v>46</v>
      </c>
      <c r="P537" s="145">
        <f>O537*H537</f>
        <v>0</v>
      </c>
      <c r="Q537" s="145">
        <v>1</v>
      </c>
      <c r="R537" s="145">
        <f>Q537*H537</f>
        <v>3.334</v>
      </c>
      <c r="S537" s="145">
        <v>0</v>
      </c>
      <c r="T537" s="146">
        <f>S537*H537</f>
        <v>0</v>
      </c>
      <c r="AR537" s="147" t="s">
        <v>221</v>
      </c>
      <c r="AT537" s="147" t="s">
        <v>410</v>
      </c>
      <c r="AU537" s="147" t="s">
        <v>98</v>
      </c>
      <c r="AY537" s="15" t="s">
        <v>168</v>
      </c>
      <c r="BE537" s="148">
        <f>IF(N537="základní",J537,0)</f>
        <v>0</v>
      </c>
      <c r="BF537" s="148">
        <f>IF(N537="snížená",J537,0)</f>
        <v>0</v>
      </c>
      <c r="BG537" s="148">
        <f>IF(N537="zákl. přenesená",J537,0)</f>
        <v>0</v>
      </c>
      <c r="BH537" s="148">
        <f>IF(N537="sníž. přenesená",J537,0)</f>
        <v>0</v>
      </c>
      <c r="BI537" s="148">
        <f>IF(N537="nulová",J537,0)</f>
        <v>0</v>
      </c>
      <c r="BJ537" s="15" t="s">
        <v>88</v>
      </c>
      <c r="BK537" s="148">
        <f>ROUND(I537*H537,2)</f>
        <v>0</v>
      </c>
      <c r="BL537" s="15" t="s">
        <v>174</v>
      </c>
      <c r="BM537" s="147" t="s">
        <v>1652</v>
      </c>
    </row>
    <row r="538" spans="2:51" s="12" customFormat="1" ht="10.2">
      <c r="B538" s="153"/>
      <c r="D538" s="154" t="s">
        <v>183</v>
      </c>
      <c r="E538" s="155" t="s">
        <v>1</v>
      </c>
      <c r="F538" s="156" t="s">
        <v>1653</v>
      </c>
      <c r="H538" s="157">
        <v>0.387</v>
      </c>
      <c r="I538" s="158"/>
      <c r="L538" s="153"/>
      <c r="M538" s="159"/>
      <c r="T538" s="160"/>
      <c r="AT538" s="155" t="s">
        <v>183</v>
      </c>
      <c r="AU538" s="155" t="s">
        <v>98</v>
      </c>
      <c r="AV538" s="12" t="s">
        <v>90</v>
      </c>
      <c r="AW538" s="12" t="s">
        <v>36</v>
      </c>
      <c r="AX538" s="12" t="s">
        <v>81</v>
      </c>
      <c r="AY538" s="155" t="s">
        <v>168</v>
      </c>
    </row>
    <row r="539" spans="2:51" s="12" customFormat="1" ht="10.2">
      <c r="B539" s="153"/>
      <c r="D539" s="154" t="s">
        <v>183</v>
      </c>
      <c r="E539" s="155" t="s">
        <v>1</v>
      </c>
      <c r="F539" s="156" t="s">
        <v>1654</v>
      </c>
      <c r="H539" s="157">
        <v>0.177</v>
      </c>
      <c r="I539" s="158"/>
      <c r="L539" s="153"/>
      <c r="M539" s="159"/>
      <c r="T539" s="160"/>
      <c r="AT539" s="155" t="s">
        <v>183</v>
      </c>
      <c r="AU539" s="155" t="s">
        <v>98</v>
      </c>
      <c r="AV539" s="12" t="s">
        <v>90</v>
      </c>
      <c r="AW539" s="12" t="s">
        <v>36</v>
      </c>
      <c r="AX539" s="12" t="s">
        <v>81</v>
      </c>
      <c r="AY539" s="155" t="s">
        <v>168</v>
      </c>
    </row>
    <row r="540" spans="2:51" s="12" customFormat="1" ht="10.2">
      <c r="B540" s="153"/>
      <c r="D540" s="154" t="s">
        <v>183</v>
      </c>
      <c r="E540" s="155" t="s">
        <v>1</v>
      </c>
      <c r="F540" s="156" t="s">
        <v>1655</v>
      </c>
      <c r="H540" s="157">
        <v>1.393</v>
      </c>
      <c r="I540" s="158"/>
      <c r="L540" s="153"/>
      <c r="M540" s="159"/>
      <c r="T540" s="160"/>
      <c r="AT540" s="155" t="s">
        <v>183</v>
      </c>
      <c r="AU540" s="155" t="s">
        <v>98</v>
      </c>
      <c r="AV540" s="12" t="s">
        <v>90</v>
      </c>
      <c r="AW540" s="12" t="s">
        <v>36</v>
      </c>
      <c r="AX540" s="12" t="s">
        <v>81</v>
      </c>
      <c r="AY540" s="155" t="s">
        <v>168</v>
      </c>
    </row>
    <row r="541" spans="2:51" s="12" customFormat="1" ht="10.2">
      <c r="B541" s="153"/>
      <c r="D541" s="154" t="s">
        <v>183</v>
      </c>
      <c r="E541" s="155" t="s">
        <v>1</v>
      </c>
      <c r="F541" s="156" t="s">
        <v>1656</v>
      </c>
      <c r="H541" s="157">
        <v>0.411</v>
      </c>
      <c r="I541" s="158"/>
      <c r="L541" s="153"/>
      <c r="M541" s="159"/>
      <c r="T541" s="160"/>
      <c r="AT541" s="155" t="s">
        <v>183</v>
      </c>
      <c r="AU541" s="155" t="s">
        <v>98</v>
      </c>
      <c r="AV541" s="12" t="s">
        <v>90</v>
      </c>
      <c r="AW541" s="12" t="s">
        <v>36</v>
      </c>
      <c r="AX541" s="12" t="s">
        <v>81</v>
      </c>
      <c r="AY541" s="155" t="s">
        <v>168</v>
      </c>
    </row>
    <row r="542" spans="2:51" s="12" customFormat="1" ht="10.2">
      <c r="B542" s="153"/>
      <c r="D542" s="154" t="s">
        <v>183</v>
      </c>
      <c r="E542" s="155" t="s">
        <v>1</v>
      </c>
      <c r="F542" s="156" t="s">
        <v>1657</v>
      </c>
      <c r="H542" s="157">
        <v>0.271</v>
      </c>
      <c r="I542" s="158"/>
      <c r="L542" s="153"/>
      <c r="M542" s="159"/>
      <c r="T542" s="160"/>
      <c r="AT542" s="155" t="s">
        <v>183</v>
      </c>
      <c r="AU542" s="155" t="s">
        <v>98</v>
      </c>
      <c r="AV542" s="12" t="s">
        <v>90</v>
      </c>
      <c r="AW542" s="12" t="s">
        <v>36</v>
      </c>
      <c r="AX542" s="12" t="s">
        <v>81</v>
      </c>
      <c r="AY542" s="155" t="s">
        <v>168</v>
      </c>
    </row>
    <row r="543" spans="2:51" s="12" customFormat="1" ht="10.2">
      <c r="B543" s="153"/>
      <c r="D543" s="154" t="s">
        <v>183</v>
      </c>
      <c r="E543" s="155" t="s">
        <v>1</v>
      </c>
      <c r="F543" s="156" t="s">
        <v>1658</v>
      </c>
      <c r="H543" s="157">
        <v>0.139</v>
      </c>
      <c r="I543" s="158"/>
      <c r="L543" s="153"/>
      <c r="M543" s="159"/>
      <c r="T543" s="160"/>
      <c r="AT543" s="155" t="s">
        <v>183</v>
      </c>
      <c r="AU543" s="155" t="s">
        <v>98</v>
      </c>
      <c r="AV543" s="12" t="s">
        <v>90</v>
      </c>
      <c r="AW543" s="12" t="s">
        <v>36</v>
      </c>
      <c r="AX543" s="12" t="s">
        <v>81</v>
      </c>
      <c r="AY543" s="155" t="s">
        <v>168</v>
      </c>
    </row>
    <row r="544" spans="2:51" s="12" customFormat="1" ht="10.2">
      <c r="B544" s="153"/>
      <c r="D544" s="154" t="s">
        <v>183</v>
      </c>
      <c r="E544" s="155" t="s">
        <v>1</v>
      </c>
      <c r="F544" s="156" t="s">
        <v>1659</v>
      </c>
      <c r="H544" s="157">
        <v>0.556</v>
      </c>
      <c r="I544" s="158"/>
      <c r="L544" s="153"/>
      <c r="M544" s="159"/>
      <c r="T544" s="160"/>
      <c r="AT544" s="155" t="s">
        <v>183</v>
      </c>
      <c r="AU544" s="155" t="s">
        <v>98</v>
      </c>
      <c r="AV544" s="12" t="s">
        <v>90</v>
      </c>
      <c r="AW544" s="12" t="s">
        <v>36</v>
      </c>
      <c r="AX544" s="12" t="s">
        <v>81</v>
      </c>
      <c r="AY544" s="155" t="s">
        <v>168</v>
      </c>
    </row>
    <row r="545" spans="2:51" s="13" customFormat="1" ht="10.2">
      <c r="B545" s="161"/>
      <c r="D545" s="154" t="s">
        <v>183</v>
      </c>
      <c r="E545" s="162" t="s">
        <v>1</v>
      </c>
      <c r="F545" s="163" t="s">
        <v>192</v>
      </c>
      <c r="H545" s="164">
        <v>3.3339999999999996</v>
      </c>
      <c r="I545" s="165"/>
      <c r="L545" s="161"/>
      <c r="M545" s="166"/>
      <c r="T545" s="167"/>
      <c r="AT545" s="162" t="s">
        <v>183</v>
      </c>
      <c r="AU545" s="162" t="s">
        <v>98</v>
      </c>
      <c r="AV545" s="13" t="s">
        <v>174</v>
      </c>
      <c r="AW545" s="13" t="s">
        <v>36</v>
      </c>
      <c r="AX545" s="13" t="s">
        <v>88</v>
      </c>
      <c r="AY545" s="162" t="s">
        <v>168</v>
      </c>
    </row>
    <row r="546" spans="2:65" s="1" customFormat="1" ht="21.75" customHeight="1">
      <c r="B546" s="30"/>
      <c r="C546" s="171" t="s">
        <v>919</v>
      </c>
      <c r="D546" s="171" t="s">
        <v>410</v>
      </c>
      <c r="E546" s="172" t="s">
        <v>1355</v>
      </c>
      <c r="F546" s="173" t="s">
        <v>1356</v>
      </c>
      <c r="G546" s="174" t="s">
        <v>187</v>
      </c>
      <c r="H546" s="175">
        <v>0.297</v>
      </c>
      <c r="I546" s="176"/>
      <c r="J546" s="177">
        <f>ROUND(I546*H546,2)</f>
        <v>0</v>
      </c>
      <c r="K546" s="178"/>
      <c r="L546" s="179"/>
      <c r="M546" s="180" t="s">
        <v>1</v>
      </c>
      <c r="N546" s="181" t="s">
        <v>46</v>
      </c>
      <c r="P546" s="145">
        <f>O546*H546</f>
        <v>0</v>
      </c>
      <c r="Q546" s="145">
        <v>1</v>
      </c>
      <c r="R546" s="145">
        <f>Q546*H546</f>
        <v>0.297</v>
      </c>
      <c r="S546" s="145">
        <v>0</v>
      </c>
      <c r="T546" s="146">
        <f>S546*H546</f>
        <v>0</v>
      </c>
      <c r="AR546" s="147" t="s">
        <v>221</v>
      </c>
      <c r="AT546" s="147" t="s">
        <v>410</v>
      </c>
      <c r="AU546" s="147" t="s">
        <v>98</v>
      </c>
      <c r="AY546" s="15" t="s">
        <v>168</v>
      </c>
      <c r="BE546" s="148">
        <f>IF(N546="základní",J546,0)</f>
        <v>0</v>
      </c>
      <c r="BF546" s="148">
        <f>IF(N546="snížená",J546,0)</f>
        <v>0</v>
      </c>
      <c r="BG546" s="148">
        <f>IF(N546="zákl. přenesená",J546,0)</f>
        <v>0</v>
      </c>
      <c r="BH546" s="148">
        <f>IF(N546="sníž. přenesená",J546,0)</f>
        <v>0</v>
      </c>
      <c r="BI546" s="148">
        <f>IF(N546="nulová",J546,0)</f>
        <v>0</v>
      </c>
      <c r="BJ546" s="15" t="s">
        <v>88</v>
      </c>
      <c r="BK546" s="148">
        <f>ROUND(I546*H546,2)</f>
        <v>0</v>
      </c>
      <c r="BL546" s="15" t="s">
        <v>174</v>
      </c>
      <c r="BM546" s="147" t="s">
        <v>1660</v>
      </c>
    </row>
    <row r="547" spans="2:51" s="12" customFormat="1" ht="10.2">
      <c r="B547" s="153"/>
      <c r="D547" s="154" t="s">
        <v>183</v>
      </c>
      <c r="E547" s="155" t="s">
        <v>1</v>
      </c>
      <c r="F547" s="156" t="s">
        <v>1661</v>
      </c>
      <c r="H547" s="157">
        <v>0.297</v>
      </c>
      <c r="I547" s="158"/>
      <c r="L547" s="153"/>
      <c r="M547" s="159"/>
      <c r="T547" s="160"/>
      <c r="AT547" s="155" t="s">
        <v>183</v>
      </c>
      <c r="AU547" s="155" t="s">
        <v>98</v>
      </c>
      <c r="AV547" s="12" t="s">
        <v>90</v>
      </c>
      <c r="AW547" s="12" t="s">
        <v>36</v>
      </c>
      <c r="AX547" s="12" t="s">
        <v>88</v>
      </c>
      <c r="AY547" s="155" t="s">
        <v>168</v>
      </c>
    </row>
    <row r="548" spans="2:65" s="1" customFormat="1" ht="21.75" customHeight="1">
      <c r="B548" s="30"/>
      <c r="C548" s="171" t="s">
        <v>924</v>
      </c>
      <c r="D548" s="171" t="s">
        <v>410</v>
      </c>
      <c r="E548" s="172" t="s">
        <v>1662</v>
      </c>
      <c r="F548" s="173" t="s">
        <v>1663</v>
      </c>
      <c r="G548" s="174" t="s">
        <v>187</v>
      </c>
      <c r="H548" s="175">
        <v>0.513</v>
      </c>
      <c r="I548" s="176"/>
      <c r="J548" s="177">
        <f>ROUND(I548*H548,2)</f>
        <v>0</v>
      </c>
      <c r="K548" s="178"/>
      <c r="L548" s="179"/>
      <c r="M548" s="180" t="s">
        <v>1</v>
      </c>
      <c r="N548" s="181" t="s">
        <v>46</v>
      </c>
      <c r="P548" s="145">
        <f>O548*H548</f>
        <v>0</v>
      </c>
      <c r="Q548" s="145">
        <v>1</v>
      </c>
      <c r="R548" s="145">
        <f>Q548*H548</f>
        <v>0.513</v>
      </c>
      <c r="S548" s="145">
        <v>0</v>
      </c>
      <c r="T548" s="146">
        <f>S548*H548</f>
        <v>0</v>
      </c>
      <c r="AR548" s="147" t="s">
        <v>221</v>
      </c>
      <c r="AT548" s="147" t="s">
        <v>410</v>
      </c>
      <c r="AU548" s="147" t="s">
        <v>98</v>
      </c>
      <c r="AY548" s="15" t="s">
        <v>168</v>
      </c>
      <c r="BE548" s="148">
        <f>IF(N548="základní",J548,0)</f>
        <v>0</v>
      </c>
      <c r="BF548" s="148">
        <f>IF(N548="snížená",J548,0)</f>
        <v>0</v>
      </c>
      <c r="BG548" s="148">
        <f>IF(N548="zákl. přenesená",J548,0)</f>
        <v>0</v>
      </c>
      <c r="BH548" s="148">
        <f>IF(N548="sníž. přenesená",J548,0)</f>
        <v>0</v>
      </c>
      <c r="BI548" s="148">
        <f>IF(N548="nulová",J548,0)</f>
        <v>0</v>
      </c>
      <c r="BJ548" s="15" t="s">
        <v>88</v>
      </c>
      <c r="BK548" s="148">
        <f>ROUND(I548*H548,2)</f>
        <v>0</v>
      </c>
      <c r="BL548" s="15" t="s">
        <v>174</v>
      </c>
      <c r="BM548" s="147" t="s">
        <v>1664</v>
      </c>
    </row>
    <row r="549" spans="2:51" s="12" customFormat="1" ht="10.2">
      <c r="B549" s="153"/>
      <c r="D549" s="154" t="s">
        <v>183</v>
      </c>
      <c r="E549" s="155" t="s">
        <v>1</v>
      </c>
      <c r="F549" s="156" t="s">
        <v>1665</v>
      </c>
      <c r="H549" s="157">
        <v>0.513</v>
      </c>
      <c r="I549" s="158"/>
      <c r="L549" s="153"/>
      <c r="M549" s="159"/>
      <c r="T549" s="160"/>
      <c r="AT549" s="155" t="s">
        <v>183</v>
      </c>
      <c r="AU549" s="155" t="s">
        <v>98</v>
      </c>
      <c r="AV549" s="12" t="s">
        <v>90</v>
      </c>
      <c r="AW549" s="12" t="s">
        <v>36</v>
      </c>
      <c r="AX549" s="12" t="s">
        <v>88</v>
      </c>
      <c r="AY549" s="155" t="s">
        <v>168</v>
      </c>
    </row>
    <row r="550" spans="2:65" s="1" customFormat="1" ht="24.15" customHeight="1">
      <c r="B550" s="30"/>
      <c r="C550" s="171" t="s">
        <v>929</v>
      </c>
      <c r="D550" s="171" t="s">
        <v>410</v>
      </c>
      <c r="E550" s="172" t="s">
        <v>1666</v>
      </c>
      <c r="F550" s="173" t="s">
        <v>1667</v>
      </c>
      <c r="G550" s="174" t="s">
        <v>187</v>
      </c>
      <c r="H550" s="175">
        <v>0.489</v>
      </c>
      <c r="I550" s="176"/>
      <c r="J550" s="177">
        <f>ROUND(I550*H550,2)</f>
        <v>0</v>
      </c>
      <c r="K550" s="178"/>
      <c r="L550" s="179"/>
      <c r="M550" s="180" t="s">
        <v>1</v>
      </c>
      <c r="N550" s="181" t="s">
        <v>46</v>
      </c>
      <c r="P550" s="145">
        <f>O550*H550</f>
        <v>0</v>
      </c>
      <c r="Q550" s="145">
        <v>1</v>
      </c>
      <c r="R550" s="145">
        <f>Q550*H550</f>
        <v>0.489</v>
      </c>
      <c r="S550" s="145">
        <v>0</v>
      </c>
      <c r="T550" s="146">
        <f>S550*H550</f>
        <v>0</v>
      </c>
      <c r="AR550" s="147" t="s">
        <v>221</v>
      </c>
      <c r="AT550" s="147" t="s">
        <v>410</v>
      </c>
      <c r="AU550" s="147" t="s">
        <v>98</v>
      </c>
      <c r="AY550" s="15" t="s">
        <v>168</v>
      </c>
      <c r="BE550" s="148">
        <f>IF(N550="základní",J550,0)</f>
        <v>0</v>
      </c>
      <c r="BF550" s="148">
        <f>IF(N550="snížená",J550,0)</f>
        <v>0</v>
      </c>
      <c r="BG550" s="148">
        <f>IF(N550="zákl. přenesená",J550,0)</f>
        <v>0</v>
      </c>
      <c r="BH550" s="148">
        <f>IF(N550="sníž. přenesená",J550,0)</f>
        <v>0</v>
      </c>
      <c r="BI550" s="148">
        <f>IF(N550="nulová",J550,0)</f>
        <v>0</v>
      </c>
      <c r="BJ550" s="15" t="s">
        <v>88</v>
      </c>
      <c r="BK550" s="148">
        <f>ROUND(I550*H550,2)</f>
        <v>0</v>
      </c>
      <c r="BL550" s="15" t="s">
        <v>174</v>
      </c>
      <c r="BM550" s="147" t="s">
        <v>1668</v>
      </c>
    </row>
    <row r="551" spans="2:51" s="12" customFormat="1" ht="10.2">
      <c r="B551" s="153"/>
      <c r="D551" s="154" t="s">
        <v>183</v>
      </c>
      <c r="E551" s="155" t="s">
        <v>1</v>
      </c>
      <c r="F551" s="156" t="s">
        <v>1669</v>
      </c>
      <c r="H551" s="157">
        <v>0.034</v>
      </c>
      <c r="I551" s="158"/>
      <c r="L551" s="153"/>
      <c r="M551" s="159"/>
      <c r="T551" s="160"/>
      <c r="AT551" s="155" t="s">
        <v>183</v>
      </c>
      <c r="AU551" s="155" t="s">
        <v>98</v>
      </c>
      <c r="AV551" s="12" t="s">
        <v>90</v>
      </c>
      <c r="AW551" s="12" t="s">
        <v>36</v>
      </c>
      <c r="AX551" s="12" t="s">
        <v>81</v>
      </c>
      <c r="AY551" s="155" t="s">
        <v>168</v>
      </c>
    </row>
    <row r="552" spans="2:51" s="12" customFormat="1" ht="10.2">
      <c r="B552" s="153"/>
      <c r="D552" s="154" t="s">
        <v>183</v>
      </c>
      <c r="E552" s="155" t="s">
        <v>1</v>
      </c>
      <c r="F552" s="156" t="s">
        <v>1670</v>
      </c>
      <c r="H552" s="157">
        <v>0.455</v>
      </c>
      <c r="I552" s="158"/>
      <c r="L552" s="153"/>
      <c r="M552" s="159"/>
      <c r="T552" s="160"/>
      <c r="AT552" s="155" t="s">
        <v>183</v>
      </c>
      <c r="AU552" s="155" t="s">
        <v>98</v>
      </c>
      <c r="AV552" s="12" t="s">
        <v>90</v>
      </c>
      <c r="AW552" s="12" t="s">
        <v>36</v>
      </c>
      <c r="AX552" s="12" t="s">
        <v>81</v>
      </c>
      <c r="AY552" s="155" t="s">
        <v>168</v>
      </c>
    </row>
    <row r="553" spans="2:51" s="13" customFormat="1" ht="10.2">
      <c r="B553" s="161"/>
      <c r="D553" s="154" t="s">
        <v>183</v>
      </c>
      <c r="E553" s="162" t="s">
        <v>1</v>
      </c>
      <c r="F553" s="163" t="s">
        <v>192</v>
      </c>
      <c r="H553" s="164">
        <v>0.489</v>
      </c>
      <c r="I553" s="165"/>
      <c r="L553" s="161"/>
      <c r="M553" s="166"/>
      <c r="T553" s="167"/>
      <c r="AT553" s="162" t="s">
        <v>183</v>
      </c>
      <c r="AU553" s="162" t="s">
        <v>98</v>
      </c>
      <c r="AV553" s="13" t="s">
        <v>174</v>
      </c>
      <c r="AW553" s="13" t="s">
        <v>36</v>
      </c>
      <c r="AX553" s="13" t="s">
        <v>88</v>
      </c>
      <c r="AY553" s="162" t="s">
        <v>168</v>
      </c>
    </row>
    <row r="554" spans="2:65" s="1" customFormat="1" ht="16.5" customHeight="1">
      <c r="B554" s="30"/>
      <c r="C554" s="171" t="s">
        <v>934</v>
      </c>
      <c r="D554" s="171" t="s">
        <v>410</v>
      </c>
      <c r="E554" s="172" t="s">
        <v>1037</v>
      </c>
      <c r="F554" s="173" t="s">
        <v>1038</v>
      </c>
      <c r="G554" s="174" t="s">
        <v>187</v>
      </c>
      <c r="H554" s="175">
        <v>0.695</v>
      </c>
      <c r="I554" s="176"/>
      <c r="J554" s="177">
        <f>ROUND(I554*H554,2)</f>
        <v>0</v>
      </c>
      <c r="K554" s="178"/>
      <c r="L554" s="179"/>
      <c r="M554" s="180" t="s">
        <v>1</v>
      </c>
      <c r="N554" s="181" t="s">
        <v>46</v>
      </c>
      <c r="P554" s="145">
        <f>O554*H554</f>
        <v>0</v>
      </c>
      <c r="Q554" s="145">
        <v>1</v>
      </c>
      <c r="R554" s="145">
        <f>Q554*H554</f>
        <v>0.695</v>
      </c>
      <c r="S554" s="145">
        <v>0</v>
      </c>
      <c r="T554" s="146">
        <f>S554*H554</f>
        <v>0</v>
      </c>
      <c r="AR554" s="147" t="s">
        <v>221</v>
      </c>
      <c r="AT554" s="147" t="s">
        <v>410</v>
      </c>
      <c r="AU554" s="147" t="s">
        <v>98</v>
      </c>
      <c r="AY554" s="15" t="s">
        <v>168</v>
      </c>
      <c r="BE554" s="148">
        <f>IF(N554="základní",J554,0)</f>
        <v>0</v>
      </c>
      <c r="BF554" s="148">
        <f>IF(N554="snížená",J554,0)</f>
        <v>0</v>
      </c>
      <c r="BG554" s="148">
        <f>IF(N554="zákl. přenesená",J554,0)</f>
        <v>0</v>
      </c>
      <c r="BH554" s="148">
        <f>IF(N554="sníž. přenesená",J554,0)</f>
        <v>0</v>
      </c>
      <c r="BI554" s="148">
        <f>IF(N554="nulová",J554,0)</f>
        <v>0</v>
      </c>
      <c r="BJ554" s="15" t="s">
        <v>88</v>
      </c>
      <c r="BK554" s="148">
        <f>ROUND(I554*H554,2)</f>
        <v>0</v>
      </c>
      <c r="BL554" s="15" t="s">
        <v>174</v>
      </c>
      <c r="BM554" s="147" t="s">
        <v>1671</v>
      </c>
    </row>
    <row r="555" spans="2:51" s="12" customFormat="1" ht="10.2">
      <c r="B555" s="153"/>
      <c r="D555" s="154" t="s">
        <v>183</v>
      </c>
      <c r="E555" s="155" t="s">
        <v>1</v>
      </c>
      <c r="F555" s="156" t="s">
        <v>1672</v>
      </c>
      <c r="H555" s="157">
        <v>0.695</v>
      </c>
      <c r="I555" s="158"/>
      <c r="L555" s="153"/>
      <c r="M555" s="159"/>
      <c r="T555" s="160"/>
      <c r="AT555" s="155" t="s">
        <v>183</v>
      </c>
      <c r="AU555" s="155" t="s">
        <v>98</v>
      </c>
      <c r="AV555" s="12" t="s">
        <v>90</v>
      </c>
      <c r="AW555" s="12" t="s">
        <v>36</v>
      </c>
      <c r="AX555" s="12" t="s">
        <v>88</v>
      </c>
      <c r="AY555" s="155" t="s">
        <v>168</v>
      </c>
    </row>
    <row r="556" spans="2:65" s="1" customFormat="1" ht="16.5" customHeight="1">
      <c r="B556" s="30"/>
      <c r="C556" s="135" t="s">
        <v>938</v>
      </c>
      <c r="D556" s="135" t="s">
        <v>170</v>
      </c>
      <c r="E556" s="136" t="s">
        <v>1673</v>
      </c>
      <c r="F556" s="137" t="s">
        <v>1674</v>
      </c>
      <c r="G556" s="138" t="s">
        <v>566</v>
      </c>
      <c r="H556" s="139">
        <v>1</v>
      </c>
      <c r="I556" s="140"/>
      <c r="J556" s="141">
        <f>ROUND(I556*H556,2)</f>
        <v>0</v>
      </c>
      <c r="K556" s="142"/>
      <c r="L556" s="30"/>
      <c r="M556" s="143" t="s">
        <v>1</v>
      </c>
      <c r="N556" s="144" t="s">
        <v>46</v>
      </c>
      <c r="P556" s="145">
        <f>O556*H556</f>
        <v>0</v>
      </c>
      <c r="Q556" s="145">
        <v>0.01221</v>
      </c>
      <c r="R556" s="145">
        <f>Q556*H556</f>
        <v>0.01221</v>
      </c>
      <c r="S556" s="145">
        <v>0</v>
      </c>
      <c r="T556" s="146">
        <f>S556*H556</f>
        <v>0</v>
      </c>
      <c r="AR556" s="147" t="s">
        <v>174</v>
      </c>
      <c r="AT556" s="147" t="s">
        <v>170</v>
      </c>
      <c r="AU556" s="147" t="s">
        <v>98</v>
      </c>
      <c r="AY556" s="15" t="s">
        <v>168</v>
      </c>
      <c r="BE556" s="148">
        <f>IF(N556="základní",J556,0)</f>
        <v>0</v>
      </c>
      <c r="BF556" s="148">
        <f>IF(N556="snížená",J556,0)</f>
        <v>0</v>
      </c>
      <c r="BG556" s="148">
        <f>IF(N556="zákl. přenesená",J556,0)</f>
        <v>0</v>
      </c>
      <c r="BH556" s="148">
        <f>IF(N556="sníž. přenesená",J556,0)</f>
        <v>0</v>
      </c>
      <c r="BI556" s="148">
        <f>IF(N556="nulová",J556,0)</f>
        <v>0</v>
      </c>
      <c r="BJ556" s="15" t="s">
        <v>88</v>
      </c>
      <c r="BK556" s="148">
        <f>ROUND(I556*H556,2)</f>
        <v>0</v>
      </c>
      <c r="BL556" s="15" t="s">
        <v>174</v>
      </c>
      <c r="BM556" s="147" t="s">
        <v>1675</v>
      </c>
    </row>
    <row r="557" spans="2:65" s="1" customFormat="1" ht="24.15" customHeight="1">
      <c r="B557" s="30"/>
      <c r="C557" s="135" t="s">
        <v>942</v>
      </c>
      <c r="D557" s="135" t="s">
        <v>170</v>
      </c>
      <c r="E557" s="136" t="s">
        <v>983</v>
      </c>
      <c r="F557" s="137" t="s">
        <v>984</v>
      </c>
      <c r="G557" s="138" t="s">
        <v>179</v>
      </c>
      <c r="H557" s="139">
        <v>134.79</v>
      </c>
      <c r="I557" s="140"/>
      <c r="J557" s="141">
        <f>ROUND(I557*H557,2)</f>
        <v>0</v>
      </c>
      <c r="K557" s="142"/>
      <c r="L557" s="30"/>
      <c r="M557" s="143" t="s">
        <v>1</v>
      </c>
      <c r="N557" s="144" t="s">
        <v>46</v>
      </c>
      <c r="P557" s="145">
        <f>O557*H557</f>
        <v>0</v>
      </c>
      <c r="Q557" s="145">
        <v>0.043</v>
      </c>
      <c r="R557" s="145">
        <f>Q557*H557</f>
        <v>5.79597</v>
      </c>
      <c r="S557" s="145">
        <v>0.043</v>
      </c>
      <c r="T557" s="146">
        <f>S557*H557</f>
        <v>5.79597</v>
      </c>
      <c r="AR557" s="147" t="s">
        <v>174</v>
      </c>
      <c r="AT557" s="147" t="s">
        <v>170</v>
      </c>
      <c r="AU557" s="147" t="s">
        <v>98</v>
      </c>
      <c r="AY557" s="15" t="s">
        <v>168</v>
      </c>
      <c r="BE557" s="148">
        <f>IF(N557="základní",J557,0)</f>
        <v>0</v>
      </c>
      <c r="BF557" s="148">
        <f>IF(N557="snížená",J557,0)</f>
        <v>0</v>
      </c>
      <c r="BG557" s="148">
        <f>IF(N557="zákl. přenesená",J557,0)</f>
        <v>0</v>
      </c>
      <c r="BH557" s="148">
        <f>IF(N557="sníž. přenesená",J557,0)</f>
        <v>0</v>
      </c>
      <c r="BI557" s="148">
        <f>IF(N557="nulová",J557,0)</f>
        <v>0</v>
      </c>
      <c r="BJ557" s="15" t="s">
        <v>88</v>
      </c>
      <c r="BK557" s="148">
        <f>ROUND(I557*H557,2)</f>
        <v>0</v>
      </c>
      <c r="BL557" s="15" t="s">
        <v>174</v>
      </c>
      <c r="BM557" s="147" t="s">
        <v>1676</v>
      </c>
    </row>
    <row r="558" spans="2:47" s="1" customFormat="1" ht="10.2">
      <c r="B558" s="30"/>
      <c r="D558" s="149" t="s">
        <v>181</v>
      </c>
      <c r="F558" s="150" t="s">
        <v>986</v>
      </c>
      <c r="I558" s="151"/>
      <c r="L558" s="30"/>
      <c r="M558" s="152"/>
      <c r="T558" s="54"/>
      <c r="AT558" s="15" t="s">
        <v>181</v>
      </c>
      <c r="AU558" s="15" t="s">
        <v>98</v>
      </c>
    </row>
    <row r="559" spans="2:51" s="12" customFormat="1" ht="30.6">
      <c r="B559" s="153"/>
      <c r="D559" s="154" t="s">
        <v>183</v>
      </c>
      <c r="E559" s="155" t="s">
        <v>1</v>
      </c>
      <c r="F559" s="156" t="s">
        <v>1677</v>
      </c>
      <c r="H559" s="157">
        <v>134.79</v>
      </c>
      <c r="I559" s="158"/>
      <c r="L559" s="153"/>
      <c r="M559" s="159"/>
      <c r="T559" s="160"/>
      <c r="AT559" s="155" t="s">
        <v>183</v>
      </c>
      <c r="AU559" s="155" t="s">
        <v>98</v>
      </c>
      <c r="AV559" s="12" t="s">
        <v>90</v>
      </c>
      <c r="AW559" s="12" t="s">
        <v>36</v>
      </c>
      <c r="AX559" s="12" t="s">
        <v>88</v>
      </c>
      <c r="AY559" s="155" t="s">
        <v>168</v>
      </c>
    </row>
    <row r="560" spans="2:65" s="1" customFormat="1" ht="24.15" customHeight="1">
      <c r="B560" s="30"/>
      <c r="C560" s="135" t="s">
        <v>947</v>
      </c>
      <c r="D560" s="135" t="s">
        <v>170</v>
      </c>
      <c r="E560" s="136" t="s">
        <v>989</v>
      </c>
      <c r="F560" s="137" t="s">
        <v>990</v>
      </c>
      <c r="G560" s="138" t="s">
        <v>179</v>
      </c>
      <c r="H560" s="139">
        <v>134.79</v>
      </c>
      <c r="I560" s="140"/>
      <c r="J560" s="141">
        <f>ROUND(I560*H560,2)</f>
        <v>0</v>
      </c>
      <c r="K560" s="142"/>
      <c r="L560" s="30"/>
      <c r="M560" s="143" t="s">
        <v>1</v>
      </c>
      <c r="N560" s="144" t="s">
        <v>46</v>
      </c>
      <c r="P560" s="145">
        <f>O560*H560</f>
        <v>0</v>
      </c>
      <c r="Q560" s="145">
        <v>0.00126</v>
      </c>
      <c r="R560" s="145">
        <f>Q560*H560</f>
        <v>0.1698354</v>
      </c>
      <c r="S560" s="145">
        <v>0</v>
      </c>
      <c r="T560" s="146">
        <f>S560*H560</f>
        <v>0</v>
      </c>
      <c r="AR560" s="147" t="s">
        <v>174</v>
      </c>
      <c r="AT560" s="147" t="s">
        <v>170</v>
      </c>
      <c r="AU560" s="147" t="s">
        <v>98</v>
      </c>
      <c r="AY560" s="15" t="s">
        <v>168</v>
      </c>
      <c r="BE560" s="148">
        <f>IF(N560="základní",J560,0)</f>
        <v>0</v>
      </c>
      <c r="BF560" s="148">
        <f>IF(N560="snížená",J560,0)</f>
        <v>0</v>
      </c>
      <c r="BG560" s="148">
        <f>IF(N560="zákl. přenesená",J560,0)</f>
        <v>0</v>
      </c>
      <c r="BH560" s="148">
        <f>IF(N560="sníž. přenesená",J560,0)</f>
        <v>0</v>
      </c>
      <c r="BI560" s="148">
        <f>IF(N560="nulová",J560,0)</f>
        <v>0</v>
      </c>
      <c r="BJ560" s="15" t="s">
        <v>88</v>
      </c>
      <c r="BK560" s="148">
        <f>ROUND(I560*H560,2)</f>
        <v>0</v>
      </c>
      <c r="BL560" s="15" t="s">
        <v>174</v>
      </c>
      <c r="BM560" s="147" t="s">
        <v>1678</v>
      </c>
    </row>
    <row r="561" spans="2:47" s="1" customFormat="1" ht="10.2">
      <c r="B561" s="30"/>
      <c r="D561" s="149" t="s">
        <v>181</v>
      </c>
      <c r="F561" s="150" t="s">
        <v>992</v>
      </c>
      <c r="I561" s="151"/>
      <c r="L561" s="30"/>
      <c r="M561" s="152"/>
      <c r="T561" s="54"/>
      <c r="AT561" s="15" t="s">
        <v>181</v>
      </c>
      <c r="AU561" s="15" t="s">
        <v>98</v>
      </c>
    </row>
    <row r="562" spans="2:65" s="1" customFormat="1" ht="16.5" customHeight="1">
      <c r="B562" s="30"/>
      <c r="C562" s="171" t="s">
        <v>952</v>
      </c>
      <c r="D562" s="171" t="s">
        <v>410</v>
      </c>
      <c r="E562" s="172" t="s">
        <v>994</v>
      </c>
      <c r="F562" s="173" t="s">
        <v>995</v>
      </c>
      <c r="G562" s="174" t="s">
        <v>767</v>
      </c>
      <c r="H562" s="175">
        <v>249.362</v>
      </c>
      <c r="I562" s="176"/>
      <c r="J562" s="177">
        <f>ROUND(I562*H562,2)</f>
        <v>0</v>
      </c>
      <c r="K562" s="178"/>
      <c r="L562" s="179"/>
      <c r="M562" s="180" t="s">
        <v>1</v>
      </c>
      <c r="N562" s="181" t="s">
        <v>46</v>
      </c>
      <c r="P562" s="145">
        <f>O562*H562</f>
        <v>0</v>
      </c>
      <c r="Q562" s="145">
        <v>0.001</v>
      </c>
      <c r="R562" s="145">
        <f>Q562*H562</f>
        <v>0.249362</v>
      </c>
      <c r="S562" s="145">
        <v>0</v>
      </c>
      <c r="T562" s="146">
        <f>S562*H562</f>
        <v>0</v>
      </c>
      <c r="AR562" s="147" t="s">
        <v>221</v>
      </c>
      <c r="AT562" s="147" t="s">
        <v>410</v>
      </c>
      <c r="AU562" s="147" t="s">
        <v>98</v>
      </c>
      <c r="AY562" s="15" t="s">
        <v>168</v>
      </c>
      <c r="BE562" s="148">
        <f>IF(N562="základní",J562,0)</f>
        <v>0</v>
      </c>
      <c r="BF562" s="148">
        <f>IF(N562="snížená",J562,0)</f>
        <v>0</v>
      </c>
      <c r="BG562" s="148">
        <f>IF(N562="zákl. přenesená",J562,0)</f>
        <v>0</v>
      </c>
      <c r="BH562" s="148">
        <f>IF(N562="sníž. přenesená",J562,0)</f>
        <v>0</v>
      </c>
      <c r="BI562" s="148">
        <f>IF(N562="nulová",J562,0)</f>
        <v>0</v>
      </c>
      <c r="BJ562" s="15" t="s">
        <v>88</v>
      </c>
      <c r="BK562" s="148">
        <f>ROUND(I562*H562,2)</f>
        <v>0</v>
      </c>
      <c r="BL562" s="15" t="s">
        <v>174</v>
      </c>
      <c r="BM562" s="147" t="s">
        <v>1679</v>
      </c>
    </row>
    <row r="563" spans="2:51" s="12" customFormat="1" ht="10.2">
      <c r="B563" s="153"/>
      <c r="D563" s="154" t="s">
        <v>183</v>
      </c>
      <c r="F563" s="156" t="s">
        <v>1680</v>
      </c>
      <c r="H563" s="157">
        <v>249.362</v>
      </c>
      <c r="I563" s="158"/>
      <c r="L563" s="153"/>
      <c r="M563" s="159"/>
      <c r="T563" s="160"/>
      <c r="AT563" s="155" t="s">
        <v>183</v>
      </c>
      <c r="AU563" s="155" t="s">
        <v>98</v>
      </c>
      <c r="AV563" s="12" t="s">
        <v>90</v>
      </c>
      <c r="AW563" s="12" t="s">
        <v>4</v>
      </c>
      <c r="AX563" s="12" t="s">
        <v>88</v>
      </c>
      <c r="AY563" s="155" t="s">
        <v>168</v>
      </c>
    </row>
    <row r="564" spans="2:63" s="11" customFormat="1" ht="20.85" customHeight="1">
      <c r="B564" s="123"/>
      <c r="D564" s="124" t="s">
        <v>80</v>
      </c>
      <c r="E564" s="133" t="s">
        <v>1681</v>
      </c>
      <c r="F564" s="133" t="s">
        <v>1682</v>
      </c>
      <c r="I564" s="126"/>
      <c r="J564" s="134">
        <f>BK564</f>
        <v>0</v>
      </c>
      <c r="L564" s="123"/>
      <c r="M564" s="128"/>
      <c r="P564" s="129">
        <f>SUM(P565:P597)</f>
        <v>0</v>
      </c>
      <c r="R564" s="129">
        <f>SUM(R565:R597)</f>
        <v>28.052820870000005</v>
      </c>
      <c r="T564" s="130">
        <f>SUM(T565:T597)</f>
        <v>1.7078309999999999</v>
      </c>
      <c r="AR564" s="124" t="s">
        <v>88</v>
      </c>
      <c r="AT564" s="131" t="s">
        <v>80</v>
      </c>
      <c r="AU564" s="131" t="s">
        <v>90</v>
      </c>
      <c r="AY564" s="124" t="s">
        <v>168</v>
      </c>
      <c r="BK564" s="132">
        <f>SUM(BK565:BK597)</f>
        <v>0</v>
      </c>
    </row>
    <row r="565" spans="2:65" s="1" customFormat="1" ht="33" customHeight="1">
      <c r="B565" s="30"/>
      <c r="C565" s="135" t="s">
        <v>957</v>
      </c>
      <c r="D565" s="135" t="s">
        <v>170</v>
      </c>
      <c r="E565" s="136" t="s">
        <v>1683</v>
      </c>
      <c r="F565" s="137" t="s">
        <v>1684</v>
      </c>
      <c r="G565" s="138" t="s">
        <v>767</v>
      </c>
      <c r="H565" s="139">
        <v>1969.145</v>
      </c>
      <c r="I565" s="140"/>
      <c r="J565" s="141">
        <f>ROUND(I565*H565,2)</f>
        <v>0</v>
      </c>
      <c r="K565" s="142"/>
      <c r="L565" s="30"/>
      <c r="M565" s="143" t="s">
        <v>1</v>
      </c>
      <c r="N565" s="144" t="s">
        <v>46</v>
      </c>
      <c r="P565" s="145">
        <f>O565*H565</f>
        <v>0</v>
      </c>
      <c r="Q565" s="145">
        <v>0.01221</v>
      </c>
      <c r="R565" s="145">
        <f>Q565*H565</f>
        <v>24.043260450000002</v>
      </c>
      <c r="S565" s="145">
        <v>0</v>
      </c>
      <c r="T565" s="146">
        <f>S565*H565</f>
        <v>0</v>
      </c>
      <c r="AR565" s="147" t="s">
        <v>174</v>
      </c>
      <c r="AT565" s="147" t="s">
        <v>170</v>
      </c>
      <c r="AU565" s="147" t="s">
        <v>98</v>
      </c>
      <c r="AY565" s="15" t="s">
        <v>168</v>
      </c>
      <c r="BE565" s="148">
        <f>IF(N565="základní",J565,0)</f>
        <v>0</v>
      </c>
      <c r="BF565" s="148">
        <f>IF(N565="snížená",J565,0)</f>
        <v>0</v>
      </c>
      <c r="BG565" s="148">
        <f>IF(N565="zákl. přenesená",J565,0)</f>
        <v>0</v>
      </c>
      <c r="BH565" s="148">
        <f>IF(N565="sníž. přenesená",J565,0)</f>
        <v>0</v>
      </c>
      <c r="BI565" s="148">
        <f>IF(N565="nulová",J565,0)</f>
        <v>0</v>
      </c>
      <c r="BJ565" s="15" t="s">
        <v>88</v>
      </c>
      <c r="BK565" s="148">
        <f>ROUND(I565*H565,2)</f>
        <v>0</v>
      </c>
      <c r="BL565" s="15" t="s">
        <v>174</v>
      </c>
      <c r="BM565" s="147" t="s">
        <v>1685</v>
      </c>
    </row>
    <row r="566" spans="2:51" s="12" customFormat="1" ht="10.2">
      <c r="B566" s="153"/>
      <c r="D566" s="154" t="s">
        <v>183</v>
      </c>
      <c r="E566" s="155" t="s">
        <v>1</v>
      </c>
      <c r="F566" s="156" t="s">
        <v>1686</v>
      </c>
      <c r="H566" s="157">
        <v>64.2</v>
      </c>
      <c r="I566" s="158"/>
      <c r="L566" s="153"/>
      <c r="M566" s="159"/>
      <c r="T566" s="160"/>
      <c r="AT566" s="155" t="s">
        <v>183</v>
      </c>
      <c r="AU566" s="155" t="s">
        <v>98</v>
      </c>
      <c r="AV566" s="12" t="s">
        <v>90</v>
      </c>
      <c r="AW566" s="12" t="s">
        <v>36</v>
      </c>
      <c r="AX566" s="12" t="s">
        <v>81</v>
      </c>
      <c r="AY566" s="155" t="s">
        <v>168</v>
      </c>
    </row>
    <row r="567" spans="2:51" s="12" customFormat="1" ht="10.2">
      <c r="B567" s="153"/>
      <c r="D567" s="154" t="s">
        <v>183</v>
      </c>
      <c r="E567" s="155" t="s">
        <v>1</v>
      </c>
      <c r="F567" s="156" t="s">
        <v>1687</v>
      </c>
      <c r="H567" s="157">
        <v>402.9</v>
      </c>
      <c r="I567" s="158"/>
      <c r="L567" s="153"/>
      <c r="M567" s="159"/>
      <c r="T567" s="160"/>
      <c r="AT567" s="155" t="s">
        <v>183</v>
      </c>
      <c r="AU567" s="155" t="s">
        <v>98</v>
      </c>
      <c r="AV567" s="12" t="s">
        <v>90</v>
      </c>
      <c r="AW567" s="12" t="s">
        <v>36</v>
      </c>
      <c r="AX567" s="12" t="s">
        <v>81</v>
      </c>
      <c r="AY567" s="155" t="s">
        <v>168</v>
      </c>
    </row>
    <row r="568" spans="2:51" s="12" customFormat="1" ht="10.2">
      <c r="B568" s="153"/>
      <c r="D568" s="154" t="s">
        <v>183</v>
      </c>
      <c r="E568" s="155" t="s">
        <v>1</v>
      </c>
      <c r="F568" s="156" t="s">
        <v>1688</v>
      </c>
      <c r="H568" s="157">
        <v>472</v>
      </c>
      <c r="I568" s="158"/>
      <c r="L568" s="153"/>
      <c r="M568" s="159"/>
      <c r="T568" s="160"/>
      <c r="AT568" s="155" t="s">
        <v>183</v>
      </c>
      <c r="AU568" s="155" t="s">
        <v>98</v>
      </c>
      <c r="AV568" s="12" t="s">
        <v>90</v>
      </c>
      <c r="AW568" s="12" t="s">
        <v>36</v>
      </c>
      <c r="AX568" s="12" t="s">
        <v>81</v>
      </c>
      <c r="AY568" s="155" t="s">
        <v>168</v>
      </c>
    </row>
    <row r="569" spans="2:51" s="12" customFormat="1" ht="10.2">
      <c r="B569" s="153"/>
      <c r="D569" s="154" t="s">
        <v>183</v>
      </c>
      <c r="E569" s="155" t="s">
        <v>1</v>
      </c>
      <c r="F569" s="156" t="s">
        <v>1689</v>
      </c>
      <c r="H569" s="157">
        <v>99.4</v>
      </c>
      <c r="I569" s="158"/>
      <c r="L569" s="153"/>
      <c r="M569" s="159"/>
      <c r="T569" s="160"/>
      <c r="AT569" s="155" t="s">
        <v>183</v>
      </c>
      <c r="AU569" s="155" t="s">
        <v>98</v>
      </c>
      <c r="AV569" s="12" t="s">
        <v>90</v>
      </c>
      <c r="AW569" s="12" t="s">
        <v>36</v>
      </c>
      <c r="AX569" s="12" t="s">
        <v>81</v>
      </c>
      <c r="AY569" s="155" t="s">
        <v>168</v>
      </c>
    </row>
    <row r="570" spans="2:51" s="12" customFormat="1" ht="10.2">
      <c r="B570" s="153"/>
      <c r="D570" s="154" t="s">
        <v>183</v>
      </c>
      <c r="E570" s="155" t="s">
        <v>1</v>
      </c>
      <c r="F570" s="156" t="s">
        <v>1690</v>
      </c>
      <c r="H570" s="157">
        <v>67.3</v>
      </c>
      <c r="I570" s="158"/>
      <c r="L570" s="153"/>
      <c r="M570" s="159"/>
      <c r="T570" s="160"/>
      <c r="AT570" s="155" t="s">
        <v>183</v>
      </c>
      <c r="AU570" s="155" t="s">
        <v>98</v>
      </c>
      <c r="AV570" s="12" t="s">
        <v>90</v>
      </c>
      <c r="AW570" s="12" t="s">
        <v>36</v>
      </c>
      <c r="AX570" s="12" t="s">
        <v>81</v>
      </c>
      <c r="AY570" s="155" t="s">
        <v>168</v>
      </c>
    </row>
    <row r="571" spans="2:51" s="12" customFormat="1" ht="10.2">
      <c r="B571" s="153"/>
      <c r="D571" s="154" t="s">
        <v>183</v>
      </c>
      <c r="E571" s="155" t="s">
        <v>1</v>
      </c>
      <c r="F571" s="156" t="s">
        <v>1691</v>
      </c>
      <c r="H571" s="157">
        <v>101.3</v>
      </c>
      <c r="I571" s="158"/>
      <c r="L571" s="153"/>
      <c r="M571" s="159"/>
      <c r="T571" s="160"/>
      <c r="AT571" s="155" t="s">
        <v>183</v>
      </c>
      <c r="AU571" s="155" t="s">
        <v>98</v>
      </c>
      <c r="AV571" s="12" t="s">
        <v>90</v>
      </c>
      <c r="AW571" s="12" t="s">
        <v>36</v>
      </c>
      <c r="AX571" s="12" t="s">
        <v>81</v>
      </c>
      <c r="AY571" s="155" t="s">
        <v>168</v>
      </c>
    </row>
    <row r="572" spans="2:51" s="12" customFormat="1" ht="10.2">
      <c r="B572" s="153"/>
      <c r="D572" s="154" t="s">
        <v>183</v>
      </c>
      <c r="E572" s="155" t="s">
        <v>1</v>
      </c>
      <c r="F572" s="156" t="s">
        <v>1692</v>
      </c>
      <c r="H572" s="157">
        <v>505.2</v>
      </c>
      <c r="I572" s="158"/>
      <c r="L572" s="153"/>
      <c r="M572" s="159"/>
      <c r="T572" s="160"/>
      <c r="AT572" s="155" t="s">
        <v>183</v>
      </c>
      <c r="AU572" s="155" t="s">
        <v>98</v>
      </c>
      <c r="AV572" s="12" t="s">
        <v>90</v>
      </c>
      <c r="AW572" s="12" t="s">
        <v>36</v>
      </c>
      <c r="AX572" s="12" t="s">
        <v>81</v>
      </c>
      <c r="AY572" s="155" t="s">
        <v>168</v>
      </c>
    </row>
    <row r="573" spans="2:51" s="12" customFormat="1" ht="10.2">
      <c r="B573" s="153"/>
      <c r="D573" s="154" t="s">
        <v>183</v>
      </c>
      <c r="E573" s="155" t="s">
        <v>1</v>
      </c>
      <c r="F573" s="156" t="s">
        <v>1693</v>
      </c>
      <c r="H573" s="157">
        <v>256.845</v>
      </c>
      <c r="I573" s="158"/>
      <c r="L573" s="153"/>
      <c r="M573" s="159"/>
      <c r="T573" s="160"/>
      <c r="AT573" s="155" t="s">
        <v>183</v>
      </c>
      <c r="AU573" s="155" t="s">
        <v>98</v>
      </c>
      <c r="AV573" s="12" t="s">
        <v>90</v>
      </c>
      <c r="AW573" s="12" t="s">
        <v>36</v>
      </c>
      <c r="AX573" s="12" t="s">
        <v>81</v>
      </c>
      <c r="AY573" s="155" t="s">
        <v>168</v>
      </c>
    </row>
    <row r="574" spans="2:51" s="13" customFormat="1" ht="10.2">
      <c r="B574" s="161"/>
      <c r="D574" s="154" t="s">
        <v>183</v>
      </c>
      <c r="E574" s="162" t="s">
        <v>1</v>
      </c>
      <c r="F574" s="163" t="s">
        <v>192</v>
      </c>
      <c r="H574" s="164">
        <v>1969.145</v>
      </c>
      <c r="I574" s="165"/>
      <c r="L574" s="161"/>
      <c r="M574" s="166"/>
      <c r="T574" s="167"/>
      <c r="AT574" s="162" t="s">
        <v>183</v>
      </c>
      <c r="AU574" s="162" t="s">
        <v>98</v>
      </c>
      <c r="AV574" s="13" t="s">
        <v>174</v>
      </c>
      <c r="AW574" s="13" t="s">
        <v>36</v>
      </c>
      <c r="AX574" s="13" t="s">
        <v>88</v>
      </c>
      <c r="AY574" s="162" t="s">
        <v>168</v>
      </c>
    </row>
    <row r="575" spans="2:65" s="1" customFormat="1" ht="21.75" customHeight="1">
      <c r="B575" s="30"/>
      <c r="C575" s="171" t="s">
        <v>962</v>
      </c>
      <c r="D575" s="171" t="s">
        <v>410</v>
      </c>
      <c r="E575" s="172" t="s">
        <v>1617</v>
      </c>
      <c r="F575" s="173" t="s">
        <v>1618</v>
      </c>
      <c r="G575" s="174" t="s">
        <v>187</v>
      </c>
      <c r="H575" s="175">
        <v>0.071</v>
      </c>
      <c r="I575" s="176"/>
      <c r="J575" s="177">
        <f>ROUND(I575*H575,2)</f>
        <v>0</v>
      </c>
      <c r="K575" s="178"/>
      <c r="L575" s="179"/>
      <c r="M575" s="180" t="s">
        <v>1</v>
      </c>
      <c r="N575" s="181" t="s">
        <v>46</v>
      </c>
      <c r="P575" s="145">
        <f>O575*H575</f>
        <v>0</v>
      </c>
      <c r="Q575" s="145">
        <v>1</v>
      </c>
      <c r="R575" s="145">
        <f>Q575*H575</f>
        <v>0.071</v>
      </c>
      <c r="S575" s="145">
        <v>0</v>
      </c>
      <c r="T575" s="146">
        <f>S575*H575</f>
        <v>0</v>
      </c>
      <c r="AR575" s="147" t="s">
        <v>221</v>
      </c>
      <c r="AT575" s="147" t="s">
        <v>410</v>
      </c>
      <c r="AU575" s="147" t="s">
        <v>98</v>
      </c>
      <c r="AY575" s="15" t="s">
        <v>168</v>
      </c>
      <c r="BE575" s="148">
        <f>IF(N575="základní",J575,0)</f>
        <v>0</v>
      </c>
      <c r="BF575" s="148">
        <f>IF(N575="snížená",J575,0)</f>
        <v>0</v>
      </c>
      <c r="BG575" s="148">
        <f>IF(N575="zákl. přenesená",J575,0)</f>
        <v>0</v>
      </c>
      <c r="BH575" s="148">
        <f>IF(N575="sníž. přenesená",J575,0)</f>
        <v>0</v>
      </c>
      <c r="BI575" s="148">
        <f>IF(N575="nulová",J575,0)</f>
        <v>0</v>
      </c>
      <c r="BJ575" s="15" t="s">
        <v>88</v>
      </c>
      <c r="BK575" s="148">
        <f>ROUND(I575*H575,2)</f>
        <v>0</v>
      </c>
      <c r="BL575" s="15" t="s">
        <v>174</v>
      </c>
      <c r="BM575" s="147" t="s">
        <v>1694</v>
      </c>
    </row>
    <row r="576" spans="2:51" s="12" customFormat="1" ht="10.2">
      <c r="B576" s="153"/>
      <c r="D576" s="154" t="s">
        <v>183</v>
      </c>
      <c r="E576" s="155" t="s">
        <v>1</v>
      </c>
      <c r="F576" s="156" t="s">
        <v>1695</v>
      </c>
      <c r="H576" s="157">
        <v>0.071</v>
      </c>
      <c r="I576" s="158"/>
      <c r="L576" s="153"/>
      <c r="M576" s="159"/>
      <c r="T576" s="160"/>
      <c r="AT576" s="155" t="s">
        <v>183</v>
      </c>
      <c r="AU576" s="155" t="s">
        <v>98</v>
      </c>
      <c r="AV576" s="12" t="s">
        <v>90</v>
      </c>
      <c r="AW576" s="12" t="s">
        <v>36</v>
      </c>
      <c r="AX576" s="12" t="s">
        <v>88</v>
      </c>
      <c r="AY576" s="155" t="s">
        <v>168</v>
      </c>
    </row>
    <row r="577" spans="2:65" s="1" customFormat="1" ht="21.75" customHeight="1">
      <c r="B577" s="30"/>
      <c r="C577" s="171" t="s">
        <v>967</v>
      </c>
      <c r="D577" s="171" t="s">
        <v>410</v>
      </c>
      <c r="E577" s="172" t="s">
        <v>1355</v>
      </c>
      <c r="F577" s="173" t="s">
        <v>1356</v>
      </c>
      <c r="G577" s="174" t="s">
        <v>187</v>
      </c>
      <c r="H577" s="175">
        <v>1.075</v>
      </c>
      <c r="I577" s="176"/>
      <c r="J577" s="177">
        <f>ROUND(I577*H577,2)</f>
        <v>0</v>
      </c>
      <c r="K577" s="178"/>
      <c r="L577" s="179"/>
      <c r="M577" s="180" t="s">
        <v>1</v>
      </c>
      <c r="N577" s="181" t="s">
        <v>46</v>
      </c>
      <c r="P577" s="145">
        <f>O577*H577</f>
        <v>0</v>
      </c>
      <c r="Q577" s="145">
        <v>1</v>
      </c>
      <c r="R577" s="145">
        <f>Q577*H577</f>
        <v>1.075</v>
      </c>
      <c r="S577" s="145">
        <v>0</v>
      </c>
      <c r="T577" s="146">
        <f>S577*H577</f>
        <v>0</v>
      </c>
      <c r="AR577" s="147" t="s">
        <v>221</v>
      </c>
      <c r="AT577" s="147" t="s">
        <v>410</v>
      </c>
      <c r="AU577" s="147" t="s">
        <v>98</v>
      </c>
      <c r="AY577" s="15" t="s">
        <v>168</v>
      </c>
      <c r="BE577" s="148">
        <f>IF(N577="základní",J577,0)</f>
        <v>0</v>
      </c>
      <c r="BF577" s="148">
        <f>IF(N577="snížená",J577,0)</f>
        <v>0</v>
      </c>
      <c r="BG577" s="148">
        <f>IF(N577="zákl. přenesená",J577,0)</f>
        <v>0</v>
      </c>
      <c r="BH577" s="148">
        <f>IF(N577="sníž. přenesená",J577,0)</f>
        <v>0</v>
      </c>
      <c r="BI577" s="148">
        <f>IF(N577="nulová",J577,0)</f>
        <v>0</v>
      </c>
      <c r="BJ577" s="15" t="s">
        <v>88</v>
      </c>
      <c r="BK577" s="148">
        <f>ROUND(I577*H577,2)</f>
        <v>0</v>
      </c>
      <c r="BL577" s="15" t="s">
        <v>174</v>
      </c>
      <c r="BM577" s="147" t="s">
        <v>1696</v>
      </c>
    </row>
    <row r="578" spans="2:51" s="12" customFormat="1" ht="10.2">
      <c r="B578" s="153"/>
      <c r="D578" s="154" t="s">
        <v>183</v>
      </c>
      <c r="E578" s="155" t="s">
        <v>1</v>
      </c>
      <c r="F578" s="156" t="s">
        <v>1697</v>
      </c>
      <c r="H578" s="157">
        <v>0.519</v>
      </c>
      <c r="I578" s="158"/>
      <c r="L578" s="153"/>
      <c r="M578" s="159"/>
      <c r="T578" s="160"/>
      <c r="AT578" s="155" t="s">
        <v>183</v>
      </c>
      <c r="AU578" s="155" t="s">
        <v>98</v>
      </c>
      <c r="AV578" s="12" t="s">
        <v>90</v>
      </c>
      <c r="AW578" s="12" t="s">
        <v>36</v>
      </c>
      <c r="AX578" s="12" t="s">
        <v>81</v>
      </c>
      <c r="AY578" s="155" t="s">
        <v>168</v>
      </c>
    </row>
    <row r="579" spans="2:51" s="12" customFormat="1" ht="10.2">
      <c r="B579" s="153"/>
      <c r="D579" s="154" t="s">
        <v>183</v>
      </c>
      <c r="E579" s="155" t="s">
        <v>1</v>
      </c>
      <c r="F579" s="156" t="s">
        <v>1698</v>
      </c>
      <c r="H579" s="157">
        <v>0.556</v>
      </c>
      <c r="I579" s="158"/>
      <c r="L579" s="153"/>
      <c r="M579" s="159"/>
      <c r="T579" s="160"/>
      <c r="AT579" s="155" t="s">
        <v>183</v>
      </c>
      <c r="AU579" s="155" t="s">
        <v>98</v>
      </c>
      <c r="AV579" s="12" t="s">
        <v>90</v>
      </c>
      <c r="AW579" s="12" t="s">
        <v>36</v>
      </c>
      <c r="AX579" s="12" t="s">
        <v>81</v>
      </c>
      <c r="AY579" s="155" t="s">
        <v>168</v>
      </c>
    </row>
    <row r="580" spans="2:51" s="13" customFormat="1" ht="10.2">
      <c r="B580" s="161"/>
      <c r="D580" s="154" t="s">
        <v>183</v>
      </c>
      <c r="E580" s="162" t="s">
        <v>1</v>
      </c>
      <c r="F580" s="163" t="s">
        <v>192</v>
      </c>
      <c r="H580" s="164">
        <v>1.0750000000000002</v>
      </c>
      <c r="I580" s="165"/>
      <c r="L580" s="161"/>
      <c r="M580" s="166"/>
      <c r="T580" s="167"/>
      <c r="AT580" s="162" t="s">
        <v>183</v>
      </c>
      <c r="AU580" s="162" t="s">
        <v>98</v>
      </c>
      <c r="AV580" s="13" t="s">
        <v>174</v>
      </c>
      <c r="AW580" s="13" t="s">
        <v>36</v>
      </c>
      <c r="AX580" s="13" t="s">
        <v>88</v>
      </c>
      <c r="AY580" s="162" t="s">
        <v>168</v>
      </c>
    </row>
    <row r="581" spans="2:65" s="1" customFormat="1" ht="21.75" customHeight="1">
      <c r="B581" s="30"/>
      <c r="C581" s="171" t="s">
        <v>972</v>
      </c>
      <c r="D581" s="171" t="s">
        <v>410</v>
      </c>
      <c r="E581" s="172" t="s">
        <v>1699</v>
      </c>
      <c r="F581" s="173" t="s">
        <v>1700</v>
      </c>
      <c r="G581" s="174" t="s">
        <v>187</v>
      </c>
      <c r="H581" s="175">
        <v>0.443</v>
      </c>
      <c r="I581" s="176"/>
      <c r="J581" s="177">
        <f>ROUND(I581*H581,2)</f>
        <v>0</v>
      </c>
      <c r="K581" s="178"/>
      <c r="L581" s="179"/>
      <c r="M581" s="180" t="s">
        <v>1</v>
      </c>
      <c r="N581" s="181" t="s">
        <v>46</v>
      </c>
      <c r="P581" s="145">
        <f>O581*H581</f>
        <v>0</v>
      </c>
      <c r="Q581" s="145">
        <v>1</v>
      </c>
      <c r="R581" s="145">
        <f>Q581*H581</f>
        <v>0.443</v>
      </c>
      <c r="S581" s="145">
        <v>0</v>
      </c>
      <c r="T581" s="146">
        <f>S581*H581</f>
        <v>0</v>
      </c>
      <c r="AR581" s="147" t="s">
        <v>221</v>
      </c>
      <c r="AT581" s="147" t="s">
        <v>410</v>
      </c>
      <c r="AU581" s="147" t="s">
        <v>98</v>
      </c>
      <c r="AY581" s="15" t="s">
        <v>168</v>
      </c>
      <c r="BE581" s="148">
        <f>IF(N581="základní",J581,0)</f>
        <v>0</v>
      </c>
      <c r="BF581" s="148">
        <f>IF(N581="snížená",J581,0)</f>
        <v>0</v>
      </c>
      <c r="BG581" s="148">
        <f>IF(N581="zákl. přenesená",J581,0)</f>
        <v>0</v>
      </c>
      <c r="BH581" s="148">
        <f>IF(N581="sníž. přenesená",J581,0)</f>
        <v>0</v>
      </c>
      <c r="BI581" s="148">
        <f>IF(N581="nulová",J581,0)</f>
        <v>0</v>
      </c>
      <c r="BJ581" s="15" t="s">
        <v>88</v>
      </c>
      <c r="BK581" s="148">
        <f>ROUND(I581*H581,2)</f>
        <v>0</v>
      </c>
      <c r="BL581" s="15" t="s">
        <v>174</v>
      </c>
      <c r="BM581" s="147" t="s">
        <v>1701</v>
      </c>
    </row>
    <row r="582" spans="2:51" s="12" customFormat="1" ht="10.2">
      <c r="B582" s="153"/>
      <c r="D582" s="154" t="s">
        <v>183</v>
      </c>
      <c r="E582" s="155" t="s">
        <v>1</v>
      </c>
      <c r="F582" s="156" t="s">
        <v>1702</v>
      </c>
      <c r="H582" s="157">
        <v>0.443</v>
      </c>
      <c r="I582" s="158"/>
      <c r="L582" s="153"/>
      <c r="M582" s="159"/>
      <c r="T582" s="160"/>
      <c r="AT582" s="155" t="s">
        <v>183</v>
      </c>
      <c r="AU582" s="155" t="s">
        <v>98</v>
      </c>
      <c r="AV582" s="12" t="s">
        <v>90</v>
      </c>
      <c r="AW582" s="12" t="s">
        <v>36</v>
      </c>
      <c r="AX582" s="12" t="s">
        <v>88</v>
      </c>
      <c r="AY582" s="155" t="s">
        <v>168</v>
      </c>
    </row>
    <row r="583" spans="2:65" s="1" customFormat="1" ht="24.15" customHeight="1">
      <c r="B583" s="30"/>
      <c r="C583" s="171" t="s">
        <v>977</v>
      </c>
      <c r="D583" s="171" t="s">
        <v>410</v>
      </c>
      <c r="E583" s="172" t="s">
        <v>1703</v>
      </c>
      <c r="F583" s="173" t="s">
        <v>1704</v>
      </c>
      <c r="G583" s="174" t="s">
        <v>187</v>
      </c>
      <c r="H583" s="175">
        <v>0.294</v>
      </c>
      <c r="I583" s="176"/>
      <c r="J583" s="177">
        <f>ROUND(I583*H583,2)</f>
        <v>0</v>
      </c>
      <c r="K583" s="178"/>
      <c r="L583" s="179"/>
      <c r="M583" s="180" t="s">
        <v>1</v>
      </c>
      <c r="N583" s="181" t="s">
        <v>46</v>
      </c>
      <c r="P583" s="145">
        <f>O583*H583</f>
        <v>0</v>
      </c>
      <c r="Q583" s="145">
        <v>1</v>
      </c>
      <c r="R583" s="145">
        <f>Q583*H583</f>
        <v>0.294</v>
      </c>
      <c r="S583" s="145">
        <v>0</v>
      </c>
      <c r="T583" s="146">
        <f>S583*H583</f>
        <v>0</v>
      </c>
      <c r="AR583" s="147" t="s">
        <v>221</v>
      </c>
      <c r="AT583" s="147" t="s">
        <v>410</v>
      </c>
      <c r="AU583" s="147" t="s">
        <v>98</v>
      </c>
      <c r="AY583" s="15" t="s">
        <v>168</v>
      </c>
      <c r="BE583" s="148">
        <f>IF(N583="základní",J583,0)</f>
        <v>0</v>
      </c>
      <c r="BF583" s="148">
        <f>IF(N583="snížená",J583,0)</f>
        <v>0</v>
      </c>
      <c r="BG583" s="148">
        <f>IF(N583="zákl. přenesená",J583,0)</f>
        <v>0</v>
      </c>
      <c r="BH583" s="148">
        <f>IF(N583="sníž. přenesená",J583,0)</f>
        <v>0</v>
      </c>
      <c r="BI583" s="148">
        <f>IF(N583="nulová",J583,0)</f>
        <v>0</v>
      </c>
      <c r="BJ583" s="15" t="s">
        <v>88</v>
      </c>
      <c r="BK583" s="148">
        <f>ROUND(I583*H583,2)</f>
        <v>0</v>
      </c>
      <c r="BL583" s="15" t="s">
        <v>174</v>
      </c>
      <c r="BM583" s="147" t="s">
        <v>1705</v>
      </c>
    </row>
    <row r="584" spans="2:51" s="12" customFormat="1" ht="10.2">
      <c r="B584" s="153"/>
      <c r="D584" s="154" t="s">
        <v>183</v>
      </c>
      <c r="E584" s="155" t="s">
        <v>1</v>
      </c>
      <c r="F584" s="156" t="s">
        <v>1706</v>
      </c>
      <c r="H584" s="157">
        <v>0.109</v>
      </c>
      <c r="I584" s="158"/>
      <c r="L584" s="153"/>
      <c r="M584" s="159"/>
      <c r="T584" s="160"/>
      <c r="AT584" s="155" t="s">
        <v>183</v>
      </c>
      <c r="AU584" s="155" t="s">
        <v>98</v>
      </c>
      <c r="AV584" s="12" t="s">
        <v>90</v>
      </c>
      <c r="AW584" s="12" t="s">
        <v>36</v>
      </c>
      <c r="AX584" s="12" t="s">
        <v>81</v>
      </c>
      <c r="AY584" s="155" t="s">
        <v>168</v>
      </c>
    </row>
    <row r="585" spans="2:51" s="12" customFormat="1" ht="10.2">
      <c r="B585" s="153"/>
      <c r="D585" s="154" t="s">
        <v>183</v>
      </c>
      <c r="E585" s="155" t="s">
        <v>1</v>
      </c>
      <c r="F585" s="156" t="s">
        <v>1707</v>
      </c>
      <c r="H585" s="157">
        <v>0.074</v>
      </c>
      <c r="I585" s="158"/>
      <c r="L585" s="153"/>
      <c r="M585" s="159"/>
      <c r="T585" s="160"/>
      <c r="AT585" s="155" t="s">
        <v>183</v>
      </c>
      <c r="AU585" s="155" t="s">
        <v>98</v>
      </c>
      <c r="AV585" s="12" t="s">
        <v>90</v>
      </c>
      <c r="AW585" s="12" t="s">
        <v>36</v>
      </c>
      <c r="AX585" s="12" t="s">
        <v>81</v>
      </c>
      <c r="AY585" s="155" t="s">
        <v>168</v>
      </c>
    </row>
    <row r="586" spans="2:51" s="12" customFormat="1" ht="10.2">
      <c r="B586" s="153"/>
      <c r="D586" s="154" t="s">
        <v>183</v>
      </c>
      <c r="E586" s="155" t="s">
        <v>1</v>
      </c>
      <c r="F586" s="156" t="s">
        <v>1708</v>
      </c>
      <c r="H586" s="157">
        <v>0.111</v>
      </c>
      <c r="I586" s="158"/>
      <c r="L586" s="153"/>
      <c r="M586" s="159"/>
      <c r="T586" s="160"/>
      <c r="AT586" s="155" t="s">
        <v>183</v>
      </c>
      <c r="AU586" s="155" t="s">
        <v>98</v>
      </c>
      <c r="AV586" s="12" t="s">
        <v>90</v>
      </c>
      <c r="AW586" s="12" t="s">
        <v>36</v>
      </c>
      <c r="AX586" s="12" t="s">
        <v>81</v>
      </c>
      <c r="AY586" s="155" t="s">
        <v>168</v>
      </c>
    </row>
    <row r="587" spans="2:51" s="13" customFormat="1" ht="10.2">
      <c r="B587" s="161"/>
      <c r="D587" s="154" t="s">
        <v>183</v>
      </c>
      <c r="E587" s="162" t="s">
        <v>1</v>
      </c>
      <c r="F587" s="163" t="s">
        <v>192</v>
      </c>
      <c r="H587" s="164">
        <v>0.294</v>
      </c>
      <c r="I587" s="165"/>
      <c r="L587" s="161"/>
      <c r="M587" s="166"/>
      <c r="T587" s="167"/>
      <c r="AT587" s="162" t="s">
        <v>183</v>
      </c>
      <c r="AU587" s="162" t="s">
        <v>98</v>
      </c>
      <c r="AV587" s="13" t="s">
        <v>174</v>
      </c>
      <c r="AW587" s="13" t="s">
        <v>36</v>
      </c>
      <c r="AX587" s="13" t="s">
        <v>88</v>
      </c>
      <c r="AY587" s="162" t="s">
        <v>168</v>
      </c>
    </row>
    <row r="588" spans="2:65" s="1" customFormat="1" ht="16.5" customHeight="1">
      <c r="B588" s="30"/>
      <c r="C588" s="171" t="s">
        <v>982</v>
      </c>
      <c r="D588" s="171" t="s">
        <v>410</v>
      </c>
      <c r="E588" s="172" t="s">
        <v>1037</v>
      </c>
      <c r="F588" s="173" t="s">
        <v>1038</v>
      </c>
      <c r="G588" s="174" t="s">
        <v>187</v>
      </c>
      <c r="H588" s="175">
        <v>0.283</v>
      </c>
      <c r="I588" s="176"/>
      <c r="J588" s="177">
        <f>ROUND(I588*H588,2)</f>
        <v>0</v>
      </c>
      <c r="K588" s="178"/>
      <c r="L588" s="179"/>
      <c r="M588" s="180" t="s">
        <v>1</v>
      </c>
      <c r="N588" s="181" t="s">
        <v>46</v>
      </c>
      <c r="P588" s="145">
        <f>O588*H588</f>
        <v>0</v>
      </c>
      <c r="Q588" s="145">
        <v>1</v>
      </c>
      <c r="R588" s="145">
        <f>Q588*H588</f>
        <v>0.283</v>
      </c>
      <c r="S588" s="145">
        <v>0</v>
      </c>
      <c r="T588" s="146">
        <f>S588*H588</f>
        <v>0</v>
      </c>
      <c r="AR588" s="147" t="s">
        <v>221</v>
      </c>
      <c r="AT588" s="147" t="s">
        <v>410</v>
      </c>
      <c r="AU588" s="147" t="s">
        <v>98</v>
      </c>
      <c r="AY588" s="15" t="s">
        <v>168</v>
      </c>
      <c r="BE588" s="148">
        <f>IF(N588="základní",J588,0)</f>
        <v>0</v>
      </c>
      <c r="BF588" s="148">
        <f>IF(N588="snížená",J588,0)</f>
        <v>0</v>
      </c>
      <c r="BG588" s="148">
        <f>IF(N588="zákl. přenesená",J588,0)</f>
        <v>0</v>
      </c>
      <c r="BH588" s="148">
        <f>IF(N588="sníž. přenesená",J588,0)</f>
        <v>0</v>
      </c>
      <c r="BI588" s="148">
        <f>IF(N588="nulová",J588,0)</f>
        <v>0</v>
      </c>
      <c r="BJ588" s="15" t="s">
        <v>88</v>
      </c>
      <c r="BK588" s="148">
        <f>ROUND(I588*H588,2)</f>
        <v>0</v>
      </c>
      <c r="BL588" s="15" t="s">
        <v>174</v>
      </c>
      <c r="BM588" s="147" t="s">
        <v>1709</v>
      </c>
    </row>
    <row r="589" spans="2:51" s="12" customFormat="1" ht="10.2">
      <c r="B589" s="153"/>
      <c r="D589" s="154" t="s">
        <v>183</v>
      </c>
      <c r="E589" s="155" t="s">
        <v>1</v>
      </c>
      <c r="F589" s="156" t="s">
        <v>1710</v>
      </c>
      <c r="H589" s="157">
        <v>0.283</v>
      </c>
      <c r="I589" s="158"/>
      <c r="L589" s="153"/>
      <c r="M589" s="159"/>
      <c r="T589" s="160"/>
      <c r="AT589" s="155" t="s">
        <v>183</v>
      </c>
      <c r="AU589" s="155" t="s">
        <v>98</v>
      </c>
      <c r="AV589" s="12" t="s">
        <v>90</v>
      </c>
      <c r="AW589" s="12" t="s">
        <v>36</v>
      </c>
      <c r="AX589" s="12" t="s">
        <v>88</v>
      </c>
      <c r="AY589" s="155" t="s">
        <v>168</v>
      </c>
    </row>
    <row r="590" spans="2:65" s="1" customFormat="1" ht="16.5" customHeight="1">
      <c r="B590" s="30"/>
      <c r="C590" s="135" t="s">
        <v>988</v>
      </c>
      <c r="D590" s="135" t="s">
        <v>170</v>
      </c>
      <c r="E590" s="136" t="s">
        <v>1711</v>
      </c>
      <c r="F590" s="137" t="s">
        <v>1712</v>
      </c>
      <c r="G590" s="138" t="s">
        <v>566</v>
      </c>
      <c r="H590" s="139">
        <v>1</v>
      </c>
      <c r="I590" s="140"/>
      <c r="J590" s="141">
        <f>ROUND(I590*H590,2)</f>
        <v>0</v>
      </c>
      <c r="K590" s="142"/>
      <c r="L590" s="30"/>
      <c r="M590" s="143" t="s">
        <v>1</v>
      </c>
      <c r="N590" s="144" t="s">
        <v>46</v>
      </c>
      <c r="P590" s="145">
        <f>O590*H590</f>
        <v>0</v>
      </c>
      <c r="Q590" s="145">
        <v>0.01221</v>
      </c>
      <c r="R590" s="145">
        <f>Q590*H590</f>
        <v>0.01221</v>
      </c>
      <c r="S590" s="145">
        <v>0</v>
      </c>
      <c r="T590" s="146">
        <f>S590*H590</f>
        <v>0</v>
      </c>
      <c r="AR590" s="147" t="s">
        <v>174</v>
      </c>
      <c r="AT590" s="147" t="s">
        <v>170</v>
      </c>
      <c r="AU590" s="147" t="s">
        <v>98</v>
      </c>
      <c r="AY590" s="15" t="s">
        <v>168</v>
      </c>
      <c r="BE590" s="148">
        <f>IF(N590="základní",J590,0)</f>
        <v>0</v>
      </c>
      <c r="BF590" s="148">
        <f>IF(N590="snížená",J590,0)</f>
        <v>0</v>
      </c>
      <c r="BG590" s="148">
        <f>IF(N590="zákl. přenesená",J590,0)</f>
        <v>0</v>
      </c>
      <c r="BH590" s="148">
        <f>IF(N590="sníž. přenesená",J590,0)</f>
        <v>0</v>
      </c>
      <c r="BI590" s="148">
        <f>IF(N590="nulová",J590,0)</f>
        <v>0</v>
      </c>
      <c r="BJ590" s="15" t="s">
        <v>88</v>
      </c>
      <c r="BK590" s="148">
        <f>ROUND(I590*H590,2)</f>
        <v>0</v>
      </c>
      <c r="BL590" s="15" t="s">
        <v>174</v>
      </c>
      <c r="BM590" s="147" t="s">
        <v>1713</v>
      </c>
    </row>
    <row r="591" spans="2:65" s="1" customFormat="1" ht="24.15" customHeight="1">
      <c r="B591" s="30"/>
      <c r="C591" s="135" t="s">
        <v>993</v>
      </c>
      <c r="D591" s="135" t="s">
        <v>170</v>
      </c>
      <c r="E591" s="136" t="s">
        <v>983</v>
      </c>
      <c r="F591" s="137" t="s">
        <v>984</v>
      </c>
      <c r="G591" s="138" t="s">
        <v>179</v>
      </c>
      <c r="H591" s="139">
        <v>39.717</v>
      </c>
      <c r="I591" s="140"/>
      <c r="J591" s="141">
        <f>ROUND(I591*H591,2)</f>
        <v>0</v>
      </c>
      <c r="K591" s="142"/>
      <c r="L591" s="30"/>
      <c r="M591" s="143" t="s">
        <v>1</v>
      </c>
      <c r="N591" s="144" t="s">
        <v>46</v>
      </c>
      <c r="P591" s="145">
        <f>O591*H591</f>
        <v>0</v>
      </c>
      <c r="Q591" s="145">
        <v>0.043</v>
      </c>
      <c r="R591" s="145">
        <f>Q591*H591</f>
        <v>1.7078309999999999</v>
      </c>
      <c r="S591" s="145">
        <v>0.043</v>
      </c>
      <c r="T591" s="146">
        <f>S591*H591</f>
        <v>1.7078309999999999</v>
      </c>
      <c r="AR591" s="147" t="s">
        <v>174</v>
      </c>
      <c r="AT591" s="147" t="s">
        <v>170</v>
      </c>
      <c r="AU591" s="147" t="s">
        <v>98</v>
      </c>
      <c r="AY591" s="15" t="s">
        <v>168</v>
      </c>
      <c r="BE591" s="148">
        <f>IF(N591="základní",J591,0)</f>
        <v>0</v>
      </c>
      <c r="BF591" s="148">
        <f>IF(N591="snížená",J591,0)</f>
        <v>0</v>
      </c>
      <c r="BG591" s="148">
        <f>IF(N591="zákl. přenesená",J591,0)</f>
        <v>0</v>
      </c>
      <c r="BH591" s="148">
        <f>IF(N591="sníž. přenesená",J591,0)</f>
        <v>0</v>
      </c>
      <c r="BI591" s="148">
        <f>IF(N591="nulová",J591,0)</f>
        <v>0</v>
      </c>
      <c r="BJ591" s="15" t="s">
        <v>88</v>
      </c>
      <c r="BK591" s="148">
        <f>ROUND(I591*H591,2)</f>
        <v>0</v>
      </c>
      <c r="BL591" s="15" t="s">
        <v>174</v>
      </c>
      <c r="BM591" s="147" t="s">
        <v>1714</v>
      </c>
    </row>
    <row r="592" spans="2:47" s="1" customFormat="1" ht="10.2">
      <c r="B592" s="30"/>
      <c r="D592" s="149" t="s">
        <v>181</v>
      </c>
      <c r="F592" s="150" t="s">
        <v>986</v>
      </c>
      <c r="I592" s="151"/>
      <c r="L592" s="30"/>
      <c r="M592" s="152"/>
      <c r="T592" s="54"/>
      <c r="AT592" s="15" t="s">
        <v>181</v>
      </c>
      <c r="AU592" s="15" t="s">
        <v>98</v>
      </c>
    </row>
    <row r="593" spans="2:51" s="12" customFormat="1" ht="20.4">
      <c r="B593" s="153"/>
      <c r="D593" s="154" t="s">
        <v>183</v>
      </c>
      <c r="E593" s="155" t="s">
        <v>1</v>
      </c>
      <c r="F593" s="156" t="s">
        <v>1715</v>
      </c>
      <c r="H593" s="157">
        <v>39.717</v>
      </c>
      <c r="I593" s="158"/>
      <c r="L593" s="153"/>
      <c r="M593" s="159"/>
      <c r="T593" s="160"/>
      <c r="AT593" s="155" t="s">
        <v>183</v>
      </c>
      <c r="AU593" s="155" t="s">
        <v>98</v>
      </c>
      <c r="AV593" s="12" t="s">
        <v>90</v>
      </c>
      <c r="AW593" s="12" t="s">
        <v>36</v>
      </c>
      <c r="AX593" s="12" t="s">
        <v>88</v>
      </c>
      <c r="AY593" s="155" t="s">
        <v>168</v>
      </c>
    </row>
    <row r="594" spans="2:65" s="1" customFormat="1" ht="24.15" customHeight="1">
      <c r="B594" s="30"/>
      <c r="C594" s="135" t="s">
        <v>998</v>
      </c>
      <c r="D594" s="135" t="s">
        <v>170</v>
      </c>
      <c r="E594" s="136" t="s">
        <v>989</v>
      </c>
      <c r="F594" s="137" t="s">
        <v>990</v>
      </c>
      <c r="G594" s="138" t="s">
        <v>179</v>
      </c>
      <c r="H594" s="139">
        <v>39.717</v>
      </c>
      <c r="I594" s="140"/>
      <c r="J594" s="141">
        <f>ROUND(I594*H594,2)</f>
        <v>0</v>
      </c>
      <c r="K594" s="142"/>
      <c r="L594" s="30"/>
      <c r="M594" s="143" t="s">
        <v>1</v>
      </c>
      <c r="N594" s="144" t="s">
        <v>46</v>
      </c>
      <c r="P594" s="145">
        <f>O594*H594</f>
        <v>0</v>
      </c>
      <c r="Q594" s="145">
        <v>0.00126</v>
      </c>
      <c r="R594" s="145">
        <f>Q594*H594</f>
        <v>0.05004342</v>
      </c>
      <c r="S594" s="145">
        <v>0</v>
      </c>
      <c r="T594" s="146">
        <f>S594*H594</f>
        <v>0</v>
      </c>
      <c r="AR594" s="147" t="s">
        <v>174</v>
      </c>
      <c r="AT594" s="147" t="s">
        <v>170</v>
      </c>
      <c r="AU594" s="147" t="s">
        <v>98</v>
      </c>
      <c r="AY594" s="15" t="s">
        <v>168</v>
      </c>
      <c r="BE594" s="148">
        <f>IF(N594="základní",J594,0)</f>
        <v>0</v>
      </c>
      <c r="BF594" s="148">
        <f>IF(N594="snížená",J594,0)</f>
        <v>0</v>
      </c>
      <c r="BG594" s="148">
        <f>IF(N594="zákl. přenesená",J594,0)</f>
        <v>0</v>
      </c>
      <c r="BH594" s="148">
        <f>IF(N594="sníž. přenesená",J594,0)</f>
        <v>0</v>
      </c>
      <c r="BI594" s="148">
        <f>IF(N594="nulová",J594,0)</f>
        <v>0</v>
      </c>
      <c r="BJ594" s="15" t="s">
        <v>88</v>
      </c>
      <c r="BK594" s="148">
        <f>ROUND(I594*H594,2)</f>
        <v>0</v>
      </c>
      <c r="BL594" s="15" t="s">
        <v>174</v>
      </c>
      <c r="BM594" s="147" t="s">
        <v>1716</v>
      </c>
    </row>
    <row r="595" spans="2:47" s="1" customFormat="1" ht="10.2">
      <c r="B595" s="30"/>
      <c r="D595" s="149" t="s">
        <v>181</v>
      </c>
      <c r="F595" s="150" t="s">
        <v>992</v>
      </c>
      <c r="I595" s="151"/>
      <c r="L595" s="30"/>
      <c r="M595" s="152"/>
      <c r="T595" s="54"/>
      <c r="AT595" s="15" t="s">
        <v>181</v>
      </c>
      <c r="AU595" s="15" t="s">
        <v>98</v>
      </c>
    </row>
    <row r="596" spans="2:65" s="1" customFormat="1" ht="16.5" customHeight="1">
      <c r="B596" s="30"/>
      <c r="C596" s="171" t="s">
        <v>1003</v>
      </c>
      <c r="D596" s="171" t="s">
        <v>410</v>
      </c>
      <c r="E596" s="172" t="s">
        <v>994</v>
      </c>
      <c r="F596" s="173" t="s">
        <v>995</v>
      </c>
      <c r="G596" s="174" t="s">
        <v>767</v>
      </c>
      <c r="H596" s="175">
        <v>73.476</v>
      </c>
      <c r="I596" s="176"/>
      <c r="J596" s="177">
        <f>ROUND(I596*H596,2)</f>
        <v>0</v>
      </c>
      <c r="K596" s="178"/>
      <c r="L596" s="179"/>
      <c r="M596" s="180" t="s">
        <v>1</v>
      </c>
      <c r="N596" s="181" t="s">
        <v>46</v>
      </c>
      <c r="P596" s="145">
        <f>O596*H596</f>
        <v>0</v>
      </c>
      <c r="Q596" s="145">
        <v>0.001</v>
      </c>
      <c r="R596" s="145">
        <f>Q596*H596</f>
        <v>0.073476</v>
      </c>
      <c r="S596" s="145">
        <v>0</v>
      </c>
      <c r="T596" s="146">
        <f>S596*H596</f>
        <v>0</v>
      </c>
      <c r="AR596" s="147" t="s">
        <v>221</v>
      </c>
      <c r="AT596" s="147" t="s">
        <v>410</v>
      </c>
      <c r="AU596" s="147" t="s">
        <v>98</v>
      </c>
      <c r="AY596" s="15" t="s">
        <v>168</v>
      </c>
      <c r="BE596" s="148">
        <f>IF(N596="základní",J596,0)</f>
        <v>0</v>
      </c>
      <c r="BF596" s="148">
        <f>IF(N596="snížená",J596,0)</f>
        <v>0</v>
      </c>
      <c r="BG596" s="148">
        <f>IF(N596="zákl. přenesená",J596,0)</f>
        <v>0</v>
      </c>
      <c r="BH596" s="148">
        <f>IF(N596="sníž. přenesená",J596,0)</f>
        <v>0</v>
      </c>
      <c r="BI596" s="148">
        <f>IF(N596="nulová",J596,0)</f>
        <v>0</v>
      </c>
      <c r="BJ596" s="15" t="s">
        <v>88</v>
      </c>
      <c r="BK596" s="148">
        <f>ROUND(I596*H596,2)</f>
        <v>0</v>
      </c>
      <c r="BL596" s="15" t="s">
        <v>174</v>
      </c>
      <c r="BM596" s="147" t="s">
        <v>1717</v>
      </c>
    </row>
    <row r="597" spans="2:51" s="12" customFormat="1" ht="10.2">
      <c r="B597" s="153"/>
      <c r="D597" s="154" t="s">
        <v>183</v>
      </c>
      <c r="F597" s="156" t="s">
        <v>1718</v>
      </c>
      <c r="H597" s="157">
        <v>73.476</v>
      </c>
      <c r="I597" s="158"/>
      <c r="L597" s="153"/>
      <c r="M597" s="159"/>
      <c r="T597" s="160"/>
      <c r="AT597" s="155" t="s">
        <v>183</v>
      </c>
      <c r="AU597" s="155" t="s">
        <v>98</v>
      </c>
      <c r="AV597" s="12" t="s">
        <v>90</v>
      </c>
      <c r="AW597" s="12" t="s">
        <v>4</v>
      </c>
      <c r="AX597" s="12" t="s">
        <v>88</v>
      </c>
      <c r="AY597" s="155" t="s">
        <v>168</v>
      </c>
    </row>
    <row r="598" spans="2:63" s="11" customFormat="1" ht="20.85" customHeight="1">
      <c r="B598" s="123"/>
      <c r="D598" s="124" t="s">
        <v>80</v>
      </c>
      <c r="E598" s="133" t="s">
        <v>1719</v>
      </c>
      <c r="F598" s="133" t="s">
        <v>1720</v>
      </c>
      <c r="I598" s="126"/>
      <c r="J598" s="134">
        <f>BK598</f>
        <v>0</v>
      </c>
      <c r="L598" s="123"/>
      <c r="M598" s="128"/>
      <c r="P598" s="129">
        <f>SUM(P599:P641)</f>
        <v>0</v>
      </c>
      <c r="R598" s="129">
        <f>SUM(R599:R641)</f>
        <v>27.099341050000003</v>
      </c>
      <c r="T598" s="130">
        <f>SUM(T599:T641)</f>
        <v>1.7752549999999998</v>
      </c>
      <c r="AR598" s="124" t="s">
        <v>88</v>
      </c>
      <c r="AT598" s="131" t="s">
        <v>80</v>
      </c>
      <c r="AU598" s="131" t="s">
        <v>90</v>
      </c>
      <c r="AY598" s="124" t="s">
        <v>168</v>
      </c>
      <c r="BK598" s="132">
        <f>SUM(BK599:BK641)</f>
        <v>0</v>
      </c>
    </row>
    <row r="599" spans="2:65" s="1" customFormat="1" ht="33" customHeight="1">
      <c r="B599" s="30"/>
      <c r="C599" s="135" t="s">
        <v>1008</v>
      </c>
      <c r="D599" s="135" t="s">
        <v>170</v>
      </c>
      <c r="E599" s="136" t="s">
        <v>1721</v>
      </c>
      <c r="F599" s="137" t="s">
        <v>1722</v>
      </c>
      <c r="G599" s="138" t="s">
        <v>767</v>
      </c>
      <c r="H599" s="139">
        <v>1892.095</v>
      </c>
      <c r="I599" s="140"/>
      <c r="J599" s="141">
        <f>ROUND(I599*H599,2)</f>
        <v>0</v>
      </c>
      <c r="K599" s="142"/>
      <c r="L599" s="30"/>
      <c r="M599" s="143" t="s">
        <v>1</v>
      </c>
      <c r="N599" s="144" t="s">
        <v>46</v>
      </c>
      <c r="P599" s="145">
        <f>O599*H599</f>
        <v>0</v>
      </c>
      <c r="Q599" s="145">
        <v>0.01221</v>
      </c>
      <c r="R599" s="145">
        <f>Q599*H599</f>
        <v>23.10247995</v>
      </c>
      <c r="S599" s="145">
        <v>0</v>
      </c>
      <c r="T599" s="146">
        <f>S599*H599</f>
        <v>0</v>
      </c>
      <c r="AR599" s="147" t="s">
        <v>174</v>
      </c>
      <c r="AT599" s="147" t="s">
        <v>170</v>
      </c>
      <c r="AU599" s="147" t="s">
        <v>98</v>
      </c>
      <c r="AY599" s="15" t="s">
        <v>168</v>
      </c>
      <c r="BE599" s="148">
        <f>IF(N599="základní",J599,0)</f>
        <v>0</v>
      </c>
      <c r="BF599" s="148">
        <f>IF(N599="snížená",J599,0)</f>
        <v>0</v>
      </c>
      <c r="BG599" s="148">
        <f>IF(N599="zákl. přenesená",J599,0)</f>
        <v>0</v>
      </c>
      <c r="BH599" s="148">
        <f>IF(N599="sníž. přenesená",J599,0)</f>
        <v>0</v>
      </c>
      <c r="BI599" s="148">
        <f>IF(N599="nulová",J599,0)</f>
        <v>0</v>
      </c>
      <c r="BJ599" s="15" t="s">
        <v>88</v>
      </c>
      <c r="BK599" s="148">
        <f>ROUND(I599*H599,2)</f>
        <v>0</v>
      </c>
      <c r="BL599" s="15" t="s">
        <v>174</v>
      </c>
      <c r="BM599" s="147" t="s">
        <v>1723</v>
      </c>
    </row>
    <row r="600" spans="2:51" s="12" customFormat="1" ht="10.2">
      <c r="B600" s="153"/>
      <c r="D600" s="154" t="s">
        <v>183</v>
      </c>
      <c r="E600" s="155" t="s">
        <v>1</v>
      </c>
      <c r="F600" s="156" t="s">
        <v>1724</v>
      </c>
      <c r="H600" s="157">
        <v>590</v>
      </c>
      <c r="I600" s="158"/>
      <c r="L600" s="153"/>
      <c r="M600" s="159"/>
      <c r="T600" s="160"/>
      <c r="AT600" s="155" t="s">
        <v>183</v>
      </c>
      <c r="AU600" s="155" t="s">
        <v>98</v>
      </c>
      <c r="AV600" s="12" t="s">
        <v>90</v>
      </c>
      <c r="AW600" s="12" t="s">
        <v>36</v>
      </c>
      <c r="AX600" s="12" t="s">
        <v>81</v>
      </c>
      <c r="AY600" s="155" t="s">
        <v>168</v>
      </c>
    </row>
    <row r="601" spans="2:51" s="12" customFormat="1" ht="10.2">
      <c r="B601" s="153"/>
      <c r="D601" s="154" t="s">
        <v>183</v>
      </c>
      <c r="E601" s="155" t="s">
        <v>1</v>
      </c>
      <c r="F601" s="156" t="s">
        <v>1692</v>
      </c>
      <c r="H601" s="157">
        <v>505.2</v>
      </c>
      <c r="I601" s="158"/>
      <c r="L601" s="153"/>
      <c r="M601" s="159"/>
      <c r="T601" s="160"/>
      <c r="AT601" s="155" t="s">
        <v>183</v>
      </c>
      <c r="AU601" s="155" t="s">
        <v>98</v>
      </c>
      <c r="AV601" s="12" t="s">
        <v>90</v>
      </c>
      <c r="AW601" s="12" t="s">
        <v>36</v>
      </c>
      <c r="AX601" s="12" t="s">
        <v>81</v>
      </c>
      <c r="AY601" s="155" t="s">
        <v>168</v>
      </c>
    </row>
    <row r="602" spans="2:51" s="12" customFormat="1" ht="10.2">
      <c r="B602" s="153"/>
      <c r="D602" s="154" t="s">
        <v>183</v>
      </c>
      <c r="E602" s="155" t="s">
        <v>1</v>
      </c>
      <c r="F602" s="156" t="s">
        <v>1725</v>
      </c>
      <c r="H602" s="157">
        <v>140.2</v>
      </c>
      <c r="I602" s="158"/>
      <c r="L602" s="153"/>
      <c r="M602" s="159"/>
      <c r="T602" s="160"/>
      <c r="AT602" s="155" t="s">
        <v>183</v>
      </c>
      <c r="AU602" s="155" t="s">
        <v>98</v>
      </c>
      <c r="AV602" s="12" t="s">
        <v>90</v>
      </c>
      <c r="AW602" s="12" t="s">
        <v>36</v>
      </c>
      <c r="AX602" s="12" t="s">
        <v>81</v>
      </c>
      <c r="AY602" s="155" t="s">
        <v>168</v>
      </c>
    </row>
    <row r="603" spans="2:51" s="12" customFormat="1" ht="10.2">
      <c r="B603" s="153"/>
      <c r="D603" s="154" t="s">
        <v>183</v>
      </c>
      <c r="E603" s="155" t="s">
        <v>1</v>
      </c>
      <c r="F603" s="156" t="s">
        <v>1726</v>
      </c>
      <c r="H603" s="157">
        <v>23.7</v>
      </c>
      <c r="I603" s="158"/>
      <c r="L603" s="153"/>
      <c r="M603" s="159"/>
      <c r="T603" s="160"/>
      <c r="AT603" s="155" t="s">
        <v>183</v>
      </c>
      <c r="AU603" s="155" t="s">
        <v>98</v>
      </c>
      <c r="AV603" s="12" t="s">
        <v>90</v>
      </c>
      <c r="AW603" s="12" t="s">
        <v>36</v>
      </c>
      <c r="AX603" s="12" t="s">
        <v>81</v>
      </c>
      <c r="AY603" s="155" t="s">
        <v>168</v>
      </c>
    </row>
    <row r="604" spans="2:51" s="12" customFormat="1" ht="10.2">
      <c r="B604" s="153"/>
      <c r="D604" s="154" t="s">
        <v>183</v>
      </c>
      <c r="E604" s="155" t="s">
        <v>1</v>
      </c>
      <c r="F604" s="156" t="s">
        <v>1727</v>
      </c>
      <c r="H604" s="157">
        <v>116.4</v>
      </c>
      <c r="I604" s="158"/>
      <c r="L604" s="153"/>
      <c r="M604" s="159"/>
      <c r="T604" s="160"/>
      <c r="AT604" s="155" t="s">
        <v>183</v>
      </c>
      <c r="AU604" s="155" t="s">
        <v>98</v>
      </c>
      <c r="AV604" s="12" t="s">
        <v>90</v>
      </c>
      <c r="AW604" s="12" t="s">
        <v>36</v>
      </c>
      <c r="AX604" s="12" t="s">
        <v>81</v>
      </c>
      <c r="AY604" s="155" t="s">
        <v>168</v>
      </c>
    </row>
    <row r="605" spans="2:51" s="12" customFormat="1" ht="10.2">
      <c r="B605" s="153"/>
      <c r="D605" s="154" t="s">
        <v>183</v>
      </c>
      <c r="E605" s="155" t="s">
        <v>1</v>
      </c>
      <c r="F605" s="156" t="s">
        <v>1728</v>
      </c>
      <c r="H605" s="157">
        <v>107.1</v>
      </c>
      <c r="I605" s="158"/>
      <c r="L605" s="153"/>
      <c r="M605" s="159"/>
      <c r="T605" s="160"/>
      <c r="AT605" s="155" t="s">
        <v>183</v>
      </c>
      <c r="AU605" s="155" t="s">
        <v>98</v>
      </c>
      <c r="AV605" s="12" t="s">
        <v>90</v>
      </c>
      <c r="AW605" s="12" t="s">
        <v>36</v>
      </c>
      <c r="AX605" s="12" t="s">
        <v>81</v>
      </c>
      <c r="AY605" s="155" t="s">
        <v>168</v>
      </c>
    </row>
    <row r="606" spans="2:51" s="12" customFormat="1" ht="10.2">
      <c r="B606" s="153"/>
      <c r="D606" s="154" t="s">
        <v>183</v>
      </c>
      <c r="E606" s="155" t="s">
        <v>1</v>
      </c>
      <c r="F606" s="156" t="s">
        <v>1729</v>
      </c>
      <c r="H606" s="157">
        <v>27.7</v>
      </c>
      <c r="I606" s="158"/>
      <c r="L606" s="153"/>
      <c r="M606" s="159"/>
      <c r="T606" s="160"/>
      <c r="AT606" s="155" t="s">
        <v>183</v>
      </c>
      <c r="AU606" s="155" t="s">
        <v>98</v>
      </c>
      <c r="AV606" s="12" t="s">
        <v>90</v>
      </c>
      <c r="AW606" s="12" t="s">
        <v>36</v>
      </c>
      <c r="AX606" s="12" t="s">
        <v>81</v>
      </c>
      <c r="AY606" s="155" t="s">
        <v>168</v>
      </c>
    </row>
    <row r="607" spans="2:51" s="12" customFormat="1" ht="10.2">
      <c r="B607" s="153"/>
      <c r="D607" s="154" t="s">
        <v>183</v>
      </c>
      <c r="E607" s="155" t="s">
        <v>1</v>
      </c>
      <c r="F607" s="156" t="s">
        <v>1730</v>
      </c>
      <c r="H607" s="157">
        <v>40.7</v>
      </c>
      <c r="I607" s="158"/>
      <c r="L607" s="153"/>
      <c r="M607" s="159"/>
      <c r="T607" s="160"/>
      <c r="AT607" s="155" t="s">
        <v>183</v>
      </c>
      <c r="AU607" s="155" t="s">
        <v>98</v>
      </c>
      <c r="AV607" s="12" t="s">
        <v>90</v>
      </c>
      <c r="AW607" s="12" t="s">
        <v>36</v>
      </c>
      <c r="AX607" s="12" t="s">
        <v>81</v>
      </c>
      <c r="AY607" s="155" t="s">
        <v>168</v>
      </c>
    </row>
    <row r="608" spans="2:51" s="12" customFormat="1" ht="10.2">
      <c r="B608" s="153"/>
      <c r="D608" s="154" t="s">
        <v>183</v>
      </c>
      <c r="E608" s="155" t="s">
        <v>1</v>
      </c>
      <c r="F608" s="156" t="s">
        <v>1731</v>
      </c>
      <c r="H608" s="157">
        <v>55.2</v>
      </c>
      <c r="I608" s="158"/>
      <c r="L608" s="153"/>
      <c r="M608" s="159"/>
      <c r="T608" s="160"/>
      <c r="AT608" s="155" t="s">
        <v>183</v>
      </c>
      <c r="AU608" s="155" t="s">
        <v>98</v>
      </c>
      <c r="AV608" s="12" t="s">
        <v>90</v>
      </c>
      <c r="AW608" s="12" t="s">
        <v>36</v>
      </c>
      <c r="AX608" s="12" t="s">
        <v>81</v>
      </c>
      <c r="AY608" s="155" t="s">
        <v>168</v>
      </c>
    </row>
    <row r="609" spans="2:51" s="12" customFormat="1" ht="10.2">
      <c r="B609" s="153"/>
      <c r="D609" s="154" t="s">
        <v>183</v>
      </c>
      <c r="E609" s="155" t="s">
        <v>1</v>
      </c>
      <c r="F609" s="156" t="s">
        <v>1732</v>
      </c>
      <c r="H609" s="157">
        <v>39.1</v>
      </c>
      <c r="I609" s="158"/>
      <c r="L609" s="153"/>
      <c r="M609" s="159"/>
      <c r="T609" s="160"/>
      <c r="AT609" s="155" t="s">
        <v>183</v>
      </c>
      <c r="AU609" s="155" t="s">
        <v>98</v>
      </c>
      <c r="AV609" s="12" t="s">
        <v>90</v>
      </c>
      <c r="AW609" s="12" t="s">
        <v>36</v>
      </c>
      <c r="AX609" s="12" t="s">
        <v>81</v>
      </c>
      <c r="AY609" s="155" t="s">
        <v>168</v>
      </c>
    </row>
    <row r="610" spans="2:51" s="12" customFormat="1" ht="10.2">
      <c r="B610" s="153"/>
      <c r="D610" s="154" t="s">
        <v>183</v>
      </c>
      <c r="E610" s="155" t="s">
        <v>1</v>
      </c>
      <c r="F610" s="156" t="s">
        <v>1733</v>
      </c>
      <c r="H610" s="157">
        <v>246.795</v>
      </c>
      <c r="I610" s="158"/>
      <c r="L610" s="153"/>
      <c r="M610" s="159"/>
      <c r="T610" s="160"/>
      <c r="AT610" s="155" t="s">
        <v>183</v>
      </c>
      <c r="AU610" s="155" t="s">
        <v>98</v>
      </c>
      <c r="AV610" s="12" t="s">
        <v>90</v>
      </c>
      <c r="AW610" s="12" t="s">
        <v>36</v>
      </c>
      <c r="AX610" s="12" t="s">
        <v>81</v>
      </c>
      <c r="AY610" s="155" t="s">
        <v>168</v>
      </c>
    </row>
    <row r="611" spans="2:51" s="13" customFormat="1" ht="10.2">
      <c r="B611" s="161"/>
      <c r="D611" s="154" t="s">
        <v>183</v>
      </c>
      <c r="E611" s="162" t="s">
        <v>1</v>
      </c>
      <c r="F611" s="163" t="s">
        <v>192</v>
      </c>
      <c r="H611" s="164">
        <v>1892.0950000000003</v>
      </c>
      <c r="I611" s="165"/>
      <c r="L611" s="161"/>
      <c r="M611" s="166"/>
      <c r="T611" s="167"/>
      <c r="AT611" s="162" t="s">
        <v>183</v>
      </c>
      <c r="AU611" s="162" t="s">
        <v>98</v>
      </c>
      <c r="AV611" s="13" t="s">
        <v>174</v>
      </c>
      <c r="AW611" s="13" t="s">
        <v>36</v>
      </c>
      <c r="AX611" s="13" t="s">
        <v>88</v>
      </c>
      <c r="AY611" s="162" t="s">
        <v>168</v>
      </c>
    </row>
    <row r="612" spans="2:65" s="1" customFormat="1" ht="21.75" customHeight="1">
      <c r="B612" s="30"/>
      <c r="C612" s="171" t="s">
        <v>1012</v>
      </c>
      <c r="D612" s="171" t="s">
        <v>410</v>
      </c>
      <c r="E612" s="172" t="s">
        <v>1355</v>
      </c>
      <c r="F612" s="173" t="s">
        <v>1356</v>
      </c>
      <c r="G612" s="174" t="s">
        <v>187</v>
      </c>
      <c r="H612" s="175">
        <v>1.205</v>
      </c>
      <c r="I612" s="176"/>
      <c r="J612" s="177">
        <f>ROUND(I612*H612,2)</f>
        <v>0</v>
      </c>
      <c r="K612" s="178"/>
      <c r="L612" s="179"/>
      <c r="M612" s="180" t="s">
        <v>1</v>
      </c>
      <c r="N612" s="181" t="s">
        <v>46</v>
      </c>
      <c r="P612" s="145">
        <f>O612*H612</f>
        <v>0</v>
      </c>
      <c r="Q612" s="145">
        <v>1</v>
      </c>
      <c r="R612" s="145">
        <f>Q612*H612</f>
        <v>1.205</v>
      </c>
      <c r="S612" s="145">
        <v>0</v>
      </c>
      <c r="T612" s="146">
        <f>S612*H612</f>
        <v>0</v>
      </c>
      <c r="AR612" s="147" t="s">
        <v>221</v>
      </c>
      <c r="AT612" s="147" t="s">
        <v>410</v>
      </c>
      <c r="AU612" s="147" t="s">
        <v>98</v>
      </c>
      <c r="AY612" s="15" t="s">
        <v>168</v>
      </c>
      <c r="BE612" s="148">
        <f>IF(N612="základní",J612,0)</f>
        <v>0</v>
      </c>
      <c r="BF612" s="148">
        <f>IF(N612="snížená",J612,0)</f>
        <v>0</v>
      </c>
      <c r="BG612" s="148">
        <f>IF(N612="zákl. přenesená",J612,0)</f>
        <v>0</v>
      </c>
      <c r="BH612" s="148">
        <f>IF(N612="sníž. přenesená",J612,0)</f>
        <v>0</v>
      </c>
      <c r="BI612" s="148">
        <f>IF(N612="nulová",J612,0)</f>
        <v>0</v>
      </c>
      <c r="BJ612" s="15" t="s">
        <v>88</v>
      </c>
      <c r="BK612" s="148">
        <f>ROUND(I612*H612,2)</f>
        <v>0</v>
      </c>
      <c r="BL612" s="15" t="s">
        <v>174</v>
      </c>
      <c r="BM612" s="147" t="s">
        <v>1734</v>
      </c>
    </row>
    <row r="613" spans="2:51" s="12" customFormat="1" ht="10.2">
      <c r="B613" s="153"/>
      <c r="D613" s="154" t="s">
        <v>183</v>
      </c>
      <c r="E613" s="155" t="s">
        <v>1</v>
      </c>
      <c r="F613" s="156" t="s">
        <v>1735</v>
      </c>
      <c r="H613" s="157">
        <v>0.649</v>
      </c>
      <c r="I613" s="158"/>
      <c r="L613" s="153"/>
      <c r="M613" s="159"/>
      <c r="T613" s="160"/>
      <c r="AT613" s="155" t="s">
        <v>183</v>
      </c>
      <c r="AU613" s="155" t="s">
        <v>98</v>
      </c>
      <c r="AV613" s="12" t="s">
        <v>90</v>
      </c>
      <c r="AW613" s="12" t="s">
        <v>36</v>
      </c>
      <c r="AX613" s="12" t="s">
        <v>81</v>
      </c>
      <c r="AY613" s="155" t="s">
        <v>168</v>
      </c>
    </row>
    <row r="614" spans="2:51" s="12" customFormat="1" ht="10.2">
      <c r="B614" s="153"/>
      <c r="D614" s="154" t="s">
        <v>183</v>
      </c>
      <c r="E614" s="155" t="s">
        <v>1</v>
      </c>
      <c r="F614" s="156" t="s">
        <v>1698</v>
      </c>
      <c r="H614" s="157">
        <v>0.556</v>
      </c>
      <c r="I614" s="158"/>
      <c r="L614" s="153"/>
      <c r="M614" s="159"/>
      <c r="T614" s="160"/>
      <c r="AT614" s="155" t="s">
        <v>183</v>
      </c>
      <c r="AU614" s="155" t="s">
        <v>98</v>
      </c>
      <c r="AV614" s="12" t="s">
        <v>90</v>
      </c>
      <c r="AW614" s="12" t="s">
        <v>36</v>
      </c>
      <c r="AX614" s="12" t="s">
        <v>81</v>
      </c>
      <c r="AY614" s="155" t="s">
        <v>168</v>
      </c>
    </row>
    <row r="615" spans="2:51" s="13" customFormat="1" ht="10.2">
      <c r="B615" s="161"/>
      <c r="D615" s="154" t="s">
        <v>183</v>
      </c>
      <c r="E615" s="162" t="s">
        <v>1</v>
      </c>
      <c r="F615" s="163" t="s">
        <v>192</v>
      </c>
      <c r="H615" s="164">
        <v>1.205</v>
      </c>
      <c r="I615" s="165"/>
      <c r="L615" s="161"/>
      <c r="M615" s="166"/>
      <c r="T615" s="167"/>
      <c r="AT615" s="162" t="s">
        <v>183</v>
      </c>
      <c r="AU615" s="162" t="s">
        <v>98</v>
      </c>
      <c r="AV615" s="13" t="s">
        <v>174</v>
      </c>
      <c r="AW615" s="13" t="s">
        <v>36</v>
      </c>
      <c r="AX615" s="13" t="s">
        <v>88</v>
      </c>
      <c r="AY615" s="162" t="s">
        <v>168</v>
      </c>
    </row>
    <row r="616" spans="2:65" s="1" customFormat="1" ht="24.15" customHeight="1">
      <c r="B616" s="30"/>
      <c r="C616" s="171" t="s">
        <v>1017</v>
      </c>
      <c r="D616" s="171" t="s">
        <v>410</v>
      </c>
      <c r="E616" s="172" t="s">
        <v>1736</v>
      </c>
      <c r="F616" s="173" t="s">
        <v>1737</v>
      </c>
      <c r="G616" s="174" t="s">
        <v>187</v>
      </c>
      <c r="H616" s="175">
        <v>0.154</v>
      </c>
      <c r="I616" s="176"/>
      <c r="J616" s="177">
        <f>ROUND(I616*H616,2)</f>
        <v>0</v>
      </c>
      <c r="K616" s="178"/>
      <c r="L616" s="179"/>
      <c r="M616" s="180" t="s">
        <v>1</v>
      </c>
      <c r="N616" s="181" t="s">
        <v>46</v>
      </c>
      <c r="P616" s="145">
        <f>O616*H616</f>
        <v>0</v>
      </c>
      <c r="Q616" s="145">
        <v>1</v>
      </c>
      <c r="R616" s="145">
        <f>Q616*H616</f>
        <v>0.154</v>
      </c>
      <c r="S616" s="145">
        <v>0</v>
      </c>
      <c r="T616" s="146">
        <f>S616*H616</f>
        <v>0</v>
      </c>
      <c r="AR616" s="147" t="s">
        <v>221</v>
      </c>
      <c r="AT616" s="147" t="s">
        <v>410</v>
      </c>
      <c r="AU616" s="147" t="s">
        <v>98</v>
      </c>
      <c r="AY616" s="15" t="s">
        <v>168</v>
      </c>
      <c r="BE616" s="148">
        <f>IF(N616="základní",J616,0)</f>
        <v>0</v>
      </c>
      <c r="BF616" s="148">
        <f>IF(N616="snížená",J616,0)</f>
        <v>0</v>
      </c>
      <c r="BG616" s="148">
        <f>IF(N616="zákl. přenesená",J616,0)</f>
        <v>0</v>
      </c>
      <c r="BH616" s="148">
        <f>IF(N616="sníž. přenesená",J616,0)</f>
        <v>0</v>
      </c>
      <c r="BI616" s="148">
        <f>IF(N616="nulová",J616,0)</f>
        <v>0</v>
      </c>
      <c r="BJ616" s="15" t="s">
        <v>88</v>
      </c>
      <c r="BK616" s="148">
        <f>ROUND(I616*H616,2)</f>
        <v>0</v>
      </c>
      <c r="BL616" s="15" t="s">
        <v>174</v>
      </c>
      <c r="BM616" s="147" t="s">
        <v>1738</v>
      </c>
    </row>
    <row r="617" spans="2:51" s="12" customFormat="1" ht="10.2">
      <c r="B617" s="153"/>
      <c r="D617" s="154" t="s">
        <v>183</v>
      </c>
      <c r="E617" s="155" t="s">
        <v>1</v>
      </c>
      <c r="F617" s="156" t="s">
        <v>1739</v>
      </c>
      <c r="H617" s="157">
        <v>0.154</v>
      </c>
      <c r="I617" s="158"/>
      <c r="L617" s="153"/>
      <c r="M617" s="159"/>
      <c r="T617" s="160"/>
      <c r="AT617" s="155" t="s">
        <v>183</v>
      </c>
      <c r="AU617" s="155" t="s">
        <v>98</v>
      </c>
      <c r="AV617" s="12" t="s">
        <v>90</v>
      </c>
      <c r="AW617" s="12" t="s">
        <v>36</v>
      </c>
      <c r="AX617" s="12" t="s">
        <v>88</v>
      </c>
      <c r="AY617" s="155" t="s">
        <v>168</v>
      </c>
    </row>
    <row r="618" spans="2:65" s="1" customFormat="1" ht="21.75" customHeight="1">
      <c r="B618" s="30"/>
      <c r="C618" s="171" t="s">
        <v>1021</v>
      </c>
      <c r="D618" s="171" t="s">
        <v>410</v>
      </c>
      <c r="E618" s="172" t="s">
        <v>1740</v>
      </c>
      <c r="F618" s="173" t="s">
        <v>1741</v>
      </c>
      <c r="G618" s="174" t="s">
        <v>187</v>
      </c>
      <c r="H618" s="175">
        <v>0.026</v>
      </c>
      <c r="I618" s="176"/>
      <c r="J618" s="177">
        <f>ROUND(I618*H618,2)</f>
        <v>0</v>
      </c>
      <c r="K618" s="178"/>
      <c r="L618" s="179"/>
      <c r="M618" s="180" t="s">
        <v>1</v>
      </c>
      <c r="N618" s="181" t="s">
        <v>46</v>
      </c>
      <c r="P618" s="145">
        <f>O618*H618</f>
        <v>0</v>
      </c>
      <c r="Q618" s="145">
        <v>1</v>
      </c>
      <c r="R618" s="145">
        <f>Q618*H618</f>
        <v>0.026</v>
      </c>
      <c r="S618" s="145">
        <v>0</v>
      </c>
      <c r="T618" s="146">
        <f>S618*H618</f>
        <v>0</v>
      </c>
      <c r="AR618" s="147" t="s">
        <v>221</v>
      </c>
      <c r="AT618" s="147" t="s">
        <v>410</v>
      </c>
      <c r="AU618" s="147" t="s">
        <v>98</v>
      </c>
      <c r="AY618" s="15" t="s">
        <v>168</v>
      </c>
      <c r="BE618" s="148">
        <f>IF(N618="základní",J618,0)</f>
        <v>0</v>
      </c>
      <c r="BF618" s="148">
        <f>IF(N618="snížená",J618,0)</f>
        <v>0</v>
      </c>
      <c r="BG618" s="148">
        <f>IF(N618="zákl. přenesená",J618,0)</f>
        <v>0</v>
      </c>
      <c r="BH618" s="148">
        <f>IF(N618="sníž. přenesená",J618,0)</f>
        <v>0</v>
      </c>
      <c r="BI618" s="148">
        <f>IF(N618="nulová",J618,0)</f>
        <v>0</v>
      </c>
      <c r="BJ618" s="15" t="s">
        <v>88</v>
      </c>
      <c r="BK618" s="148">
        <f>ROUND(I618*H618,2)</f>
        <v>0</v>
      </c>
      <c r="BL618" s="15" t="s">
        <v>174</v>
      </c>
      <c r="BM618" s="147" t="s">
        <v>1742</v>
      </c>
    </row>
    <row r="619" spans="2:51" s="12" customFormat="1" ht="10.2">
      <c r="B619" s="153"/>
      <c r="D619" s="154" t="s">
        <v>183</v>
      </c>
      <c r="E619" s="155" t="s">
        <v>1</v>
      </c>
      <c r="F619" s="156" t="s">
        <v>1743</v>
      </c>
      <c r="H619" s="157">
        <v>0.026</v>
      </c>
      <c r="I619" s="158"/>
      <c r="L619" s="153"/>
      <c r="M619" s="159"/>
      <c r="T619" s="160"/>
      <c r="AT619" s="155" t="s">
        <v>183</v>
      </c>
      <c r="AU619" s="155" t="s">
        <v>98</v>
      </c>
      <c r="AV619" s="12" t="s">
        <v>90</v>
      </c>
      <c r="AW619" s="12" t="s">
        <v>36</v>
      </c>
      <c r="AX619" s="12" t="s">
        <v>88</v>
      </c>
      <c r="AY619" s="155" t="s">
        <v>168</v>
      </c>
    </row>
    <row r="620" spans="2:65" s="1" customFormat="1" ht="24.15" customHeight="1">
      <c r="B620" s="30"/>
      <c r="C620" s="171" t="s">
        <v>1025</v>
      </c>
      <c r="D620" s="171" t="s">
        <v>410</v>
      </c>
      <c r="E620" s="172" t="s">
        <v>1744</v>
      </c>
      <c r="F620" s="173" t="s">
        <v>1745</v>
      </c>
      <c r="G620" s="174" t="s">
        <v>187</v>
      </c>
      <c r="H620" s="175">
        <v>0.246</v>
      </c>
      <c r="I620" s="176"/>
      <c r="J620" s="177">
        <f>ROUND(I620*H620,2)</f>
        <v>0</v>
      </c>
      <c r="K620" s="178"/>
      <c r="L620" s="179"/>
      <c r="M620" s="180" t="s">
        <v>1</v>
      </c>
      <c r="N620" s="181" t="s">
        <v>46</v>
      </c>
      <c r="P620" s="145">
        <f>O620*H620</f>
        <v>0</v>
      </c>
      <c r="Q620" s="145">
        <v>1</v>
      </c>
      <c r="R620" s="145">
        <f>Q620*H620</f>
        <v>0.246</v>
      </c>
      <c r="S620" s="145">
        <v>0</v>
      </c>
      <c r="T620" s="146">
        <f>S620*H620</f>
        <v>0</v>
      </c>
      <c r="AR620" s="147" t="s">
        <v>221</v>
      </c>
      <c r="AT620" s="147" t="s">
        <v>410</v>
      </c>
      <c r="AU620" s="147" t="s">
        <v>98</v>
      </c>
      <c r="AY620" s="15" t="s">
        <v>168</v>
      </c>
      <c r="BE620" s="148">
        <f>IF(N620="základní",J620,0)</f>
        <v>0</v>
      </c>
      <c r="BF620" s="148">
        <f>IF(N620="snížená",J620,0)</f>
        <v>0</v>
      </c>
      <c r="BG620" s="148">
        <f>IF(N620="zákl. přenesená",J620,0)</f>
        <v>0</v>
      </c>
      <c r="BH620" s="148">
        <f>IF(N620="sníž. přenesená",J620,0)</f>
        <v>0</v>
      </c>
      <c r="BI620" s="148">
        <f>IF(N620="nulová",J620,0)</f>
        <v>0</v>
      </c>
      <c r="BJ620" s="15" t="s">
        <v>88</v>
      </c>
      <c r="BK620" s="148">
        <f>ROUND(I620*H620,2)</f>
        <v>0</v>
      </c>
      <c r="BL620" s="15" t="s">
        <v>174</v>
      </c>
      <c r="BM620" s="147" t="s">
        <v>1746</v>
      </c>
    </row>
    <row r="621" spans="2:51" s="12" customFormat="1" ht="10.2">
      <c r="B621" s="153"/>
      <c r="D621" s="154" t="s">
        <v>183</v>
      </c>
      <c r="E621" s="155" t="s">
        <v>1</v>
      </c>
      <c r="F621" s="156" t="s">
        <v>1747</v>
      </c>
      <c r="H621" s="157">
        <v>0.128</v>
      </c>
      <c r="I621" s="158"/>
      <c r="L621" s="153"/>
      <c r="M621" s="159"/>
      <c r="T621" s="160"/>
      <c r="AT621" s="155" t="s">
        <v>183</v>
      </c>
      <c r="AU621" s="155" t="s">
        <v>98</v>
      </c>
      <c r="AV621" s="12" t="s">
        <v>90</v>
      </c>
      <c r="AW621" s="12" t="s">
        <v>36</v>
      </c>
      <c r="AX621" s="12" t="s">
        <v>81</v>
      </c>
      <c r="AY621" s="155" t="s">
        <v>168</v>
      </c>
    </row>
    <row r="622" spans="2:51" s="12" customFormat="1" ht="10.2">
      <c r="B622" s="153"/>
      <c r="D622" s="154" t="s">
        <v>183</v>
      </c>
      <c r="E622" s="155" t="s">
        <v>1</v>
      </c>
      <c r="F622" s="156" t="s">
        <v>1748</v>
      </c>
      <c r="H622" s="157">
        <v>0.118</v>
      </c>
      <c r="I622" s="158"/>
      <c r="L622" s="153"/>
      <c r="M622" s="159"/>
      <c r="T622" s="160"/>
      <c r="AT622" s="155" t="s">
        <v>183</v>
      </c>
      <c r="AU622" s="155" t="s">
        <v>98</v>
      </c>
      <c r="AV622" s="12" t="s">
        <v>90</v>
      </c>
      <c r="AW622" s="12" t="s">
        <v>36</v>
      </c>
      <c r="AX622" s="12" t="s">
        <v>81</v>
      </c>
      <c r="AY622" s="155" t="s">
        <v>168</v>
      </c>
    </row>
    <row r="623" spans="2:51" s="13" customFormat="1" ht="10.2">
      <c r="B623" s="161"/>
      <c r="D623" s="154" t="s">
        <v>183</v>
      </c>
      <c r="E623" s="162" t="s">
        <v>1</v>
      </c>
      <c r="F623" s="163" t="s">
        <v>192</v>
      </c>
      <c r="H623" s="164">
        <v>0.246</v>
      </c>
      <c r="I623" s="165"/>
      <c r="L623" s="161"/>
      <c r="M623" s="166"/>
      <c r="T623" s="167"/>
      <c r="AT623" s="162" t="s">
        <v>183</v>
      </c>
      <c r="AU623" s="162" t="s">
        <v>98</v>
      </c>
      <c r="AV623" s="13" t="s">
        <v>174</v>
      </c>
      <c r="AW623" s="13" t="s">
        <v>36</v>
      </c>
      <c r="AX623" s="13" t="s">
        <v>88</v>
      </c>
      <c r="AY623" s="162" t="s">
        <v>168</v>
      </c>
    </row>
    <row r="624" spans="2:65" s="1" customFormat="1" ht="24.15" customHeight="1">
      <c r="B624" s="30"/>
      <c r="C624" s="171" t="s">
        <v>1029</v>
      </c>
      <c r="D624" s="171" t="s">
        <v>410</v>
      </c>
      <c r="E624" s="172" t="s">
        <v>1703</v>
      </c>
      <c r="F624" s="173" t="s">
        <v>1704</v>
      </c>
      <c r="G624" s="174" t="s">
        <v>187</v>
      </c>
      <c r="H624" s="175">
        <v>0.03</v>
      </c>
      <c r="I624" s="176"/>
      <c r="J624" s="177">
        <f>ROUND(I624*H624,2)</f>
        <v>0</v>
      </c>
      <c r="K624" s="178"/>
      <c r="L624" s="179"/>
      <c r="M624" s="180" t="s">
        <v>1</v>
      </c>
      <c r="N624" s="181" t="s">
        <v>46</v>
      </c>
      <c r="P624" s="145">
        <f>O624*H624</f>
        <v>0</v>
      </c>
      <c r="Q624" s="145">
        <v>1</v>
      </c>
      <c r="R624" s="145">
        <f>Q624*H624</f>
        <v>0.03</v>
      </c>
      <c r="S624" s="145">
        <v>0</v>
      </c>
      <c r="T624" s="146">
        <f>S624*H624</f>
        <v>0</v>
      </c>
      <c r="AR624" s="147" t="s">
        <v>221</v>
      </c>
      <c r="AT624" s="147" t="s">
        <v>410</v>
      </c>
      <c r="AU624" s="147" t="s">
        <v>98</v>
      </c>
      <c r="AY624" s="15" t="s">
        <v>168</v>
      </c>
      <c r="BE624" s="148">
        <f>IF(N624="základní",J624,0)</f>
        <v>0</v>
      </c>
      <c r="BF624" s="148">
        <f>IF(N624="snížená",J624,0)</f>
        <v>0</v>
      </c>
      <c r="BG624" s="148">
        <f>IF(N624="zákl. přenesená",J624,0)</f>
        <v>0</v>
      </c>
      <c r="BH624" s="148">
        <f>IF(N624="sníž. přenesená",J624,0)</f>
        <v>0</v>
      </c>
      <c r="BI624" s="148">
        <f>IF(N624="nulová",J624,0)</f>
        <v>0</v>
      </c>
      <c r="BJ624" s="15" t="s">
        <v>88</v>
      </c>
      <c r="BK624" s="148">
        <f>ROUND(I624*H624,2)</f>
        <v>0</v>
      </c>
      <c r="BL624" s="15" t="s">
        <v>174</v>
      </c>
      <c r="BM624" s="147" t="s">
        <v>1749</v>
      </c>
    </row>
    <row r="625" spans="2:51" s="12" customFormat="1" ht="10.2">
      <c r="B625" s="153"/>
      <c r="D625" s="154" t="s">
        <v>183</v>
      </c>
      <c r="E625" s="155" t="s">
        <v>1</v>
      </c>
      <c r="F625" s="156" t="s">
        <v>1750</v>
      </c>
      <c r="H625" s="157">
        <v>0.03</v>
      </c>
      <c r="I625" s="158"/>
      <c r="L625" s="153"/>
      <c r="M625" s="159"/>
      <c r="T625" s="160"/>
      <c r="AT625" s="155" t="s">
        <v>183</v>
      </c>
      <c r="AU625" s="155" t="s">
        <v>98</v>
      </c>
      <c r="AV625" s="12" t="s">
        <v>90</v>
      </c>
      <c r="AW625" s="12" t="s">
        <v>36</v>
      </c>
      <c r="AX625" s="12" t="s">
        <v>88</v>
      </c>
      <c r="AY625" s="155" t="s">
        <v>168</v>
      </c>
    </row>
    <row r="626" spans="2:65" s="1" customFormat="1" ht="24.15" customHeight="1">
      <c r="B626" s="30"/>
      <c r="C626" s="171" t="s">
        <v>1033</v>
      </c>
      <c r="D626" s="171" t="s">
        <v>410</v>
      </c>
      <c r="E626" s="172" t="s">
        <v>1751</v>
      </c>
      <c r="F626" s="173" t="s">
        <v>1752</v>
      </c>
      <c r="G626" s="174" t="s">
        <v>187</v>
      </c>
      <c r="H626" s="175">
        <v>0.106</v>
      </c>
      <c r="I626" s="176"/>
      <c r="J626" s="177">
        <f>ROUND(I626*H626,2)</f>
        <v>0</v>
      </c>
      <c r="K626" s="178"/>
      <c r="L626" s="179"/>
      <c r="M626" s="180" t="s">
        <v>1</v>
      </c>
      <c r="N626" s="181" t="s">
        <v>46</v>
      </c>
      <c r="P626" s="145">
        <f>O626*H626</f>
        <v>0</v>
      </c>
      <c r="Q626" s="145">
        <v>1</v>
      </c>
      <c r="R626" s="145">
        <f>Q626*H626</f>
        <v>0.106</v>
      </c>
      <c r="S626" s="145">
        <v>0</v>
      </c>
      <c r="T626" s="146">
        <f>S626*H626</f>
        <v>0</v>
      </c>
      <c r="AR626" s="147" t="s">
        <v>221</v>
      </c>
      <c r="AT626" s="147" t="s">
        <v>410</v>
      </c>
      <c r="AU626" s="147" t="s">
        <v>98</v>
      </c>
      <c r="AY626" s="15" t="s">
        <v>168</v>
      </c>
      <c r="BE626" s="148">
        <f>IF(N626="základní",J626,0)</f>
        <v>0</v>
      </c>
      <c r="BF626" s="148">
        <f>IF(N626="snížená",J626,0)</f>
        <v>0</v>
      </c>
      <c r="BG626" s="148">
        <f>IF(N626="zákl. přenesená",J626,0)</f>
        <v>0</v>
      </c>
      <c r="BH626" s="148">
        <f>IF(N626="sníž. přenesená",J626,0)</f>
        <v>0</v>
      </c>
      <c r="BI626" s="148">
        <f>IF(N626="nulová",J626,0)</f>
        <v>0</v>
      </c>
      <c r="BJ626" s="15" t="s">
        <v>88</v>
      </c>
      <c r="BK626" s="148">
        <f>ROUND(I626*H626,2)</f>
        <v>0</v>
      </c>
      <c r="BL626" s="15" t="s">
        <v>174</v>
      </c>
      <c r="BM626" s="147" t="s">
        <v>1753</v>
      </c>
    </row>
    <row r="627" spans="2:51" s="12" customFormat="1" ht="10.2">
      <c r="B627" s="153"/>
      <c r="D627" s="154" t="s">
        <v>183</v>
      </c>
      <c r="E627" s="155" t="s">
        <v>1</v>
      </c>
      <c r="F627" s="156" t="s">
        <v>1754</v>
      </c>
      <c r="H627" s="157">
        <v>0.045</v>
      </c>
      <c r="I627" s="158"/>
      <c r="L627" s="153"/>
      <c r="M627" s="159"/>
      <c r="T627" s="160"/>
      <c r="AT627" s="155" t="s">
        <v>183</v>
      </c>
      <c r="AU627" s="155" t="s">
        <v>98</v>
      </c>
      <c r="AV627" s="12" t="s">
        <v>90</v>
      </c>
      <c r="AW627" s="12" t="s">
        <v>36</v>
      </c>
      <c r="AX627" s="12" t="s">
        <v>81</v>
      </c>
      <c r="AY627" s="155" t="s">
        <v>168</v>
      </c>
    </row>
    <row r="628" spans="2:51" s="12" customFormat="1" ht="10.2">
      <c r="B628" s="153"/>
      <c r="D628" s="154" t="s">
        <v>183</v>
      </c>
      <c r="E628" s="155" t="s">
        <v>1</v>
      </c>
      <c r="F628" s="156" t="s">
        <v>1755</v>
      </c>
      <c r="H628" s="157">
        <v>0.061</v>
      </c>
      <c r="I628" s="158"/>
      <c r="L628" s="153"/>
      <c r="M628" s="159"/>
      <c r="T628" s="160"/>
      <c r="AT628" s="155" t="s">
        <v>183</v>
      </c>
      <c r="AU628" s="155" t="s">
        <v>98</v>
      </c>
      <c r="AV628" s="12" t="s">
        <v>90</v>
      </c>
      <c r="AW628" s="12" t="s">
        <v>36</v>
      </c>
      <c r="AX628" s="12" t="s">
        <v>81</v>
      </c>
      <c r="AY628" s="155" t="s">
        <v>168</v>
      </c>
    </row>
    <row r="629" spans="2:51" s="13" customFormat="1" ht="10.2">
      <c r="B629" s="161"/>
      <c r="D629" s="154" t="s">
        <v>183</v>
      </c>
      <c r="E629" s="162" t="s">
        <v>1</v>
      </c>
      <c r="F629" s="163" t="s">
        <v>192</v>
      </c>
      <c r="H629" s="164">
        <v>0.106</v>
      </c>
      <c r="I629" s="165"/>
      <c r="L629" s="161"/>
      <c r="M629" s="166"/>
      <c r="T629" s="167"/>
      <c r="AT629" s="162" t="s">
        <v>183</v>
      </c>
      <c r="AU629" s="162" t="s">
        <v>98</v>
      </c>
      <c r="AV629" s="13" t="s">
        <v>174</v>
      </c>
      <c r="AW629" s="13" t="s">
        <v>36</v>
      </c>
      <c r="AX629" s="13" t="s">
        <v>88</v>
      </c>
      <c r="AY629" s="162" t="s">
        <v>168</v>
      </c>
    </row>
    <row r="630" spans="2:65" s="1" customFormat="1" ht="24.15" customHeight="1">
      <c r="B630" s="30"/>
      <c r="C630" s="171" t="s">
        <v>1036</v>
      </c>
      <c r="D630" s="171" t="s">
        <v>410</v>
      </c>
      <c r="E630" s="172" t="s">
        <v>1756</v>
      </c>
      <c r="F630" s="173" t="s">
        <v>1757</v>
      </c>
      <c r="G630" s="174" t="s">
        <v>187</v>
      </c>
      <c r="H630" s="175">
        <v>0.043</v>
      </c>
      <c r="I630" s="176"/>
      <c r="J630" s="177">
        <f>ROUND(I630*H630,2)</f>
        <v>0</v>
      </c>
      <c r="K630" s="178"/>
      <c r="L630" s="179"/>
      <c r="M630" s="180" t="s">
        <v>1</v>
      </c>
      <c r="N630" s="181" t="s">
        <v>46</v>
      </c>
      <c r="P630" s="145">
        <f>O630*H630</f>
        <v>0</v>
      </c>
      <c r="Q630" s="145">
        <v>1</v>
      </c>
      <c r="R630" s="145">
        <f>Q630*H630</f>
        <v>0.043</v>
      </c>
      <c r="S630" s="145">
        <v>0</v>
      </c>
      <c r="T630" s="146">
        <f>S630*H630</f>
        <v>0</v>
      </c>
      <c r="AR630" s="147" t="s">
        <v>221</v>
      </c>
      <c r="AT630" s="147" t="s">
        <v>410</v>
      </c>
      <c r="AU630" s="147" t="s">
        <v>98</v>
      </c>
      <c r="AY630" s="15" t="s">
        <v>168</v>
      </c>
      <c r="BE630" s="148">
        <f>IF(N630="základní",J630,0)</f>
        <v>0</v>
      </c>
      <c r="BF630" s="148">
        <f>IF(N630="snížená",J630,0)</f>
        <v>0</v>
      </c>
      <c r="BG630" s="148">
        <f>IF(N630="zákl. přenesená",J630,0)</f>
        <v>0</v>
      </c>
      <c r="BH630" s="148">
        <f>IF(N630="sníž. přenesená",J630,0)</f>
        <v>0</v>
      </c>
      <c r="BI630" s="148">
        <f>IF(N630="nulová",J630,0)</f>
        <v>0</v>
      </c>
      <c r="BJ630" s="15" t="s">
        <v>88</v>
      </c>
      <c r="BK630" s="148">
        <f>ROUND(I630*H630,2)</f>
        <v>0</v>
      </c>
      <c r="BL630" s="15" t="s">
        <v>174</v>
      </c>
      <c r="BM630" s="147" t="s">
        <v>1758</v>
      </c>
    </row>
    <row r="631" spans="2:51" s="12" customFormat="1" ht="10.2">
      <c r="B631" s="153"/>
      <c r="D631" s="154" t="s">
        <v>183</v>
      </c>
      <c r="E631" s="155" t="s">
        <v>1</v>
      </c>
      <c r="F631" s="156" t="s">
        <v>1759</v>
      </c>
      <c r="H631" s="157">
        <v>0.043</v>
      </c>
      <c r="I631" s="158"/>
      <c r="L631" s="153"/>
      <c r="M631" s="159"/>
      <c r="T631" s="160"/>
      <c r="AT631" s="155" t="s">
        <v>183</v>
      </c>
      <c r="AU631" s="155" t="s">
        <v>98</v>
      </c>
      <c r="AV631" s="12" t="s">
        <v>90</v>
      </c>
      <c r="AW631" s="12" t="s">
        <v>36</v>
      </c>
      <c r="AX631" s="12" t="s">
        <v>88</v>
      </c>
      <c r="AY631" s="155" t="s">
        <v>168</v>
      </c>
    </row>
    <row r="632" spans="2:65" s="1" customFormat="1" ht="16.5" customHeight="1">
      <c r="B632" s="30"/>
      <c r="C632" s="171" t="s">
        <v>1041</v>
      </c>
      <c r="D632" s="171" t="s">
        <v>410</v>
      </c>
      <c r="E632" s="172" t="s">
        <v>1037</v>
      </c>
      <c r="F632" s="173" t="s">
        <v>1038</v>
      </c>
      <c r="G632" s="174" t="s">
        <v>187</v>
      </c>
      <c r="H632" s="175">
        <v>0.271</v>
      </c>
      <c r="I632" s="176"/>
      <c r="J632" s="177">
        <f>ROUND(I632*H632,2)</f>
        <v>0</v>
      </c>
      <c r="K632" s="178"/>
      <c r="L632" s="179"/>
      <c r="M632" s="180" t="s">
        <v>1</v>
      </c>
      <c r="N632" s="181" t="s">
        <v>46</v>
      </c>
      <c r="P632" s="145">
        <f>O632*H632</f>
        <v>0</v>
      </c>
      <c r="Q632" s="145">
        <v>1</v>
      </c>
      <c r="R632" s="145">
        <f>Q632*H632</f>
        <v>0.271</v>
      </c>
      <c r="S632" s="145">
        <v>0</v>
      </c>
      <c r="T632" s="146">
        <f>S632*H632</f>
        <v>0</v>
      </c>
      <c r="AR632" s="147" t="s">
        <v>221</v>
      </c>
      <c r="AT632" s="147" t="s">
        <v>410</v>
      </c>
      <c r="AU632" s="147" t="s">
        <v>98</v>
      </c>
      <c r="AY632" s="15" t="s">
        <v>168</v>
      </c>
      <c r="BE632" s="148">
        <f>IF(N632="základní",J632,0)</f>
        <v>0</v>
      </c>
      <c r="BF632" s="148">
        <f>IF(N632="snížená",J632,0)</f>
        <v>0</v>
      </c>
      <c r="BG632" s="148">
        <f>IF(N632="zákl. přenesená",J632,0)</f>
        <v>0</v>
      </c>
      <c r="BH632" s="148">
        <f>IF(N632="sníž. přenesená",J632,0)</f>
        <v>0</v>
      </c>
      <c r="BI632" s="148">
        <f>IF(N632="nulová",J632,0)</f>
        <v>0</v>
      </c>
      <c r="BJ632" s="15" t="s">
        <v>88</v>
      </c>
      <c r="BK632" s="148">
        <f>ROUND(I632*H632,2)</f>
        <v>0</v>
      </c>
      <c r="BL632" s="15" t="s">
        <v>174</v>
      </c>
      <c r="BM632" s="147" t="s">
        <v>1760</v>
      </c>
    </row>
    <row r="633" spans="2:51" s="12" customFormat="1" ht="10.2">
      <c r="B633" s="153"/>
      <c r="D633" s="154" t="s">
        <v>183</v>
      </c>
      <c r="E633" s="155" t="s">
        <v>1</v>
      </c>
      <c r="F633" s="156" t="s">
        <v>1761</v>
      </c>
      <c r="H633" s="157">
        <v>0.271</v>
      </c>
      <c r="I633" s="158"/>
      <c r="L633" s="153"/>
      <c r="M633" s="159"/>
      <c r="T633" s="160"/>
      <c r="AT633" s="155" t="s">
        <v>183</v>
      </c>
      <c r="AU633" s="155" t="s">
        <v>98</v>
      </c>
      <c r="AV633" s="12" t="s">
        <v>90</v>
      </c>
      <c r="AW633" s="12" t="s">
        <v>36</v>
      </c>
      <c r="AX633" s="12" t="s">
        <v>88</v>
      </c>
      <c r="AY633" s="155" t="s">
        <v>168</v>
      </c>
    </row>
    <row r="634" spans="2:65" s="1" customFormat="1" ht="16.5" customHeight="1">
      <c r="B634" s="30"/>
      <c r="C634" s="135" t="s">
        <v>1046</v>
      </c>
      <c r="D634" s="135" t="s">
        <v>170</v>
      </c>
      <c r="E634" s="136" t="s">
        <v>1762</v>
      </c>
      <c r="F634" s="137" t="s">
        <v>1763</v>
      </c>
      <c r="G634" s="138" t="s">
        <v>566</v>
      </c>
      <c r="H634" s="139">
        <v>1</v>
      </c>
      <c r="I634" s="140"/>
      <c r="J634" s="141">
        <f>ROUND(I634*H634,2)</f>
        <v>0</v>
      </c>
      <c r="K634" s="142"/>
      <c r="L634" s="30"/>
      <c r="M634" s="143" t="s">
        <v>1</v>
      </c>
      <c r="N634" s="144" t="s">
        <v>46</v>
      </c>
      <c r="P634" s="145">
        <f>O634*H634</f>
        <v>0</v>
      </c>
      <c r="Q634" s="145">
        <v>0.01221</v>
      </c>
      <c r="R634" s="145">
        <f>Q634*H634</f>
        <v>0.01221</v>
      </c>
      <c r="S634" s="145">
        <v>0</v>
      </c>
      <c r="T634" s="146">
        <f>S634*H634</f>
        <v>0</v>
      </c>
      <c r="AR634" s="147" t="s">
        <v>174</v>
      </c>
      <c r="AT634" s="147" t="s">
        <v>170</v>
      </c>
      <c r="AU634" s="147" t="s">
        <v>98</v>
      </c>
      <c r="AY634" s="15" t="s">
        <v>168</v>
      </c>
      <c r="BE634" s="148">
        <f>IF(N634="základní",J634,0)</f>
        <v>0</v>
      </c>
      <c r="BF634" s="148">
        <f>IF(N634="snížená",J634,0)</f>
        <v>0</v>
      </c>
      <c r="BG634" s="148">
        <f>IF(N634="zákl. přenesená",J634,0)</f>
        <v>0</v>
      </c>
      <c r="BH634" s="148">
        <f>IF(N634="sníž. přenesená",J634,0)</f>
        <v>0</v>
      </c>
      <c r="BI634" s="148">
        <f>IF(N634="nulová",J634,0)</f>
        <v>0</v>
      </c>
      <c r="BJ634" s="15" t="s">
        <v>88</v>
      </c>
      <c r="BK634" s="148">
        <f>ROUND(I634*H634,2)</f>
        <v>0</v>
      </c>
      <c r="BL634" s="15" t="s">
        <v>174</v>
      </c>
      <c r="BM634" s="147" t="s">
        <v>1764</v>
      </c>
    </row>
    <row r="635" spans="2:65" s="1" customFormat="1" ht="24.15" customHeight="1">
      <c r="B635" s="30"/>
      <c r="C635" s="135" t="s">
        <v>1050</v>
      </c>
      <c r="D635" s="135" t="s">
        <v>170</v>
      </c>
      <c r="E635" s="136" t="s">
        <v>983</v>
      </c>
      <c r="F635" s="137" t="s">
        <v>984</v>
      </c>
      <c r="G635" s="138" t="s">
        <v>179</v>
      </c>
      <c r="H635" s="139">
        <v>41.285</v>
      </c>
      <c r="I635" s="140"/>
      <c r="J635" s="141">
        <f>ROUND(I635*H635,2)</f>
        <v>0</v>
      </c>
      <c r="K635" s="142"/>
      <c r="L635" s="30"/>
      <c r="M635" s="143" t="s">
        <v>1</v>
      </c>
      <c r="N635" s="144" t="s">
        <v>46</v>
      </c>
      <c r="P635" s="145">
        <f>O635*H635</f>
        <v>0</v>
      </c>
      <c r="Q635" s="145">
        <v>0.043</v>
      </c>
      <c r="R635" s="145">
        <f>Q635*H635</f>
        <v>1.7752549999999998</v>
      </c>
      <c r="S635" s="145">
        <v>0.043</v>
      </c>
      <c r="T635" s="146">
        <f>S635*H635</f>
        <v>1.7752549999999998</v>
      </c>
      <c r="AR635" s="147" t="s">
        <v>174</v>
      </c>
      <c r="AT635" s="147" t="s">
        <v>170</v>
      </c>
      <c r="AU635" s="147" t="s">
        <v>98</v>
      </c>
      <c r="AY635" s="15" t="s">
        <v>168</v>
      </c>
      <c r="BE635" s="148">
        <f>IF(N635="základní",J635,0)</f>
        <v>0</v>
      </c>
      <c r="BF635" s="148">
        <f>IF(N635="snížená",J635,0)</f>
        <v>0</v>
      </c>
      <c r="BG635" s="148">
        <f>IF(N635="zákl. přenesená",J635,0)</f>
        <v>0</v>
      </c>
      <c r="BH635" s="148">
        <f>IF(N635="sníž. přenesená",J635,0)</f>
        <v>0</v>
      </c>
      <c r="BI635" s="148">
        <f>IF(N635="nulová",J635,0)</f>
        <v>0</v>
      </c>
      <c r="BJ635" s="15" t="s">
        <v>88</v>
      </c>
      <c r="BK635" s="148">
        <f>ROUND(I635*H635,2)</f>
        <v>0</v>
      </c>
      <c r="BL635" s="15" t="s">
        <v>174</v>
      </c>
      <c r="BM635" s="147" t="s">
        <v>1765</v>
      </c>
    </row>
    <row r="636" spans="2:47" s="1" customFormat="1" ht="10.2">
      <c r="B636" s="30"/>
      <c r="D636" s="149" t="s">
        <v>181</v>
      </c>
      <c r="F636" s="150" t="s">
        <v>986</v>
      </c>
      <c r="I636" s="151"/>
      <c r="L636" s="30"/>
      <c r="M636" s="152"/>
      <c r="T636" s="54"/>
      <c r="AT636" s="15" t="s">
        <v>181</v>
      </c>
      <c r="AU636" s="15" t="s">
        <v>98</v>
      </c>
    </row>
    <row r="637" spans="2:51" s="12" customFormat="1" ht="30.6">
      <c r="B637" s="153"/>
      <c r="D637" s="154" t="s">
        <v>183</v>
      </c>
      <c r="E637" s="155" t="s">
        <v>1</v>
      </c>
      <c r="F637" s="156" t="s">
        <v>1766</v>
      </c>
      <c r="H637" s="157">
        <v>41.285</v>
      </c>
      <c r="I637" s="158"/>
      <c r="L637" s="153"/>
      <c r="M637" s="159"/>
      <c r="T637" s="160"/>
      <c r="AT637" s="155" t="s">
        <v>183</v>
      </c>
      <c r="AU637" s="155" t="s">
        <v>98</v>
      </c>
      <c r="AV637" s="12" t="s">
        <v>90</v>
      </c>
      <c r="AW637" s="12" t="s">
        <v>36</v>
      </c>
      <c r="AX637" s="12" t="s">
        <v>88</v>
      </c>
      <c r="AY637" s="155" t="s">
        <v>168</v>
      </c>
    </row>
    <row r="638" spans="2:65" s="1" customFormat="1" ht="24.15" customHeight="1">
      <c r="B638" s="30"/>
      <c r="C638" s="135" t="s">
        <v>1057</v>
      </c>
      <c r="D638" s="135" t="s">
        <v>170</v>
      </c>
      <c r="E638" s="136" t="s">
        <v>989</v>
      </c>
      <c r="F638" s="137" t="s">
        <v>990</v>
      </c>
      <c r="G638" s="138" t="s">
        <v>179</v>
      </c>
      <c r="H638" s="139">
        <v>41.285</v>
      </c>
      <c r="I638" s="140"/>
      <c r="J638" s="141">
        <f>ROUND(I638*H638,2)</f>
        <v>0</v>
      </c>
      <c r="K638" s="142"/>
      <c r="L638" s="30"/>
      <c r="M638" s="143" t="s">
        <v>1</v>
      </c>
      <c r="N638" s="144" t="s">
        <v>46</v>
      </c>
      <c r="P638" s="145">
        <f>O638*H638</f>
        <v>0</v>
      </c>
      <c r="Q638" s="145">
        <v>0.00126</v>
      </c>
      <c r="R638" s="145">
        <f>Q638*H638</f>
        <v>0.0520191</v>
      </c>
      <c r="S638" s="145">
        <v>0</v>
      </c>
      <c r="T638" s="146">
        <f>S638*H638</f>
        <v>0</v>
      </c>
      <c r="AR638" s="147" t="s">
        <v>174</v>
      </c>
      <c r="AT638" s="147" t="s">
        <v>170</v>
      </c>
      <c r="AU638" s="147" t="s">
        <v>98</v>
      </c>
      <c r="AY638" s="15" t="s">
        <v>168</v>
      </c>
      <c r="BE638" s="148">
        <f>IF(N638="základní",J638,0)</f>
        <v>0</v>
      </c>
      <c r="BF638" s="148">
        <f>IF(N638="snížená",J638,0)</f>
        <v>0</v>
      </c>
      <c r="BG638" s="148">
        <f>IF(N638="zákl. přenesená",J638,0)</f>
        <v>0</v>
      </c>
      <c r="BH638" s="148">
        <f>IF(N638="sníž. přenesená",J638,0)</f>
        <v>0</v>
      </c>
      <c r="BI638" s="148">
        <f>IF(N638="nulová",J638,0)</f>
        <v>0</v>
      </c>
      <c r="BJ638" s="15" t="s">
        <v>88</v>
      </c>
      <c r="BK638" s="148">
        <f>ROUND(I638*H638,2)</f>
        <v>0</v>
      </c>
      <c r="BL638" s="15" t="s">
        <v>174</v>
      </c>
      <c r="BM638" s="147" t="s">
        <v>1767</v>
      </c>
    </row>
    <row r="639" spans="2:47" s="1" customFormat="1" ht="10.2">
      <c r="B639" s="30"/>
      <c r="D639" s="149" t="s">
        <v>181</v>
      </c>
      <c r="F639" s="150" t="s">
        <v>992</v>
      </c>
      <c r="I639" s="151"/>
      <c r="L639" s="30"/>
      <c r="M639" s="152"/>
      <c r="T639" s="54"/>
      <c r="AT639" s="15" t="s">
        <v>181</v>
      </c>
      <c r="AU639" s="15" t="s">
        <v>98</v>
      </c>
    </row>
    <row r="640" spans="2:65" s="1" customFormat="1" ht="16.5" customHeight="1">
      <c r="B640" s="30"/>
      <c r="C640" s="171" t="s">
        <v>1062</v>
      </c>
      <c r="D640" s="171" t="s">
        <v>410</v>
      </c>
      <c r="E640" s="172" t="s">
        <v>994</v>
      </c>
      <c r="F640" s="173" t="s">
        <v>995</v>
      </c>
      <c r="G640" s="174" t="s">
        <v>767</v>
      </c>
      <c r="H640" s="175">
        <v>76.377</v>
      </c>
      <c r="I640" s="176"/>
      <c r="J640" s="177">
        <f>ROUND(I640*H640,2)</f>
        <v>0</v>
      </c>
      <c r="K640" s="178"/>
      <c r="L640" s="179"/>
      <c r="M640" s="180" t="s">
        <v>1</v>
      </c>
      <c r="N640" s="181" t="s">
        <v>46</v>
      </c>
      <c r="P640" s="145">
        <f>O640*H640</f>
        <v>0</v>
      </c>
      <c r="Q640" s="145">
        <v>0.001</v>
      </c>
      <c r="R640" s="145">
        <f>Q640*H640</f>
        <v>0.076377</v>
      </c>
      <c r="S640" s="145">
        <v>0</v>
      </c>
      <c r="T640" s="146">
        <f>S640*H640</f>
        <v>0</v>
      </c>
      <c r="AR640" s="147" t="s">
        <v>221</v>
      </c>
      <c r="AT640" s="147" t="s">
        <v>410</v>
      </c>
      <c r="AU640" s="147" t="s">
        <v>98</v>
      </c>
      <c r="AY640" s="15" t="s">
        <v>168</v>
      </c>
      <c r="BE640" s="148">
        <f>IF(N640="základní",J640,0)</f>
        <v>0</v>
      </c>
      <c r="BF640" s="148">
        <f>IF(N640="snížená",J640,0)</f>
        <v>0</v>
      </c>
      <c r="BG640" s="148">
        <f>IF(N640="zákl. přenesená",J640,0)</f>
        <v>0</v>
      </c>
      <c r="BH640" s="148">
        <f>IF(N640="sníž. přenesená",J640,0)</f>
        <v>0</v>
      </c>
      <c r="BI640" s="148">
        <f>IF(N640="nulová",J640,0)</f>
        <v>0</v>
      </c>
      <c r="BJ640" s="15" t="s">
        <v>88</v>
      </c>
      <c r="BK640" s="148">
        <f>ROUND(I640*H640,2)</f>
        <v>0</v>
      </c>
      <c r="BL640" s="15" t="s">
        <v>174</v>
      </c>
      <c r="BM640" s="147" t="s">
        <v>1768</v>
      </c>
    </row>
    <row r="641" spans="2:51" s="12" customFormat="1" ht="10.2">
      <c r="B641" s="153"/>
      <c r="D641" s="154" t="s">
        <v>183</v>
      </c>
      <c r="F641" s="156" t="s">
        <v>1769</v>
      </c>
      <c r="H641" s="157">
        <v>76.377</v>
      </c>
      <c r="I641" s="158"/>
      <c r="L641" s="153"/>
      <c r="M641" s="159"/>
      <c r="T641" s="160"/>
      <c r="AT641" s="155" t="s">
        <v>183</v>
      </c>
      <c r="AU641" s="155" t="s">
        <v>98</v>
      </c>
      <c r="AV641" s="12" t="s">
        <v>90</v>
      </c>
      <c r="AW641" s="12" t="s">
        <v>4</v>
      </c>
      <c r="AX641" s="12" t="s">
        <v>88</v>
      </c>
      <c r="AY641" s="155" t="s">
        <v>168</v>
      </c>
    </row>
    <row r="642" spans="2:63" s="11" customFormat="1" ht="20.85" customHeight="1">
      <c r="B642" s="123"/>
      <c r="D642" s="124" t="s">
        <v>80</v>
      </c>
      <c r="E642" s="133" t="s">
        <v>1770</v>
      </c>
      <c r="F642" s="133" t="s">
        <v>1771</v>
      </c>
      <c r="I642" s="126"/>
      <c r="J642" s="134">
        <f>BK642</f>
        <v>0</v>
      </c>
      <c r="L642" s="123"/>
      <c r="M642" s="128"/>
      <c r="P642" s="129">
        <f>SUM(P643:P661)</f>
        <v>0</v>
      </c>
      <c r="R642" s="129">
        <f>SUM(R643:R661)</f>
        <v>3.7509149600000002</v>
      </c>
      <c r="T642" s="130">
        <f>SUM(T643:T661)</f>
        <v>0.255248</v>
      </c>
      <c r="AR642" s="124" t="s">
        <v>88</v>
      </c>
      <c r="AT642" s="131" t="s">
        <v>80</v>
      </c>
      <c r="AU642" s="131" t="s">
        <v>90</v>
      </c>
      <c r="AY642" s="124" t="s">
        <v>168</v>
      </c>
      <c r="BK642" s="132">
        <f>SUM(BK643:BK661)</f>
        <v>0</v>
      </c>
    </row>
    <row r="643" spans="2:65" s="1" customFormat="1" ht="33" customHeight="1">
      <c r="B643" s="30"/>
      <c r="C643" s="135" t="s">
        <v>1068</v>
      </c>
      <c r="D643" s="135" t="s">
        <v>170</v>
      </c>
      <c r="E643" s="136" t="s">
        <v>1772</v>
      </c>
      <c r="F643" s="137" t="s">
        <v>1773</v>
      </c>
      <c r="G643" s="138" t="s">
        <v>767</v>
      </c>
      <c r="H643" s="139">
        <v>260.36</v>
      </c>
      <c r="I643" s="140"/>
      <c r="J643" s="141">
        <f>ROUND(I643*H643,2)</f>
        <v>0</v>
      </c>
      <c r="K643" s="142"/>
      <c r="L643" s="30"/>
      <c r="M643" s="143" t="s">
        <v>1</v>
      </c>
      <c r="N643" s="144" t="s">
        <v>46</v>
      </c>
      <c r="P643" s="145">
        <f>O643*H643</f>
        <v>0</v>
      </c>
      <c r="Q643" s="145">
        <v>0.01221</v>
      </c>
      <c r="R643" s="145">
        <f>Q643*H643</f>
        <v>3.1789956000000004</v>
      </c>
      <c r="S643" s="145">
        <v>0</v>
      </c>
      <c r="T643" s="146">
        <f>S643*H643</f>
        <v>0</v>
      </c>
      <c r="AR643" s="147" t="s">
        <v>174</v>
      </c>
      <c r="AT643" s="147" t="s">
        <v>170</v>
      </c>
      <c r="AU643" s="147" t="s">
        <v>98</v>
      </c>
      <c r="AY643" s="15" t="s">
        <v>168</v>
      </c>
      <c r="BE643" s="148">
        <f>IF(N643="základní",J643,0)</f>
        <v>0</v>
      </c>
      <c r="BF643" s="148">
        <f>IF(N643="snížená",J643,0)</f>
        <v>0</v>
      </c>
      <c r="BG643" s="148">
        <f>IF(N643="zákl. přenesená",J643,0)</f>
        <v>0</v>
      </c>
      <c r="BH643" s="148">
        <f>IF(N643="sníž. přenesená",J643,0)</f>
        <v>0</v>
      </c>
      <c r="BI643" s="148">
        <f>IF(N643="nulová",J643,0)</f>
        <v>0</v>
      </c>
      <c r="BJ643" s="15" t="s">
        <v>88</v>
      </c>
      <c r="BK643" s="148">
        <f>ROUND(I643*H643,2)</f>
        <v>0</v>
      </c>
      <c r="BL643" s="15" t="s">
        <v>174</v>
      </c>
      <c r="BM643" s="147" t="s">
        <v>1774</v>
      </c>
    </row>
    <row r="644" spans="2:51" s="12" customFormat="1" ht="10.2">
      <c r="B644" s="153"/>
      <c r="D644" s="154" t="s">
        <v>183</v>
      </c>
      <c r="E644" s="155" t="s">
        <v>1</v>
      </c>
      <c r="F644" s="156" t="s">
        <v>1775</v>
      </c>
      <c r="H644" s="157">
        <v>139.4</v>
      </c>
      <c r="I644" s="158"/>
      <c r="L644" s="153"/>
      <c r="M644" s="159"/>
      <c r="T644" s="160"/>
      <c r="AT644" s="155" t="s">
        <v>183</v>
      </c>
      <c r="AU644" s="155" t="s">
        <v>98</v>
      </c>
      <c r="AV644" s="12" t="s">
        <v>90</v>
      </c>
      <c r="AW644" s="12" t="s">
        <v>36</v>
      </c>
      <c r="AX644" s="12" t="s">
        <v>81</v>
      </c>
      <c r="AY644" s="155" t="s">
        <v>168</v>
      </c>
    </row>
    <row r="645" spans="2:51" s="12" customFormat="1" ht="10.2">
      <c r="B645" s="153"/>
      <c r="D645" s="154" t="s">
        <v>183</v>
      </c>
      <c r="E645" s="155" t="s">
        <v>1</v>
      </c>
      <c r="F645" s="156" t="s">
        <v>1776</v>
      </c>
      <c r="H645" s="157">
        <v>87</v>
      </c>
      <c r="I645" s="158"/>
      <c r="L645" s="153"/>
      <c r="M645" s="159"/>
      <c r="T645" s="160"/>
      <c r="AT645" s="155" t="s">
        <v>183</v>
      </c>
      <c r="AU645" s="155" t="s">
        <v>98</v>
      </c>
      <c r="AV645" s="12" t="s">
        <v>90</v>
      </c>
      <c r="AW645" s="12" t="s">
        <v>36</v>
      </c>
      <c r="AX645" s="12" t="s">
        <v>81</v>
      </c>
      <c r="AY645" s="155" t="s">
        <v>168</v>
      </c>
    </row>
    <row r="646" spans="2:51" s="12" customFormat="1" ht="10.2">
      <c r="B646" s="153"/>
      <c r="D646" s="154" t="s">
        <v>183</v>
      </c>
      <c r="E646" s="155" t="s">
        <v>1</v>
      </c>
      <c r="F646" s="156" t="s">
        <v>1777</v>
      </c>
      <c r="H646" s="157">
        <v>33.96</v>
      </c>
      <c r="I646" s="158"/>
      <c r="L646" s="153"/>
      <c r="M646" s="159"/>
      <c r="T646" s="160"/>
      <c r="AT646" s="155" t="s">
        <v>183</v>
      </c>
      <c r="AU646" s="155" t="s">
        <v>98</v>
      </c>
      <c r="AV646" s="12" t="s">
        <v>90</v>
      </c>
      <c r="AW646" s="12" t="s">
        <v>36</v>
      </c>
      <c r="AX646" s="12" t="s">
        <v>81</v>
      </c>
      <c r="AY646" s="155" t="s">
        <v>168</v>
      </c>
    </row>
    <row r="647" spans="2:51" s="13" customFormat="1" ht="10.2">
      <c r="B647" s="161"/>
      <c r="D647" s="154" t="s">
        <v>183</v>
      </c>
      <c r="E647" s="162" t="s">
        <v>1</v>
      </c>
      <c r="F647" s="163" t="s">
        <v>192</v>
      </c>
      <c r="H647" s="164">
        <v>260.36</v>
      </c>
      <c r="I647" s="165"/>
      <c r="L647" s="161"/>
      <c r="M647" s="166"/>
      <c r="T647" s="167"/>
      <c r="AT647" s="162" t="s">
        <v>183</v>
      </c>
      <c r="AU647" s="162" t="s">
        <v>98</v>
      </c>
      <c r="AV647" s="13" t="s">
        <v>174</v>
      </c>
      <c r="AW647" s="13" t="s">
        <v>36</v>
      </c>
      <c r="AX647" s="13" t="s">
        <v>88</v>
      </c>
      <c r="AY647" s="162" t="s">
        <v>168</v>
      </c>
    </row>
    <row r="648" spans="2:65" s="1" customFormat="1" ht="21.75" customHeight="1">
      <c r="B648" s="30"/>
      <c r="C648" s="171" t="s">
        <v>1073</v>
      </c>
      <c r="D648" s="171" t="s">
        <v>410</v>
      </c>
      <c r="E648" s="172" t="s">
        <v>1355</v>
      </c>
      <c r="F648" s="173" t="s">
        <v>1356</v>
      </c>
      <c r="G648" s="174" t="s">
        <v>187</v>
      </c>
      <c r="H648" s="175">
        <v>0.153</v>
      </c>
      <c r="I648" s="176"/>
      <c r="J648" s="177">
        <f>ROUND(I648*H648,2)</f>
        <v>0</v>
      </c>
      <c r="K648" s="178"/>
      <c r="L648" s="179"/>
      <c r="M648" s="180" t="s">
        <v>1</v>
      </c>
      <c r="N648" s="181" t="s">
        <v>46</v>
      </c>
      <c r="P648" s="145">
        <f>O648*H648</f>
        <v>0</v>
      </c>
      <c r="Q648" s="145">
        <v>1</v>
      </c>
      <c r="R648" s="145">
        <f>Q648*H648</f>
        <v>0.153</v>
      </c>
      <c r="S648" s="145">
        <v>0</v>
      </c>
      <c r="T648" s="146">
        <f>S648*H648</f>
        <v>0</v>
      </c>
      <c r="AR648" s="147" t="s">
        <v>221</v>
      </c>
      <c r="AT648" s="147" t="s">
        <v>410</v>
      </c>
      <c r="AU648" s="147" t="s">
        <v>98</v>
      </c>
      <c r="AY648" s="15" t="s">
        <v>168</v>
      </c>
      <c r="BE648" s="148">
        <f>IF(N648="základní",J648,0)</f>
        <v>0</v>
      </c>
      <c r="BF648" s="148">
        <f>IF(N648="snížená",J648,0)</f>
        <v>0</v>
      </c>
      <c r="BG648" s="148">
        <f>IF(N648="zákl. přenesená",J648,0)</f>
        <v>0</v>
      </c>
      <c r="BH648" s="148">
        <f>IF(N648="sníž. přenesená",J648,0)</f>
        <v>0</v>
      </c>
      <c r="BI648" s="148">
        <f>IF(N648="nulová",J648,0)</f>
        <v>0</v>
      </c>
      <c r="BJ648" s="15" t="s">
        <v>88</v>
      </c>
      <c r="BK648" s="148">
        <f>ROUND(I648*H648,2)</f>
        <v>0</v>
      </c>
      <c r="BL648" s="15" t="s">
        <v>174</v>
      </c>
      <c r="BM648" s="147" t="s">
        <v>1778</v>
      </c>
    </row>
    <row r="649" spans="2:51" s="12" customFormat="1" ht="10.2">
      <c r="B649" s="153"/>
      <c r="D649" s="154" t="s">
        <v>183</v>
      </c>
      <c r="E649" s="155" t="s">
        <v>1</v>
      </c>
      <c r="F649" s="156" t="s">
        <v>1779</v>
      </c>
      <c r="H649" s="157">
        <v>0.153</v>
      </c>
      <c r="I649" s="158"/>
      <c r="L649" s="153"/>
      <c r="M649" s="159"/>
      <c r="T649" s="160"/>
      <c r="AT649" s="155" t="s">
        <v>183</v>
      </c>
      <c r="AU649" s="155" t="s">
        <v>98</v>
      </c>
      <c r="AV649" s="12" t="s">
        <v>90</v>
      </c>
      <c r="AW649" s="12" t="s">
        <v>36</v>
      </c>
      <c r="AX649" s="12" t="s">
        <v>88</v>
      </c>
      <c r="AY649" s="155" t="s">
        <v>168</v>
      </c>
    </row>
    <row r="650" spans="2:65" s="1" customFormat="1" ht="24.15" customHeight="1">
      <c r="B650" s="30"/>
      <c r="C650" s="171" t="s">
        <v>1077</v>
      </c>
      <c r="D650" s="171" t="s">
        <v>410</v>
      </c>
      <c r="E650" s="172" t="s">
        <v>1780</v>
      </c>
      <c r="F650" s="173" t="s">
        <v>1781</v>
      </c>
      <c r="G650" s="174" t="s">
        <v>187</v>
      </c>
      <c r="H650" s="175">
        <v>0.096</v>
      </c>
      <c r="I650" s="176"/>
      <c r="J650" s="177">
        <f>ROUND(I650*H650,2)</f>
        <v>0</v>
      </c>
      <c r="K650" s="178"/>
      <c r="L650" s="179"/>
      <c r="M650" s="180" t="s">
        <v>1</v>
      </c>
      <c r="N650" s="181" t="s">
        <v>46</v>
      </c>
      <c r="P650" s="145">
        <f>O650*H650</f>
        <v>0</v>
      </c>
      <c r="Q650" s="145">
        <v>1</v>
      </c>
      <c r="R650" s="145">
        <f>Q650*H650</f>
        <v>0.096</v>
      </c>
      <c r="S650" s="145">
        <v>0</v>
      </c>
      <c r="T650" s="146">
        <f>S650*H650</f>
        <v>0</v>
      </c>
      <c r="AR650" s="147" t="s">
        <v>221</v>
      </c>
      <c r="AT650" s="147" t="s">
        <v>410</v>
      </c>
      <c r="AU650" s="147" t="s">
        <v>98</v>
      </c>
      <c r="AY650" s="15" t="s">
        <v>168</v>
      </c>
      <c r="BE650" s="148">
        <f>IF(N650="základní",J650,0)</f>
        <v>0</v>
      </c>
      <c r="BF650" s="148">
        <f>IF(N650="snížená",J650,0)</f>
        <v>0</v>
      </c>
      <c r="BG650" s="148">
        <f>IF(N650="zákl. přenesená",J650,0)</f>
        <v>0</v>
      </c>
      <c r="BH650" s="148">
        <f>IF(N650="sníž. přenesená",J650,0)</f>
        <v>0</v>
      </c>
      <c r="BI650" s="148">
        <f>IF(N650="nulová",J650,0)</f>
        <v>0</v>
      </c>
      <c r="BJ650" s="15" t="s">
        <v>88</v>
      </c>
      <c r="BK650" s="148">
        <f>ROUND(I650*H650,2)</f>
        <v>0</v>
      </c>
      <c r="BL650" s="15" t="s">
        <v>174</v>
      </c>
      <c r="BM650" s="147" t="s">
        <v>1782</v>
      </c>
    </row>
    <row r="651" spans="2:51" s="12" customFormat="1" ht="10.2">
      <c r="B651" s="153"/>
      <c r="D651" s="154" t="s">
        <v>183</v>
      </c>
      <c r="E651" s="155" t="s">
        <v>1</v>
      </c>
      <c r="F651" s="156" t="s">
        <v>1783</v>
      </c>
      <c r="H651" s="157">
        <v>0.096</v>
      </c>
      <c r="I651" s="158"/>
      <c r="L651" s="153"/>
      <c r="M651" s="159"/>
      <c r="T651" s="160"/>
      <c r="AT651" s="155" t="s">
        <v>183</v>
      </c>
      <c r="AU651" s="155" t="s">
        <v>98</v>
      </c>
      <c r="AV651" s="12" t="s">
        <v>90</v>
      </c>
      <c r="AW651" s="12" t="s">
        <v>36</v>
      </c>
      <c r="AX651" s="12" t="s">
        <v>88</v>
      </c>
      <c r="AY651" s="155" t="s">
        <v>168</v>
      </c>
    </row>
    <row r="652" spans="2:65" s="1" customFormat="1" ht="16.5" customHeight="1">
      <c r="B652" s="30"/>
      <c r="C652" s="171" t="s">
        <v>1082</v>
      </c>
      <c r="D652" s="171" t="s">
        <v>410</v>
      </c>
      <c r="E652" s="172" t="s">
        <v>1037</v>
      </c>
      <c r="F652" s="173" t="s">
        <v>1038</v>
      </c>
      <c r="G652" s="174" t="s">
        <v>187</v>
      </c>
      <c r="H652" s="175">
        <v>0.037</v>
      </c>
      <c r="I652" s="176"/>
      <c r="J652" s="177">
        <f>ROUND(I652*H652,2)</f>
        <v>0</v>
      </c>
      <c r="K652" s="178"/>
      <c r="L652" s="179"/>
      <c r="M652" s="180" t="s">
        <v>1</v>
      </c>
      <c r="N652" s="181" t="s">
        <v>46</v>
      </c>
      <c r="P652" s="145">
        <f>O652*H652</f>
        <v>0</v>
      </c>
      <c r="Q652" s="145">
        <v>1</v>
      </c>
      <c r="R652" s="145">
        <f>Q652*H652</f>
        <v>0.037</v>
      </c>
      <c r="S652" s="145">
        <v>0</v>
      </c>
      <c r="T652" s="146">
        <f>S652*H652</f>
        <v>0</v>
      </c>
      <c r="AR652" s="147" t="s">
        <v>221</v>
      </c>
      <c r="AT652" s="147" t="s">
        <v>410</v>
      </c>
      <c r="AU652" s="147" t="s">
        <v>98</v>
      </c>
      <c r="AY652" s="15" t="s">
        <v>168</v>
      </c>
      <c r="BE652" s="148">
        <f>IF(N652="základní",J652,0)</f>
        <v>0</v>
      </c>
      <c r="BF652" s="148">
        <f>IF(N652="snížená",J652,0)</f>
        <v>0</v>
      </c>
      <c r="BG652" s="148">
        <f>IF(N652="zákl. přenesená",J652,0)</f>
        <v>0</v>
      </c>
      <c r="BH652" s="148">
        <f>IF(N652="sníž. přenesená",J652,0)</f>
        <v>0</v>
      </c>
      <c r="BI652" s="148">
        <f>IF(N652="nulová",J652,0)</f>
        <v>0</v>
      </c>
      <c r="BJ652" s="15" t="s">
        <v>88</v>
      </c>
      <c r="BK652" s="148">
        <f>ROUND(I652*H652,2)</f>
        <v>0</v>
      </c>
      <c r="BL652" s="15" t="s">
        <v>174</v>
      </c>
      <c r="BM652" s="147" t="s">
        <v>1784</v>
      </c>
    </row>
    <row r="653" spans="2:51" s="12" customFormat="1" ht="10.2">
      <c r="B653" s="153"/>
      <c r="D653" s="154" t="s">
        <v>183</v>
      </c>
      <c r="E653" s="155" t="s">
        <v>1</v>
      </c>
      <c r="F653" s="156" t="s">
        <v>1785</v>
      </c>
      <c r="H653" s="157">
        <v>0.037</v>
      </c>
      <c r="I653" s="158"/>
      <c r="L653" s="153"/>
      <c r="M653" s="159"/>
      <c r="T653" s="160"/>
      <c r="AT653" s="155" t="s">
        <v>183</v>
      </c>
      <c r="AU653" s="155" t="s">
        <v>98</v>
      </c>
      <c r="AV653" s="12" t="s">
        <v>90</v>
      </c>
      <c r="AW653" s="12" t="s">
        <v>36</v>
      </c>
      <c r="AX653" s="12" t="s">
        <v>88</v>
      </c>
      <c r="AY653" s="155" t="s">
        <v>168</v>
      </c>
    </row>
    <row r="654" spans="2:65" s="1" customFormat="1" ht="16.5" customHeight="1">
      <c r="B654" s="30"/>
      <c r="C654" s="135" t="s">
        <v>1087</v>
      </c>
      <c r="D654" s="135" t="s">
        <v>170</v>
      </c>
      <c r="E654" s="136" t="s">
        <v>1786</v>
      </c>
      <c r="F654" s="137" t="s">
        <v>1787</v>
      </c>
      <c r="G654" s="138" t="s">
        <v>566</v>
      </c>
      <c r="H654" s="139">
        <v>1</v>
      </c>
      <c r="I654" s="140"/>
      <c r="J654" s="141">
        <f>ROUND(I654*H654,2)</f>
        <v>0</v>
      </c>
      <c r="K654" s="142"/>
      <c r="L654" s="30"/>
      <c r="M654" s="143" t="s">
        <v>1</v>
      </c>
      <c r="N654" s="144" t="s">
        <v>46</v>
      </c>
      <c r="P654" s="145">
        <f>O654*H654</f>
        <v>0</v>
      </c>
      <c r="Q654" s="145">
        <v>0.01221</v>
      </c>
      <c r="R654" s="145">
        <f>Q654*H654</f>
        <v>0.01221</v>
      </c>
      <c r="S654" s="145">
        <v>0</v>
      </c>
      <c r="T654" s="146">
        <f>S654*H654</f>
        <v>0</v>
      </c>
      <c r="AR654" s="147" t="s">
        <v>174</v>
      </c>
      <c r="AT654" s="147" t="s">
        <v>170</v>
      </c>
      <c r="AU654" s="147" t="s">
        <v>98</v>
      </c>
      <c r="AY654" s="15" t="s">
        <v>168</v>
      </c>
      <c r="BE654" s="148">
        <f>IF(N654="základní",J654,0)</f>
        <v>0</v>
      </c>
      <c r="BF654" s="148">
        <f>IF(N654="snížená",J654,0)</f>
        <v>0</v>
      </c>
      <c r="BG654" s="148">
        <f>IF(N654="zákl. přenesená",J654,0)</f>
        <v>0</v>
      </c>
      <c r="BH654" s="148">
        <f>IF(N654="sníž. přenesená",J654,0)</f>
        <v>0</v>
      </c>
      <c r="BI654" s="148">
        <f>IF(N654="nulová",J654,0)</f>
        <v>0</v>
      </c>
      <c r="BJ654" s="15" t="s">
        <v>88</v>
      </c>
      <c r="BK654" s="148">
        <f>ROUND(I654*H654,2)</f>
        <v>0</v>
      </c>
      <c r="BL654" s="15" t="s">
        <v>174</v>
      </c>
      <c r="BM654" s="147" t="s">
        <v>1788</v>
      </c>
    </row>
    <row r="655" spans="2:65" s="1" customFormat="1" ht="24.15" customHeight="1">
      <c r="B655" s="30"/>
      <c r="C655" s="135" t="s">
        <v>1091</v>
      </c>
      <c r="D655" s="135" t="s">
        <v>170</v>
      </c>
      <c r="E655" s="136" t="s">
        <v>983</v>
      </c>
      <c r="F655" s="137" t="s">
        <v>984</v>
      </c>
      <c r="G655" s="138" t="s">
        <v>179</v>
      </c>
      <c r="H655" s="139">
        <v>5.936</v>
      </c>
      <c r="I655" s="140"/>
      <c r="J655" s="141">
        <f>ROUND(I655*H655,2)</f>
        <v>0</v>
      </c>
      <c r="K655" s="142"/>
      <c r="L655" s="30"/>
      <c r="M655" s="143" t="s">
        <v>1</v>
      </c>
      <c r="N655" s="144" t="s">
        <v>46</v>
      </c>
      <c r="P655" s="145">
        <f>O655*H655</f>
        <v>0</v>
      </c>
      <c r="Q655" s="145">
        <v>0.043</v>
      </c>
      <c r="R655" s="145">
        <f>Q655*H655</f>
        <v>0.255248</v>
      </c>
      <c r="S655" s="145">
        <v>0.043</v>
      </c>
      <c r="T655" s="146">
        <f>S655*H655</f>
        <v>0.255248</v>
      </c>
      <c r="AR655" s="147" t="s">
        <v>174</v>
      </c>
      <c r="AT655" s="147" t="s">
        <v>170</v>
      </c>
      <c r="AU655" s="147" t="s">
        <v>98</v>
      </c>
      <c r="AY655" s="15" t="s">
        <v>168</v>
      </c>
      <c r="BE655" s="148">
        <f>IF(N655="základní",J655,0)</f>
        <v>0</v>
      </c>
      <c r="BF655" s="148">
        <f>IF(N655="snížená",J655,0)</f>
        <v>0</v>
      </c>
      <c r="BG655" s="148">
        <f>IF(N655="zákl. přenesená",J655,0)</f>
        <v>0</v>
      </c>
      <c r="BH655" s="148">
        <f>IF(N655="sníž. přenesená",J655,0)</f>
        <v>0</v>
      </c>
      <c r="BI655" s="148">
        <f>IF(N655="nulová",J655,0)</f>
        <v>0</v>
      </c>
      <c r="BJ655" s="15" t="s">
        <v>88</v>
      </c>
      <c r="BK655" s="148">
        <f>ROUND(I655*H655,2)</f>
        <v>0</v>
      </c>
      <c r="BL655" s="15" t="s">
        <v>174</v>
      </c>
      <c r="BM655" s="147" t="s">
        <v>1789</v>
      </c>
    </row>
    <row r="656" spans="2:47" s="1" customFormat="1" ht="10.2">
      <c r="B656" s="30"/>
      <c r="D656" s="149" t="s">
        <v>181</v>
      </c>
      <c r="F656" s="150" t="s">
        <v>986</v>
      </c>
      <c r="I656" s="151"/>
      <c r="L656" s="30"/>
      <c r="M656" s="152"/>
      <c r="T656" s="54"/>
      <c r="AT656" s="15" t="s">
        <v>181</v>
      </c>
      <c r="AU656" s="15" t="s">
        <v>98</v>
      </c>
    </row>
    <row r="657" spans="2:51" s="12" customFormat="1" ht="10.2">
      <c r="B657" s="153"/>
      <c r="D657" s="154" t="s">
        <v>183</v>
      </c>
      <c r="E657" s="155" t="s">
        <v>1</v>
      </c>
      <c r="F657" s="156" t="s">
        <v>1790</v>
      </c>
      <c r="H657" s="157">
        <v>5.936</v>
      </c>
      <c r="I657" s="158"/>
      <c r="L657" s="153"/>
      <c r="M657" s="159"/>
      <c r="T657" s="160"/>
      <c r="AT657" s="155" t="s">
        <v>183</v>
      </c>
      <c r="AU657" s="155" t="s">
        <v>98</v>
      </c>
      <c r="AV657" s="12" t="s">
        <v>90</v>
      </c>
      <c r="AW657" s="12" t="s">
        <v>36</v>
      </c>
      <c r="AX657" s="12" t="s">
        <v>88</v>
      </c>
      <c r="AY657" s="155" t="s">
        <v>168</v>
      </c>
    </row>
    <row r="658" spans="2:65" s="1" customFormat="1" ht="24.15" customHeight="1">
      <c r="B658" s="30"/>
      <c r="C658" s="135" t="s">
        <v>1095</v>
      </c>
      <c r="D658" s="135" t="s">
        <v>170</v>
      </c>
      <c r="E658" s="136" t="s">
        <v>989</v>
      </c>
      <c r="F658" s="137" t="s">
        <v>990</v>
      </c>
      <c r="G658" s="138" t="s">
        <v>179</v>
      </c>
      <c r="H658" s="139">
        <v>5.936</v>
      </c>
      <c r="I658" s="140"/>
      <c r="J658" s="141">
        <f>ROUND(I658*H658,2)</f>
        <v>0</v>
      </c>
      <c r="K658" s="142"/>
      <c r="L658" s="30"/>
      <c r="M658" s="143" t="s">
        <v>1</v>
      </c>
      <c r="N658" s="144" t="s">
        <v>46</v>
      </c>
      <c r="P658" s="145">
        <f>O658*H658</f>
        <v>0</v>
      </c>
      <c r="Q658" s="145">
        <v>0.00126</v>
      </c>
      <c r="R658" s="145">
        <f>Q658*H658</f>
        <v>0.00747936</v>
      </c>
      <c r="S658" s="145">
        <v>0</v>
      </c>
      <c r="T658" s="146">
        <f>S658*H658</f>
        <v>0</v>
      </c>
      <c r="AR658" s="147" t="s">
        <v>174</v>
      </c>
      <c r="AT658" s="147" t="s">
        <v>170</v>
      </c>
      <c r="AU658" s="147" t="s">
        <v>98</v>
      </c>
      <c r="AY658" s="15" t="s">
        <v>168</v>
      </c>
      <c r="BE658" s="148">
        <f>IF(N658="základní",J658,0)</f>
        <v>0</v>
      </c>
      <c r="BF658" s="148">
        <f>IF(N658="snížená",J658,0)</f>
        <v>0</v>
      </c>
      <c r="BG658" s="148">
        <f>IF(N658="zákl. přenesená",J658,0)</f>
        <v>0</v>
      </c>
      <c r="BH658" s="148">
        <f>IF(N658="sníž. přenesená",J658,0)</f>
        <v>0</v>
      </c>
      <c r="BI658" s="148">
        <f>IF(N658="nulová",J658,0)</f>
        <v>0</v>
      </c>
      <c r="BJ658" s="15" t="s">
        <v>88</v>
      </c>
      <c r="BK658" s="148">
        <f>ROUND(I658*H658,2)</f>
        <v>0</v>
      </c>
      <c r="BL658" s="15" t="s">
        <v>174</v>
      </c>
      <c r="BM658" s="147" t="s">
        <v>1791</v>
      </c>
    </row>
    <row r="659" spans="2:47" s="1" customFormat="1" ht="10.2">
      <c r="B659" s="30"/>
      <c r="D659" s="149" t="s">
        <v>181</v>
      </c>
      <c r="F659" s="150" t="s">
        <v>992</v>
      </c>
      <c r="I659" s="151"/>
      <c r="L659" s="30"/>
      <c r="M659" s="152"/>
      <c r="T659" s="54"/>
      <c r="AT659" s="15" t="s">
        <v>181</v>
      </c>
      <c r="AU659" s="15" t="s">
        <v>98</v>
      </c>
    </row>
    <row r="660" spans="2:65" s="1" customFormat="1" ht="16.5" customHeight="1">
      <c r="B660" s="30"/>
      <c r="C660" s="171" t="s">
        <v>1100</v>
      </c>
      <c r="D660" s="171" t="s">
        <v>410</v>
      </c>
      <c r="E660" s="172" t="s">
        <v>994</v>
      </c>
      <c r="F660" s="173" t="s">
        <v>995</v>
      </c>
      <c r="G660" s="174" t="s">
        <v>767</v>
      </c>
      <c r="H660" s="175">
        <v>10.982</v>
      </c>
      <c r="I660" s="176"/>
      <c r="J660" s="177">
        <f>ROUND(I660*H660,2)</f>
        <v>0</v>
      </c>
      <c r="K660" s="178"/>
      <c r="L660" s="179"/>
      <c r="M660" s="180" t="s">
        <v>1</v>
      </c>
      <c r="N660" s="181" t="s">
        <v>46</v>
      </c>
      <c r="P660" s="145">
        <f>O660*H660</f>
        <v>0</v>
      </c>
      <c r="Q660" s="145">
        <v>0.001</v>
      </c>
      <c r="R660" s="145">
        <f>Q660*H660</f>
        <v>0.010981999999999999</v>
      </c>
      <c r="S660" s="145">
        <v>0</v>
      </c>
      <c r="T660" s="146">
        <f>S660*H660</f>
        <v>0</v>
      </c>
      <c r="AR660" s="147" t="s">
        <v>221</v>
      </c>
      <c r="AT660" s="147" t="s">
        <v>410</v>
      </c>
      <c r="AU660" s="147" t="s">
        <v>98</v>
      </c>
      <c r="AY660" s="15" t="s">
        <v>168</v>
      </c>
      <c r="BE660" s="148">
        <f>IF(N660="základní",J660,0)</f>
        <v>0</v>
      </c>
      <c r="BF660" s="148">
        <f>IF(N660="snížená",J660,0)</f>
        <v>0</v>
      </c>
      <c r="BG660" s="148">
        <f>IF(N660="zákl. přenesená",J660,0)</f>
        <v>0</v>
      </c>
      <c r="BH660" s="148">
        <f>IF(N660="sníž. přenesená",J660,0)</f>
        <v>0</v>
      </c>
      <c r="BI660" s="148">
        <f>IF(N660="nulová",J660,0)</f>
        <v>0</v>
      </c>
      <c r="BJ660" s="15" t="s">
        <v>88</v>
      </c>
      <c r="BK660" s="148">
        <f>ROUND(I660*H660,2)</f>
        <v>0</v>
      </c>
      <c r="BL660" s="15" t="s">
        <v>174</v>
      </c>
      <c r="BM660" s="147" t="s">
        <v>1792</v>
      </c>
    </row>
    <row r="661" spans="2:51" s="12" customFormat="1" ht="10.2">
      <c r="B661" s="153"/>
      <c r="D661" s="154" t="s">
        <v>183</v>
      </c>
      <c r="F661" s="156" t="s">
        <v>1793</v>
      </c>
      <c r="H661" s="157">
        <v>10.982</v>
      </c>
      <c r="I661" s="158"/>
      <c r="L661" s="153"/>
      <c r="M661" s="159"/>
      <c r="T661" s="160"/>
      <c r="AT661" s="155" t="s">
        <v>183</v>
      </c>
      <c r="AU661" s="155" t="s">
        <v>98</v>
      </c>
      <c r="AV661" s="12" t="s">
        <v>90</v>
      </c>
      <c r="AW661" s="12" t="s">
        <v>4</v>
      </c>
      <c r="AX661" s="12" t="s">
        <v>88</v>
      </c>
      <c r="AY661" s="155" t="s">
        <v>168</v>
      </c>
    </row>
    <row r="662" spans="2:63" s="11" customFormat="1" ht="20.85" customHeight="1">
      <c r="B662" s="123"/>
      <c r="D662" s="124" t="s">
        <v>80</v>
      </c>
      <c r="E662" s="133" t="s">
        <v>1794</v>
      </c>
      <c r="F662" s="133" t="s">
        <v>1795</v>
      </c>
      <c r="I662" s="126"/>
      <c r="J662" s="134">
        <f>BK662</f>
        <v>0</v>
      </c>
      <c r="L662" s="123"/>
      <c r="M662" s="128"/>
      <c r="P662" s="129">
        <f>SUM(P663:P681)</f>
        <v>0</v>
      </c>
      <c r="R662" s="129">
        <f>SUM(R663:R681)</f>
        <v>3.8180187600000006</v>
      </c>
      <c r="T662" s="130">
        <f>SUM(T663:T681)</f>
        <v>0.274813</v>
      </c>
      <c r="AR662" s="124" t="s">
        <v>88</v>
      </c>
      <c r="AT662" s="131" t="s">
        <v>80</v>
      </c>
      <c r="AU662" s="131" t="s">
        <v>90</v>
      </c>
      <c r="AY662" s="124" t="s">
        <v>168</v>
      </c>
      <c r="BK662" s="132">
        <f>SUM(BK663:BK681)</f>
        <v>0</v>
      </c>
    </row>
    <row r="663" spans="2:65" s="1" customFormat="1" ht="33" customHeight="1">
      <c r="B663" s="30"/>
      <c r="C663" s="135" t="s">
        <v>1104</v>
      </c>
      <c r="D663" s="135" t="s">
        <v>170</v>
      </c>
      <c r="E663" s="136" t="s">
        <v>1796</v>
      </c>
      <c r="F663" s="137" t="s">
        <v>1797</v>
      </c>
      <c r="G663" s="138" t="s">
        <v>767</v>
      </c>
      <c r="H663" s="139">
        <v>263.81</v>
      </c>
      <c r="I663" s="140"/>
      <c r="J663" s="141">
        <f>ROUND(I663*H663,2)</f>
        <v>0</v>
      </c>
      <c r="K663" s="142"/>
      <c r="L663" s="30"/>
      <c r="M663" s="143" t="s">
        <v>1</v>
      </c>
      <c r="N663" s="144" t="s">
        <v>46</v>
      </c>
      <c r="P663" s="145">
        <f>O663*H663</f>
        <v>0</v>
      </c>
      <c r="Q663" s="145">
        <v>0.01221</v>
      </c>
      <c r="R663" s="145">
        <f>Q663*H663</f>
        <v>3.2211201000000003</v>
      </c>
      <c r="S663" s="145">
        <v>0</v>
      </c>
      <c r="T663" s="146">
        <f>S663*H663</f>
        <v>0</v>
      </c>
      <c r="AR663" s="147" t="s">
        <v>174</v>
      </c>
      <c r="AT663" s="147" t="s">
        <v>170</v>
      </c>
      <c r="AU663" s="147" t="s">
        <v>98</v>
      </c>
      <c r="AY663" s="15" t="s">
        <v>168</v>
      </c>
      <c r="BE663" s="148">
        <f>IF(N663="základní",J663,0)</f>
        <v>0</v>
      </c>
      <c r="BF663" s="148">
        <f>IF(N663="snížená",J663,0)</f>
        <v>0</v>
      </c>
      <c r="BG663" s="148">
        <f>IF(N663="zákl. přenesená",J663,0)</f>
        <v>0</v>
      </c>
      <c r="BH663" s="148">
        <f>IF(N663="sníž. přenesená",J663,0)</f>
        <v>0</v>
      </c>
      <c r="BI663" s="148">
        <f>IF(N663="nulová",J663,0)</f>
        <v>0</v>
      </c>
      <c r="BJ663" s="15" t="s">
        <v>88</v>
      </c>
      <c r="BK663" s="148">
        <f>ROUND(I663*H663,2)</f>
        <v>0</v>
      </c>
      <c r="BL663" s="15" t="s">
        <v>174</v>
      </c>
      <c r="BM663" s="147" t="s">
        <v>1798</v>
      </c>
    </row>
    <row r="664" spans="2:51" s="12" customFormat="1" ht="10.2">
      <c r="B664" s="153"/>
      <c r="D664" s="154" t="s">
        <v>183</v>
      </c>
      <c r="E664" s="155" t="s">
        <v>1</v>
      </c>
      <c r="F664" s="156" t="s">
        <v>1775</v>
      </c>
      <c r="H664" s="157">
        <v>139.4</v>
      </c>
      <c r="I664" s="158"/>
      <c r="L664" s="153"/>
      <c r="M664" s="159"/>
      <c r="T664" s="160"/>
      <c r="AT664" s="155" t="s">
        <v>183</v>
      </c>
      <c r="AU664" s="155" t="s">
        <v>98</v>
      </c>
      <c r="AV664" s="12" t="s">
        <v>90</v>
      </c>
      <c r="AW664" s="12" t="s">
        <v>36</v>
      </c>
      <c r="AX664" s="12" t="s">
        <v>81</v>
      </c>
      <c r="AY664" s="155" t="s">
        <v>168</v>
      </c>
    </row>
    <row r="665" spans="2:51" s="12" customFormat="1" ht="10.2">
      <c r="B665" s="153"/>
      <c r="D665" s="154" t="s">
        <v>183</v>
      </c>
      <c r="E665" s="155" t="s">
        <v>1</v>
      </c>
      <c r="F665" s="156" t="s">
        <v>1799</v>
      </c>
      <c r="H665" s="157">
        <v>90</v>
      </c>
      <c r="I665" s="158"/>
      <c r="L665" s="153"/>
      <c r="M665" s="159"/>
      <c r="T665" s="160"/>
      <c r="AT665" s="155" t="s">
        <v>183</v>
      </c>
      <c r="AU665" s="155" t="s">
        <v>98</v>
      </c>
      <c r="AV665" s="12" t="s">
        <v>90</v>
      </c>
      <c r="AW665" s="12" t="s">
        <v>36</v>
      </c>
      <c r="AX665" s="12" t="s">
        <v>81</v>
      </c>
      <c r="AY665" s="155" t="s">
        <v>168</v>
      </c>
    </row>
    <row r="666" spans="2:51" s="12" customFormat="1" ht="10.2">
      <c r="B666" s="153"/>
      <c r="D666" s="154" t="s">
        <v>183</v>
      </c>
      <c r="E666" s="155" t="s">
        <v>1</v>
      </c>
      <c r="F666" s="156" t="s">
        <v>1800</v>
      </c>
      <c r="H666" s="157">
        <v>34.41</v>
      </c>
      <c r="I666" s="158"/>
      <c r="L666" s="153"/>
      <c r="M666" s="159"/>
      <c r="T666" s="160"/>
      <c r="AT666" s="155" t="s">
        <v>183</v>
      </c>
      <c r="AU666" s="155" t="s">
        <v>98</v>
      </c>
      <c r="AV666" s="12" t="s">
        <v>90</v>
      </c>
      <c r="AW666" s="12" t="s">
        <v>36</v>
      </c>
      <c r="AX666" s="12" t="s">
        <v>81</v>
      </c>
      <c r="AY666" s="155" t="s">
        <v>168</v>
      </c>
    </row>
    <row r="667" spans="2:51" s="13" customFormat="1" ht="10.2">
      <c r="B667" s="161"/>
      <c r="D667" s="154" t="s">
        <v>183</v>
      </c>
      <c r="E667" s="162" t="s">
        <v>1</v>
      </c>
      <c r="F667" s="163" t="s">
        <v>192</v>
      </c>
      <c r="H667" s="164">
        <v>263.81</v>
      </c>
      <c r="I667" s="165"/>
      <c r="L667" s="161"/>
      <c r="M667" s="166"/>
      <c r="T667" s="167"/>
      <c r="AT667" s="162" t="s">
        <v>183</v>
      </c>
      <c r="AU667" s="162" t="s">
        <v>98</v>
      </c>
      <c r="AV667" s="13" t="s">
        <v>174</v>
      </c>
      <c r="AW667" s="13" t="s">
        <v>36</v>
      </c>
      <c r="AX667" s="13" t="s">
        <v>88</v>
      </c>
      <c r="AY667" s="162" t="s">
        <v>168</v>
      </c>
    </row>
    <row r="668" spans="2:65" s="1" customFormat="1" ht="21.75" customHeight="1">
      <c r="B668" s="30"/>
      <c r="C668" s="171" t="s">
        <v>1110</v>
      </c>
      <c r="D668" s="171" t="s">
        <v>410</v>
      </c>
      <c r="E668" s="172" t="s">
        <v>1355</v>
      </c>
      <c r="F668" s="173" t="s">
        <v>1356</v>
      </c>
      <c r="G668" s="174" t="s">
        <v>187</v>
      </c>
      <c r="H668" s="175">
        <v>0.153</v>
      </c>
      <c r="I668" s="176"/>
      <c r="J668" s="177">
        <f>ROUND(I668*H668,2)</f>
        <v>0</v>
      </c>
      <c r="K668" s="178"/>
      <c r="L668" s="179"/>
      <c r="M668" s="180" t="s">
        <v>1</v>
      </c>
      <c r="N668" s="181" t="s">
        <v>46</v>
      </c>
      <c r="P668" s="145">
        <f>O668*H668</f>
        <v>0</v>
      </c>
      <c r="Q668" s="145">
        <v>1</v>
      </c>
      <c r="R668" s="145">
        <f>Q668*H668</f>
        <v>0.153</v>
      </c>
      <c r="S668" s="145">
        <v>0</v>
      </c>
      <c r="T668" s="146">
        <f>S668*H668</f>
        <v>0</v>
      </c>
      <c r="AR668" s="147" t="s">
        <v>221</v>
      </c>
      <c r="AT668" s="147" t="s">
        <v>410</v>
      </c>
      <c r="AU668" s="147" t="s">
        <v>98</v>
      </c>
      <c r="AY668" s="15" t="s">
        <v>168</v>
      </c>
      <c r="BE668" s="148">
        <f>IF(N668="základní",J668,0)</f>
        <v>0</v>
      </c>
      <c r="BF668" s="148">
        <f>IF(N668="snížená",J668,0)</f>
        <v>0</v>
      </c>
      <c r="BG668" s="148">
        <f>IF(N668="zákl. přenesená",J668,0)</f>
        <v>0</v>
      </c>
      <c r="BH668" s="148">
        <f>IF(N668="sníž. přenesená",J668,0)</f>
        <v>0</v>
      </c>
      <c r="BI668" s="148">
        <f>IF(N668="nulová",J668,0)</f>
        <v>0</v>
      </c>
      <c r="BJ668" s="15" t="s">
        <v>88</v>
      </c>
      <c r="BK668" s="148">
        <f>ROUND(I668*H668,2)</f>
        <v>0</v>
      </c>
      <c r="BL668" s="15" t="s">
        <v>174</v>
      </c>
      <c r="BM668" s="147" t="s">
        <v>1801</v>
      </c>
    </row>
    <row r="669" spans="2:51" s="12" customFormat="1" ht="10.2">
      <c r="B669" s="153"/>
      <c r="D669" s="154" t="s">
        <v>183</v>
      </c>
      <c r="E669" s="155" t="s">
        <v>1</v>
      </c>
      <c r="F669" s="156" t="s">
        <v>1779</v>
      </c>
      <c r="H669" s="157">
        <v>0.153</v>
      </c>
      <c r="I669" s="158"/>
      <c r="L669" s="153"/>
      <c r="M669" s="159"/>
      <c r="T669" s="160"/>
      <c r="AT669" s="155" t="s">
        <v>183</v>
      </c>
      <c r="AU669" s="155" t="s">
        <v>98</v>
      </c>
      <c r="AV669" s="12" t="s">
        <v>90</v>
      </c>
      <c r="AW669" s="12" t="s">
        <v>36</v>
      </c>
      <c r="AX669" s="12" t="s">
        <v>88</v>
      </c>
      <c r="AY669" s="155" t="s">
        <v>168</v>
      </c>
    </row>
    <row r="670" spans="2:65" s="1" customFormat="1" ht="24.15" customHeight="1">
      <c r="B670" s="30"/>
      <c r="C670" s="171" t="s">
        <v>1116</v>
      </c>
      <c r="D670" s="171" t="s">
        <v>410</v>
      </c>
      <c r="E670" s="172" t="s">
        <v>1744</v>
      </c>
      <c r="F670" s="173" t="s">
        <v>1745</v>
      </c>
      <c r="G670" s="174" t="s">
        <v>187</v>
      </c>
      <c r="H670" s="175">
        <v>0.099</v>
      </c>
      <c r="I670" s="176"/>
      <c r="J670" s="177">
        <f>ROUND(I670*H670,2)</f>
        <v>0</v>
      </c>
      <c r="K670" s="178"/>
      <c r="L670" s="179"/>
      <c r="M670" s="180" t="s">
        <v>1</v>
      </c>
      <c r="N670" s="181" t="s">
        <v>46</v>
      </c>
      <c r="P670" s="145">
        <f>O670*H670</f>
        <v>0</v>
      </c>
      <c r="Q670" s="145">
        <v>1</v>
      </c>
      <c r="R670" s="145">
        <f>Q670*H670</f>
        <v>0.099</v>
      </c>
      <c r="S670" s="145">
        <v>0</v>
      </c>
      <c r="T670" s="146">
        <f>S670*H670</f>
        <v>0</v>
      </c>
      <c r="AR670" s="147" t="s">
        <v>221</v>
      </c>
      <c r="AT670" s="147" t="s">
        <v>410</v>
      </c>
      <c r="AU670" s="147" t="s">
        <v>98</v>
      </c>
      <c r="AY670" s="15" t="s">
        <v>168</v>
      </c>
      <c r="BE670" s="148">
        <f>IF(N670="základní",J670,0)</f>
        <v>0</v>
      </c>
      <c r="BF670" s="148">
        <f>IF(N670="snížená",J670,0)</f>
        <v>0</v>
      </c>
      <c r="BG670" s="148">
        <f>IF(N670="zákl. přenesená",J670,0)</f>
        <v>0</v>
      </c>
      <c r="BH670" s="148">
        <f>IF(N670="sníž. přenesená",J670,0)</f>
        <v>0</v>
      </c>
      <c r="BI670" s="148">
        <f>IF(N670="nulová",J670,0)</f>
        <v>0</v>
      </c>
      <c r="BJ670" s="15" t="s">
        <v>88</v>
      </c>
      <c r="BK670" s="148">
        <f>ROUND(I670*H670,2)</f>
        <v>0</v>
      </c>
      <c r="BL670" s="15" t="s">
        <v>174</v>
      </c>
      <c r="BM670" s="147" t="s">
        <v>1802</v>
      </c>
    </row>
    <row r="671" spans="2:51" s="12" customFormat="1" ht="10.2">
      <c r="B671" s="153"/>
      <c r="D671" s="154" t="s">
        <v>183</v>
      </c>
      <c r="E671" s="155" t="s">
        <v>1</v>
      </c>
      <c r="F671" s="156" t="s">
        <v>1803</v>
      </c>
      <c r="H671" s="157">
        <v>0.099</v>
      </c>
      <c r="I671" s="158"/>
      <c r="L671" s="153"/>
      <c r="M671" s="159"/>
      <c r="T671" s="160"/>
      <c r="AT671" s="155" t="s">
        <v>183</v>
      </c>
      <c r="AU671" s="155" t="s">
        <v>98</v>
      </c>
      <c r="AV671" s="12" t="s">
        <v>90</v>
      </c>
      <c r="AW671" s="12" t="s">
        <v>36</v>
      </c>
      <c r="AX671" s="12" t="s">
        <v>88</v>
      </c>
      <c r="AY671" s="155" t="s">
        <v>168</v>
      </c>
    </row>
    <row r="672" spans="2:65" s="1" customFormat="1" ht="16.5" customHeight="1">
      <c r="B672" s="30"/>
      <c r="C672" s="171" t="s">
        <v>1121</v>
      </c>
      <c r="D672" s="171" t="s">
        <v>410</v>
      </c>
      <c r="E672" s="172" t="s">
        <v>1037</v>
      </c>
      <c r="F672" s="173" t="s">
        <v>1038</v>
      </c>
      <c r="G672" s="174" t="s">
        <v>187</v>
      </c>
      <c r="H672" s="175">
        <v>0.038</v>
      </c>
      <c r="I672" s="176"/>
      <c r="J672" s="177">
        <f>ROUND(I672*H672,2)</f>
        <v>0</v>
      </c>
      <c r="K672" s="178"/>
      <c r="L672" s="179"/>
      <c r="M672" s="180" t="s">
        <v>1</v>
      </c>
      <c r="N672" s="181" t="s">
        <v>46</v>
      </c>
      <c r="P672" s="145">
        <f>O672*H672</f>
        <v>0</v>
      </c>
      <c r="Q672" s="145">
        <v>1</v>
      </c>
      <c r="R672" s="145">
        <f>Q672*H672</f>
        <v>0.038</v>
      </c>
      <c r="S672" s="145">
        <v>0</v>
      </c>
      <c r="T672" s="146">
        <f>S672*H672</f>
        <v>0</v>
      </c>
      <c r="AR672" s="147" t="s">
        <v>221</v>
      </c>
      <c r="AT672" s="147" t="s">
        <v>410</v>
      </c>
      <c r="AU672" s="147" t="s">
        <v>98</v>
      </c>
      <c r="AY672" s="15" t="s">
        <v>168</v>
      </c>
      <c r="BE672" s="148">
        <f>IF(N672="základní",J672,0)</f>
        <v>0</v>
      </c>
      <c r="BF672" s="148">
        <f>IF(N672="snížená",J672,0)</f>
        <v>0</v>
      </c>
      <c r="BG672" s="148">
        <f>IF(N672="zákl. přenesená",J672,0)</f>
        <v>0</v>
      </c>
      <c r="BH672" s="148">
        <f>IF(N672="sníž. přenesená",J672,0)</f>
        <v>0</v>
      </c>
      <c r="BI672" s="148">
        <f>IF(N672="nulová",J672,0)</f>
        <v>0</v>
      </c>
      <c r="BJ672" s="15" t="s">
        <v>88</v>
      </c>
      <c r="BK672" s="148">
        <f>ROUND(I672*H672,2)</f>
        <v>0</v>
      </c>
      <c r="BL672" s="15" t="s">
        <v>174</v>
      </c>
      <c r="BM672" s="147" t="s">
        <v>1804</v>
      </c>
    </row>
    <row r="673" spans="2:51" s="12" customFormat="1" ht="10.2">
      <c r="B673" s="153"/>
      <c r="D673" s="154" t="s">
        <v>183</v>
      </c>
      <c r="E673" s="155" t="s">
        <v>1</v>
      </c>
      <c r="F673" s="156" t="s">
        <v>1805</v>
      </c>
      <c r="H673" s="157">
        <v>0.038</v>
      </c>
      <c r="I673" s="158"/>
      <c r="L673" s="153"/>
      <c r="M673" s="159"/>
      <c r="T673" s="160"/>
      <c r="AT673" s="155" t="s">
        <v>183</v>
      </c>
      <c r="AU673" s="155" t="s">
        <v>98</v>
      </c>
      <c r="AV673" s="12" t="s">
        <v>90</v>
      </c>
      <c r="AW673" s="12" t="s">
        <v>36</v>
      </c>
      <c r="AX673" s="12" t="s">
        <v>88</v>
      </c>
      <c r="AY673" s="155" t="s">
        <v>168</v>
      </c>
    </row>
    <row r="674" spans="2:65" s="1" customFormat="1" ht="16.5" customHeight="1">
      <c r="B674" s="30"/>
      <c r="C674" s="135" t="s">
        <v>1125</v>
      </c>
      <c r="D674" s="135" t="s">
        <v>170</v>
      </c>
      <c r="E674" s="136" t="s">
        <v>1806</v>
      </c>
      <c r="F674" s="137" t="s">
        <v>1807</v>
      </c>
      <c r="G674" s="138" t="s">
        <v>566</v>
      </c>
      <c r="H674" s="139">
        <v>1</v>
      </c>
      <c r="I674" s="140"/>
      <c r="J674" s="141">
        <f>ROUND(I674*H674,2)</f>
        <v>0</v>
      </c>
      <c r="K674" s="142"/>
      <c r="L674" s="30"/>
      <c r="M674" s="143" t="s">
        <v>1</v>
      </c>
      <c r="N674" s="144" t="s">
        <v>46</v>
      </c>
      <c r="P674" s="145">
        <f>O674*H674</f>
        <v>0</v>
      </c>
      <c r="Q674" s="145">
        <v>0.01221</v>
      </c>
      <c r="R674" s="145">
        <f>Q674*H674</f>
        <v>0.01221</v>
      </c>
      <c r="S674" s="145">
        <v>0</v>
      </c>
      <c r="T674" s="146">
        <f>S674*H674</f>
        <v>0</v>
      </c>
      <c r="AR674" s="147" t="s">
        <v>174</v>
      </c>
      <c r="AT674" s="147" t="s">
        <v>170</v>
      </c>
      <c r="AU674" s="147" t="s">
        <v>98</v>
      </c>
      <c r="AY674" s="15" t="s">
        <v>168</v>
      </c>
      <c r="BE674" s="148">
        <f>IF(N674="základní",J674,0)</f>
        <v>0</v>
      </c>
      <c r="BF674" s="148">
        <f>IF(N674="snížená",J674,0)</f>
        <v>0</v>
      </c>
      <c r="BG674" s="148">
        <f>IF(N674="zákl. přenesená",J674,0)</f>
        <v>0</v>
      </c>
      <c r="BH674" s="148">
        <f>IF(N674="sníž. přenesená",J674,0)</f>
        <v>0</v>
      </c>
      <c r="BI674" s="148">
        <f>IF(N674="nulová",J674,0)</f>
        <v>0</v>
      </c>
      <c r="BJ674" s="15" t="s">
        <v>88</v>
      </c>
      <c r="BK674" s="148">
        <f>ROUND(I674*H674,2)</f>
        <v>0</v>
      </c>
      <c r="BL674" s="15" t="s">
        <v>174</v>
      </c>
      <c r="BM674" s="147" t="s">
        <v>1808</v>
      </c>
    </row>
    <row r="675" spans="2:65" s="1" customFormat="1" ht="24.15" customHeight="1">
      <c r="B675" s="30"/>
      <c r="C675" s="135" t="s">
        <v>1129</v>
      </c>
      <c r="D675" s="135" t="s">
        <v>170</v>
      </c>
      <c r="E675" s="136" t="s">
        <v>983</v>
      </c>
      <c r="F675" s="137" t="s">
        <v>984</v>
      </c>
      <c r="G675" s="138" t="s">
        <v>179</v>
      </c>
      <c r="H675" s="139">
        <v>6.391</v>
      </c>
      <c r="I675" s="140"/>
      <c r="J675" s="141">
        <f>ROUND(I675*H675,2)</f>
        <v>0</v>
      </c>
      <c r="K675" s="142"/>
      <c r="L675" s="30"/>
      <c r="M675" s="143" t="s">
        <v>1</v>
      </c>
      <c r="N675" s="144" t="s">
        <v>46</v>
      </c>
      <c r="P675" s="145">
        <f>O675*H675</f>
        <v>0</v>
      </c>
      <c r="Q675" s="145">
        <v>0.043</v>
      </c>
      <c r="R675" s="145">
        <f>Q675*H675</f>
        <v>0.274813</v>
      </c>
      <c r="S675" s="145">
        <v>0.043</v>
      </c>
      <c r="T675" s="146">
        <f>S675*H675</f>
        <v>0.274813</v>
      </c>
      <c r="AR675" s="147" t="s">
        <v>174</v>
      </c>
      <c r="AT675" s="147" t="s">
        <v>170</v>
      </c>
      <c r="AU675" s="147" t="s">
        <v>98</v>
      </c>
      <c r="AY675" s="15" t="s">
        <v>168</v>
      </c>
      <c r="BE675" s="148">
        <f>IF(N675="základní",J675,0)</f>
        <v>0</v>
      </c>
      <c r="BF675" s="148">
        <f>IF(N675="snížená",J675,0)</f>
        <v>0</v>
      </c>
      <c r="BG675" s="148">
        <f>IF(N675="zákl. přenesená",J675,0)</f>
        <v>0</v>
      </c>
      <c r="BH675" s="148">
        <f>IF(N675="sníž. přenesená",J675,0)</f>
        <v>0</v>
      </c>
      <c r="BI675" s="148">
        <f>IF(N675="nulová",J675,0)</f>
        <v>0</v>
      </c>
      <c r="BJ675" s="15" t="s">
        <v>88</v>
      </c>
      <c r="BK675" s="148">
        <f>ROUND(I675*H675,2)</f>
        <v>0</v>
      </c>
      <c r="BL675" s="15" t="s">
        <v>174</v>
      </c>
      <c r="BM675" s="147" t="s">
        <v>1809</v>
      </c>
    </row>
    <row r="676" spans="2:47" s="1" customFormat="1" ht="10.2">
      <c r="B676" s="30"/>
      <c r="D676" s="149" t="s">
        <v>181</v>
      </c>
      <c r="F676" s="150" t="s">
        <v>986</v>
      </c>
      <c r="I676" s="151"/>
      <c r="L676" s="30"/>
      <c r="M676" s="152"/>
      <c r="T676" s="54"/>
      <c r="AT676" s="15" t="s">
        <v>181</v>
      </c>
      <c r="AU676" s="15" t="s">
        <v>98</v>
      </c>
    </row>
    <row r="677" spans="2:51" s="12" customFormat="1" ht="10.2">
      <c r="B677" s="153"/>
      <c r="D677" s="154" t="s">
        <v>183</v>
      </c>
      <c r="E677" s="155" t="s">
        <v>1</v>
      </c>
      <c r="F677" s="156" t="s">
        <v>1810</v>
      </c>
      <c r="H677" s="157">
        <v>6.391</v>
      </c>
      <c r="I677" s="158"/>
      <c r="L677" s="153"/>
      <c r="M677" s="159"/>
      <c r="T677" s="160"/>
      <c r="AT677" s="155" t="s">
        <v>183</v>
      </c>
      <c r="AU677" s="155" t="s">
        <v>98</v>
      </c>
      <c r="AV677" s="12" t="s">
        <v>90</v>
      </c>
      <c r="AW677" s="12" t="s">
        <v>36</v>
      </c>
      <c r="AX677" s="12" t="s">
        <v>88</v>
      </c>
      <c r="AY677" s="155" t="s">
        <v>168</v>
      </c>
    </row>
    <row r="678" spans="2:65" s="1" customFormat="1" ht="24.15" customHeight="1">
      <c r="B678" s="30"/>
      <c r="C678" s="135" t="s">
        <v>1134</v>
      </c>
      <c r="D678" s="135" t="s">
        <v>170</v>
      </c>
      <c r="E678" s="136" t="s">
        <v>989</v>
      </c>
      <c r="F678" s="137" t="s">
        <v>990</v>
      </c>
      <c r="G678" s="138" t="s">
        <v>179</v>
      </c>
      <c r="H678" s="139">
        <v>6.391</v>
      </c>
      <c r="I678" s="140"/>
      <c r="J678" s="141">
        <f>ROUND(I678*H678,2)</f>
        <v>0</v>
      </c>
      <c r="K678" s="142"/>
      <c r="L678" s="30"/>
      <c r="M678" s="143" t="s">
        <v>1</v>
      </c>
      <c r="N678" s="144" t="s">
        <v>46</v>
      </c>
      <c r="P678" s="145">
        <f>O678*H678</f>
        <v>0</v>
      </c>
      <c r="Q678" s="145">
        <v>0.00126</v>
      </c>
      <c r="R678" s="145">
        <f>Q678*H678</f>
        <v>0.00805266</v>
      </c>
      <c r="S678" s="145">
        <v>0</v>
      </c>
      <c r="T678" s="146">
        <f>S678*H678</f>
        <v>0</v>
      </c>
      <c r="AR678" s="147" t="s">
        <v>174</v>
      </c>
      <c r="AT678" s="147" t="s">
        <v>170</v>
      </c>
      <c r="AU678" s="147" t="s">
        <v>98</v>
      </c>
      <c r="AY678" s="15" t="s">
        <v>168</v>
      </c>
      <c r="BE678" s="148">
        <f>IF(N678="základní",J678,0)</f>
        <v>0</v>
      </c>
      <c r="BF678" s="148">
        <f>IF(N678="snížená",J678,0)</f>
        <v>0</v>
      </c>
      <c r="BG678" s="148">
        <f>IF(N678="zákl. přenesená",J678,0)</f>
        <v>0</v>
      </c>
      <c r="BH678" s="148">
        <f>IF(N678="sníž. přenesená",J678,0)</f>
        <v>0</v>
      </c>
      <c r="BI678" s="148">
        <f>IF(N678="nulová",J678,0)</f>
        <v>0</v>
      </c>
      <c r="BJ678" s="15" t="s">
        <v>88</v>
      </c>
      <c r="BK678" s="148">
        <f>ROUND(I678*H678,2)</f>
        <v>0</v>
      </c>
      <c r="BL678" s="15" t="s">
        <v>174</v>
      </c>
      <c r="BM678" s="147" t="s">
        <v>1811</v>
      </c>
    </row>
    <row r="679" spans="2:47" s="1" customFormat="1" ht="10.2">
      <c r="B679" s="30"/>
      <c r="D679" s="149" t="s">
        <v>181</v>
      </c>
      <c r="F679" s="150" t="s">
        <v>992</v>
      </c>
      <c r="I679" s="151"/>
      <c r="L679" s="30"/>
      <c r="M679" s="152"/>
      <c r="T679" s="54"/>
      <c r="AT679" s="15" t="s">
        <v>181</v>
      </c>
      <c r="AU679" s="15" t="s">
        <v>98</v>
      </c>
    </row>
    <row r="680" spans="2:65" s="1" customFormat="1" ht="16.5" customHeight="1">
      <c r="B680" s="30"/>
      <c r="C680" s="171" t="s">
        <v>1139</v>
      </c>
      <c r="D680" s="171" t="s">
        <v>410</v>
      </c>
      <c r="E680" s="172" t="s">
        <v>994</v>
      </c>
      <c r="F680" s="173" t="s">
        <v>995</v>
      </c>
      <c r="G680" s="174" t="s">
        <v>767</v>
      </c>
      <c r="H680" s="175">
        <v>11.823</v>
      </c>
      <c r="I680" s="176"/>
      <c r="J680" s="177">
        <f>ROUND(I680*H680,2)</f>
        <v>0</v>
      </c>
      <c r="K680" s="178"/>
      <c r="L680" s="179"/>
      <c r="M680" s="180" t="s">
        <v>1</v>
      </c>
      <c r="N680" s="181" t="s">
        <v>46</v>
      </c>
      <c r="P680" s="145">
        <f>O680*H680</f>
        <v>0</v>
      </c>
      <c r="Q680" s="145">
        <v>0.001</v>
      </c>
      <c r="R680" s="145">
        <f>Q680*H680</f>
        <v>0.011823</v>
      </c>
      <c r="S680" s="145">
        <v>0</v>
      </c>
      <c r="T680" s="146">
        <f>S680*H680</f>
        <v>0</v>
      </c>
      <c r="AR680" s="147" t="s">
        <v>221</v>
      </c>
      <c r="AT680" s="147" t="s">
        <v>410</v>
      </c>
      <c r="AU680" s="147" t="s">
        <v>98</v>
      </c>
      <c r="AY680" s="15" t="s">
        <v>168</v>
      </c>
      <c r="BE680" s="148">
        <f>IF(N680="základní",J680,0)</f>
        <v>0</v>
      </c>
      <c r="BF680" s="148">
        <f>IF(N680="snížená",J680,0)</f>
        <v>0</v>
      </c>
      <c r="BG680" s="148">
        <f>IF(N680="zákl. přenesená",J680,0)</f>
        <v>0</v>
      </c>
      <c r="BH680" s="148">
        <f>IF(N680="sníž. přenesená",J680,0)</f>
        <v>0</v>
      </c>
      <c r="BI680" s="148">
        <f>IF(N680="nulová",J680,0)</f>
        <v>0</v>
      </c>
      <c r="BJ680" s="15" t="s">
        <v>88</v>
      </c>
      <c r="BK680" s="148">
        <f>ROUND(I680*H680,2)</f>
        <v>0</v>
      </c>
      <c r="BL680" s="15" t="s">
        <v>174</v>
      </c>
      <c r="BM680" s="147" t="s">
        <v>1812</v>
      </c>
    </row>
    <row r="681" spans="2:51" s="12" customFormat="1" ht="10.2">
      <c r="B681" s="153"/>
      <c r="D681" s="154" t="s">
        <v>183</v>
      </c>
      <c r="F681" s="156" t="s">
        <v>1813</v>
      </c>
      <c r="H681" s="157">
        <v>11.823</v>
      </c>
      <c r="I681" s="158"/>
      <c r="L681" s="153"/>
      <c r="M681" s="159"/>
      <c r="T681" s="160"/>
      <c r="AT681" s="155" t="s">
        <v>183</v>
      </c>
      <c r="AU681" s="155" t="s">
        <v>98</v>
      </c>
      <c r="AV681" s="12" t="s">
        <v>90</v>
      </c>
      <c r="AW681" s="12" t="s">
        <v>4</v>
      </c>
      <c r="AX681" s="12" t="s">
        <v>88</v>
      </c>
      <c r="AY681" s="155" t="s">
        <v>168</v>
      </c>
    </row>
    <row r="682" spans="2:63" s="11" customFormat="1" ht="20.85" customHeight="1">
      <c r="B682" s="123"/>
      <c r="D682" s="124" t="s">
        <v>80</v>
      </c>
      <c r="E682" s="133" t="s">
        <v>1814</v>
      </c>
      <c r="F682" s="133" t="s">
        <v>1815</v>
      </c>
      <c r="I682" s="126"/>
      <c r="J682" s="134">
        <f>BK682</f>
        <v>0</v>
      </c>
      <c r="L682" s="123"/>
      <c r="M682" s="128"/>
      <c r="P682" s="129">
        <f>SUM(P683:P704)</f>
        <v>0</v>
      </c>
      <c r="R682" s="129">
        <f>SUM(R683:R704)</f>
        <v>20.422865039999998</v>
      </c>
      <c r="T682" s="130">
        <f>SUM(T683:T704)</f>
        <v>2.0923369999999997</v>
      </c>
      <c r="AR682" s="124" t="s">
        <v>88</v>
      </c>
      <c r="AT682" s="131" t="s">
        <v>80</v>
      </c>
      <c r="AU682" s="131" t="s">
        <v>90</v>
      </c>
      <c r="AY682" s="124" t="s">
        <v>168</v>
      </c>
      <c r="BK682" s="132">
        <f>SUM(BK683:BK704)</f>
        <v>0</v>
      </c>
    </row>
    <row r="683" spans="2:65" s="1" customFormat="1" ht="33" customHeight="1">
      <c r="B683" s="30"/>
      <c r="C683" s="135" t="s">
        <v>1144</v>
      </c>
      <c r="D683" s="135" t="s">
        <v>170</v>
      </c>
      <c r="E683" s="136" t="s">
        <v>1816</v>
      </c>
      <c r="F683" s="137" t="s">
        <v>1817</v>
      </c>
      <c r="G683" s="138" t="s">
        <v>767</v>
      </c>
      <c r="H683" s="139">
        <v>1365.47</v>
      </c>
      <c r="I683" s="140"/>
      <c r="J683" s="141">
        <f>ROUND(I683*H683,2)</f>
        <v>0</v>
      </c>
      <c r="K683" s="142"/>
      <c r="L683" s="30"/>
      <c r="M683" s="143" t="s">
        <v>1</v>
      </c>
      <c r="N683" s="144" t="s">
        <v>46</v>
      </c>
      <c r="P683" s="145">
        <f>O683*H683</f>
        <v>0</v>
      </c>
      <c r="Q683" s="145">
        <v>0.01221</v>
      </c>
      <c r="R683" s="145">
        <f>Q683*H683</f>
        <v>16.6723887</v>
      </c>
      <c r="S683" s="145">
        <v>0</v>
      </c>
      <c r="T683" s="146">
        <f>S683*H683</f>
        <v>0</v>
      </c>
      <c r="AR683" s="147" t="s">
        <v>174</v>
      </c>
      <c r="AT683" s="147" t="s">
        <v>170</v>
      </c>
      <c r="AU683" s="147" t="s">
        <v>98</v>
      </c>
      <c r="AY683" s="15" t="s">
        <v>168</v>
      </c>
      <c r="BE683" s="148">
        <f>IF(N683="základní",J683,0)</f>
        <v>0</v>
      </c>
      <c r="BF683" s="148">
        <f>IF(N683="snížená",J683,0)</f>
        <v>0</v>
      </c>
      <c r="BG683" s="148">
        <f>IF(N683="zákl. přenesená",J683,0)</f>
        <v>0</v>
      </c>
      <c r="BH683" s="148">
        <f>IF(N683="sníž. přenesená",J683,0)</f>
        <v>0</v>
      </c>
      <c r="BI683" s="148">
        <f>IF(N683="nulová",J683,0)</f>
        <v>0</v>
      </c>
      <c r="BJ683" s="15" t="s">
        <v>88</v>
      </c>
      <c r="BK683" s="148">
        <f>ROUND(I683*H683,2)</f>
        <v>0</v>
      </c>
      <c r="BL683" s="15" t="s">
        <v>174</v>
      </c>
      <c r="BM683" s="147" t="s">
        <v>1818</v>
      </c>
    </row>
    <row r="684" spans="2:51" s="12" customFormat="1" ht="10.2">
      <c r="B684" s="153"/>
      <c r="D684" s="154" t="s">
        <v>183</v>
      </c>
      <c r="E684" s="155" t="s">
        <v>1</v>
      </c>
      <c r="F684" s="156" t="s">
        <v>1819</v>
      </c>
      <c r="H684" s="157">
        <v>540.8</v>
      </c>
      <c r="I684" s="158"/>
      <c r="L684" s="153"/>
      <c r="M684" s="159"/>
      <c r="T684" s="160"/>
      <c r="AT684" s="155" t="s">
        <v>183</v>
      </c>
      <c r="AU684" s="155" t="s">
        <v>98</v>
      </c>
      <c r="AV684" s="12" t="s">
        <v>90</v>
      </c>
      <c r="AW684" s="12" t="s">
        <v>36</v>
      </c>
      <c r="AX684" s="12" t="s">
        <v>81</v>
      </c>
      <c r="AY684" s="155" t="s">
        <v>168</v>
      </c>
    </row>
    <row r="685" spans="2:51" s="12" customFormat="1" ht="10.2">
      <c r="B685" s="153"/>
      <c r="D685" s="154" t="s">
        <v>183</v>
      </c>
      <c r="E685" s="155" t="s">
        <v>1</v>
      </c>
      <c r="F685" s="156" t="s">
        <v>1648</v>
      </c>
      <c r="H685" s="157">
        <v>466.2</v>
      </c>
      <c r="I685" s="158"/>
      <c r="L685" s="153"/>
      <c r="M685" s="159"/>
      <c r="T685" s="160"/>
      <c r="AT685" s="155" t="s">
        <v>183</v>
      </c>
      <c r="AU685" s="155" t="s">
        <v>98</v>
      </c>
      <c r="AV685" s="12" t="s">
        <v>90</v>
      </c>
      <c r="AW685" s="12" t="s">
        <v>36</v>
      </c>
      <c r="AX685" s="12" t="s">
        <v>81</v>
      </c>
      <c r="AY685" s="155" t="s">
        <v>168</v>
      </c>
    </row>
    <row r="686" spans="2:51" s="12" customFormat="1" ht="10.2">
      <c r="B686" s="153"/>
      <c r="D686" s="154" t="s">
        <v>183</v>
      </c>
      <c r="E686" s="155" t="s">
        <v>1</v>
      </c>
      <c r="F686" s="156" t="s">
        <v>1820</v>
      </c>
      <c r="H686" s="157">
        <v>310.8</v>
      </c>
      <c r="I686" s="158"/>
      <c r="L686" s="153"/>
      <c r="M686" s="159"/>
      <c r="T686" s="160"/>
      <c r="AT686" s="155" t="s">
        <v>183</v>
      </c>
      <c r="AU686" s="155" t="s">
        <v>98</v>
      </c>
      <c r="AV686" s="12" t="s">
        <v>90</v>
      </c>
      <c r="AW686" s="12" t="s">
        <v>36</v>
      </c>
      <c r="AX686" s="12" t="s">
        <v>81</v>
      </c>
      <c r="AY686" s="155" t="s">
        <v>168</v>
      </c>
    </row>
    <row r="687" spans="2:51" s="12" customFormat="1" ht="10.2">
      <c r="B687" s="153"/>
      <c r="D687" s="154" t="s">
        <v>183</v>
      </c>
      <c r="E687" s="155" t="s">
        <v>1</v>
      </c>
      <c r="F687" s="156" t="s">
        <v>1821</v>
      </c>
      <c r="H687" s="157">
        <v>47.67</v>
      </c>
      <c r="I687" s="158"/>
      <c r="L687" s="153"/>
      <c r="M687" s="159"/>
      <c r="T687" s="160"/>
      <c r="AT687" s="155" t="s">
        <v>183</v>
      </c>
      <c r="AU687" s="155" t="s">
        <v>98</v>
      </c>
      <c r="AV687" s="12" t="s">
        <v>90</v>
      </c>
      <c r="AW687" s="12" t="s">
        <v>36</v>
      </c>
      <c r="AX687" s="12" t="s">
        <v>81</v>
      </c>
      <c r="AY687" s="155" t="s">
        <v>168</v>
      </c>
    </row>
    <row r="688" spans="2:51" s="13" customFormat="1" ht="10.2">
      <c r="B688" s="161"/>
      <c r="D688" s="154" t="s">
        <v>183</v>
      </c>
      <c r="E688" s="162" t="s">
        <v>1</v>
      </c>
      <c r="F688" s="163" t="s">
        <v>192</v>
      </c>
      <c r="H688" s="164">
        <v>1365.47</v>
      </c>
      <c r="I688" s="165"/>
      <c r="L688" s="161"/>
      <c r="M688" s="166"/>
      <c r="T688" s="167"/>
      <c r="AT688" s="162" t="s">
        <v>183</v>
      </c>
      <c r="AU688" s="162" t="s">
        <v>98</v>
      </c>
      <c r="AV688" s="13" t="s">
        <v>174</v>
      </c>
      <c r="AW688" s="13" t="s">
        <v>36</v>
      </c>
      <c r="AX688" s="13" t="s">
        <v>88</v>
      </c>
      <c r="AY688" s="162" t="s">
        <v>168</v>
      </c>
    </row>
    <row r="689" spans="2:65" s="1" customFormat="1" ht="21.75" customHeight="1">
      <c r="B689" s="30"/>
      <c r="C689" s="171" t="s">
        <v>1151</v>
      </c>
      <c r="D689" s="171" t="s">
        <v>410</v>
      </c>
      <c r="E689" s="172" t="s">
        <v>1662</v>
      </c>
      <c r="F689" s="173" t="s">
        <v>1663</v>
      </c>
      <c r="G689" s="174" t="s">
        <v>187</v>
      </c>
      <c r="H689" s="175">
        <v>0.513</v>
      </c>
      <c r="I689" s="176"/>
      <c r="J689" s="177">
        <f>ROUND(I689*H689,2)</f>
        <v>0</v>
      </c>
      <c r="K689" s="178"/>
      <c r="L689" s="179"/>
      <c r="M689" s="180" t="s">
        <v>1</v>
      </c>
      <c r="N689" s="181" t="s">
        <v>46</v>
      </c>
      <c r="P689" s="145">
        <f>O689*H689</f>
        <v>0</v>
      </c>
      <c r="Q689" s="145">
        <v>1</v>
      </c>
      <c r="R689" s="145">
        <f>Q689*H689</f>
        <v>0.513</v>
      </c>
      <c r="S689" s="145">
        <v>0</v>
      </c>
      <c r="T689" s="146">
        <f>S689*H689</f>
        <v>0</v>
      </c>
      <c r="AR689" s="147" t="s">
        <v>221</v>
      </c>
      <c r="AT689" s="147" t="s">
        <v>410</v>
      </c>
      <c r="AU689" s="147" t="s">
        <v>98</v>
      </c>
      <c r="AY689" s="15" t="s">
        <v>168</v>
      </c>
      <c r="BE689" s="148">
        <f>IF(N689="základní",J689,0)</f>
        <v>0</v>
      </c>
      <c r="BF689" s="148">
        <f>IF(N689="snížená",J689,0)</f>
        <v>0</v>
      </c>
      <c r="BG689" s="148">
        <f>IF(N689="zákl. přenesená",J689,0)</f>
        <v>0</v>
      </c>
      <c r="BH689" s="148">
        <f>IF(N689="sníž. přenesená",J689,0)</f>
        <v>0</v>
      </c>
      <c r="BI689" s="148">
        <f>IF(N689="nulová",J689,0)</f>
        <v>0</v>
      </c>
      <c r="BJ689" s="15" t="s">
        <v>88</v>
      </c>
      <c r="BK689" s="148">
        <f>ROUND(I689*H689,2)</f>
        <v>0</v>
      </c>
      <c r="BL689" s="15" t="s">
        <v>174</v>
      </c>
      <c r="BM689" s="147" t="s">
        <v>1822</v>
      </c>
    </row>
    <row r="690" spans="2:51" s="12" customFormat="1" ht="10.2">
      <c r="B690" s="153"/>
      <c r="D690" s="154" t="s">
        <v>183</v>
      </c>
      <c r="E690" s="155" t="s">
        <v>1</v>
      </c>
      <c r="F690" s="156" t="s">
        <v>1665</v>
      </c>
      <c r="H690" s="157">
        <v>0.513</v>
      </c>
      <c r="I690" s="158"/>
      <c r="L690" s="153"/>
      <c r="M690" s="159"/>
      <c r="T690" s="160"/>
      <c r="AT690" s="155" t="s">
        <v>183</v>
      </c>
      <c r="AU690" s="155" t="s">
        <v>98</v>
      </c>
      <c r="AV690" s="12" t="s">
        <v>90</v>
      </c>
      <c r="AW690" s="12" t="s">
        <v>36</v>
      </c>
      <c r="AX690" s="12" t="s">
        <v>88</v>
      </c>
      <c r="AY690" s="155" t="s">
        <v>168</v>
      </c>
    </row>
    <row r="691" spans="2:65" s="1" customFormat="1" ht="21.75" customHeight="1">
      <c r="B691" s="30"/>
      <c r="C691" s="171" t="s">
        <v>1157</v>
      </c>
      <c r="D691" s="171" t="s">
        <v>410</v>
      </c>
      <c r="E691" s="172" t="s">
        <v>1355</v>
      </c>
      <c r="F691" s="173" t="s">
        <v>1356</v>
      </c>
      <c r="G691" s="174" t="s">
        <v>187</v>
      </c>
      <c r="H691" s="175">
        <v>0.595</v>
      </c>
      <c r="I691" s="176"/>
      <c r="J691" s="177">
        <f>ROUND(I691*H691,2)</f>
        <v>0</v>
      </c>
      <c r="K691" s="178"/>
      <c r="L691" s="179"/>
      <c r="M691" s="180" t="s">
        <v>1</v>
      </c>
      <c r="N691" s="181" t="s">
        <v>46</v>
      </c>
      <c r="P691" s="145">
        <f>O691*H691</f>
        <v>0</v>
      </c>
      <c r="Q691" s="145">
        <v>1</v>
      </c>
      <c r="R691" s="145">
        <f>Q691*H691</f>
        <v>0.595</v>
      </c>
      <c r="S691" s="145">
        <v>0</v>
      </c>
      <c r="T691" s="146">
        <f>S691*H691</f>
        <v>0</v>
      </c>
      <c r="AR691" s="147" t="s">
        <v>221</v>
      </c>
      <c r="AT691" s="147" t="s">
        <v>410</v>
      </c>
      <c r="AU691" s="147" t="s">
        <v>98</v>
      </c>
      <c r="AY691" s="15" t="s">
        <v>168</v>
      </c>
      <c r="BE691" s="148">
        <f>IF(N691="základní",J691,0)</f>
        <v>0</v>
      </c>
      <c r="BF691" s="148">
        <f>IF(N691="snížená",J691,0)</f>
        <v>0</v>
      </c>
      <c r="BG691" s="148">
        <f>IF(N691="zákl. přenesená",J691,0)</f>
        <v>0</v>
      </c>
      <c r="BH691" s="148">
        <f>IF(N691="sníž. přenesená",J691,0)</f>
        <v>0</v>
      </c>
      <c r="BI691" s="148">
        <f>IF(N691="nulová",J691,0)</f>
        <v>0</v>
      </c>
      <c r="BJ691" s="15" t="s">
        <v>88</v>
      </c>
      <c r="BK691" s="148">
        <f>ROUND(I691*H691,2)</f>
        <v>0</v>
      </c>
      <c r="BL691" s="15" t="s">
        <v>174</v>
      </c>
      <c r="BM691" s="147" t="s">
        <v>1823</v>
      </c>
    </row>
    <row r="692" spans="2:51" s="12" customFormat="1" ht="10.2">
      <c r="B692" s="153"/>
      <c r="D692" s="154" t="s">
        <v>183</v>
      </c>
      <c r="E692" s="155" t="s">
        <v>1</v>
      </c>
      <c r="F692" s="156" t="s">
        <v>1824</v>
      </c>
      <c r="H692" s="157">
        <v>0.595</v>
      </c>
      <c r="I692" s="158"/>
      <c r="L692" s="153"/>
      <c r="M692" s="159"/>
      <c r="T692" s="160"/>
      <c r="AT692" s="155" t="s">
        <v>183</v>
      </c>
      <c r="AU692" s="155" t="s">
        <v>98</v>
      </c>
      <c r="AV692" s="12" t="s">
        <v>90</v>
      </c>
      <c r="AW692" s="12" t="s">
        <v>36</v>
      </c>
      <c r="AX692" s="12" t="s">
        <v>88</v>
      </c>
      <c r="AY692" s="155" t="s">
        <v>168</v>
      </c>
    </row>
    <row r="693" spans="2:65" s="1" customFormat="1" ht="24.15" customHeight="1">
      <c r="B693" s="30"/>
      <c r="C693" s="171" t="s">
        <v>1164</v>
      </c>
      <c r="D693" s="171" t="s">
        <v>410</v>
      </c>
      <c r="E693" s="172" t="s">
        <v>1429</v>
      </c>
      <c r="F693" s="173" t="s">
        <v>1430</v>
      </c>
      <c r="G693" s="174" t="s">
        <v>187</v>
      </c>
      <c r="H693" s="175">
        <v>0.342</v>
      </c>
      <c r="I693" s="176"/>
      <c r="J693" s="177">
        <f>ROUND(I693*H693,2)</f>
        <v>0</v>
      </c>
      <c r="K693" s="178"/>
      <c r="L693" s="179"/>
      <c r="M693" s="180" t="s">
        <v>1</v>
      </c>
      <c r="N693" s="181" t="s">
        <v>46</v>
      </c>
      <c r="P693" s="145">
        <f>O693*H693</f>
        <v>0</v>
      </c>
      <c r="Q693" s="145">
        <v>1</v>
      </c>
      <c r="R693" s="145">
        <f>Q693*H693</f>
        <v>0.342</v>
      </c>
      <c r="S693" s="145">
        <v>0</v>
      </c>
      <c r="T693" s="146">
        <f>S693*H693</f>
        <v>0</v>
      </c>
      <c r="AR693" s="147" t="s">
        <v>221</v>
      </c>
      <c r="AT693" s="147" t="s">
        <v>410</v>
      </c>
      <c r="AU693" s="147" t="s">
        <v>98</v>
      </c>
      <c r="AY693" s="15" t="s">
        <v>168</v>
      </c>
      <c r="BE693" s="148">
        <f>IF(N693="základní",J693,0)</f>
        <v>0</v>
      </c>
      <c r="BF693" s="148">
        <f>IF(N693="snížená",J693,0)</f>
        <v>0</v>
      </c>
      <c r="BG693" s="148">
        <f>IF(N693="zákl. přenesená",J693,0)</f>
        <v>0</v>
      </c>
      <c r="BH693" s="148">
        <f>IF(N693="sníž. přenesená",J693,0)</f>
        <v>0</v>
      </c>
      <c r="BI693" s="148">
        <f>IF(N693="nulová",J693,0)</f>
        <v>0</v>
      </c>
      <c r="BJ693" s="15" t="s">
        <v>88</v>
      </c>
      <c r="BK693" s="148">
        <f>ROUND(I693*H693,2)</f>
        <v>0</v>
      </c>
      <c r="BL693" s="15" t="s">
        <v>174</v>
      </c>
      <c r="BM693" s="147" t="s">
        <v>1825</v>
      </c>
    </row>
    <row r="694" spans="2:51" s="12" customFormat="1" ht="10.2">
      <c r="B694" s="153"/>
      <c r="D694" s="154" t="s">
        <v>183</v>
      </c>
      <c r="E694" s="155" t="s">
        <v>1</v>
      </c>
      <c r="F694" s="156" t="s">
        <v>1826</v>
      </c>
      <c r="H694" s="157">
        <v>0.342</v>
      </c>
      <c r="I694" s="158"/>
      <c r="L694" s="153"/>
      <c r="M694" s="159"/>
      <c r="T694" s="160"/>
      <c r="AT694" s="155" t="s">
        <v>183</v>
      </c>
      <c r="AU694" s="155" t="s">
        <v>98</v>
      </c>
      <c r="AV694" s="12" t="s">
        <v>90</v>
      </c>
      <c r="AW694" s="12" t="s">
        <v>36</v>
      </c>
      <c r="AX694" s="12" t="s">
        <v>88</v>
      </c>
      <c r="AY694" s="155" t="s">
        <v>168</v>
      </c>
    </row>
    <row r="695" spans="2:65" s="1" customFormat="1" ht="16.5" customHeight="1">
      <c r="B695" s="30"/>
      <c r="C695" s="171" t="s">
        <v>1171</v>
      </c>
      <c r="D695" s="171" t="s">
        <v>410</v>
      </c>
      <c r="E695" s="172" t="s">
        <v>1037</v>
      </c>
      <c r="F695" s="173" t="s">
        <v>1038</v>
      </c>
      <c r="G695" s="174" t="s">
        <v>187</v>
      </c>
      <c r="H695" s="175">
        <v>0.052</v>
      </c>
      <c r="I695" s="176"/>
      <c r="J695" s="177">
        <f>ROUND(I695*H695,2)</f>
        <v>0</v>
      </c>
      <c r="K695" s="178"/>
      <c r="L695" s="179"/>
      <c r="M695" s="180" t="s">
        <v>1</v>
      </c>
      <c r="N695" s="181" t="s">
        <v>46</v>
      </c>
      <c r="P695" s="145">
        <f>O695*H695</f>
        <v>0</v>
      </c>
      <c r="Q695" s="145">
        <v>1</v>
      </c>
      <c r="R695" s="145">
        <f>Q695*H695</f>
        <v>0.052</v>
      </c>
      <c r="S695" s="145">
        <v>0</v>
      </c>
      <c r="T695" s="146">
        <f>S695*H695</f>
        <v>0</v>
      </c>
      <c r="AR695" s="147" t="s">
        <v>221</v>
      </c>
      <c r="AT695" s="147" t="s">
        <v>410</v>
      </c>
      <c r="AU695" s="147" t="s">
        <v>98</v>
      </c>
      <c r="AY695" s="15" t="s">
        <v>168</v>
      </c>
      <c r="BE695" s="148">
        <f>IF(N695="základní",J695,0)</f>
        <v>0</v>
      </c>
      <c r="BF695" s="148">
        <f>IF(N695="snížená",J695,0)</f>
        <v>0</v>
      </c>
      <c r="BG695" s="148">
        <f>IF(N695="zákl. přenesená",J695,0)</f>
        <v>0</v>
      </c>
      <c r="BH695" s="148">
        <f>IF(N695="sníž. přenesená",J695,0)</f>
        <v>0</v>
      </c>
      <c r="BI695" s="148">
        <f>IF(N695="nulová",J695,0)</f>
        <v>0</v>
      </c>
      <c r="BJ695" s="15" t="s">
        <v>88</v>
      </c>
      <c r="BK695" s="148">
        <f>ROUND(I695*H695,2)</f>
        <v>0</v>
      </c>
      <c r="BL695" s="15" t="s">
        <v>174</v>
      </c>
      <c r="BM695" s="147" t="s">
        <v>1827</v>
      </c>
    </row>
    <row r="696" spans="2:51" s="12" customFormat="1" ht="10.2">
      <c r="B696" s="153"/>
      <c r="D696" s="154" t="s">
        <v>183</v>
      </c>
      <c r="E696" s="155" t="s">
        <v>1</v>
      </c>
      <c r="F696" s="156" t="s">
        <v>1828</v>
      </c>
      <c r="H696" s="157">
        <v>0.052</v>
      </c>
      <c r="I696" s="158"/>
      <c r="L696" s="153"/>
      <c r="M696" s="159"/>
      <c r="T696" s="160"/>
      <c r="AT696" s="155" t="s">
        <v>183</v>
      </c>
      <c r="AU696" s="155" t="s">
        <v>98</v>
      </c>
      <c r="AV696" s="12" t="s">
        <v>90</v>
      </c>
      <c r="AW696" s="12" t="s">
        <v>36</v>
      </c>
      <c r="AX696" s="12" t="s">
        <v>88</v>
      </c>
      <c r="AY696" s="155" t="s">
        <v>168</v>
      </c>
    </row>
    <row r="697" spans="2:65" s="1" customFormat="1" ht="16.5" customHeight="1">
      <c r="B697" s="30"/>
      <c r="C697" s="135" t="s">
        <v>1176</v>
      </c>
      <c r="D697" s="135" t="s">
        <v>170</v>
      </c>
      <c r="E697" s="136" t="s">
        <v>1829</v>
      </c>
      <c r="F697" s="137" t="s">
        <v>1830</v>
      </c>
      <c r="G697" s="138" t="s">
        <v>566</v>
      </c>
      <c r="H697" s="139">
        <v>1</v>
      </c>
      <c r="I697" s="140"/>
      <c r="J697" s="141">
        <f>ROUND(I697*H697,2)</f>
        <v>0</v>
      </c>
      <c r="K697" s="142"/>
      <c r="L697" s="30"/>
      <c r="M697" s="143" t="s">
        <v>1</v>
      </c>
      <c r="N697" s="144" t="s">
        <v>46</v>
      </c>
      <c r="P697" s="145">
        <f>O697*H697</f>
        <v>0</v>
      </c>
      <c r="Q697" s="145">
        <v>0.01221</v>
      </c>
      <c r="R697" s="145">
        <f>Q697*H697</f>
        <v>0.01221</v>
      </c>
      <c r="S697" s="145">
        <v>0</v>
      </c>
      <c r="T697" s="146">
        <f>S697*H697</f>
        <v>0</v>
      </c>
      <c r="AR697" s="147" t="s">
        <v>174</v>
      </c>
      <c r="AT697" s="147" t="s">
        <v>170</v>
      </c>
      <c r="AU697" s="147" t="s">
        <v>98</v>
      </c>
      <c r="AY697" s="15" t="s">
        <v>168</v>
      </c>
      <c r="BE697" s="148">
        <f>IF(N697="základní",J697,0)</f>
        <v>0</v>
      </c>
      <c r="BF697" s="148">
        <f>IF(N697="snížená",J697,0)</f>
        <v>0</v>
      </c>
      <c r="BG697" s="148">
        <f>IF(N697="zákl. přenesená",J697,0)</f>
        <v>0</v>
      </c>
      <c r="BH697" s="148">
        <f>IF(N697="sníž. přenesená",J697,0)</f>
        <v>0</v>
      </c>
      <c r="BI697" s="148">
        <f>IF(N697="nulová",J697,0)</f>
        <v>0</v>
      </c>
      <c r="BJ697" s="15" t="s">
        <v>88</v>
      </c>
      <c r="BK697" s="148">
        <f>ROUND(I697*H697,2)</f>
        <v>0</v>
      </c>
      <c r="BL697" s="15" t="s">
        <v>174</v>
      </c>
      <c r="BM697" s="147" t="s">
        <v>1831</v>
      </c>
    </row>
    <row r="698" spans="2:65" s="1" customFormat="1" ht="24.15" customHeight="1">
      <c r="B698" s="30"/>
      <c r="C698" s="135" t="s">
        <v>1181</v>
      </c>
      <c r="D698" s="135" t="s">
        <v>170</v>
      </c>
      <c r="E698" s="136" t="s">
        <v>983</v>
      </c>
      <c r="F698" s="137" t="s">
        <v>984</v>
      </c>
      <c r="G698" s="138" t="s">
        <v>179</v>
      </c>
      <c r="H698" s="139">
        <v>48.659</v>
      </c>
      <c r="I698" s="140"/>
      <c r="J698" s="141">
        <f>ROUND(I698*H698,2)</f>
        <v>0</v>
      </c>
      <c r="K698" s="142"/>
      <c r="L698" s="30"/>
      <c r="M698" s="143" t="s">
        <v>1</v>
      </c>
      <c r="N698" s="144" t="s">
        <v>46</v>
      </c>
      <c r="P698" s="145">
        <f>O698*H698</f>
        <v>0</v>
      </c>
      <c r="Q698" s="145">
        <v>0.043</v>
      </c>
      <c r="R698" s="145">
        <f>Q698*H698</f>
        <v>2.0923369999999997</v>
      </c>
      <c r="S698" s="145">
        <v>0.043</v>
      </c>
      <c r="T698" s="146">
        <f>S698*H698</f>
        <v>2.0923369999999997</v>
      </c>
      <c r="AR698" s="147" t="s">
        <v>174</v>
      </c>
      <c r="AT698" s="147" t="s">
        <v>170</v>
      </c>
      <c r="AU698" s="147" t="s">
        <v>98</v>
      </c>
      <c r="AY698" s="15" t="s">
        <v>168</v>
      </c>
      <c r="BE698" s="148">
        <f>IF(N698="základní",J698,0)</f>
        <v>0</v>
      </c>
      <c r="BF698" s="148">
        <f>IF(N698="snížená",J698,0)</f>
        <v>0</v>
      </c>
      <c r="BG698" s="148">
        <f>IF(N698="zákl. přenesená",J698,0)</f>
        <v>0</v>
      </c>
      <c r="BH698" s="148">
        <f>IF(N698="sníž. přenesená",J698,0)</f>
        <v>0</v>
      </c>
      <c r="BI698" s="148">
        <f>IF(N698="nulová",J698,0)</f>
        <v>0</v>
      </c>
      <c r="BJ698" s="15" t="s">
        <v>88</v>
      </c>
      <c r="BK698" s="148">
        <f>ROUND(I698*H698,2)</f>
        <v>0</v>
      </c>
      <c r="BL698" s="15" t="s">
        <v>174</v>
      </c>
      <c r="BM698" s="147" t="s">
        <v>1832</v>
      </c>
    </row>
    <row r="699" spans="2:47" s="1" customFormat="1" ht="10.2">
      <c r="B699" s="30"/>
      <c r="D699" s="149" t="s">
        <v>181</v>
      </c>
      <c r="F699" s="150" t="s">
        <v>986</v>
      </c>
      <c r="I699" s="151"/>
      <c r="L699" s="30"/>
      <c r="M699" s="152"/>
      <c r="T699" s="54"/>
      <c r="AT699" s="15" t="s">
        <v>181</v>
      </c>
      <c r="AU699" s="15" t="s">
        <v>98</v>
      </c>
    </row>
    <row r="700" spans="2:51" s="12" customFormat="1" ht="10.2">
      <c r="B700" s="153"/>
      <c r="D700" s="154" t="s">
        <v>183</v>
      </c>
      <c r="E700" s="155" t="s">
        <v>1</v>
      </c>
      <c r="F700" s="156" t="s">
        <v>1833</v>
      </c>
      <c r="H700" s="157">
        <v>48.659</v>
      </c>
      <c r="I700" s="158"/>
      <c r="L700" s="153"/>
      <c r="M700" s="159"/>
      <c r="T700" s="160"/>
      <c r="AT700" s="155" t="s">
        <v>183</v>
      </c>
      <c r="AU700" s="155" t="s">
        <v>98</v>
      </c>
      <c r="AV700" s="12" t="s">
        <v>90</v>
      </c>
      <c r="AW700" s="12" t="s">
        <v>36</v>
      </c>
      <c r="AX700" s="12" t="s">
        <v>88</v>
      </c>
      <c r="AY700" s="155" t="s">
        <v>168</v>
      </c>
    </row>
    <row r="701" spans="2:65" s="1" customFormat="1" ht="24.15" customHeight="1">
      <c r="B701" s="30"/>
      <c r="C701" s="135" t="s">
        <v>1186</v>
      </c>
      <c r="D701" s="135" t="s">
        <v>170</v>
      </c>
      <c r="E701" s="136" t="s">
        <v>989</v>
      </c>
      <c r="F701" s="137" t="s">
        <v>990</v>
      </c>
      <c r="G701" s="138" t="s">
        <v>179</v>
      </c>
      <c r="H701" s="139">
        <v>48.659</v>
      </c>
      <c r="I701" s="140"/>
      <c r="J701" s="141">
        <f>ROUND(I701*H701,2)</f>
        <v>0</v>
      </c>
      <c r="K701" s="142"/>
      <c r="L701" s="30"/>
      <c r="M701" s="143" t="s">
        <v>1</v>
      </c>
      <c r="N701" s="144" t="s">
        <v>46</v>
      </c>
      <c r="P701" s="145">
        <f>O701*H701</f>
        <v>0</v>
      </c>
      <c r="Q701" s="145">
        <v>0.00126</v>
      </c>
      <c r="R701" s="145">
        <f>Q701*H701</f>
        <v>0.06131034</v>
      </c>
      <c r="S701" s="145">
        <v>0</v>
      </c>
      <c r="T701" s="146">
        <f>S701*H701</f>
        <v>0</v>
      </c>
      <c r="AR701" s="147" t="s">
        <v>174</v>
      </c>
      <c r="AT701" s="147" t="s">
        <v>170</v>
      </c>
      <c r="AU701" s="147" t="s">
        <v>98</v>
      </c>
      <c r="AY701" s="15" t="s">
        <v>168</v>
      </c>
      <c r="BE701" s="148">
        <f>IF(N701="základní",J701,0)</f>
        <v>0</v>
      </c>
      <c r="BF701" s="148">
        <f>IF(N701="snížená",J701,0)</f>
        <v>0</v>
      </c>
      <c r="BG701" s="148">
        <f>IF(N701="zákl. přenesená",J701,0)</f>
        <v>0</v>
      </c>
      <c r="BH701" s="148">
        <f>IF(N701="sníž. přenesená",J701,0)</f>
        <v>0</v>
      </c>
      <c r="BI701" s="148">
        <f>IF(N701="nulová",J701,0)</f>
        <v>0</v>
      </c>
      <c r="BJ701" s="15" t="s">
        <v>88</v>
      </c>
      <c r="BK701" s="148">
        <f>ROUND(I701*H701,2)</f>
        <v>0</v>
      </c>
      <c r="BL701" s="15" t="s">
        <v>174</v>
      </c>
      <c r="BM701" s="147" t="s">
        <v>1834</v>
      </c>
    </row>
    <row r="702" spans="2:47" s="1" customFormat="1" ht="10.2">
      <c r="B702" s="30"/>
      <c r="D702" s="149" t="s">
        <v>181</v>
      </c>
      <c r="F702" s="150" t="s">
        <v>992</v>
      </c>
      <c r="I702" s="151"/>
      <c r="L702" s="30"/>
      <c r="M702" s="152"/>
      <c r="T702" s="54"/>
      <c r="AT702" s="15" t="s">
        <v>181</v>
      </c>
      <c r="AU702" s="15" t="s">
        <v>98</v>
      </c>
    </row>
    <row r="703" spans="2:65" s="1" customFormat="1" ht="16.5" customHeight="1">
      <c r="B703" s="30"/>
      <c r="C703" s="171" t="s">
        <v>1191</v>
      </c>
      <c r="D703" s="171" t="s">
        <v>410</v>
      </c>
      <c r="E703" s="172" t="s">
        <v>994</v>
      </c>
      <c r="F703" s="173" t="s">
        <v>995</v>
      </c>
      <c r="G703" s="174" t="s">
        <v>767</v>
      </c>
      <c r="H703" s="175">
        <v>82.619</v>
      </c>
      <c r="I703" s="176"/>
      <c r="J703" s="177">
        <f>ROUND(I703*H703,2)</f>
        <v>0</v>
      </c>
      <c r="K703" s="178"/>
      <c r="L703" s="179"/>
      <c r="M703" s="180" t="s">
        <v>1</v>
      </c>
      <c r="N703" s="181" t="s">
        <v>46</v>
      </c>
      <c r="P703" s="145">
        <f>O703*H703</f>
        <v>0</v>
      </c>
      <c r="Q703" s="145">
        <v>0.001</v>
      </c>
      <c r="R703" s="145">
        <f>Q703*H703</f>
        <v>0.082619</v>
      </c>
      <c r="S703" s="145">
        <v>0</v>
      </c>
      <c r="T703" s="146">
        <f>S703*H703</f>
        <v>0</v>
      </c>
      <c r="AR703" s="147" t="s">
        <v>221</v>
      </c>
      <c r="AT703" s="147" t="s">
        <v>410</v>
      </c>
      <c r="AU703" s="147" t="s">
        <v>98</v>
      </c>
      <c r="AY703" s="15" t="s">
        <v>168</v>
      </c>
      <c r="BE703" s="148">
        <f>IF(N703="základní",J703,0)</f>
        <v>0</v>
      </c>
      <c r="BF703" s="148">
        <f>IF(N703="snížená",J703,0)</f>
        <v>0</v>
      </c>
      <c r="BG703" s="148">
        <f>IF(N703="zákl. přenesená",J703,0)</f>
        <v>0</v>
      </c>
      <c r="BH703" s="148">
        <f>IF(N703="sníž. přenesená",J703,0)</f>
        <v>0</v>
      </c>
      <c r="BI703" s="148">
        <f>IF(N703="nulová",J703,0)</f>
        <v>0</v>
      </c>
      <c r="BJ703" s="15" t="s">
        <v>88</v>
      </c>
      <c r="BK703" s="148">
        <f>ROUND(I703*H703,2)</f>
        <v>0</v>
      </c>
      <c r="BL703" s="15" t="s">
        <v>174</v>
      </c>
      <c r="BM703" s="147" t="s">
        <v>1835</v>
      </c>
    </row>
    <row r="704" spans="2:51" s="12" customFormat="1" ht="10.2">
      <c r="B704" s="153"/>
      <c r="D704" s="154" t="s">
        <v>183</v>
      </c>
      <c r="F704" s="156" t="s">
        <v>1836</v>
      </c>
      <c r="H704" s="157">
        <v>82.619</v>
      </c>
      <c r="I704" s="158"/>
      <c r="L704" s="153"/>
      <c r="M704" s="159"/>
      <c r="T704" s="160"/>
      <c r="AT704" s="155" t="s">
        <v>183</v>
      </c>
      <c r="AU704" s="155" t="s">
        <v>98</v>
      </c>
      <c r="AV704" s="12" t="s">
        <v>90</v>
      </c>
      <c r="AW704" s="12" t="s">
        <v>4</v>
      </c>
      <c r="AX704" s="12" t="s">
        <v>88</v>
      </c>
      <c r="AY704" s="155" t="s">
        <v>168</v>
      </c>
    </row>
    <row r="705" spans="2:63" s="11" customFormat="1" ht="20.85" customHeight="1">
      <c r="B705" s="123"/>
      <c r="D705" s="124" t="s">
        <v>80</v>
      </c>
      <c r="E705" s="133" t="s">
        <v>1837</v>
      </c>
      <c r="F705" s="133" t="s">
        <v>1838</v>
      </c>
      <c r="I705" s="126"/>
      <c r="J705" s="134">
        <f>BK705</f>
        <v>0</v>
      </c>
      <c r="L705" s="123"/>
      <c r="M705" s="128"/>
      <c r="P705" s="129">
        <f>SUM(P706:P747)</f>
        <v>0</v>
      </c>
      <c r="R705" s="129">
        <f>SUM(R706:R747)</f>
        <v>52.920346859999995</v>
      </c>
      <c r="T705" s="130">
        <f>SUM(T706:T747)</f>
        <v>2.8928679999999996</v>
      </c>
      <c r="AR705" s="124" t="s">
        <v>88</v>
      </c>
      <c r="AT705" s="131" t="s">
        <v>80</v>
      </c>
      <c r="AU705" s="131" t="s">
        <v>90</v>
      </c>
      <c r="AY705" s="124" t="s">
        <v>168</v>
      </c>
      <c r="BK705" s="132">
        <f>SUM(BK706:BK747)</f>
        <v>0</v>
      </c>
    </row>
    <row r="706" spans="2:65" s="1" customFormat="1" ht="33" customHeight="1">
      <c r="B706" s="30"/>
      <c r="C706" s="135" t="s">
        <v>1195</v>
      </c>
      <c r="D706" s="135" t="s">
        <v>170</v>
      </c>
      <c r="E706" s="136" t="s">
        <v>1839</v>
      </c>
      <c r="F706" s="137" t="s">
        <v>1840</v>
      </c>
      <c r="G706" s="138" t="s">
        <v>767</v>
      </c>
      <c r="H706" s="139">
        <v>3741.41</v>
      </c>
      <c r="I706" s="140"/>
      <c r="J706" s="141">
        <f>ROUND(I706*H706,2)</f>
        <v>0</v>
      </c>
      <c r="K706" s="142"/>
      <c r="L706" s="30"/>
      <c r="M706" s="143" t="s">
        <v>1</v>
      </c>
      <c r="N706" s="144" t="s">
        <v>46</v>
      </c>
      <c r="P706" s="145">
        <f>O706*H706</f>
        <v>0</v>
      </c>
      <c r="Q706" s="145">
        <v>0.01221</v>
      </c>
      <c r="R706" s="145">
        <f>Q706*H706</f>
        <v>45.6826161</v>
      </c>
      <c r="S706" s="145">
        <v>0</v>
      </c>
      <c r="T706" s="146">
        <f>S706*H706</f>
        <v>0</v>
      </c>
      <c r="AR706" s="147" t="s">
        <v>174</v>
      </c>
      <c r="AT706" s="147" t="s">
        <v>170</v>
      </c>
      <c r="AU706" s="147" t="s">
        <v>98</v>
      </c>
      <c r="AY706" s="15" t="s">
        <v>168</v>
      </c>
      <c r="BE706" s="148">
        <f>IF(N706="základní",J706,0)</f>
        <v>0</v>
      </c>
      <c r="BF706" s="148">
        <f>IF(N706="snížená",J706,0)</f>
        <v>0</v>
      </c>
      <c r="BG706" s="148">
        <f>IF(N706="zákl. přenesená",J706,0)</f>
        <v>0</v>
      </c>
      <c r="BH706" s="148">
        <f>IF(N706="sníž. přenesená",J706,0)</f>
        <v>0</v>
      </c>
      <c r="BI706" s="148">
        <f>IF(N706="nulová",J706,0)</f>
        <v>0</v>
      </c>
      <c r="BJ706" s="15" t="s">
        <v>88</v>
      </c>
      <c r="BK706" s="148">
        <f>ROUND(I706*H706,2)</f>
        <v>0</v>
      </c>
      <c r="BL706" s="15" t="s">
        <v>174</v>
      </c>
      <c r="BM706" s="147" t="s">
        <v>1841</v>
      </c>
    </row>
    <row r="707" spans="2:51" s="12" customFormat="1" ht="10.2">
      <c r="B707" s="153"/>
      <c r="D707" s="154" t="s">
        <v>183</v>
      </c>
      <c r="E707" s="155" t="s">
        <v>1</v>
      </c>
      <c r="F707" s="156" t="s">
        <v>1842</v>
      </c>
      <c r="H707" s="157">
        <v>713.1</v>
      </c>
      <c r="I707" s="158"/>
      <c r="L707" s="153"/>
      <c r="M707" s="159"/>
      <c r="T707" s="160"/>
      <c r="AT707" s="155" t="s">
        <v>183</v>
      </c>
      <c r="AU707" s="155" t="s">
        <v>98</v>
      </c>
      <c r="AV707" s="12" t="s">
        <v>90</v>
      </c>
      <c r="AW707" s="12" t="s">
        <v>36</v>
      </c>
      <c r="AX707" s="12" t="s">
        <v>81</v>
      </c>
      <c r="AY707" s="155" t="s">
        <v>168</v>
      </c>
    </row>
    <row r="708" spans="2:51" s="12" customFormat="1" ht="10.2">
      <c r="B708" s="153"/>
      <c r="D708" s="154" t="s">
        <v>183</v>
      </c>
      <c r="E708" s="155" t="s">
        <v>1</v>
      </c>
      <c r="F708" s="156" t="s">
        <v>1843</v>
      </c>
      <c r="H708" s="157">
        <v>1075.8</v>
      </c>
      <c r="I708" s="158"/>
      <c r="L708" s="153"/>
      <c r="M708" s="159"/>
      <c r="T708" s="160"/>
      <c r="AT708" s="155" t="s">
        <v>183</v>
      </c>
      <c r="AU708" s="155" t="s">
        <v>98</v>
      </c>
      <c r="AV708" s="12" t="s">
        <v>90</v>
      </c>
      <c r="AW708" s="12" t="s">
        <v>36</v>
      </c>
      <c r="AX708" s="12" t="s">
        <v>81</v>
      </c>
      <c r="AY708" s="155" t="s">
        <v>168</v>
      </c>
    </row>
    <row r="709" spans="2:51" s="12" customFormat="1" ht="10.2">
      <c r="B709" s="153"/>
      <c r="D709" s="154" t="s">
        <v>183</v>
      </c>
      <c r="E709" s="155" t="s">
        <v>1</v>
      </c>
      <c r="F709" s="156" t="s">
        <v>1844</v>
      </c>
      <c r="H709" s="157">
        <v>490.7</v>
      </c>
      <c r="I709" s="158"/>
      <c r="L709" s="153"/>
      <c r="M709" s="159"/>
      <c r="T709" s="160"/>
      <c r="AT709" s="155" t="s">
        <v>183</v>
      </c>
      <c r="AU709" s="155" t="s">
        <v>98</v>
      </c>
      <c r="AV709" s="12" t="s">
        <v>90</v>
      </c>
      <c r="AW709" s="12" t="s">
        <v>36</v>
      </c>
      <c r="AX709" s="12" t="s">
        <v>81</v>
      </c>
      <c r="AY709" s="155" t="s">
        <v>168</v>
      </c>
    </row>
    <row r="710" spans="2:51" s="12" customFormat="1" ht="10.2">
      <c r="B710" s="153"/>
      <c r="D710" s="154" t="s">
        <v>183</v>
      </c>
      <c r="E710" s="155" t="s">
        <v>1</v>
      </c>
      <c r="F710" s="156" t="s">
        <v>1845</v>
      </c>
      <c r="H710" s="157">
        <v>211.4</v>
      </c>
      <c r="I710" s="158"/>
      <c r="L710" s="153"/>
      <c r="M710" s="159"/>
      <c r="T710" s="160"/>
      <c r="AT710" s="155" t="s">
        <v>183</v>
      </c>
      <c r="AU710" s="155" t="s">
        <v>98</v>
      </c>
      <c r="AV710" s="12" t="s">
        <v>90</v>
      </c>
      <c r="AW710" s="12" t="s">
        <v>36</v>
      </c>
      <c r="AX710" s="12" t="s">
        <v>81</v>
      </c>
      <c r="AY710" s="155" t="s">
        <v>168</v>
      </c>
    </row>
    <row r="711" spans="2:51" s="12" customFormat="1" ht="10.2">
      <c r="B711" s="153"/>
      <c r="D711" s="154" t="s">
        <v>183</v>
      </c>
      <c r="E711" s="155" t="s">
        <v>1</v>
      </c>
      <c r="F711" s="156" t="s">
        <v>1846</v>
      </c>
      <c r="H711" s="157">
        <v>171.9</v>
      </c>
      <c r="I711" s="158"/>
      <c r="L711" s="153"/>
      <c r="M711" s="159"/>
      <c r="T711" s="160"/>
      <c r="AT711" s="155" t="s">
        <v>183</v>
      </c>
      <c r="AU711" s="155" t="s">
        <v>98</v>
      </c>
      <c r="AV711" s="12" t="s">
        <v>90</v>
      </c>
      <c r="AW711" s="12" t="s">
        <v>36</v>
      </c>
      <c r="AX711" s="12" t="s">
        <v>81</v>
      </c>
      <c r="AY711" s="155" t="s">
        <v>168</v>
      </c>
    </row>
    <row r="712" spans="2:51" s="12" customFormat="1" ht="10.2">
      <c r="B712" s="153"/>
      <c r="D712" s="154" t="s">
        <v>183</v>
      </c>
      <c r="E712" s="155" t="s">
        <v>1</v>
      </c>
      <c r="F712" s="156" t="s">
        <v>1847</v>
      </c>
      <c r="H712" s="157">
        <v>409.6</v>
      </c>
      <c r="I712" s="158"/>
      <c r="L712" s="153"/>
      <c r="M712" s="159"/>
      <c r="T712" s="160"/>
      <c r="AT712" s="155" t="s">
        <v>183</v>
      </c>
      <c r="AU712" s="155" t="s">
        <v>98</v>
      </c>
      <c r="AV712" s="12" t="s">
        <v>90</v>
      </c>
      <c r="AW712" s="12" t="s">
        <v>36</v>
      </c>
      <c r="AX712" s="12" t="s">
        <v>81</v>
      </c>
      <c r="AY712" s="155" t="s">
        <v>168</v>
      </c>
    </row>
    <row r="713" spans="2:51" s="12" customFormat="1" ht="10.2">
      <c r="B713" s="153"/>
      <c r="D713" s="154" t="s">
        <v>183</v>
      </c>
      <c r="E713" s="155" t="s">
        <v>1</v>
      </c>
      <c r="F713" s="156" t="s">
        <v>1848</v>
      </c>
      <c r="H713" s="157">
        <v>12.6</v>
      </c>
      <c r="I713" s="158"/>
      <c r="L713" s="153"/>
      <c r="M713" s="159"/>
      <c r="T713" s="160"/>
      <c r="AT713" s="155" t="s">
        <v>183</v>
      </c>
      <c r="AU713" s="155" t="s">
        <v>98</v>
      </c>
      <c r="AV713" s="12" t="s">
        <v>90</v>
      </c>
      <c r="AW713" s="12" t="s">
        <v>36</v>
      </c>
      <c r="AX713" s="12" t="s">
        <v>81</v>
      </c>
      <c r="AY713" s="155" t="s">
        <v>168</v>
      </c>
    </row>
    <row r="714" spans="2:51" s="12" customFormat="1" ht="10.2">
      <c r="B714" s="153"/>
      <c r="D714" s="154" t="s">
        <v>183</v>
      </c>
      <c r="E714" s="155" t="s">
        <v>1</v>
      </c>
      <c r="F714" s="156" t="s">
        <v>1849</v>
      </c>
      <c r="H714" s="157">
        <v>11.9</v>
      </c>
      <c r="I714" s="158"/>
      <c r="L714" s="153"/>
      <c r="M714" s="159"/>
      <c r="T714" s="160"/>
      <c r="AT714" s="155" t="s">
        <v>183</v>
      </c>
      <c r="AU714" s="155" t="s">
        <v>98</v>
      </c>
      <c r="AV714" s="12" t="s">
        <v>90</v>
      </c>
      <c r="AW714" s="12" t="s">
        <v>36</v>
      </c>
      <c r="AX714" s="12" t="s">
        <v>81</v>
      </c>
      <c r="AY714" s="155" t="s">
        <v>168</v>
      </c>
    </row>
    <row r="715" spans="2:51" s="12" customFormat="1" ht="10.2">
      <c r="B715" s="153"/>
      <c r="D715" s="154" t="s">
        <v>183</v>
      </c>
      <c r="E715" s="155" t="s">
        <v>1</v>
      </c>
      <c r="F715" s="156" t="s">
        <v>1850</v>
      </c>
      <c r="H715" s="157">
        <v>20.6</v>
      </c>
      <c r="I715" s="158"/>
      <c r="L715" s="153"/>
      <c r="M715" s="159"/>
      <c r="T715" s="160"/>
      <c r="AT715" s="155" t="s">
        <v>183</v>
      </c>
      <c r="AU715" s="155" t="s">
        <v>98</v>
      </c>
      <c r="AV715" s="12" t="s">
        <v>90</v>
      </c>
      <c r="AW715" s="12" t="s">
        <v>36</v>
      </c>
      <c r="AX715" s="12" t="s">
        <v>81</v>
      </c>
      <c r="AY715" s="155" t="s">
        <v>168</v>
      </c>
    </row>
    <row r="716" spans="2:51" s="12" customFormat="1" ht="10.2">
      <c r="B716" s="153"/>
      <c r="D716" s="154" t="s">
        <v>183</v>
      </c>
      <c r="E716" s="155" t="s">
        <v>1</v>
      </c>
      <c r="F716" s="156" t="s">
        <v>1851</v>
      </c>
      <c r="H716" s="157">
        <v>36.8</v>
      </c>
      <c r="I716" s="158"/>
      <c r="L716" s="153"/>
      <c r="M716" s="159"/>
      <c r="T716" s="160"/>
      <c r="AT716" s="155" t="s">
        <v>183</v>
      </c>
      <c r="AU716" s="155" t="s">
        <v>98</v>
      </c>
      <c r="AV716" s="12" t="s">
        <v>90</v>
      </c>
      <c r="AW716" s="12" t="s">
        <v>36</v>
      </c>
      <c r="AX716" s="12" t="s">
        <v>81</v>
      </c>
      <c r="AY716" s="155" t="s">
        <v>168</v>
      </c>
    </row>
    <row r="717" spans="2:51" s="12" customFormat="1" ht="10.2">
      <c r="B717" s="153"/>
      <c r="D717" s="154" t="s">
        <v>183</v>
      </c>
      <c r="E717" s="155" t="s">
        <v>1</v>
      </c>
      <c r="F717" s="156" t="s">
        <v>1852</v>
      </c>
      <c r="H717" s="157">
        <v>99</v>
      </c>
      <c r="I717" s="158"/>
      <c r="L717" s="153"/>
      <c r="M717" s="159"/>
      <c r="T717" s="160"/>
      <c r="AT717" s="155" t="s">
        <v>183</v>
      </c>
      <c r="AU717" s="155" t="s">
        <v>98</v>
      </c>
      <c r="AV717" s="12" t="s">
        <v>90</v>
      </c>
      <c r="AW717" s="12" t="s">
        <v>36</v>
      </c>
      <c r="AX717" s="12" t="s">
        <v>81</v>
      </c>
      <c r="AY717" s="155" t="s">
        <v>168</v>
      </c>
    </row>
    <row r="718" spans="2:51" s="12" customFormat="1" ht="10.2">
      <c r="B718" s="153"/>
      <c r="D718" s="154" t="s">
        <v>183</v>
      </c>
      <c r="E718" s="155" t="s">
        <v>1</v>
      </c>
      <c r="F718" s="156" t="s">
        <v>1853</v>
      </c>
      <c r="H718" s="157">
        <v>488.01</v>
      </c>
      <c r="I718" s="158"/>
      <c r="L718" s="153"/>
      <c r="M718" s="159"/>
      <c r="T718" s="160"/>
      <c r="AT718" s="155" t="s">
        <v>183</v>
      </c>
      <c r="AU718" s="155" t="s">
        <v>98</v>
      </c>
      <c r="AV718" s="12" t="s">
        <v>90</v>
      </c>
      <c r="AW718" s="12" t="s">
        <v>36</v>
      </c>
      <c r="AX718" s="12" t="s">
        <v>81</v>
      </c>
      <c r="AY718" s="155" t="s">
        <v>168</v>
      </c>
    </row>
    <row r="719" spans="2:51" s="13" customFormat="1" ht="10.2">
      <c r="B719" s="161"/>
      <c r="D719" s="154" t="s">
        <v>183</v>
      </c>
      <c r="E719" s="162" t="s">
        <v>1</v>
      </c>
      <c r="F719" s="163" t="s">
        <v>192</v>
      </c>
      <c r="H719" s="164">
        <v>3741.41</v>
      </c>
      <c r="I719" s="165"/>
      <c r="L719" s="161"/>
      <c r="M719" s="166"/>
      <c r="T719" s="167"/>
      <c r="AT719" s="162" t="s">
        <v>183</v>
      </c>
      <c r="AU719" s="162" t="s">
        <v>98</v>
      </c>
      <c r="AV719" s="13" t="s">
        <v>174</v>
      </c>
      <c r="AW719" s="13" t="s">
        <v>36</v>
      </c>
      <c r="AX719" s="13" t="s">
        <v>88</v>
      </c>
      <c r="AY719" s="162" t="s">
        <v>168</v>
      </c>
    </row>
    <row r="720" spans="2:65" s="1" customFormat="1" ht="21.75" customHeight="1">
      <c r="B720" s="30"/>
      <c r="C720" s="171" t="s">
        <v>1199</v>
      </c>
      <c r="D720" s="171" t="s">
        <v>410</v>
      </c>
      <c r="E720" s="172" t="s">
        <v>1351</v>
      </c>
      <c r="F720" s="173" t="s">
        <v>1352</v>
      </c>
      <c r="G720" s="174" t="s">
        <v>187</v>
      </c>
      <c r="H720" s="175">
        <v>2.007</v>
      </c>
      <c r="I720" s="176"/>
      <c r="J720" s="177">
        <f>ROUND(I720*H720,2)</f>
        <v>0</v>
      </c>
      <c r="K720" s="178"/>
      <c r="L720" s="179"/>
      <c r="M720" s="180" t="s">
        <v>1</v>
      </c>
      <c r="N720" s="181" t="s">
        <v>46</v>
      </c>
      <c r="P720" s="145">
        <f>O720*H720</f>
        <v>0</v>
      </c>
      <c r="Q720" s="145">
        <v>1</v>
      </c>
      <c r="R720" s="145">
        <f>Q720*H720</f>
        <v>2.007</v>
      </c>
      <c r="S720" s="145">
        <v>0</v>
      </c>
      <c r="T720" s="146">
        <f>S720*H720</f>
        <v>0</v>
      </c>
      <c r="AR720" s="147" t="s">
        <v>221</v>
      </c>
      <c r="AT720" s="147" t="s">
        <v>410</v>
      </c>
      <c r="AU720" s="147" t="s">
        <v>98</v>
      </c>
      <c r="AY720" s="15" t="s">
        <v>168</v>
      </c>
      <c r="BE720" s="148">
        <f>IF(N720="základní",J720,0)</f>
        <v>0</v>
      </c>
      <c r="BF720" s="148">
        <f>IF(N720="snížená",J720,0)</f>
        <v>0</v>
      </c>
      <c r="BG720" s="148">
        <f>IF(N720="zákl. přenesená",J720,0)</f>
        <v>0</v>
      </c>
      <c r="BH720" s="148">
        <f>IF(N720="sníž. přenesená",J720,0)</f>
        <v>0</v>
      </c>
      <c r="BI720" s="148">
        <f>IF(N720="nulová",J720,0)</f>
        <v>0</v>
      </c>
      <c r="BJ720" s="15" t="s">
        <v>88</v>
      </c>
      <c r="BK720" s="148">
        <f>ROUND(I720*H720,2)</f>
        <v>0</v>
      </c>
      <c r="BL720" s="15" t="s">
        <v>174</v>
      </c>
      <c r="BM720" s="147" t="s">
        <v>1854</v>
      </c>
    </row>
    <row r="721" spans="2:51" s="12" customFormat="1" ht="10.2">
      <c r="B721" s="153"/>
      <c r="D721" s="154" t="s">
        <v>183</v>
      </c>
      <c r="E721" s="155" t="s">
        <v>1</v>
      </c>
      <c r="F721" s="156" t="s">
        <v>1855</v>
      </c>
      <c r="H721" s="157">
        <v>0.784</v>
      </c>
      <c r="I721" s="158"/>
      <c r="L721" s="153"/>
      <c r="M721" s="159"/>
      <c r="T721" s="160"/>
      <c r="AT721" s="155" t="s">
        <v>183</v>
      </c>
      <c r="AU721" s="155" t="s">
        <v>98</v>
      </c>
      <c r="AV721" s="12" t="s">
        <v>90</v>
      </c>
      <c r="AW721" s="12" t="s">
        <v>36</v>
      </c>
      <c r="AX721" s="12" t="s">
        <v>81</v>
      </c>
      <c r="AY721" s="155" t="s">
        <v>168</v>
      </c>
    </row>
    <row r="722" spans="2:51" s="12" customFormat="1" ht="10.2">
      <c r="B722" s="153"/>
      <c r="D722" s="154" t="s">
        <v>183</v>
      </c>
      <c r="E722" s="155" t="s">
        <v>1</v>
      </c>
      <c r="F722" s="156" t="s">
        <v>1856</v>
      </c>
      <c r="H722" s="157">
        <v>1.183</v>
      </c>
      <c r="I722" s="158"/>
      <c r="L722" s="153"/>
      <c r="M722" s="159"/>
      <c r="T722" s="160"/>
      <c r="AT722" s="155" t="s">
        <v>183</v>
      </c>
      <c r="AU722" s="155" t="s">
        <v>98</v>
      </c>
      <c r="AV722" s="12" t="s">
        <v>90</v>
      </c>
      <c r="AW722" s="12" t="s">
        <v>36</v>
      </c>
      <c r="AX722" s="12" t="s">
        <v>81</v>
      </c>
      <c r="AY722" s="155" t="s">
        <v>168</v>
      </c>
    </row>
    <row r="723" spans="2:51" s="12" customFormat="1" ht="10.2">
      <c r="B723" s="153"/>
      <c r="D723" s="154" t="s">
        <v>183</v>
      </c>
      <c r="E723" s="155" t="s">
        <v>1</v>
      </c>
      <c r="F723" s="156" t="s">
        <v>1857</v>
      </c>
      <c r="H723" s="157">
        <v>0.04</v>
      </c>
      <c r="I723" s="158"/>
      <c r="L723" s="153"/>
      <c r="M723" s="159"/>
      <c r="T723" s="160"/>
      <c r="AT723" s="155" t="s">
        <v>183</v>
      </c>
      <c r="AU723" s="155" t="s">
        <v>98</v>
      </c>
      <c r="AV723" s="12" t="s">
        <v>90</v>
      </c>
      <c r="AW723" s="12" t="s">
        <v>36</v>
      </c>
      <c r="AX723" s="12" t="s">
        <v>81</v>
      </c>
      <c r="AY723" s="155" t="s">
        <v>168</v>
      </c>
    </row>
    <row r="724" spans="2:51" s="13" customFormat="1" ht="10.2">
      <c r="B724" s="161"/>
      <c r="D724" s="154" t="s">
        <v>183</v>
      </c>
      <c r="E724" s="162" t="s">
        <v>1</v>
      </c>
      <c r="F724" s="163" t="s">
        <v>192</v>
      </c>
      <c r="H724" s="164">
        <v>2.007</v>
      </c>
      <c r="I724" s="165"/>
      <c r="L724" s="161"/>
      <c r="M724" s="166"/>
      <c r="T724" s="167"/>
      <c r="AT724" s="162" t="s">
        <v>183</v>
      </c>
      <c r="AU724" s="162" t="s">
        <v>98</v>
      </c>
      <c r="AV724" s="13" t="s">
        <v>174</v>
      </c>
      <c r="AW724" s="13" t="s">
        <v>36</v>
      </c>
      <c r="AX724" s="13" t="s">
        <v>88</v>
      </c>
      <c r="AY724" s="162" t="s">
        <v>168</v>
      </c>
    </row>
    <row r="725" spans="2:65" s="1" customFormat="1" ht="24.15" customHeight="1">
      <c r="B725" s="30"/>
      <c r="C725" s="171" t="s">
        <v>1203</v>
      </c>
      <c r="D725" s="171" t="s">
        <v>410</v>
      </c>
      <c r="E725" s="172" t="s">
        <v>1594</v>
      </c>
      <c r="F725" s="173" t="s">
        <v>1595</v>
      </c>
      <c r="G725" s="174" t="s">
        <v>187</v>
      </c>
      <c r="H725" s="175">
        <v>0.027</v>
      </c>
      <c r="I725" s="176"/>
      <c r="J725" s="177">
        <f>ROUND(I725*H725,2)</f>
        <v>0</v>
      </c>
      <c r="K725" s="178"/>
      <c r="L725" s="179"/>
      <c r="M725" s="180" t="s">
        <v>1</v>
      </c>
      <c r="N725" s="181" t="s">
        <v>46</v>
      </c>
      <c r="P725" s="145">
        <f>O725*H725</f>
        <v>0</v>
      </c>
      <c r="Q725" s="145">
        <v>1</v>
      </c>
      <c r="R725" s="145">
        <f>Q725*H725</f>
        <v>0.027</v>
      </c>
      <c r="S725" s="145">
        <v>0</v>
      </c>
      <c r="T725" s="146">
        <f>S725*H725</f>
        <v>0</v>
      </c>
      <c r="AR725" s="147" t="s">
        <v>221</v>
      </c>
      <c r="AT725" s="147" t="s">
        <v>410</v>
      </c>
      <c r="AU725" s="147" t="s">
        <v>98</v>
      </c>
      <c r="AY725" s="15" t="s">
        <v>168</v>
      </c>
      <c r="BE725" s="148">
        <f>IF(N725="základní",J725,0)</f>
        <v>0</v>
      </c>
      <c r="BF725" s="148">
        <f>IF(N725="snížená",J725,0)</f>
        <v>0</v>
      </c>
      <c r="BG725" s="148">
        <f>IF(N725="zákl. přenesená",J725,0)</f>
        <v>0</v>
      </c>
      <c r="BH725" s="148">
        <f>IF(N725="sníž. přenesená",J725,0)</f>
        <v>0</v>
      </c>
      <c r="BI725" s="148">
        <f>IF(N725="nulová",J725,0)</f>
        <v>0</v>
      </c>
      <c r="BJ725" s="15" t="s">
        <v>88</v>
      </c>
      <c r="BK725" s="148">
        <f>ROUND(I725*H725,2)</f>
        <v>0</v>
      </c>
      <c r="BL725" s="15" t="s">
        <v>174</v>
      </c>
      <c r="BM725" s="147" t="s">
        <v>1858</v>
      </c>
    </row>
    <row r="726" spans="2:51" s="12" customFormat="1" ht="10.2">
      <c r="B726" s="153"/>
      <c r="D726" s="154" t="s">
        <v>183</v>
      </c>
      <c r="E726" s="155" t="s">
        <v>1</v>
      </c>
      <c r="F726" s="156" t="s">
        <v>1859</v>
      </c>
      <c r="H726" s="157">
        <v>0.014</v>
      </c>
      <c r="I726" s="158"/>
      <c r="L726" s="153"/>
      <c r="M726" s="159"/>
      <c r="T726" s="160"/>
      <c r="AT726" s="155" t="s">
        <v>183</v>
      </c>
      <c r="AU726" s="155" t="s">
        <v>98</v>
      </c>
      <c r="AV726" s="12" t="s">
        <v>90</v>
      </c>
      <c r="AW726" s="12" t="s">
        <v>36</v>
      </c>
      <c r="AX726" s="12" t="s">
        <v>81</v>
      </c>
      <c r="AY726" s="155" t="s">
        <v>168</v>
      </c>
    </row>
    <row r="727" spans="2:51" s="12" customFormat="1" ht="10.2">
      <c r="B727" s="153"/>
      <c r="D727" s="154" t="s">
        <v>183</v>
      </c>
      <c r="E727" s="155" t="s">
        <v>1</v>
      </c>
      <c r="F727" s="156" t="s">
        <v>1860</v>
      </c>
      <c r="H727" s="157">
        <v>0.013</v>
      </c>
      <c r="I727" s="158"/>
      <c r="L727" s="153"/>
      <c r="M727" s="159"/>
      <c r="T727" s="160"/>
      <c r="AT727" s="155" t="s">
        <v>183</v>
      </c>
      <c r="AU727" s="155" t="s">
        <v>98</v>
      </c>
      <c r="AV727" s="12" t="s">
        <v>90</v>
      </c>
      <c r="AW727" s="12" t="s">
        <v>36</v>
      </c>
      <c r="AX727" s="12" t="s">
        <v>81</v>
      </c>
      <c r="AY727" s="155" t="s">
        <v>168</v>
      </c>
    </row>
    <row r="728" spans="2:51" s="13" customFormat="1" ht="10.2">
      <c r="B728" s="161"/>
      <c r="D728" s="154" t="s">
        <v>183</v>
      </c>
      <c r="E728" s="162" t="s">
        <v>1</v>
      </c>
      <c r="F728" s="163" t="s">
        <v>192</v>
      </c>
      <c r="H728" s="164">
        <v>0.027</v>
      </c>
      <c r="I728" s="165"/>
      <c r="L728" s="161"/>
      <c r="M728" s="166"/>
      <c r="T728" s="167"/>
      <c r="AT728" s="162" t="s">
        <v>183</v>
      </c>
      <c r="AU728" s="162" t="s">
        <v>98</v>
      </c>
      <c r="AV728" s="13" t="s">
        <v>174</v>
      </c>
      <c r="AW728" s="13" t="s">
        <v>36</v>
      </c>
      <c r="AX728" s="13" t="s">
        <v>88</v>
      </c>
      <c r="AY728" s="162" t="s">
        <v>168</v>
      </c>
    </row>
    <row r="729" spans="2:65" s="1" customFormat="1" ht="24.15" customHeight="1">
      <c r="B729" s="30"/>
      <c r="C729" s="171" t="s">
        <v>1207</v>
      </c>
      <c r="D729" s="171" t="s">
        <v>410</v>
      </c>
      <c r="E729" s="172" t="s">
        <v>1861</v>
      </c>
      <c r="F729" s="173" t="s">
        <v>1862</v>
      </c>
      <c r="G729" s="174" t="s">
        <v>208</v>
      </c>
      <c r="H729" s="175">
        <v>10.78</v>
      </c>
      <c r="I729" s="176"/>
      <c r="J729" s="177">
        <f>ROUND(I729*H729,2)</f>
        <v>0</v>
      </c>
      <c r="K729" s="178"/>
      <c r="L729" s="179"/>
      <c r="M729" s="180" t="s">
        <v>1</v>
      </c>
      <c r="N729" s="181" t="s">
        <v>46</v>
      </c>
      <c r="P729" s="145">
        <f>O729*H729</f>
        <v>0</v>
      </c>
      <c r="Q729" s="145">
        <v>0.0108</v>
      </c>
      <c r="R729" s="145">
        <f>Q729*H729</f>
        <v>0.116424</v>
      </c>
      <c r="S729" s="145">
        <v>0</v>
      </c>
      <c r="T729" s="146">
        <f>S729*H729</f>
        <v>0</v>
      </c>
      <c r="AR729" s="147" t="s">
        <v>221</v>
      </c>
      <c r="AT729" s="147" t="s">
        <v>410</v>
      </c>
      <c r="AU729" s="147" t="s">
        <v>98</v>
      </c>
      <c r="AY729" s="15" t="s">
        <v>168</v>
      </c>
      <c r="BE729" s="148">
        <f>IF(N729="základní",J729,0)</f>
        <v>0</v>
      </c>
      <c r="BF729" s="148">
        <f>IF(N729="snížená",J729,0)</f>
        <v>0</v>
      </c>
      <c r="BG729" s="148">
        <f>IF(N729="zákl. přenesená",J729,0)</f>
        <v>0</v>
      </c>
      <c r="BH729" s="148">
        <f>IF(N729="sníž. přenesená",J729,0)</f>
        <v>0</v>
      </c>
      <c r="BI729" s="148">
        <f>IF(N729="nulová",J729,0)</f>
        <v>0</v>
      </c>
      <c r="BJ729" s="15" t="s">
        <v>88</v>
      </c>
      <c r="BK729" s="148">
        <f>ROUND(I729*H729,2)</f>
        <v>0</v>
      </c>
      <c r="BL729" s="15" t="s">
        <v>174</v>
      </c>
      <c r="BM729" s="147" t="s">
        <v>1863</v>
      </c>
    </row>
    <row r="730" spans="2:51" s="12" customFormat="1" ht="10.2">
      <c r="B730" s="153"/>
      <c r="D730" s="154" t="s">
        <v>183</v>
      </c>
      <c r="E730" s="155" t="s">
        <v>1</v>
      </c>
      <c r="F730" s="156" t="s">
        <v>1864</v>
      </c>
      <c r="H730" s="157">
        <v>10.78</v>
      </c>
      <c r="I730" s="158"/>
      <c r="L730" s="153"/>
      <c r="M730" s="159"/>
      <c r="T730" s="160"/>
      <c r="AT730" s="155" t="s">
        <v>183</v>
      </c>
      <c r="AU730" s="155" t="s">
        <v>98</v>
      </c>
      <c r="AV730" s="12" t="s">
        <v>90</v>
      </c>
      <c r="AW730" s="12" t="s">
        <v>36</v>
      </c>
      <c r="AX730" s="12" t="s">
        <v>88</v>
      </c>
      <c r="AY730" s="155" t="s">
        <v>168</v>
      </c>
    </row>
    <row r="731" spans="2:65" s="1" customFormat="1" ht="24.15" customHeight="1">
      <c r="B731" s="30"/>
      <c r="C731" s="171" t="s">
        <v>1865</v>
      </c>
      <c r="D731" s="171" t="s">
        <v>410</v>
      </c>
      <c r="E731" s="172" t="s">
        <v>1866</v>
      </c>
      <c r="F731" s="173" t="s">
        <v>1867</v>
      </c>
      <c r="G731" s="174" t="s">
        <v>187</v>
      </c>
      <c r="H731" s="175">
        <v>1.436</v>
      </c>
      <c r="I731" s="176"/>
      <c r="J731" s="177">
        <f>ROUND(I731*H731,2)</f>
        <v>0</v>
      </c>
      <c r="K731" s="178"/>
      <c r="L731" s="179"/>
      <c r="M731" s="180" t="s">
        <v>1</v>
      </c>
      <c r="N731" s="181" t="s">
        <v>46</v>
      </c>
      <c r="P731" s="145">
        <f>O731*H731</f>
        <v>0</v>
      </c>
      <c r="Q731" s="145">
        <v>1</v>
      </c>
      <c r="R731" s="145">
        <f>Q731*H731</f>
        <v>1.436</v>
      </c>
      <c r="S731" s="145">
        <v>0</v>
      </c>
      <c r="T731" s="146">
        <f>S731*H731</f>
        <v>0</v>
      </c>
      <c r="AR731" s="147" t="s">
        <v>221</v>
      </c>
      <c r="AT731" s="147" t="s">
        <v>410</v>
      </c>
      <c r="AU731" s="147" t="s">
        <v>98</v>
      </c>
      <c r="AY731" s="15" t="s">
        <v>168</v>
      </c>
      <c r="BE731" s="148">
        <f>IF(N731="základní",J731,0)</f>
        <v>0</v>
      </c>
      <c r="BF731" s="148">
        <f>IF(N731="snížená",J731,0)</f>
        <v>0</v>
      </c>
      <c r="BG731" s="148">
        <f>IF(N731="zákl. přenesená",J731,0)</f>
        <v>0</v>
      </c>
      <c r="BH731" s="148">
        <f>IF(N731="sníž. přenesená",J731,0)</f>
        <v>0</v>
      </c>
      <c r="BI731" s="148">
        <f>IF(N731="nulová",J731,0)</f>
        <v>0</v>
      </c>
      <c r="BJ731" s="15" t="s">
        <v>88</v>
      </c>
      <c r="BK731" s="148">
        <f>ROUND(I731*H731,2)</f>
        <v>0</v>
      </c>
      <c r="BL731" s="15" t="s">
        <v>174</v>
      </c>
      <c r="BM731" s="147" t="s">
        <v>1868</v>
      </c>
    </row>
    <row r="732" spans="2:51" s="12" customFormat="1" ht="10.2">
      <c r="B732" s="153"/>
      <c r="D732" s="154" t="s">
        <v>183</v>
      </c>
      <c r="E732" s="155" t="s">
        <v>1</v>
      </c>
      <c r="F732" s="156" t="s">
        <v>1869</v>
      </c>
      <c r="H732" s="157">
        <v>0.54</v>
      </c>
      <c r="I732" s="158"/>
      <c r="L732" s="153"/>
      <c r="M732" s="159"/>
      <c r="T732" s="160"/>
      <c r="AT732" s="155" t="s">
        <v>183</v>
      </c>
      <c r="AU732" s="155" t="s">
        <v>98</v>
      </c>
      <c r="AV732" s="12" t="s">
        <v>90</v>
      </c>
      <c r="AW732" s="12" t="s">
        <v>36</v>
      </c>
      <c r="AX732" s="12" t="s">
        <v>81</v>
      </c>
      <c r="AY732" s="155" t="s">
        <v>168</v>
      </c>
    </row>
    <row r="733" spans="2:51" s="12" customFormat="1" ht="10.2">
      <c r="B733" s="153"/>
      <c r="D733" s="154" t="s">
        <v>183</v>
      </c>
      <c r="E733" s="155" t="s">
        <v>1</v>
      </c>
      <c r="F733" s="156" t="s">
        <v>1870</v>
      </c>
      <c r="H733" s="157">
        <v>0.233</v>
      </c>
      <c r="I733" s="158"/>
      <c r="L733" s="153"/>
      <c r="M733" s="159"/>
      <c r="T733" s="160"/>
      <c r="AT733" s="155" t="s">
        <v>183</v>
      </c>
      <c r="AU733" s="155" t="s">
        <v>98</v>
      </c>
      <c r="AV733" s="12" t="s">
        <v>90</v>
      </c>
      <c r="AW733" s="12" t="s">
        <v>36</v>
      </c>
      <c r="AX733" s="12" t="s">
        <v>81</v>
      </c>
      <c r="AY733" s="155" t="s">
        <v>168</v>
      </c>
    </row>
    <row r="734" spans="2:51" s="12" customFormat="1" ht="10.2">
      <c r="B734" s="153"/>
      <c r="D734" s="154" t="s">
        <v>183</v>
      </c>
      <c r="E734" s="155" t="s">
        <v>1</v>
      </c>
      <c r="F734" s="156" t="s">
        <v>1871</v>
      </c>
      <c r="H734" s="157">
        <v>0.189</v>
      </c>
      <c r="I734" s="158"/>
      <c r="L734" s="153"/>
      <c r="M734" s="159"/>
      <c r="T734" s="160"/>
      <c r="AT734" s="155" t="s">
        <v>183</v>
      </c>
      <c r="AU734" s="155" t="s">
        <v>98</v>
      </c>
      <c r="AV734" s="12" t="s">
        <v>90</v>
      </c>
      <c r="AW734" s="12" t="s">
        <v>36</v>
      </c>
      <c r="AX734" s="12" t="s">
        <v>81</v>
      </c>
      <c r="AY734" s="155" t="s">
        <v>168</v>
      </c>
    </row>
    <row r="735" spans="2:51" s="12" customFormat="1" ht="10.2">
      <c r="B735" s="153"/>
      <c r="D735" s="154" t="s">
        <v>183</v>
      </c>
      <c r="E735" s="155" t="s">
        <v>1</v>
      </c>
      <c r="F735" s="156" t="s">
        <v>1872</v>
      </c>
      <c r="H735" s="157">
        <v>0.451</v>
      </c>
      <c r="I735" s="158"/>
      <c r="L735" s="153"/>
      <c r="M735" s="159"/>
      <c r="T735" s="160"/>
      <c r="AT735" s="155" t="s">
        <v>183</v>
      </c>
      <c r="AU735" s="155" t="s">
        <v>98</v>
      </c>
      <c r="AV735" s="12" t="s">
        <v>90</v>
      </c>
      <c r="AW735" s="12" t="s">
        <v>36</v>
      </c>
      <c r="AX735" s="12" t="s">
        <v>81</v>
      </c>
      <c r="AY735" s="155" t="s">
        <v>168</v>
      </c>
    </row>
    <row r="736" spans="2:51" s="12" customFormat="1" ht="10.2">
      <c r="B736" s="153"/>
      <c r="D736" s="154" t="s">
        <v>183</v>
      </c>
      <c r="E736" s="155" t="s">
        <v>1</v>
      </c>
      <c r="F736" s="156" t="s">
        <v>1873</v>
      </c>
      <c r="H736" s="157">
        <v>0.023</v>
      </c>
      <c r="I736" s="158"/>
      <c r="L736" s="153"/>
      <c r="M736" s="159"/>
      <c r="T736" s="160"/>
      <c r="AT736" s="155" t="s">
        <v>183</v>
      </c>
      <c r="AU736" s="155" t="s">
        <v>98</v>
      </c>
      <c r="AV736" s="12" t="s">
        <v>90</v>
      </c>
      <c r="AW736" s="12" t="s">
        <v>36</v>
      </c>
      <c r="AX736" s="12" t="s">
        <v>81</v>
      </c>
      <c r="AY736" s="155" t="s">
        <v>168</v>
      </c>
    </row>
    <row r="737" spans="2:51" s="13" customFormat="1" ht="10.2">
      <c r="B737" s="161"/>
      <c r="D737" s="154" t="s">
        <v>183</v>
      </c>
      <c r="E737" s="162" t="s">
        <v>1</v>
      </c>
      <c r="F737" s="163" t="s">
        <v>192</v>
      </c>
      <c r="H737" s="164">
        <v>1.436</v>
      </c>
      <c r="I737" s="165"/>
      <c r="L737" s="161"/>
      <c r="M737" s="166"/>
      <c r="T737" s="167"/>
      <c r="AT737" s="162" t="s">
        <v>183</v>
      </c>
      <c r="AU737" s="162" t="s">
        <v>98</v>
      </c>
      <c r="AV737" s="13" t="s">
        <v>174</v>
      </c>
      <c r="AW737" s="13" t="s">
        <v>36</v>
      </c>
      <c r="AX737" s="13" t="s">
        <v>88</v>
      </c>
      <c r="AY737" s="162" t="s">
        <v>168</v>
      </c>
    </row>
    <row r="738" spans="2:65" s="1" customFormat="1" ht="16.5" customHeight="1">
      <c r="B738" s="30"/>
      <c r="C738" s="171" t="s">
        <v>1874</v>
      </c>
      <c r="D738" s="171" t="s">
        <v>410</v>
      </c>
      <c r="E738" s="172" t="s">
        <v>1037</v>
      </c>
      <c r="F738" s="173" t="s">
        <v>1038</v>
      </c>
      <c r="G738" s="174" t="s">
        <v>187</v>
      </c>
      <c r="H738" s="175">
        <v>0.537</v>
      </c>
      <c r="I738" s="176"/>
      <c r="J738" s="177">
        <f>ROUND(I738*H738,2)</f>
        <v>0</v>
      </c>
      <c r="K738" s="178"/>
      <c r="L738" s="179"/>
      <c r="M738" s="180" t="s">
        <v>1</v>
      </c>
      <c r="N738" s="181" t="s">
        <v>46</v>
      </c>
      <c r="P738" s="145">
        <f>O738*H738</f>
        <v>0</v>
      </c>
      <c r="Q738" s="145">
        <v>1</v>
      </c>
      <c r="R738" s="145">
        <f>Q738*H738</f>
        <v>0.537</v>
      </c>
      <c r="S738" s="145">
        <v>0</v>
      </c>
      <c r="T738" s="146">
        <f>S738*H738</f>
        <v>0</v>
      </c>
      <c r="AR738" s="147" t="s">
        <v>221</v>
      </c>
      <c r="AT738" s="147" t="s">
        <v>410</v>
      </c>
      <c r="AU738" s="147" t="s">
        <v>98</v>
      </c>
      <c r="AY738" s="15" t="s">
        <v>168</v>
      </c>
      <c r="BE738" s="148">
        <f>IF(N738="základní",J738,0)</f>
        <v>0</v>
      </c>
      <c r="BF738" s="148">
        <f>IF(N738="snížená",J738,0)</f>
        <v>0</v>
      </c>
      <c r="BG738" s="148">
        <f>IF(N738="zákl. přenesená",J738,0)</f>
        <v>0</v>
      </c>
      <c r="BH738" s="148">
        <f>IF(N738="sníž. přenesená",J738,0)</f>
        <v>0</v>
      </c>
      <c r="BI738" s="148">
        <f>IF(N738="nulová",J738,0)</f>
        <v>0</v>
      </c>
      <c r="BJ738" s="15" t="s">
        <v>88</v>
      </c>
      <c r="BK738" s="148">
        <f>ROUND(I738*H738,2)</f>
        <v>0</v>
      </c>
      <c r="BL738" s="15" t="s">
        <v>174</v>
      </c>
      <c r="BM738" s="147" t="s">
        <v>1875</v>
      </c>
    </row>
    <row r="739" spans="2:51" s="12" customFormat="1" ht="10.2">
      <c r="B739" s="153"/>
      <c r="D739" s="154" t="s">
        <v>183</v>
      </c>
      <c r="E739" s="155" t="s">
        <v>1</v>
      </c>
      <c r="F739" s="156" t="s">
        <v>1876</v>
      </c>
      <c r="H739" s="157">
        <v>0.537</v>
      </c>
      <c r="I739" s="158"/>
      <c r="L739" s="153"/>
      <c r="M739" s="159"/>
      <c r="T739" s="160"/>
      <c r="AT739" s="155" t="s">
        <v>183</v>
      </c>
      <c r="AU739" s="155" t="s">
        <v>98</v>
      </c>
      <c r="AV739" s="12" t="s">
        <v>90</v>
      </c>
      <c r="AW739" s="12" t="s">
        <v>36</v>
      </c>
      <c r="AX739" s="12" t="s">
        <v>88</v>
      </c>
      <c r="AY739" s="155" t="s">
        <v>168</v>
      </c>
    </row>
    <row r="740" spans="2:65" s="1" customFormat="1" ht="16.5" customHeight="1">
      <c r="B740" s="30"/>
      <c r="C740" s="135" t="s">
        <v>1877</v>
      </c>
      <c r="D740" s="135" t="s">
        <v>170</v>
      </c>
      <c r="E740" s="136" t="s">
        <v>1878</v>
      </c>
      <c r="F740" s="137" t="s">
        <v>1879</v>
      </c>
      <c r="G740" s="138" t="s">
        <v>566</v>
      </c>
      <c r="H740" s="139">
        <v>1</v>
      </c>
      <c r="I740" s="140"/>
      <c r="J740" s="141">
        <f>ROUND(I740*H740,2)</f>
        <v>0</v>
      </c>
      <c r="K740" s="142"/>
      <c r="L740" s="30"/>
      <c r="M740" s="143" t="s">
        <v>1</v>
      </c>
      <c r="N740" s="144" t="s">
        <v>46</v>
      </c>
      <c r="P740" s="145">
        <f>O740*H740</f>
        <v>0</v>
      </c>
      <c r="Q740" s="145">
        <v>0.01221</v>
      </c>
      <c r="R740" s="145">
        <f>Q740*H740</f>
        <v>0.01221</v>
      </c>
      <c r="S740" s="145">
        <v>0</v>
      </c>
      <c r="T740" s="146">
        <f>S740*H740</f>
        <v>0</v>
      </c>
      <c r="AR740" s="147" t="s">
        <v>174</v>
      </c>
      <c r="AT740" s="147" t="s">
        <v>170</v>
      </c>
      <c r="AU740" s="147" t="s">
        <v>98</v>
      </c>
      <c r="AY740" s="15" t="s">
        <v>168</v>
      </c>
      <c r="BE740" s="148">
        <f>IF(N740="základní",J740,0)</f>
        <v>0</v>
      </c>
      <c r="BF740" s="148">
        <f>IF(N740="snížená",J740,0)</f>
        <v>0</v>
      </c>
      <c r="BG740" s="148">
        <f>IF(N740="zákl. přenesená",J740,0)</f>
        <v>0</v>
      </c>
      <c r="BH740" s="148">
        <f>IF(N740="sníž. přenesená",J740,0)</f>
        <v>0</v>
      </c>
      <c r="BI740" s="148">
        <f>IF(N740="nulová",J740,0)</f>
        <v>0</v>
      </c>
      <c r="BJ740" s="15" t="s">
        <v>88</v>
      </c>
      <c r="BK740" s="148">
        <f>ROUND(I740*H740,2)</f>
        <v>0</v>
      </c>
      <c r="BL740" s="15" t="s">
        <v>174</v>
      </c>
      <c r="BM740" s="147" t="s">
        <v>1880</v>
      </c>
    </row>
    <row r="741" spans="2:65" s="1" customFormat="1" ht="24.15" customHeight="1">
      <c r="B741" s="30"/>
      <c r="C741" s="135" t="s">
        <v>1881</v>
      </c>
      <c r="D741" s="135" t="s">
        <v>170</v>
      </c>
      <c r="E741" s="136" t="s">
        <v>983</v>
      </c>
      <c r="F741" s="137" t="s">
        <v>984</v>
      </c>
      <c r="G741" s="138" t="s">
        <v>179</v>
      </c>
      <c r="H741" s="139">
        <v>67.276</v>
      </c>
      <c r="I741" s="140"/>
      <c r="J741" s="141">
        <f>ROUND(I741*H741,2)</f>
        <v>0</v>
      </c>
      <c r="K741" s="142"/>
      <c r="L741" s="30"/>
      <c r="M741" s="143" t="s">
        <v>1</v>
      </c>
      <c r="N741" s="144" t="s">
        <v>46</v>
      </c>
      <c r="P741" s="145">
        <f>O741*H741</f>
        <v>0</v>
      </c>
      <c r="Q741" s="145">
        <v>0.043</v>
      </c>
      <c r="R741" s="145">
        <f>Q741*H741</f>
        <v>2.8928679999999996</v>
      </c>
      <c r="S741" s="145">
        <v>0.043</v>
      </c>
      <c r="T741" s="146">
        <f>S741*H741</f>
        <v>2.8928679999999996</v>
      </c>
      <c r="AR741" s="147" t="s">
        <v>174</v>
      </c>
      <c r="AT741" s="147" t="s">
        <v>170</v>
      </c>
      <c r="AU741" s="147" t="s">
        <v>98</v>
      </c>
      <c r="AY741" s="15" t="s">
        <v>168</v>
      </c>
      <c r="BE741" s="148">
        <f>IF(N741="základní",J741,0)</f>
        <v>0</v>
      </c>
      <c r="BF741" s="148">
        <f>IF(N741="snížená",J741,0)</f>
        <v>0</v>
      </c>
      <c r="BG741" s="148">
        <f>IF(N741="zákl. přenesená",J741,0)</f>
        <v>0</v>
      </c>
      <c r="BH741" s="148">
        <f>IF(N741="sníž. přenesená",J741,0)</f>
        <v>0</v>
      </c>
      <c r="BI741" s="148">
        <f>IF(N741="nulová",J741,0)</f>
        <v>0</v>
      </c>
      <c r="BJ741" s="15" t="s">
        <v>88</v>
      </c>
      <c r="BK741" s="148">
        <f>ROUND(I741*H741,2)</f>
        <v>0</v>
      </c>
      <c r="BL741" s="15" t="s">
        <v>174</v>
      </c>
      <c r="BM741" s="147" t="s">
        <v>1882</v>
      </c>
    </row>
    <row r="742" spans="2:47" s="1" customFormat="1" ht="10.2">
      <c r="B742" s="30"/>
      <c r="D742" s="149" t="s">
        <v>181</v>
      </c>
      <c r="F742" s="150" t="s">
        <v>986</v>
      </c>
      <c r="I742" s="151"/>
      <c r="L742" s="30"/>
      <c r="M742" s="152"/>
      <c r="T742" s="54"/>
      <c r="AT742" s="15" t="s">
        <v>181</v>
      </c>
      <c r="AU742" s="15" t="s">
        <v>98</v>
      </c>
    </row>
    <row r="743" spans="2:51" s="12" customFormat="1" ht="30.6">
      <c r="B743" s="153"/>
      <c r="D743" s="154" t="s">
        <v>183</v>
      </c>
      <c r="E743" s="155" t="s">
        <v>1</v>
      </c>
      <c r="F743" s="156" t="s">
        <v>1883</v>
      </c>
      <c r="H743" s="157">
        <v>67.276</v>
      </c>
      <c r="I743" s="158"/>
      <c r="L743" s="153"/>
      <c r="M743" s="159"/>
      <c r="T743" s="160"/>
      <c r="AT743" s="155" t="s">
        <v>183</v>
      </c>
      <c r="AU743" s="155" t="s">
        <v>98</v>
      </c>
      <c r="AV743" s="12" t="s">
        <v>90</v>
      </c>
      <c r="AW743" s="12" t="s">
        <v>36</v>
      </c>
      <c r="AX743" s="12" t="s">
        <v>88</v>
      </c>
      <c r="AY743" s="155" t="s">
        <v>168</v>
      </c>
    </row>
    <row r="744" spans="2:65" s="1" customFormat="1" ht="24.15" customHeight="1">
      <c r="B744" s="30"/>
      <c r="C744" s="135" t="s">
        <v>1884</v>
      </c>
      <c r="D744" s="135" t="s">
        <v>170</v>
      </c>
      <c r="E744" s="136" t="s">
        <v>989</v>
      </c>
      <c r="F744" s="137" t="s">
        <v>990</v>
      </c>
      <c r="G744" s="138" t="s">
        <v>179</v>
      </c>
      <c r="H744" s="139">
        <v>67.276</v>
      </c>
      <c r="I744" s="140"/>
      <c r="J744" s="141">
        <f>ROUND(I744*H744,2)</f>
        <v>0</v>
      </c>
      <c r="K744" s="142"/>
      <c r="L744" s="30"/>
      <c r="M744" s="143" t="s">
        <v>1</v>
      </c>
      <c r="N744" s="144" t="s">
        <v>46</v>
      </c>
      <c r="P744" s="145">
        <f>O744*H744</f>
        <v>0</v>
      </c>
      <c r="Q744" s="145">
        <v>0.00126</v>
      </c>
      <c r="R744" s="145">
        <f>Q744*H744</f>
        <v>0.08476776</v>
      </c>
      <c r="S744" s="145">
        <v>0</v>
      </c>
      <c r="T744" s="146">
        <f>S744*H744</f>
        <v>0</v>
      </c>
      <c r="AR744" s="147" t="s">
        <v>174</v>
      </c>
      <c r="AT744" s="147" t="s">
        <v>170</v>
      </c>
      <c r="AU744" s="147" t="s">
        <v>98</v>
      </c>
      <c r="AY744" s="15" t="s">
        <v>168</v>
      </c>
      <c r="BE744" s="148">
        <f>IF(N744="základní",J744,0)</f>
        <v>0</v>
      </c>
      <c r="BF744" s="148">
        <f>IF(N744="snížená",J744,0)</f>
        <v>0</v>
      </c>
      <c r="BG744" s="148">
        <f>IF(N744="zákl. přenesená",J744,0)</f>
        <v>0</v>
      </c>
      <c r="BH744" s="148">
        <f>IF(N744="sníž. přenesená",J744,0)</f>
        <v>0</v>
      </c>
      <c r="BI744" s="148">
        <f>IF(N744="nulová",J744,0)</f>
        <v>0</v>
      </c>
      <c r="BJ744" s="15" t="s">
        <v>88</v>
      </c>
      <c r="BK744" s="148">
        <f>ROUND(I744*H744,2)</f>
        <v>0</v>
      </c>
      <c r="BL744" s="15" t="s">
        <v>174</v>
      </c>
      <c r="BM744" s="147" t="s">
        <v>1885</v>
      </c>
    </row>
    <row r="745" spans="2:47" s="1" customFormat="1" ht="10.2">
      <c r="B745" s="30"/>
      <c r="D745" s="149" t="s">
        <v>181</v>
      </c>
      <c r="F745" s="150" t="s">
        <v>992</v>
      </c>
      <c r="I745" s="151"/>
      <c r="L745" s="30"/>
      <c r="M745" s="152"/>
      <c r="T745" s="54"/>
      <c r="AT745" s="15" t="s">
        <v>181</v>
      </c>
      <c r="AU745" s="15" t="s">
        <v>98</v>
      </c>
    </row>
    <row r="746" spans="2:65" s="1" customFormat="1" ht="16.5" customHeight="1">
      <c r="B746" s="30"/>
      <c r="C746" s="171" t="s">
        <v>1886</v>
      </c>
      <c r="D746" s="171" t="s">
        <v>410</v>
      </c>
      <c r="E746" s="172" t="s">
        <v>994</v>
      </c>
      <c r="F746" s="173" t="s">
        <v>995</v>
      </c>
      <c r="G746" s="174" t="s">
        <v>767</v>
      </c>
      <c r="H746" s="175">
        <v>124.461</v>
      </c>
      <c r="I746" s="176"/>
      <c r="J746" s="177">
        <f>ROUND(I746*H746,2)</f>
        <v>0</v>
      </c>
      <c r="K746" s="178"/>
      <c r="L746" s="179"/>
      <c r="M746" s="180" t="s">
        <v>1</v>
      </c>
      <c r="N746" s="181" t="s">
        <v>46</v>
      </c>
      <c r="P746" s="145">
        <f>O746*H746</f>
        <v>0</v>
      </c>
      <c r="Q746" s="145">
        <v>0.001</v>
      </c>
      <c r="R746" s="145">
        <f>Q746*H746</f>
        <v>0.124461</v>
      </c>
      <c r="S746" s="145">
        <v>0</v>
      </c>
      <c r="T746" s="146">
        <f>S746*H746</f>
        <v>0</v>
      </c>
      <c r="AR746" s="147" t="s">
        <v>221</v>
      </c>
      <c r="AT746" s="147" t="s">
        <v>410</v>
      </c>
      <c r="AU746" s="147" t="s">
        <v>98</v>
      </c>
      <c r="AY746" s="15" t="s">
        <v>168</v>
      </c>
      <c r="BE746" s="148">
        <f>IF(N746="základní",J746,0)</f>
        <v>0</v>
      </c>
      <c r="BF746" s="148">
        <f>IF(N746="snížená",J746,0)</f>
        <v>0</v>
      </c>
      <c r="BG746" s="148">
        <f>IF(N746="zákl. přenesená",J746,0)</f>
        <v>0</v>
      </c>
      <c r="BH746" s="148">
        <f>IF(N746="sníž. přenesená",J746,0)</f>
        <v>0</v>
      </c>
      <c r="BI746" s="148">
        <f>IF(N746="nulová",J746,0)</f>
        <v>0</v>
      </c>
      <c r="BJ746" s="15" t="s">
        <v>88</v>
      </c>
      <c r="BK746" s="148">
        <f>ROUND(I746*H746,2)</f>
        <v>0</v>
      </c>
      <c r="BL746" s="15" t="s">
        <v>174</v>
      </c>
      <c r="BM746" s="147" t="s">
        <v>1887</v>
      </c>
    </row>
    <row r="747" spans="2:51" s="12" customFormat="1" ht="10.2">
      <c r="B747" s="153"/>
      <c r="D747" s="154" t="s">
        <v>183</v>
      </c>
      <c r="F747" s="156" t="s">
        <v>1888</v>
      </c>
      <c r="H747" s="157">
        <v>124.461</v>
      </c>
      <c r="I747" s="158"/>
      <c r="L747" s="153"/>
      <c r="M747" s="159"/>
      <c r="T747" s="160"/>
      <c r="AT747" s="155" t="s">
        <v>183</v>
      </c>
      <c r="AU747" s="155" t="s">
        <v>98</v>
      </c>
      <c r="AV747" s="12" t="s">
        <v>90</v>
      </c>
      <c r="AW747" s="12" t="s">
        <v>4</v>
      </c>
      <c r="AX747" s="12" t="s">
        <v>88</v>
      </c>
      <c r="AY747" s="155" t="s">
        <v>168</v>
      </c>
    </row>
    <row r="748" spans="2:63" s="11" customFormat="1" ht="20.85" customHeight="1">
      <c r="B748" s="123"/>
      <c r="D748" s="124" t="s">
        <v>80</v>
      </c>
      <c r="E748" s="133" t="s">
        <v>1889</v>
      </c>
      <c r="F748" s="133" t="s">
        <v>1890</v>
      </c>
      <c r="I748" s="126"/>
      <c r="J748" s="134">
        <f>BK748</f>
        <v>0</v>
      </c>
      <c r="L748" s="123"/>
      <c r="M748" s="128"/>
      <c r="P748" s="129">
        <f>SUM(P749:P762)</f>
        <v>0</v>
      </c>
      <c r="R748" s="129">
        <f>SUM(R749:R762)</f>
        <v>55.2654096</v>
      </c>
      <c r="T748" s="130">
        <f>SUM(T749:T762)</f>
        <v>0</v>
      </c>
      <c r="AR748" s="124" t="s">
        <v>88</v>
      </c>
      <c r="AT748" s="131" t="s">
        <v>80</v>
      </c>
      <c r="AU748" s="131" t="s">
        <v>90</v>
      </c>
      <c r="AY748" s="124" t="s">
        <v>168</v>
      </c>
      <c r="BK748" s="132">
        <f>SUM(BK749:BK762)</f>
        <v>0</v>
      </c>
    </row>
    <row r="749" spans="2:65" s="1" customFormat="1" ht="24.15" customHeight="1">
      <c r="B749" s="30"/>
      <c r="C749" s="135" t="s">
        <v>1891</v>
      </c>
      <c r="D749" s="135" t="s">
        <v>170</v>
      </c>
      <c r="E749" s="136" t="s">
        <v>1051</v>
      </c>
      <c r="F749" s="137" t="s">
        <v>1052</v>
      </c>
      <c r="G749" s="138" t="s">
        <v>767</v>
      </c>
      <c r="H749" s="139">
        <v>4152.16</v>
      </c>
      <c r="I749" s="140"/>
      <c r="J749" s="141">
        <f>ROUND(I749*H749,2)</f>
        <v>0</v>
      </c>
      <c r="K749" s="142"/>
      <c r="L749" s="30"/>
      <c r="M749" s="143" t="s">
        <v>1</v>
      </c>
      <c r="N749" s="144" t="s">
        <v>46</v>
      </c>
      <c r="P749" s="145">
        <f>O749*H749</f>
        <v>0</v>
      </c>
      <c r="Q749" s="145">
        <v>0.01221</v>
      </c>
      <c r="R749" s="145">
        <f>Q749*H749</f>
        <v>50.6978736</v>
      </c>
      <c r="S749" s="145">
        <v>0</v>
      </c>
      <c r="T749" s="146">
        <f>S749*H749</f>
        <v>0</v>
      </c>
      <c r="AR749" s="147" t="s">
        <v>174</v>
      </c>
      <c r="AT749" s="147" t="s">
        <v>170</v>
      </c>
      <c r="AU749" s="147" t="s">
        <v>98</v>
      </c>
      <c r="AY749" s="15" t="s">
        <v>168</v>
      </c>
      <c r="BE749" s="148">
        <f>IF(N749="základní",J749,0)</f>
        <v>0</v>
      </c>
      <c r="BF749" s="148">
        <f>IF(N749="snížená",J749,0)</f>
        <v>0</v>
      </c>
      <c r="BG749" s="148">
        <f>IF(N749="zákl. přenesená",J749,0)</f>
        <v>0</v>
      </c>
      <c r="BH749" s="148">
        <f>IF(N749="sníž. přenesená",J749,0)</f>
        <v>0</v>
      </c>
      <c r="BI749" s="148">
        <f>IF(N749="nulová",J749,0)</f>
        <v>0</v>
      </c>
      <c r="BJ749" s="15" t="s">
        <v>88</v>
      </c>
      <c r="BK749" s="148">
        <f>ROUND(I749*H749,2)</f>
        <v>0</v>
      </c>
      <c r="BL749" s="15" t="s">
        <v>174</v>
      </c>
      <c r="BM749" s="147" t="s">
        <v>1892</v>
      </c>
    </row>
    <row r="750" spans="2:51" s="12" customFormat="1" ht="10.2">
      <c r="B750" s="153"/>
      <c r="D750" s="154" t="s">
        <v>183</v>
      </c>
      <c r="E750" s="155" t="s">
        <v>1</v>
      </c>
      <c r="F750" s="156" t="s">
        <v>1893</v>
      </c>
      <c r="H750" s="157">
        <v>2372.5</v>
      </c>
      <c r="I750" s="158"/>
      <c r="L750" s="153"/>
      <c r="M750" s="159"/>
      <c r="T750" s="160"/>
      <c r="AT750" s="155" t="s">
        <v>183</v>
      </c>
      <c r="AU750" s="155" t="s">
        <v>98</v>
      </c>
      <c r="AV750" s="12" t="s">
        <v>90</v>
      </c>
      <c r="AW750" s="12" t="s">
        <v>36</v>
      </c>
      <c r="AX750" s="12" t="s">
        <v>81</v>
      </c>
      <c r="AY750" s="155" t="s">
        <v>168</v>
      </c>
    </row>
    <row r="751" spans="2:51" s="12" customFormat="1" ht="10.2">
      <c r="B751" s="153"/>
      <c r="D751" s="154" t="s">
        <v>183</v>
      </c>
      <c r="E751" s="155" t="s">
        <v>1</v>
      </c>
      <c r="F751" s="156" t="s">
        <v>1894</v>
      </c>
      <c r="H751" s="157">
        <v>255.5</v>
      </c>
      <c r="I751" s="158"/>
      <c r="L751" s="153"/>
      <c r="M751" s="159"/>
      <c r="T751" s="160"/>
      <c r="AT751" s="155" t="s">
        <v>183</v>
      </c>
      <c r="AU751" s="155" t="s">
        <v>98</v>
      </c>
      <c r="AV751" s="12" t="s">
        <v>90</v>
      </c>
      <c r="AW751" s="12" t="s">
        <v>36</v>
      </c>
      <c r="AX751" s="12" t="s">
        <v>81</v>
      </c>
      <c r="AY751" s="155" t="s">
        <v>168</v>
      </c>
    </row>
    <row r="752" spans="2:51" s="12" customFormat="1" ht="20.4">
      <c r="B752" s="153"/>
      <c r="D752" s="154" t="s">
        <v>183</v>
      </c>
      <c r="E752" s="155" t="s">
        <v>1</v>
      </c>
      <c r="F752" s="156" t="s">
        <v>1895</v>
      </c>
      <c r="H752" s="157">
        <v>969.76</v>
      </c>
      <c r="I752" s="158"/>
      <c r="L752" s="153"/>
      <c r="M752" s="159"/>
      <c r="T752" s="160"/>
      <c r="AT752" s="155" t="s">
        <v>183</v>
      </c>
      <c r="AU752" s="155" t="s">
        <v>98</v>
      </c>
      <c r="AV752" s="12" t="s">
        <v>90</v>
      </c>
      <c r="AW752" s="12" t="s">
        <v>36</v>
      </c>
      <c r="AX752" s="12" t="s">
        <v>81</v>
      </c>
      <c r="AY752" s="155" t="s">
        <v>168</v>
      </c>
    </row>
    <row r="753" spans="2:51" s="12" customFormat="1" ht="10.2">
      <c r="B753" s="153"/>
      <c r="D753" s="154" t="s">
        <v>183</v>
      </c>
      <c r="E753" s="155" t="s">
        <v>1</v>
      </c>
      <c r="F753" s="156" t="s">
        <v>1896</v>
      </c>
      <c r="H753" s="157">
        <v>554.4</v>
      </c>
      <c r="I753" s="158"/>
      <c r="L753" s="153"/>
      <c r="M753" s="159"/>
      <c r="T753" s="160"/>
      <c r="AT753" s="155" t="s">
        <v>183</v>
      </c>
      <c r="AU753" s="155" t="s">
        <v>98</v>
      </c>
      <c r="AV753" s="12" t="s">
        <v>90</v>
      </c>
      <c r="AW753" s="12" t="s">
        <v>36</v>
      </c>
      <c r="AX753" s="12" t="s">
        <v>81</v>
      </c>
      <c r="AY753" s="155" t="s">
        <v>168</v>
      </c>
    </row>
    <row r="754" spans="2:51" s="13" customFormat="1" ht="10.2">
      <c r="B754" s="161"/>
      <c r="D754" s="154" t="s">
        <v>183</v>
      </c>
      <c r="E754" s="162" t="s">
        <v>1</v>
      </c>
      <c r="F754" s="163" t="s">
        <v>192</v>
      </c>
      <c r="H754" s="164">
        <v>4152.16</v>
      </c>
      <c r="I754" s="165"/>
      <c r="L754" s="161"/>
      <c r="M754" s="166"/>
      <c r="T754" s="167"/>
      <c r="AT754" s="162" t="s">
        <v>183</v>
      </c>
      <c r="AU754" s="162" t="s">
        <v>98</v>
      </c>
      <c r="AV754" s="13" t="s">
        <v>174</v>
      </c>
      <c r="AW754" s="13" t="s">
        <v>36</v>
      </c>
      <c r="AX754" s="13" t="s">
        <v>88</v>
      </c>
      <c r="AY754" s="162" t="s">
        <v>168</v>
      </c>
    </row>
    <row r="755" spans="2:65" s="1" customFormat="1" ht="16.5" customHeight="1">
      <c r="B755" s="30"/>
      <c r="C755" s="171" t="s">
        <v>1897</v>
      </c>
      <c r="D755" s="171" t="s">
        <v>410</v>
      </c>
      <c r="E755" s="172" t="s">
        <v>1898</v>
      </c>
      <c r="F755" s="173" t="s">
        <v>1899</v>
      </c>
      <c r="G755" s="174" t="s">
        <v>179</v>
      </c>
      <c r="H755" s="175">
        <v>71.5</v>
      </c>
      <c r="I755" s="176"/>
      <c r="J755" s="177">
        <f>ROUND(I755*H755,2)</f>
        <v>0</v>
      </c>
      <c r="K755" s="178"/>
      <c r="L755" s="179"/>
      <c r="M755" s="180" t="s">
        <v>1</v>
      </c>
      <c r="N755" s="181" t="s">
        <v>46</v>
      </c>
      <c r="P755" s="145">
        <f>O755*H755</f>
        <v>0</v>
      </c>
      <c r="Q755" s="145">
        <v>0.0365</v>
      </c>
      <c r="R755" s="145">
        <f>Q755*H755</f>
        <v>2.60975</v>
      </c>
      <c r="S755" s="145">
        <v>0</v>
      </c>
      <c r="T755" s="146">
        <f>S755*H755</f>
        <v>0</v>
      </c>
      <c r="AR755" s="147" t="s">
        <v>221</v>
      </c>
      <c r="AT755" s="147" t="s">
        <v>410</v>
      </c>
      <c r="AU755" s="147" t="s">
        <v>98</v>
      </c>
      <c r="AY755" s="15" t="s">
        <v>168</v>
      </c>
      <c r="BE755" s="148">
        <f>IF(N755="základní",J755,0)</f>
        <v>0</v>
      </c>
      <c r="BF755" s="148">
        <f>IF(N755="snížená",J755,0)</f>
        <v>0</v>
      </c>
      <c r="BG755" s="148">
        <f>IF(N755="zákl. přenesená",J755,0)</f>
        <v>0</v>
      </c>
      <c r="BH755" s="148">
        <f>IF(N755="sníž. přenesená",J755,0)</f>
        <v>0</v>
      </c>
      <c r="BI755" s="148">
        <f>IF(N755="nulová",J755,0)</f>
        <v>0</v>
      </c>
      <c r="BJ755" s="15" t="s">
        <v>88</v>
      </c>
      <c r="BK755" s="148">
        <f>ROUND(I755*H755,2)</f>
        <v>0</v>
      </c>
      <c r="BL755" s="15" t="s">
        <v>174</v>
      </c>
      <c r="BM755" s="147" t="s">
        <v>1900</v>
      </c>
    </row>
    <row r="756" spans="2:51" s="12" customFormat="1" ht="10.2">
      <c r="B756" s="153"/>
      <c r="D756" s="154" t="s">
        <v>183</v>
      </c>
      <c r="F756" s="156" t="s">
        <v>1901</v>
      </c>
      <c r="H756" s="157">
        <v>71.5</v>
      </c>
      <c r="I756" s="158"/>
      <c r="L756" s="153"/>
      <c r="M756" s="159"/>
      <c r="T756" s="160"/>
      <c r="AT756" s="155" t="s">
        <v>183</v>
      </c>
      <c r="AU756" s="155" t="s">
        <v>98</v>
      </c>
      <c r="AV756" s="12" t="s">
        <v>90</v>
      </c>
      <c r="AW756" s="12" t="s">
        <v>4</v>
      </c>
      <c r="AX756" s="12" t="s">
        <v>88</v>
      </c>
      <c r="AY756" s="155" t="s">
        <v>168</v>
      </c>
    </row>
    <row r="757" spans="2:65" s="1" customFormat="1" ht="16.5" customHeight="1">
      <c r="B757" s="30"/>
      <c r="C757" s="171" t="s">
        <v>1902</v>
      </c>
      <c r="D757" s="171" t="s">
        <v>410</v>
      </c>
      <c r="E757" s="172" t="s">
        <v>1903</v>
      </c>
      <c r="F757" s="173" t="s">
        <v>1904</v>
      </c>
      <c r="G757" s="174" t="s">
        <v>179</v>
      </c>
      <c r="H757" s="175">
        <v>7.7</v>
      </c>
      <c r="I757" s="176"/>
      <c r="J757" s="177">
        <f>ROUND(I757*H757,2)</f>
        <v>0</v>
      </c>
      <c r="K757" s="178"/>
      <c r="L757" s="179"/>
      <c r="M757" s="180" t="s">
        <v>1</v>
      </c>
      <c r="N757" s="181" t="s">
        <v>46</v>
      </c>
      <c r="P757" s="145">
        <f>O757*H757</f>
        <v>0</v>
      </c>
      <c r="Q757" s="145">
        <v>0.0365</v>
      </c>
      <c r="R757" s="145">
        <f>Q757*H757</f>
        <v>0.28104999999999997</v>
      </c>
      <c r="S757" s="145">
        <v>0</v>
      </c>
      <c r="T757" s="146">
        <f>S757*H757</f>
        <v>0</v>
      </c>
      <c r="AR757" s="147" t="s">
        <v>221</v>
      </c>
      <c r="AT757" s="147" t="s">
        <v>410</v>
      </c>
      <c r="AU757" s="147" t="s">
        <v>98</v>
      </c>
      <c r="AY757" s="15" t="s">
        <v>168</v>
      </c>
      <c r="BE757" s="148">
        <f>IF(N757="základní",J757,0)</f>
        <v>0</v>
      </c>
      <c r="BF757" s="148">
        <f>IF(N757="snížená",J757,0)</f>
        <v>0</v>
      </c>
      <c r="BG757" s="148">
        <f>IF(N757="zákl. přenesená",J757,0)</f>
        <v>0</v>
      </c>
      <c r="BH757" s="148">
        <f>IF(N757="sníž. přenesená",J757,0)</f>
        <v>0</v>
      </c>
      <c r="BI757" s="148">
        <f>IF(N757="nulová",J757,0)</f>
        <v>0</v>
      </c>
      <c r="BJ757" s="15" t="s">
        <v>88</v>
      </c>
      <c r="BK757" s="148">
        <f>ROUND(I757*H757,2)</f>
        <v>0</v>
      </c>
      <c r="BL757" s="15" t="s">
        <v>174</v>
      </c>
      <c r="BM757" s="147" t="s">
        <v>1905</v>
      </c>
    </row>
    <row r="758" spans="2:51" s="12" customFormat="1" ht="10.2">
      <c r="B758" s="153"/>
      <c r="D758" s="154" t="s">
        <v>183</v>
      </c>
      <c r="F758" s="156" t="s">
        <v>1906</v>
      </c>
      <c r="H758" s="157">
        <v>7.7</v>
      </c>
      <c r="I758" s="158"/>
      <c r="L758" s="153"/>
      <c r="M758" s="159"/>
      <c r="T758" s="160"/>
      <c r="AT758" s="155" t="s">
        <v>183</v>
      </c>
      <c r="AU758" s="155" t="s">
        <v>98</v>
      </c>
      <c r="AV758" s="12" t="s">
        <v>90</v>
      </c>
      <c r="AW758" s="12" t="s">
        <v>4</v>
      </c>
      <c r="AX758" s="12" t="s">
        <v>88</v>
      </c>
      <c r="AY758" s="155" t="s">
        <v>168</v>
      </c>
    </row>
    <row r="759" spans="2:65" s="1" customFormat="1" ht="24.15" customHeight="1">
      <c r="B759" s="30"/>
      <c r="C759" s="171" t="s">
        <v>1907</v>
      </c>
      <c r="D759" s="171" t="s">
        <v>410</v>
      </c>
      <c r="E759" s="172" t="s">
        <v>1908</v>
      </c>
      <c r="F759" s="173" t="s">
        <v>1909</v>
      </c>
      <c r="G759" s="174" t="s">
        <v>173</v>
      </c>
      <c r="H759" s="175">
        <v>48.4</v>
      </c>
      <c r="I759" s="176"/>
      <c r="J759" s="177">
        <f>ROUND(I759*H759,2)</f>
        <v>0</v>
      </c>
      <c r="K759" s="178"/>
      <c r="L759" s="179"/>
      <c r="M759" s="180" t="s">
        <v>1</v>
      </c>
      <c r="N759" s="181" t="s">
        <v>46</v>
      </c>
      <c r="P759" s="145">
        <f>O759*H759</f>
        <v>0</v>
      </c>
      <c r="Q759" s="145">
        <v>0.02204</v>
      </c>
      <c r="R759" s="145">
        <f>Q759*H759</f>
        <v>1.066736</v>
      </c>
      <c r="S759" s="145">
        <v>0</v>
      </c>
      <c r="T759" s="146">
        <f>S759*H759</f>
        <v>0</v>
      </c>
      <c r="AR759" s="147" t="s">
        <v>221</v>
      </c>
      <c r="AT759" s="147" t="s">
        <v>410</v>
      </c>
      <c r="AU759" s="147" t="s">
        <v>98</v>
      </c>
      <c r="AY759" s="15" t="s">
        <v>168</v>
      </c>
      <c r="BE759" s="148">
        <f>IF(N759="základní",J759,0)</f>
        <v>0</v>
      </c>
      <c r="BF759" s="148">
        <f>IF(N759="snížená",J759,0)</f>
        <v>0</v>
      </c>
      <c r="BG759" s="148">
        <f>IF(N759="zákl. přenesená",J759,0)</f>
        <v>0</v>
      </c>
      <c r="BH759" s="148">
        <f>IF(N759="sníž. přenesená",J759,0)</f>
        <v>0</v>
      </c>
      <c r="BI759" s="148">
        <f>IF(N759="nulová",J759,0)</f>
        <v>0</v>
      </c>
      <c r="BJ759" s="15" t="s">
        <v>88</v>
      </c>
      <c r="BK759" s="148">
        <f>ROUND(I759*H759,2)</f>
        <v>0</v>
      </c>
      <c r="BL759" s="15" t="s">
        <v>174</v>
      </c>
      <c r="BM759" s="147" t="s">
        <v>1910</v>
      </c>
    </row>
    <row r="760" spans="2:51" s="12" customFormat="1" ht="10.2">
      <c r="B760" s="153"/>
      <c r="D760" s="154" t="s">
        <v>183</v>
      </c>
      <c r="F760" s="156" t="s">
        <v>1911</v>
      </c>
      <c r="H760" s="157">
        <v>48.4</v>
      </c>
      <c r="I760" s="158"/>
      <c r="L760" s="153"/>
      <c r="M760" s="159"/>
      <c r="T760" s="160"/>
      <c r="AT760" s="155" t="s">
        <v>183</v>
      </c>
      <c r="AU760" s="155" t="s">
        <v>98</v>
      </c>
      <c r="AV760" s="12" t="s">
        <v>90</v>
      </c>
      <c r="AW760" s="12" t="s">
        <v>4</v>
      </c>
      <c r="AX760" s="12" t="s">
        <v>88</v>
      </c>
      <c r="AY760" s="155" t="s">
        <v>168</v>
      </c>
    </row>
    <row r="761" spans="2:65" s="1" customFormat="1" ht="16.5" customHeight="1">
      <c r="B761" s="30"/>
      <c r="C761" s="171" t="s">
        <v>1912</v>
      </c>
      <c r="D761" s="171" t="s">
        <v>410</v>
      </c>
      <c r="E761" s="172" t="s">
        <v>1037</v>
      </c>
      <c r="F761" s="173" t="s">
        <v>1038</v>
      </c>
      <c r="G761" s="174" t="s">
        <v>187</v>
      </c>
      <c r="H761" s="175">
        <v>0.61</v>
      </c>
      <c r="I761" s="176"/>
      <c r="J761" s="177">
        <f>ROUND(I761*H761,2)</f>
        <v>0</v>
      </c>
      <c r="K761" s="178"/>
      <c r="L761" s="179"/>
      <c r="M761" s="180" t="s">
        <v>1</v>
      </c>
      <c r="N761" s="181" t="s">
        <v>46</v>
      </c>
      <c r="P761" s="145">
        <f>O761*H761</f>
        <v>0</v>
      </c>
      <c r="Q761" s="145">
        <v>1</v>
      </c>
      <c r="R761" s="145">
        <f>Q761*H761</f>
        <v>0.61</v>
      </c>
      <c r="S761" s="145">
        <v>0</v>
      </c>
      <c r="T761" s="146">
        <f>S761*H761</f>
        <v>0</v>
      </c>
      <c r="AR761" s="147" t="s">
        <v>221</v>
      </c>
      <c r="AT761" s="147" t="s">
        <v>410</v>
      </c>
      <c r="AU761" s="147" t="s">
        <v>98</v>
      </c>
      <c r="AY761" s="15" t="s">
        <v>168</v>
      </c>
      <c r="BE761" s="148">
        <f>IF(N761="základní",J761,0)</f>
        <v>0</v>
      </c>
      <c r="BF761" s="148">
        <f>IF(N761="snížená",J761,0)</f>
        <v>0</v>
      </c>
      <c r="BG761" s="148">
        <f>IF(N761="zákl. přenesená",J761,0)</f>
        <v>0</v>
      </c>
      <c r="BH761" s="148">
        <f>IF(N761="sníž. přenesená",J761,0)</f>
        <v>0</v>
      </c>
      <c r="BI761" s="148">
        <f>IF(N761="nulová",J761,0)</f>
        <v>0</v>
      </c>
      <c r="BJ761" s="15" t="s">
        <v>88</v>
      </c>
      <c r="BK761" s="148">
        <f>ROUND(I761*H761,2)</f>
        <v>0</v>
      </c>
      <c r="BL761" s="15" t="s">
        <v>174</v>
      </c>
      <c r="BM761" s="147" t="s">
        <v>1913</v>
      </c>
    </row>
    <row r="762" spans="2:51" s="12" customFormat="1" ht="10.2">
      <c r="B762" s="153"/>
      <c r="D762" s="154" t="s">
        <v>183</v>
      </c>
      <c r="E762" s="155" t="s">
        <v>1</v>
      </c>
      <c r="F762" s="156" t="s">
        <v>1070</v>
      </c>
      <c r="H762" s="157">
        <v>0.61</v>
      </c>
      <c r="I762" s="158"/>
      <c r="L762" s="153"/>
      <c r="M762" s="159"/>
      <c r="T762" s="160"/>
      <c r="AT762" s="155" t="s">
        <v>183</v>
      </c>
      <c r="AU762" s="155" t="s">
        <v>98</v>
      </c>
      <c r="AV762" s="12" t="s">
        <v>90</v>
      </c>
      <c r="AW762" s="12" t="s">
        <v>36</v>
      </c>
      <c r="AX762" s="12" t="s">
        <v>88</v>
      </c>
      <c r="AY762" s="155" t="s">
        <v>168</v>
      </c>
    </row>
    <row r="763" spans="2:63" s="11" customFormat="1" ht="20.85" customHeight="1">
      <c r="B763" s="123"/>
      <c r="D763" s="124" t="s">
        <v>80</v>
      </c>
      <c r="E763" s="133" t="s">
        <v>1914</v>
      </c>
      <c r="F763" s="133" t="s">
        <v>1915</v>
      </c>
      <c r="I763" s="126"/>
      <c r="J763" s="134">
        <f>BK763</f>
        <v>0</v>
      </c>
      <c r="L763" s="123"/>
      <c r="M763" s="128"/>
      <c r="P763" s="129">
        <f>SUM(P764:P774)</f>
        <v>0</v>
      </c>
      <c r="R763" s="129">
        <f>SUM(R764:R774)</f>
        <v>27.839360199999998</v>
      </c>
      <c r="T763" s="130">
        <f>SUM(T764:T774)</f>
        <v>0</v>
      </c>
      <c r="AR763" s="124" t="s">
        <v>88</v>
      </c>
      <c r="AT763" s="131" t="s">
        <v>80</v>
      </c>
      <c r="AU763" s="131" t="s">
        <v>90</v>
      </c>
      <c r="AY763" s="124" t="s">
        <v>168</v>
      </c>
      <c r="BK763" s="132">
        <f>SUM(BK764:BK774)</f>
        <v>0</v>
      </c>
    </row>
    <row r="764" spans="2:65" s="1" customFormat="1" ht="24.15" customHeight="1">
      <c r="B764" s="30"/>
      <c r="C764" s="135" t="s">
        <v>1916</v>
      </c>
      <c r="D764" s="135" t="s">
        <v>170</v>
      </c>
      <c r="E764" s="136" t="s">
        <v>1917</v>
      </c>
      <c r="F764" s="137" t="s">
        <v>1918</v>
      </c>
      <c r="G764" s="138" t="s">
        <v>767</v>
      </c>
      <c r="H764" s="139">
        <v>2091.62</v>
      </c>
      <c r="I764" s="140"/>
      <c r="J764" s="141">
        <f>ROUND(I764*H764,2)</f>
        <v>0</v>
      </c>
      <c r="K764" s="142"/>
      <c r="L764" s="30"/>
      <c r="M764" s="143" t="s">
        <v>1</v>
      </c>
      <c r="N764" s="144" t="s">
        <v>46</v>
      </c>
      <c r="P764" s="145">
        <f>O764*H764</f>
        <v>0</v>
      </c>
      <c r="Q764" s="145">
        <v>0.01221</v>
      </c>
      <c r="R764" s="145">
        <f>Q764*H764</f>
        <v>25.538680199999998</v>
      </c>
      <c r="S764" s="145">
        <v>0</v>
      </c>
      <c r="T764" s="146">
        <f>S764*H764</f>
        <v>0</v>
      </c>
      <c r="AR764" s="147" t="s">
        <v>174</v>
      </c>
      <c r="AT764" s="147" t="s">
        <v>170</v>
      </c>
      <c r="AU764" s="147" t="s">
        <v>98</v>
      </c>
      <c r="AY764" s="15" t="s">
        <v>168</v>
      </c>
      <c r="BE764" s="148">
        <f>IF(N764="základní",J764,0)</f>
        <v>0</v>
      </c>
      <c r="BF764" s="148">
        <f>IF(N764="snížená",J764,0)</f>
        <v>0</v>
      </c>
      <c r="BG764" s="148">
        <f>IF(N764="zákl. přenesená",J764,0)</f>
        <v>0</v>
      </c>
      <c r="BH764" s="148">
        <f>IF(N764="sníž. přenesená",J764,0)</f>
        <v>0</v>
      </c>
      <c r="BI764" s="148">
        <f>IF(N764="nulová",J764,0)</f>
        <v>0</v>
      </c>
      <c r="BJ764" s="15" t="s">
        <v>88</v>
      </c>
      <c r="BK764" s="148">
        <f>ROUND(I764*H764,2)</f>
        <v>0</v>
      </c>
      <c r="BL764" s="15" t="s">
        <v>174</v>
      </c>
      <c r="BM764" s="147" t="s">
        <v>1919</v>
      </c>
    </row>
    <row r="765" spans="2:51" s="12" customFormat="1" ht="10.2">
      <c r="B765" s="153"/>
      <c r="D765" s="154" t="s">
        <v>183</v>
      </c>
      <c r="E765" s="155" t="s">
        <v>1</v>
      </c>
      <c r="F765" s="156" t="s">
        <v>1920</v>
      </c>
      <c r="H765" s="157">
        <v>668.8</v>
      </c>
      <c r="I765" s="158"/>
      <c r="L765" s="153"/>
      <c r="M765" s="159"/>
      <c r="T765" s="160"/>
      <c r="AT765" s="155" t="s">
        <v>183</v>
      </c>
      <c r="AU765" s="155" t="s">
        <v>98</v>
      </c>
      <c r="AV765" s="12" t="s">
        <v>90</v>
      </c>
      <c r="AW765" s="12" t="s">
        <v>36</v>
      </c>
      <c r="AX765" s="12" t="s">
        <v>81</v>
      </c>
      <c r="AY765" s="155" t="s">
        <v>168</v>
      </c>
    </row>
    <row r="766" spans="2:51" s="12" customFormat="1" ht="10.2">
      <c r="B766" s="153"/>
      <c r="D766" s="154" t="s">
        <v>183</v>
      </c>
      <c r="E766" s="155" t="s">
        <v>1</v>
      </c>
      <c r="F766" s="156" t="s">
        <v>1921</v>
      </c>
      <c r="H766" s="157">
        <v>1150</v>
      </c>
      <c r="I766" s="158"/>
      <c r="L766" s="153"/>
      <c r="M766" s="159"/>
      <c r="T766" s="160"/>
      <c r="AT766" s="155" t="s">
        <v>183</v>
      </c>
      <c r="AU766" s="155" t="s">
        <v>98</v>
      </c>
      <c r="AV766" s="12" t="s">
        <v>90</v>
      </c>
      <c r="AW766" s="12" t="s">
        <v>36</v>
      </c>
      <c r="AX766" s="12" t="s">
        <v>81</v>
      </c>
      <c r="AY766" s="155" t="s">
        <v>168</v>
      </c>
    </row>
    <row r="767" spans="2:51" s="12" customFormat="1" ht="10.2">
      <c r="B767" s="153"/>
      <c r="D767" s="154" t="s">
        <v>183</v>
      </c>
      <c r="E767" s="155" t="s">
        <v>1</v>
      </c>
      <c r="F767" s="156" t="s">
        <v>1922</v>
      </c>
      <c r="H767" s="157">
        <v>272.82</v>
      </c>
      <c r="I767" s="158"/>
      <c r="L767" s="153"/>
      <c r="M767" s="159"/>
      <c r="T767" s="160"/>
      <c r="AT767" s="155" t="s">
        <v>183</v>
      </c>
      <c r="AU767" s="155" t="s">
        <v>98</v>
      </c>
      <c r="AV767" s="12" t="s">
        <v>90</v>
      </c>
      <c r="AW767" s="12" t="s">
        <v>36</v>
      </c>
      <c r="AX767" s="12" t="s">
        <v>81</v>
      </c>
      <c r="AY767" s="155" t="s">
        <v>168</v>
      </c>
    </row>
    <row r="768" spans="2:51" s="13" customFormat="1" ht="10.2">
      <c r="B768" s="161"/>
      <c r="D768" s="154" t="s">
        <v>183</v>
      </c>
      <c r="E768" s="162" t="s">
        <v>1</v>
      </c>
      <c r="F768" s="163" t="s">
        <v>192</v>
      </c>
      <c r="H768" s="164">
        <v>2091.62</v>
      </c>
      <c r="I768" s="165"/>
      <c r="L768" s="161"/>
      <c r="M768" s="166"/>
      <c r="T768" s="167"/>
      <c r="AT768" s="162" t="s">
        <v>183</v>
      </c>
      <c r="AU768" s="162" t="s">
        <v>98</v>
      </c>
      <c r="AV768" s="13" t="s">
        <v>174</v>
      </c>
      <c r="AW768" s="13" t="s">
        <v>36</v>
      </c>
      <c r="AX768" s="13" t="s">
        <v>88</v>
      </c>
      <c r="AY768" s="162" t="s">
        <v>168</v>
      </c>
    </row>
    <row r="769" spans="2:65" s="1" customFormat="1" ht="16.5" customHeight="1">
      <c r="B769" s="30"/>
      <c r="C769" s="171" t="s">
        <v>1923</v>
      </c>
      <c r="D769" s="171" t="s">
        <v>410</v>
      </c>
      <c r="E769" s="172" t="s">
        <v>1924</v>
      </c>
      <c r="F769" s="173" t="s">
        <v>1925</v>
      </c>
      <c r="G769" s="174" t="s">
        <v>179</v>
      </c>
      <c r="H769" s="175">
        <v>83.6</v>
      </c>
      <c r="I769" s="176"/>
      <c r="J769" s="177">
        <f>ROUND(I769*H769,2)</f>
        <v>0</v>
      </c>
      <c r="K769" s="178"/>
      <c r="L769" s="179"/>
      <c r="M769" s="180" t="s">
        <v>1</v>
      </c>
      <c r="N769" s="181" t="s">
        <v>46</v>
      </c>
      <c r="P769" s="145">
        <f>O769*H769</f>
        <v>0</v>
      </c>
      <c r="Q769" s="145">
        <v>0.0088</v>
      </c>
      <c r="R769" s="145">
        <f>Q769*H769</f>
        <v>0.73568</v>
      </c>
      <c r="S769" s="145">
        <v>0</v>
      </c>
      <c r="T769" s="146">
        <f>S769*H769</f>
        <v>0</v>
      </c>
      <c r="AR769" s="147" t="s">
        <v>221</v>
      </c>
      <c r="AT769" s="147" t="s">
        <v>410</v>
      </c>
      <c r="AU769" s="147" t="s">
        <v>98</v>
      </c>
      <c r="AY769" s="15" t="s">
        <v>168</v>
      </c>
      <c r="BE769" s="148">
        <f>IF(N769="základní",J769,0)</f>
        <v>0</v>
      </c>
      <c r="BF769" s="148">
        <f>IF(N769="snížená",J769,0)</f>
        <v>0</v>
      </c>
      <c r="BG769" s="148">
        <f>IF(N769="zákl. přenesená",J769,0)</f>
        <v>0</v>
      </c>
      <c r="BH769" s="148">
        <f>IF(N769="sníž. přenesená",J769,0)</f>
        <v>0</v>
      </c>
      <c r="BI769" s="148">
        <f>IF(N769="nulová",J769,0)</f>
        <v>0</v>
      </c>
      <c r="BJ769" s="15" t="s">
        <v>88</v>
      </c>
      <c r="BK769" s="148">
        <f>ROUND(I769*H769,2)</f>
        <v>0</v>
      </c>
      <c r="BL769" s="15" t="s">
        <v>174</v>
      </c>
      <c r="BM769" s="147" t="s">
        <v>1926</v>
      </c>
    </row>
    <row r="770" spans="2:51" s="12" customFormat="1" ht="10.2">
      <c r="B770" s="153"/>
      <c r="D770" s="154" t="s">
        <v>183</v>
      </c>
      <c r="F770" s="156" t="s">
        <v>1927</v>
      </c>
      <c r="H770" s="157">
        <v>83.6</v>
      </c>
      <c r="I770" s="158"/>
      <c r="L770" s="153"/>
      <c r="M770" s="159"/>
      <c r="T770" s="160"/>
      <c r="AT770" s="155" t="s">
        <v>183</v>
      </c>
      <c r="AU770" s="155" t="s">
        <v>98</v>
      </c>
      <c r="AV770" s="12" t="s">
        <v>90</v>
      </c>
      <c r="AW770" s="12" t="s">
        <v>4</v>
      </c>
      <c r="AX770" s="12" t="s">
        <v>88</v>
      </c>
      <c r="AY770" s="155" t="s">
        <v>168</v>
      </c>
    </row>
    <row r="771" spans="2:65" s="1" customFormat="1" ht="24.15" customHeight="1">
      <c r="B771" s="30"/>
      <c r="C771" s="171" t="s">
        <v>1928</v>
      </c>
      <c r="D771" s="171" t="s">
        <v>410</v>
      </c>
      <c r="E771" s="172" t="s">
        <v>1929</v>
      </c>
      <c r="F771" s="173" t="s">
        <v>1930</v>
      </c>
      <c r="G771" s="174" t="s">
        <v>187</v>
      </c>
      <c r="H771" s="175">
        <v>1.265</v>
      </c>
      <c r="I771" s="176"/>
      <c r="J771" s="177">
        <f>ROUND(I771*H771,2)</f>
        <v>0</v>
      </c>
      <c r="K771" s="178"/>
      <c r="L771" s="179"/>
      <c r="M771" s="180" t="s">
        <v>1</v>
      </c>
      <c r="N771" s="181" t="s">
        <v>46</v>
      </c>
      <c r="P771" s="145">
        <f>O771*H771</f>
        <v>0</v>
      </c>
      <c r="Q771" s="145">
        <v>1</v>
      </c>
      <c r="R771" s="145">
        <f>Q771*H771</f>
        <v>1.265</v>
      </c>
      <c r="S771" s="145">
        <v>0</v>
      </c>
      <c r="T771" s="146">
        <f>S771*H771</f>
        <v>0</v>
      </c>
      <c r="AR771" s="147" t="s">
        <v>221</v>
      </c>
      <c r="AT771" s="147" t="s">
        <v>410</v>
      </c>
      <c r="AU771" s="147" t="s">
        <v>98</v>
      </c>
      <c r="AY771" s="15" t="s">
        <v>168</v>
      </c>
      <c r="BE771" s="148">
        <f>IF(N771="základní",J771,0)</f>
        <v>0</v>
      </c>
      <c r="BF771" s="148">
        <f>IF(N771="snížená",J771,0)</f>
        <v>0</v>
      </c>
      <c r="BG771" s="148">
        <f>IF(N771="zákl. přenesená",J771,0)</f>
        <v>0</v>
      </c>
      <c r="BH771" s="148">
        <f>IF(N771="sníž. přenesená",J771,0)</f>
        <v>0</v>
      </c>
      <c r="BI771" s="148">
        <f>IF(N771="nulová",J771,0)</f>
        <v>0</v>
      </c>
      <c r="BJ771" s="15" t="s">
        <v>88</v>
      </c>
      <c r="BK771" s="148">
        <f>ROUND(I771*H771,2)</f>
        <v>0</v>
      </c>
      <c r="BL771" s="15" t="s">
        <v>174</v>
      </c>
      <c r="BM771" s="147" t="s">
        <v>1931</v>
      </c>
    </row>
    <row r="772" spans="2:51" s="12" customFormat="1" ht="10.2">
      <c r="B772" s="153"/>
      <c r="D772" s="154" t="s">
        <v>183</v>
      </c>
      <c r="F772" s="156" t="s">
        <v>1932</v>
      </c>
      <c r="H772" s="157">
        <v>1.265</v>
      </c>
      <c r="I772" s="158"/>
      <c r="L772" s="153"/>
      <c r="M772" s="159"/>
      <c r="T772" s="160"/>
      <c r="AT772" s="155" t="s">
        <v>183</v>
      </c>
      <c r="AU772" s="155" t="s">
        <v>98</v>
      </c>
      <c r="AV772" s="12" t="s">
        <v>90</v>
      </c>
      <c r="AW772" s="12" t="s">
        <v>4</v>
      </c>
      <c r="AX772" s="12" t="s">
        <v>88</v>
      </c>
      <c r="AY772" s="155" t="s">
        <v>168</v>
      </c>
    </row>
    <row r="773" spans="2:65" s="1" customFormat="1" ht="16.5" customHeight="1">
      <c r="B773" s="30"/>
      <c r="C773" s="171" t="s">
        <v>1933</v>
      </c>
      <c r="D773" s="171" t="s">
        <v>410</v>
      </c>
      <c r="E773" s="172" t="s">
        <v>1037</v>
      </c>
      <c r="F773" s="173" t="s">
        <v>1038</v>
      </c>
      <c r="G773" s="174" t="s">
        <v>187</v>
      </c>
      <c r="H773" s="175">
        <v>0.3</v>
      </c>
      <c r="I773" s="176"/>
      <c r="J773" s="177">
        <f>ROUND(I773*H773,2)</f>
        <v>0</v>
      </c>
      <c r="K773" s="178"/>
      <c r="L773" s="179"/>
      <c r="M773" s="180" t="s">
        <v>1</v>
      </c>
      <c r="N773" s="181" t="s">
        <v>46</v>
      </c>
      <c r="P773" s="145">
        <f>O773*H773</f>
        <v>0</v>
      </c>
      <c r="Q773" s="145">
        <v>1</v>
      </c>
      <c r="R773" s="145">
        <f>Q773*H773</f>
        <v>0.3</v>
      </c>
      <c r="S773" s="145">
        <v>0</v>
      </c>
      <c r="T773" s="146">
        <f>S773*H773</f>
        <v>0</v>
      </c>
      <c r="AR773" s="147" t="s">
        <v>221</v>
      </c>
      <c r="AT773" s="147" t="s">
        <v>410</v>
      </c>
      <c r="AU773" s="147" t="s">
        <v>98</v>
      </c>
      <c r="AY773" s="15" t="s">
        <v>168</v>
      </c>
      <c r="BE773" s="148">
        <f>IF(N773="základní",J773,0)</f>
        <v>0</v>
      </c>
      <c r="BF773" s="148">
        <f>IF(N773="snížená",J773,0)</f>
        <v>0</v>
      </c>
      <c r="BG773" s="148">
        <f>IF(N773="zákl. přenesená",J773,0)</f>
        <v>0</v>
      </c>
      <c r="BH773" s="148">
        <f>IF(N773="sníž. přenesená",J773,0)</f>
        <v>0</v>
      </c>
      <c r="BI773" s="148">
        <f>IF(N773="nulová",J773,0)</f>
        <v>0</v>
      </c>
      <c r="BJ773" s="15" t="s">
        <v>88</v>
      </c>
      <c r="BK773" s="148">
        <f>ROUND(I773*H773,2)</f>
        <v>0</v>
      </c>
      <c r="BL773" s="15" t="s">
        <v>174</v>
      </c>
      <c r="BM773" s="147" t="s">
        <v>1934</v>
      </c>
    </row>
    <row r="774" spans="2:51" s="12" customFormat="1" ht="10.2">
      <c r="B774" s="153"/>
      <c r="D774" s="154" t="s">
        <v>183</v>
      </c>
      <c r="E774" s="155" t="s">
        <v>1</v>
      </c>
      <c r="F774" s="156" t="s">
        <v>1935</v>
      </c>
      <c r="H774" s="157">
        <v>0.3</v>
      </c>
      <c r="I774" s="158"/>
      <c r="L774" s="153"/>
      <c r="M774" s="159"/>
      <c r="T774" s="160"/>
      <c r="AT774" s="155" t="s">
        <v>183</v>
      </c>
      <c r="AU774" s="155" t="s">
        <v>98</v>
      </c>
      <c r="AV774" s="12" t="s">
        <v>90</v>
      </c>
      <c r="AW774" s="12" t="s">
        <v>36</v>
      </c>
      <c r="AX774" s="12" t="s">
        <v>88</v>
      </c>
      <c r="AY774" s="155" t="s">
        <v>168</v>
      </c>
    </row>
    <row r="775" spans="2:63" s="11" customFormat="1" ht="22.8" customHeight="1">
      <c r="B775" s="123"/>
      <c r="D775" s="124" t="s">
        <v>80</v>
      </c>
      <c r="E775" s="133" t="s">
        <v>203</v>
      </c>
      <c r="F775" s="133" t="s">
        <v>204</v>
      </c>
      <c r="I775" s="126"/>
      <c r="J775" s="134">
        <f>BK775</f>
        <v>0</v>
      </c>
      <c r="L775" s="123"/>
      <c r="M775" s="128"/>
      <c r="P775" s="129">
        <f>SUM(P776:P793)</f>
        <v>0</v>
      </c>
      <c r="R775" s="129">
        <f>SUM(R776:R793)</f>
        <v>0.024658959999999997</v>
      </c>
      <c r="T775" s="130">
        <f>SUM(T776:T793)</f>
        <v>0</v>
      </c>
      <c r="AR775" s="124" t="s">
        <v>88</v>
      </c>
      <c r="AT775" s="131" t="s">
        <v>80</v>
      </c>
      <c r="AU775" s="131" t="s">
        <v>88</v>
      </c>
      <c r="AY775" s="124" t="s">
        <v>168</v>
      </c>
      <c r="BK775" s="132">
        <f>SUM(BK776:BK793)</f>
        <v>0</v>
      </c>
    </row>
    <row r="776" spans="2:65" s="1" customFormat="1" ht="37.8" customHeight="1">
      <c r="B776" s="30"/>
      <c r="C776" s="135" t="s">
        <v>1936</v>
      </c>
      <c r="D776" s="135" t="s">
        <v>170</v>
      </c>
      <c r="E776" s="136" t="s">
        <v>1937</v>
      </c>
      <c r="F776" s="137" t="s">
        <v>1938</v>
      </c>
      <c r="G776" s="138" t="s">
        <v>179</v>
      </c>
      <c r="H776" s="139">
        <v>42</v>
      </c>
      <c r="I776" s="140"/>
      <c r="J776" s="141">
        <f>ROUND(I776*H776,2)</f>
        <v>0</v>
      </c>
      <c r="K776" s="142"/>
      <c r="L776" s="30"/>
      <c r="M776" s="143" t="s">
        <v>1</v>
      </c>
      <c r="N776" s="144" t="s">
        <v>46</v>
      </c>
      <c r="P776" s="145">
        <f>O776*H776</f>
        <v>0</v>
      </c>
      <c r="Q776" s="145">
        <v>0</v>
      </c>
      <c r="R776" s="145">
        <f>Q776*H776</f>
        <v>0</v>
      </c>
      <c r="S776" s="145">
        <v>0</v>
      </c>
      <c r="T776" s="146">
        <f>S776*H776</f>
        <v>0</v>
      </c>
      <c r="AR776" s="147" t="s">
        <v>174</v>
      </c>
      <c r="AT776" s="147" t="s">
        <v>170</v>
      </c>
      <c r="AU776" s="147" t="s">
        <v>90</v>
      </c>
      <c r="AY776" s="15" t="s">
        <v>168</v>
      </c>
      <c r="BE776" s="148">
        <f>IF(N776="základní",J776,0)</f>
        <v>0</v>
      </c>
      <c r="BF776" s="148">
        <f>IF(N776="snížená",J776,0)</f>
        <v>0</v>
      </c>
      <c r="BG776" s="148">
        <f>IF(N776="zákl. přenesená",J776,0)</f>
        <v>0</v>
      </c>
      <c r="BH776" s="148">
        <f>IF(N776="sníž. přenesená",J776,0)</f>
        <v>0</v>
      </c>
      <c r="BI776" s="148">
        <f>IF(N776="nulová",J776,0)</f>
        <v>0</v>
      </c>
      <c r="BJ776" s="15" t="s">
        <v>88</v>
      </c>
      <c r="BK776" s="148">
        <f>ROUND(I776*H776,2)</f>
        <v>0</v>
      </c>
      <c r="BL776" s="15" t="s">
        <v>174</v>
      </c>
      <c r="BM776" s="147" t="s">
        <v>1939</v>
      </c>
    </row>
    <row r="777" spans="2:47" s="1" customFormat="1" ht="10.2">
      <c r="B777" s="30"/>
      <c r="D777" s="149" t="s">
        <v>181</v>
      </c>
      <c r="F777" s="150" t="s">
        <v>1940</v>
      </c>
      <c r="I777" s="151"/>
      <c r="L777" s="30"/>
      <c r="M777" s="152"/>
      <c r="T777" s="54"/>
      <c r="AT777" s="15" t="s">
        <v>181</v>
      </c>
      <c r="AU777" s="15" t="s">
        <v>90</v>
      </c>
    </row>
    <row r="778" spans="2:51" s="12" customFormat="1" ht="10.2">
      <c r="B778" s="153"/>
      <c r="D778" s="154" t="s">
        <v>183</v>
      </c>
      <c r="E778" s="155" t="s">
        <v>1</v>
      </c>
      <c r="F778" s="156" t="s">
        <v>1941</v>
      </c>
      <c r="H778" s="157">
        <v>42</v>
      </c>
      <c r="I778" s="158"/>
      <c r="L778" s="153"/>
      <c r="M778" s="159"/>
      <c r="T778" s="160"/>
      <c r="AT778" s="155" t="s">
        <v>183</v>
      </c>
      <c r="AU778" s="155" t="s">
        <v>90</v>
      </c>
      <c r="AV778" s="12" t="s">
        <v>90</v>
      </c>
      <c r="AW778" s="12" t="s">
        <v>36</v>
      </c>
      <c r="AX778" s="12" t="s">
        <v>88</v>
      </c>
      <c r="AY778" s="155" t="s">
        <v>168</v>
      </c>
    </row>
    <row r="779" spans="2:65" s="1" customFormat="1" ht="37.8" customHeight="1">
      <c r="B779" s="30"/>
      <c r="C779" s="135" t="s">
        <v>1942</v>
      </c>
      <c r="D779" s="135" t="s">
        <v>170</v>
      </c>
      <c r="E779" s="136" t="s">
        <v>1943</v>
      </c>
      <c r="F779" s="137" t="s">
        <v>1944</v>
      </c>
      <c r="G779" s="138" t="s">
        <v>179</v>
      </c>
      <c r="H779" s="139">
        <v>588</v>
      </c>
      <c r="I779" s="140"/>
      <c r="J779" s="141">
        <f>ROUND(I779*H779,2)</f>
        <v>0</v>
      </c>
      <c r="K779" s="142"/>
      <c r="L779" s="30"/>
      <c r="M779" s="143" t="s">
        <v>1</v>
      </c>
      <c r="N779" s="144" t="s">
        <v>46</v>
      </c>
      <c r="P779" s="145">
        <f>O779*H779</f>
        <v>0</v>
      </c>
      <c r="Q779" s="145">
        <v>0</v>
      </c>
      <c r="R779" s="145">
        <f>Q779*H779</f>
        <v>0</v>
      </c>
      <c r="S779" s="145">
        <v>0</v>
      </c>
      <c r="T779" s="146">
        <f>S779*H779</f>
        <v>0</v>
      </c>
      <c r="AR779" s="147" t="s">
        <v>174</v>
      </c>
      <c r="AT779" s="147" t="s">
        <v>170</v>
      </c>
      <c r="AU779" s="147" t="s">
        <v>90</v>
      </c>
      <c r="AY779" s="15" t="s">
        <v>168</v>
      </c>
      <c r="BE779" s="148">
        <f>IF(N779="základní",J779,0)</f>
        <v>0</v>
      </c>
      <c r="BF779" s="148">
        <f>IF(N779="snížená",J779,0)</f>
        <v>0</v>
      </c>
      <c r="BG779" s="148">
        <f>IF(N779="zákl. přenesená",J779,0)</f>
        <v>0</v>
      </c>
      <c r="BH779" s="148">
        <f>IF(N779="sníž. přenesená",J779,0)</f>
        <v>0</v>
      </c>
      <c r="BI779" s="148">
        <f>IF(N779="nulová",J779,0)</f>
        <v>0</v>
      </c>
      <c r="BJ779" s="15" t="s">
        <v>88</v>
      </c>
      <c r="BK779" s="148">
        <f>ROUND(I779*H779,2)</f>
        <v>0</v>
      </c>
      <c r="BL779" s="15" t="s">
        <v>174</v>
      </c>
      <c r="BM779" s="147" t="s">
        <v>1945</v>
      </c>
    </row>
    <row r="780" spans="2:47" s="1" customFormat="1" ht="10.2">
      <c r="B780" s="30"/>
      <c r="D780" s="149" t="s">
        <v>181</v>
      </c>
      <c r="F780" s="150" t="s">
        <v>1946</v>
      </c>
      <c r="I780" s="151"/>
      <c r="L780" s="30"/>
      <c r="M780" s="152"/>
      <c r="T780" s="54"/>
      <c r="AT780" s="15" t="s">
        <v>181</v>
      </c>
      <c r="AU780" s="15" t="s">
        <v>90</v>
      </c>
    </row>
    <row r="781" spans="2:51" s="12" customFormat="1" ht="10.2">
      <c r="B781" s="153"/>
      <c r="D781" s="154" t="s">
        <v>183</v>
      </c>
      <c r="E781" s="155" t="s">
        <v>1</v>
      </c>
      <c r="F781" s="156" t="s">
        <v>1947</v>
      </c>
      <c r="H781" s="157">
        <v>588</v>
      </c>
      <c r="I781" s="158"/>
      <c r="L781" s="153"/>
      <c r="M781" s="159"/>
      <c r="T781" s="160"/>
      <c r="AT781" s="155" t="s">
        <v>183</v>
      </c>
      <c r="AU781" s="155" t="s">
        <v>90</v>
      </c>
      <c r="AV781" s="12" t="s">
        <v>90</v>
      </c>
      <c r="AW781" s="12" t="s">
        <v>36</v>
      </c>
      <c r="AX781" s="12" t="s">
        <v>88</v>
      </c>
      <c r="AY781" s="155" t="s">
        <v>168</v>
      </c>
    </row>
    <row r="782" spans="2:65" s="1" customFormat="1" ht="37.8" customHeight="1">
      <c r="B782" s="30"/>
      <c r="C782" s="135" t="s">
        <v>1948</v>
      </c>
      <c r="D782" s="135" t="s">
        <v>170</v>
      </c>
      <c r="E782" s="136" t="s">
        <v>1949</v>
      </c>
      <c r="F782" s="137" t="s">
        <v>1950</v>
      </c>
      <c r="G782" s="138" t="s">
        <v>179</v>
      </c>
      <c r="H782" s="139">
        <v>42</v>
      </c>
      <c r="I782" s="140"/>
      <c r="J782" s="141">
        <f>ROUND(I782*H782,2)</f>
        <v>0</v>
      </c>
      <c r="K782" s="142"/>
      <c r="L782" s="30"/>
      <c r="M782" s="143" t="s">
        <v>1</v>
      </c>
      <c r="N782" s="144" t="s">
        <v>46</v>
      </c>
      <c r="P782" s="145">
        <f>O782*H782</f>
        <v>0</v>
      </c>
      <c r="Q782" s="145">
        <v>0</v>
      </c>
      <c r="R782" s="145">
        <f>Q782*H782</f>
        <v>0</v>
      </c>
      <c r="S782" s="145">
        <v>0</v>
      </c>
      <c r="T782" s="146">
        <f>S782*H782</f>
        <v>0</v>
      </c>
      <c r="AR782" s="147" t="s">
        <v>174</v>
      </c>
      <c r="AT782" s="147" t="s">
        <v>170</v>
      </c>
      <c r="AU782" s="147" t="s">
        <v>90</v>
      </c>
      <c r="AY782" s="15" t="s">
        <v>168</v>
      </c>
      <c r="BE782" s="148">
        <f>IF(N782="základní",J782,0)</f>
        <v>0</v>
      </c>
      <c r="BF782" s="148">
        <f>IF(N782="snížená",J782,0)</f>
        <v>0</v>
      </c>
      <c r="BG782" s="148">
        <f>IF(N782="zákl. přenesená",J782,0)</f>
        <v>0</v>
      </c>
      <c r="BH782" s="148">
        <f>IF(N782="sníž. přenesená",J782,0)</f>
        <v>0</v>
      </c>
      <c r="BI782" s="148">
        <f>IF(N782="nulová",J782,0)</f>
        <v>0</v>
      </c>
      <c r="BJ782" s="15" t="s">
        <v>88</v>
      </c>
      <c r="BK782" s="148">
        <f>ROUND(I782*H782,2)</f>
        <v>0</v>
      </c>
      <c r="BL782" s="15" t="s">
        <v>174</v>
      </c>
      <c r="BM782" s="147" t="s">
        <v>1951</v>
      </c>
    </row>
    <row r="783" spans="2:47" s="1" customFormat="1" ht="10.2">
      <c r="B783" s="30"/>
      <c r="D783" s="149" t="s">
        <v>181</v>
      </c>
      <c r="F783" s="150" t="s">
        <v>1952</v>
      </c>
      <c r="I783" s="151"/>
      <c r="L783" s="30"/>
      <c r="M783" s="152"/>
      <c r="T783" s="54"/>
      <c r="AT783" s="15" t="s">
        <v>181</v>
      </c>
      <c r="AU783" s="15" t="s">
        <v>90</v>
      </c>
    </row>
    <row r="784" spans="2:65" s="1" customFormat="1" ht="24.15" customHeight="1">
      <c r="B784" s="30"/>
      <c r="C784" s="135" t="s">
        <v>1953</v>
      </c>
      <c r="D784" s="135" t="s">
        <v>170</v>
      </c>
      <c r="E784" s="136" t="s">
        <v>1954</v>
      </c>
      <c r="F784" s="137" t="s">
        <v>1955</v>
      </c>
      <c r="G784" s="138" t="s">
        <v>173</v>
      </c>
      <c r="H784" s="139">
        <v>38</v>
      </c>
      <c r="I784" s="140"/>
      <c r="J784" s="141">
        <f>ROUND(I784*H784,2)</f>
        <v>0</v>
      </c>
      <c r="K784" s="142"/>
      <c r="L784" s="30"/>
      <c r="M784" s="143" t="s">
        <v>1</v>
      </c>
      <c r="N784" s="144" t="s">
        <v>46</v>
      </c>
      <c r="P784" s="145">
        <f>O784*H784</f>
        <v>0</v>
      </c>
      <c r="Q784" s="145">
        <v>7E-05</v>
      </c>
      <c r="R784" s="145">
        <f>Q784*H784</f>
        <v>0.0026599999999999996</v>
      </c>
      <c r="S784" s="145">
        <v>0</v>
      </c>
      <c r="T784" s="146">
        <f>S784*H784</f>
        <v>0</v>
      </c>
      <c r="AR784" s="147" t="s">
        <v>174</v>
      </c>
      <c r="AT784" s="147" t="s">
        <v>170</v>
      </c>
      <c r="AU784" s="147" t="s">
        <v>90</v>
      </c>
      <c r="AY784" s="15" t="s">
        <v>168</v>
      </c>
      <c r="BE784" s="148">
        <f>IF(N784="základní",J784,0)</f>
        <v>0</v>
      </c>
      <c r="BF784" s="148">
        <f>IF(N784="snížená",J784,0)</f>
        <v>0</v>
      </c>
      <c r="BG784" s="148">
        <f>IF(N784="zákl. přenesená",J784,0)</f>
        <v>0</v>
      </c>
      <c r="BH784" s="148">
        <f>IF(N784="sníž. přenesená",J784,0)</f>
        <v>0</v>
      </c>
      <c r="BI784" s="148">
        <f>IF(N784="nulová",J784,0)</f>
        <v>0</v>
      </c>
      <c r="BJ784" s="15" t="s">
        <v>88</v>
      </c>
      <c r="BK784" s="148">
        <f>ROUND(I784*H784,2)</f>
        <v>0</v>
      </c>
      <c r="BL784" s="15" t="s">
        <v>174</v>
      </c>
      <c r="BM784" s="147" t="s">
        <v>1956</v>
      </c>
    </row>
    <row r="785" spans="2:47" s="1" customFormat="1" ht="10.2">
      <c r="B785" s="30"/>
      <c r="D785" s="149" t="s">
        <v>181</v>
      </c>
      <c r="F785" s="150" t="s">
        <v>1957</v>
      </c>
      <c r="I785" s="151"/>
      <c r="L785" s="30"/>
      <c r="M785" s="152"/>
      <c r="T785" s="54"/>
      <c r="AT785" s="15" t="s">
        <v>181</v>
      </c>
      <c r="AU785" s="15" t="s">
        <v>90</v>
      </c>
    </row>
    <row r="786" spans="2:65" s="1" customFormat="1" ht="21.75" customHeight="1">
      <c r="B786" s="30"/>
      <c r="C786" s="135" t="s">
        <v>1958</v>
      </c>
      <c r="D786" s="135" t="s">
        <v>170</v>
      </c>
      <c r="E786" s="136" t="s">
        <v>1959</v>
      </c>
      <c r="F786" s="137" t="s">
        <v>1960</v>
      </c>
      <c r="G786" s="138" t="s">
        <v>173</v>
      </c>
      <c r="H786" s="139">
        <v>38</v>
      </c>
      <c r="I786" s="140"/>
      <c r="J786" s="141">
        <f>ROUND(I786*H786,2)</f>
        <v>0</v>
      </c>
      <c r="K786" s="142"/>
      <c r="L786" s="30"/>
      <c r="M786" s="143" t="s">
        <v>1</v>
      </c>
      <c r="N786" s="144" t="s">
        <v>46</v>
      </c>
      <c r="P786" s="145">
        <f>O786*H786</f>
        <v>0</v>
      </c>
      <c r="Q786" s="145">
        <v>0.00056</v>
      </c>
      <c r="R786" s="145">
        <f>Q786*H786</f>
        <v>0.021279999999999997</v>
      </c>
      <c r="S786" s="145">
        <v>0</v>
      </c>
      <c r="T786" s="146">
        <f>S786*H786</f>
        <v>0</v>
      </c>
      <c r="AR786" s="147" t="s">
        <v>174</v>
      </c>
      <c r="AT786" s="147" t="s">
        <v>170</v>
      </c>
      <c r="AU786" s="147" t="s">
        <v>90</v>
      </c>
      <c r="AY786" s="15" t="s">
        <v>168</v>
      </c>
      <c r="BE786" s="148">
        <f>IF(N786="základní",J786,0)</f>
        <v>0</v>
      </c>
      <c r="BF786" s="148">
        <f>IF(N786="snížená",J786,0)</f>
        <v>0</v>
      </c>
      <c r="BG786" s="148">
        <f>IF(N786="zákl. přenesená",J786,0)</f>
        <v>0</v>
      </c>
      <c r="BH786" s="148">
        <f>IF(N786="sníž. přenesená",J786,0)</f>
        <v>0</v>
      </c>
      <c r="BI786" s="148">
        <f>IF(N786="nulová",J786,0)</f>
        <v>0</v>
      </c>
      <c r="BJ786" s="15" t="s">
        <v>88</v>
      </c>
      <c r="BK786" s="148">
        <f>ROUND(I786*H786,2)</f>
        <v>0</v>
      </c>
      <c r="BL786" s="15" t="s">
        <v>174</v>
      </c>
      <c r="BM786" s="147" t="s">
        <v>1961</v>
      </c>
    </row>
    <row r="787" spans="2:47" s="1" customFormat="1" ht="10.2">
      <c r="B787" s="30"/>
      <c r="D787" s="149" t="s">
        <v>181</v>
      </c>
      <c r="F787" s="150" t="s">
        <v>1962</v>
      </c>
      <c r="I787" s="151"/>
      <c r="L787" s="30"/>
      <c r="M787" s="152"/>
      <c r="T787" s="54"/>
      <c r="AT787" s="15" t="s">
        <v>181</v>
      </c>
      <c r="AU787" s="15" t="s">
        <v>90</v>
      </c>
    </row>
    <row r="788" spans="2:65" s="1" customFormat="1" ht="16.5" customHeight="1">
      <c r="B788" s="30"/>
      <c r="C788" s="171" t="s">
        <v>1963</v>
      </c>
      <c r="D788" s="171" t="s">
        <v>410</v>
      </c>
      <c r="E788" s="172" t="s">
        <v>1964</v>
      </c>
      <c r="F788" s="173" t="s">
        <v>1965</v>
      </c>
      <c r="G788" s="174" t="s">
        <v>554</v>
      </c>
      <c r="H788" s="175">
        <v>0.418</v>
      </c>
      <c r="I788" s="176"/>
      <c r="J788" s="177">
        <f>ROUND(I788*H788,2)</f>
        <v>0</v>
      </c>
      <c r="K788" s="178"/>
      <c r="L788" s="179"/>
      <c r="M788" s="180" t="s">
        <v>1</v>
      </c>
      <c r="N788" s="181" t="s">
        <v>46</v>
      </c>
      <c r="P788" s="145">
        <f>O788*H788</f>
        <v>0</v>
      </c>
      <c r="Q788" s="145">
        <v>0</v>
      </c>
      <c r="R788" s="145">
        <f>Q788*H788</f>
        <v>0</v>
      </c>
      <c r="S788" s="145">
        <v>0</v>
      </c>
      <c r="T788" s="146">
        <f>S788*H788</f>
        <v>0</v>
      </c>
      <c r="AR788" s="147" t="s">
        <v>221</v>
      </c>
      <c r="AT788" s="147" t="s">
        <v>410</v>
      </c>
      <c r="AU788" s="147" t="s">
        <v>90</v>
      </c>
      <c r="AY788" s="15" t="s">
        <v>168</v>
      </c>
      <c r="BE788" s="148">
        <f>IF(N788="základní",J788,0)</f>
        <v>0</v>
      </c>
      <c r="BF788" s="148">
        <f>IF(N788="snížená",J788,0)</f>
        <v>0</v>
      </c>
      <c r="BG788" s="148">
        <f>IF(N788="zákl. přenesená",J788,0)</f>
        <v>0</v>
      </c>
      <c r="BH788" s="148">
        <f>IF(N788="sníž. přenesená",J788,0)</f>
        <v>0</v>
      </c>
      <c r="BI788" s="148">
        <f>IF(N788="nulová",J788,0)</f>
        <v>0</v>
      </c>
      <c r="BJ788" s="15" t="s">
        <v>88</v>
      </c>
      <c r="BK788" s="148">
        <f>ROUND(I788*H788,2)</f>
        <v>0</v>
      </c>
      <c r="BL788" s="15" t="s">
        <v>174</v>
      </c>
      <c r="BM788" s="147" t="s">
        <v>1966</v>
      </c>
    </row>
    <row r="789" spans="2:51" s="12" customFormat="1" ht="10.2">
      <c r="B789" s="153"/>
      <c r="D789" s="154" t="s">
        <v>183</v>
      </c>
      <c r="E789" s="155" t="s">
        <v>1</v>
      </c>
      <c r="F789" s="156" t="s">
        <v>1967</v>
      </c>
      <c r="H789" s="157">
        <v>0.418</v>
      </c>
      <c r="I789" s="158"/>
      <c r="L789" s="153"/>
      <c r="M789" s="159"/>
      <c r="T789" s="160"/>
      <c r="AT789" s="155" t="s">
        <v>183</v>
      </c>
      <c r="AU789" s="155" t="s">
        <v>90</v>
      </c>
      <c r="AV789" s="12" t="s">
        <v>90</v>
      </c>
      <c r="AW789" s="12" t="s">
        <v>36</v>
      </c>
      <c r="AX789" s="12" t="s">
        <v>88</v>
      </c>
      <c r="AY789" s="155" t="s">
        <v>168</v>
      </c>
    </row>
    <row r="790" spans="2:65" s="1" customFormat="1" ht="16.5" customHeight="1">
      <c r="B790" s="30"/>
      <c r="C790" s="171" t="s">
        <v>1968</v>
      </c>
      <c r="D790" s="171" t="s">
        <v>410</v>
      </c>
      <c r="E790" s="172" t="s">
        <v>1969</v>
      </c>
      <c r="F790" s="173" t="s">
        <v>1970</v>
      </c>
      <c r="G790" s="174" t="s">
        <v>554</v>
      </c>
      <c r="H790" s="175">
        <v>0.418</v>
      </c>
      <c r="I790" s="176"/>
      <c r="J790" s="177">
        <f>ROUND(I790*H790,2)</f>
        <v>0</v>
      </c>
      <c r="K790" s="178"/>
      <c r="L790" s="179"/>
      <c r="M790" s="180" t="s">
        <v>1</v>
      </c>
      <c r="N790" s="181" t="s">
        <v>46</v>
      </c>
      <c r="P790" s="145">
        <f>O790*H790</f>
        <v>0</v>
      </c>
      <c r="Q790" s="145">
        <v>0.00172</v>
      </c>
      <c r="R790" s="145">
        <f>Q790*H790</f>
        <v>0.0007189599999999999</v>
      </c>
      <c r="S790" s="145">
        <v>0</v>
      </c>
      <c r="T790" s="146">
        <f>S790*H790</f>
        <v>0</v>
      </c>
      <c r="AR790" s="147" t="s">
        <v>221</v>
      </c>
      <c r="AT790" s="147" t="s">
        <v>410</v>
      </c>
      <c r="AU790" s="147" t="s">
        <v>90</v>
      </c>
      <c r="AY790" s="15" t="s">
        <v>168</v>
      </c>
      <c r="BE790" s="148">
        <f>IF(N790="základní",J790,0)</f>
        <v>0</v>
      </c>
      <c r="BF790" s="148">
        <f>IF(N790="snížená",J790,0)</f>
        <v>0</v>
      </c>
      <c r="BG790" s="148">
        <f>IF(N790="zákl. přenesená",J790,0)</f>
        <v>0</v>
      </c>
      <c r="BH790" s="148">
        <f>IF(N790="sníž. přenesená",J790,0)</f>
        <v>0</v>
      </c>
      <c r="BI790" s="148">
        <f>IF(N790="nulová",J790,0)</f>
        <v>0</v>
      </c>
      <c r="BJ790" s="15" t="s">
        <v>88</v>
      </c>
      <c r="BK790" s="148">
        <f>ROUND(I790*H790,2)</f>
        <v>0</v>
      </c>
      <c r="BL790" s="15" t="s">
        <v>174</v>
      </c>
      <c r="BM790" s="147" t="s">
        <v>1971</v>
      </c>
    </row>
    <row r="791" spans="2:51" s="12" customFormat="1" ht="10.2">
      <c r="B791" s="153"/>
      <c r="D791" s="154" t="s">
        <v>183</v>
      </c>
      <c r="E791" s="155" t="s">
        <v>1</v>
      </c>
      <c r="F791" s="156" t="s">
        <v>1967</v>
      </c>
      <c r="H791" s="157">
        <v>0.418</v>
      </c>
      <c r="I791" s="158"/>
      <c r="L791" s="153"/>
      <c r="M791" s="159"/>
      <c r="T791" s="160"/>
      <c r="AT791" s="155" t="s">
        <v>183</v>
      </c>
      <c r="AU791" s="155" t="s">
        <v>90</v>
      </c>
      <c r="AV791" s="12" t="s">
        <v>90</v>
      </c>
      <c r="AW791" s="12" t="s">
        <v>36</v>
      </c>
      <c r="AX791" s="12" t="s">
        <v>88</v>
      </c>
      <c r="AY791" s="155" t="s">
        <v>168</v>
      </c>
    </row>
    <row r="792" spans="2:65" s="1" customFormat="1" ht="16.5" customHeight="1">
      <c r="B792" s="30"/>
      <c r="C792" s="135" t="s">
        <v>1972</v>
      </c>
      <c r="D792" s="135" t="s">
        <v>170</v>
      </c>
      <c r="E792" s="136" t="s">
        <v>1165</v>
      </c>
      <c r="F792" s="137" t="s">
        <v>1166</v>
      </c>
      <c r="G792" s="138" t="s">
        <v>620</v>
      </c>
      <c r="H792" s="139">
        <v>40</v>
      </c>
      <c r="I792" s="140"/>
      <c r="J792" s="141">
        <f>ROUND(I792*H792,2)</f>
        <v>0</v>
      </c>
      <c r="K792" s="142"/>
      <c r="L792" s="30"/>
      <c r="M792" s="143" t="s">
        <v>1</v>
      </c>
      <c r="N792" s="144" t="s">
        <v>46</v>
      </c>
      <c r="P792" s="145">
        <f>O792*H792</f>
        <v>0</v>
      </c>
      <c r="Q792" s="145">
        <v>0</v>
      </c>
      <c r="R792" s="145">
        <f>Q792*H792</f>
        <v>0</v>
      </c>
      <c r="S792" s="145">
        <v>0</v>
      </c>
      <c r="T792" s="146">
        <f>S792*H792</f>
        <v>0</v>
      </c>
      <c r="AR792" s="147" t="s">
        <v>621</v>
      </c>
      <c r="AT792" s="147" t="s">
        <v>170</v>
      </c>
      <c r="AU792" s="147" t="s">
        <v>90</v>
      </c>
      <c r="AY792" s="15" t="s">
        <v>168</v>
      </c>
      <c r="BE792" s="148">
        <f>IF(N792="základní",J792,0)</f>
        <v>0</v>
      </c>
      <c r="BF792" s="148">
        <f>IF(N792="snížená",J792,0)</f>
        <v>0</v>
      </c>
      <c r="BG792" s="148">
        <f>IF(N792="zákl. přenesená",J792,0)</f>
        <v>0</v>
      </c>
      <c r="BH792" s="148">
        <f>IF(N792="sníž. přenesená",J792,0)</f>
        <v>0</v>
      </c>
      <c r="BI792" s="148">
        <f>IF(N792="nulová",J792,0)</f>
        <v>0</v>
      </c>
      <c r="BJ792" s="15" t="s">
        <v>88</v>
      </c>
      <c r="BK792" s="148">
        <f>ROUND(I792*H792,2)</f>
        <v>0</v>
      </c>
      <c r="BL792" s="15" t="s">
        <v>621</v>
      </c>
      <c r="BM792" s="147" t="s">
        <v>1973</v>
      </c>
    </row>
    <row r="793" spans="2:47" s="1" customFormat="1" ht="10.2">
      <c r="B793" s="30"/>
      <c r="D793" s="149" t="s">
        <v>181</v>
      </c>
      <c r="F793" s="150" t="s">
        <v>1168</v>
      </c>
      <c r="I793" s="151"/>
      <c r="L793" s="30"/>
      <c r="M793" s="152"/>
      <c r="T793" s="54"/>
      <c r="AT793" s="15" t="s">
        <v>181</v>
      </c>
      <c r="AU793" s="15" t="s">
        <v>90</v>
      </c>
    </row>
    <row r="794" spans="2:63" s="11" customFormat="1" ht="22.8" customHeight="1">
      <c r="B794" s="123"/>
      <c r="D794" s="124" t="s">
        <v>80</v>
      </c>
      <c r="E794" s="133" t="s">
        <v>320</v>
      </c>
      <c r="F794" s="133" t="s">
        <v>321</v>
      </c>
      <c r="I794" s="126"/>
      <c r="J794" s="134">
        <f>BK794</f>
        <v>0</v>
      </c>
      <c r="L794" s="123"/>
      <c r="M794" s="128"/>
      <c r="P794" s="129">
        <f>SUM(P795:P800)</f>
        <v>0</v>
      </c>
      <c r="R794" s="129">
        <f>SUM(R795:R800)</f>
        <v>0</v>
      </c>
      <c r="T794" s="130">
        <f>SUM(T795:T800)</f>
        <v>0</v>
      </c>
      <c r="AR794" s="124" t="s">
        <v>88</v>
      </c>
      <c r="AT794" s="131" t="s">
        <v>80</v>
      </c>
      <c r="AU794" s="131" t="s">
        <v>88</v>
      </c>
      <c r="AY794" s="124" t="s">
        <v>168</v>
      </c>
      <c r="BK794" s="132">
        <f>SUM(BK795:BK800)</f>
        <v>0</v>
      </c>
    </row>
    <row r="795" spans="2:65" s="1" customFormat="1" ht="33" customHeight="1">
      <c r="B795" s="30"/>
      <c r="C795" s="135" t="s">
        <v>1974</v>
      </c>
      <c r="D795" s="135" t="s">
        <v>170</v>
      </c>
      <c r="E795" s="136" t="s">
        <v>1975</v>
      </c>
      <c r="F795" s="137" t="s">
        <v>1976</v>
      </c>
      <c r="G795" s="138" t="s">
        <v>187</v>
      </c>
      <c r="H795" s="139">
        <v>436.844</v>
      </c>
      <c r="I795" s="140"/>
      <c r="J795" s="141">
        <f>ROUND(I795*H795,2)</f>
        <v>0</v>
      </c>
      <c r="K795" s="142"/>
      <c r="L795" s="30"/>
      <c r="M795" s="143" t="s">
        <v>1</v>
      </c>
      <c r="N795" s="144" t="s">
        <v>46</v>
      </c>
      <c r="P795" s="145">
        <f>O795*H795</f>
        <v>0</v>
      </c>
      <c r="Q795" s="145">
        <v>0</v>
      </c>
      <c r="R795" s="145">
        <f>Q795*H795</f>
        <v>0</v>
      </c>
      <c r="S795" s="145">
        <v>0</v>
      </c>
      <c r="T795" s="146">
        <f>S795*H795</f>
        <v>0</v>
      </c>
      <c r="AR795" s="147" t="s">
        <v>174</v>
      </c>
      <c r="AT795" s="147" t="s">
        <v>170</v>
      </c>
      <c r="AU795" s="147" t="s">
        <v>90</v>
      </c>
      <c r="AY795" s="15" t="s">
        <v>168</v>
      </c>
      <c r="BE795" s="148">
        <f>IF(N795="základní",J795,0)</f>
        <v>0</v>
      </c>
      <c r="BF795" s="148">
        <f>IF(N795="snížená",J795,0)</f>
        <v>0</v>
      </c>
      <c r="BG795" s="148">
        <f>IF(N795="zákl. přenesená",J795,0)</f>
        <v>0</v>
      </c>
      <c r="BH795" s="148">
        <f>IF(N795="sníž. přenesená",J795,0)</f>
        <v>0</v>
      </c>
      <c r="BI795" s="148">
        <f>IF(N795="nulová",J795,0)</f>
        <v>0</v>
      </c>
      <c r="BJ795" s="15" t="s">
        <v>88</v>
      </c>
      <c r="BK795" s="148">
        <f>ROUND(I795*H795,2)</f>
        <v>0</v>
      </c>
      <c r="BL795" s="15" t="s">
        <v>174</v>
      </c>
      <c r="BM795" s="147" t="s">
        <v>1977</v>
      </c>
    </row>
    <row r="796" spans="2:47" s="1" customFormat="1" ht="10.2">
      <c r="B796" s="30"/>
      <c r="D796" s="149" t="s">
        <v>181</v>
      </c>
      <c r="F796" s="150" t="s">
        <v>1978</v>
      </c>
      <c r="I796" s="151"/>
      <c r="L796" s="30"/>
      <c r="M796" s="152"/>
      <c r="T796" s="54"/>
      <c r="AT796" s="15" t="s">
        <v>181</v>
      </c>
      <c r="AU796" s="15" t="s">
        <v>90</v>
      </c>
    </row>
    <row r="797" spans="2:65" s="1" customFormat="1" ht="21.75" customHeight="1">
      <c r="B797" s="30"/>
      <c r="C797" s="135" t="s">
        <v>1979</v>
      </c>
      <c r="D797" s="135" t="s">
        <v>170</v>
      </c>
      <c r="E797" s="136" t="s">
        <v>328</v>
      </c>
      <c r="F797" s="137" t="s">
        <v>329</v>
      </c>
      <c r="G797" s="138" t="s">
        <v>187</v>
      </c>
      <c r="H797" s="139">
        <v>436.844</v>
      </c>
      <c r="I797" s="140"/>
      <c r="J797" s="141">
        <f>ROUND(I797*H797,2)</f>
        <v>0</v>
      </c>
      <c r="K797" s="142"/>
      <c r="L797" s="30"/>
      <c r="M797" s="143" t="s">
        <v>1</v>
      </c>
      <c r="N797" s="144" t="s">
        <v>46</v>
      </c>
      <c r="P797" s="145">
        <f>O797*H797</f>
        <v>0</v>
      </c>
      <c r="Q797" s="145">
        <v>0</v>
      </c>
      <c r="R797" s="145">
        <f>Q797*H797</f>
        <v>0</v>
      </c>
      <c r="S797" s="145">
        <v>0</v>
      </c>
      <c r="T797" s="146">
        <f>S797*H797</f>
        <v>0</v>
      </c>
      <c r="AR797" s="147" t="s">
        <v>174</v>
      </c>
      <c r="AT797" s="147" t="s">
        <v>170</v>
      </c>
      <c r="AU797" s="147" t="s">
        <v>90</v>
      </c>
      <c r="AY797" s="15" t="s">
        <v>168</v>
      </c>
      <c r="BE797" s="148">
        <f>IF(N797="základní",J797,0)</f>
        <v>0</v>
      </c>
      <c r="BF797" s="148">
        <f>IF(N797="snížená",J797,0)</f>
        <v>0</v>
      </c>
      <c r="BG797" s="148">
        <f>IF(N797="zákl. přenesená",J797,0)</f>
        <v>0</v>
      </c>
      <c r="BH797" s="148">
        <f>IF(N797="sníž. přenesená",J797,0)</f>
        <v>0</v>
      </c>
      <c r="BI797" s="148">
        <f>IF(N797="nulová",J797,0)</f>
        <v>0</v>
      </c>
      <c r="BJ797" s="15" t="s">
        <v>88</v>
      </c>
      <c r="BK797" s="148">
        <f>ROUND(I797*H797,2)</f>
        <v>0</v>
      </c>
      <c r="BL797" s="15" t="s">
        <v>174</v>
      </c>
      <c r="BM797" s="147" t="s">
        <v>1980</v>
      </c>
    </row>
    <row r="798" spans="2:65" s="1" customFormat="1" ht="16.5" customHeight="1">
      <c r="B798" s="30"/>
      <c r="C798" s="135" t="s">
        <v>1981</v>
      </c>
      <c r="D798" s="135" t="s">
        <v>170</v>
      </c>
      <c r="E798" s="136" t="s">
        <v>1982</v>
      </c>
      <c r="F798" s="137" t="s">
        <v>615</v>
      </c>
      <c r="G798" s="138" t="s">
        <v>173</v>
      </c>
      <c r="H798" s="139">
        <v>1</v>
      </c>
      <c r="I798" s="140"/>
      <c r="J798" s="141">
        <f>ROUND(I798*H798,2)</f>
        <v>0</v>
      </c>
      <c r="K798" s="142"/>
      <c r="L798" s="30"/>
      <c r="M798" s="143" t="s">
        <v>1</v>
      </c>
      <c r="N798" s="144" t="s">
        <v>46</v>
      </c>
      <c r="P798" s="145">
        <f>O798*H798</f>
        <v>0</v>
      </c>
      <c r="Q798" s="145">
        <v>0</v>
      </c>
      <c r="R798" s="145">
        <f>Q798*H798</f>
        <v>0</v>
      </c>
      <c r="S798" s="145">
        <v>0</v>
      </c>
      <c r="T798" s="146">
        <f>S798*H798</f>
        <v>0</v>
      </c>
      <c r="AR798" s="147" t="s">
        <v>174</v>
      </c>
      <c r="AT798" s="147" t="s">
        <v>170</v>
      </c>
      <c r="AU798" s="147" t="s">
        <v>90</v>
      </c>
      <c r="AY798" s="15" t="s">
        <v>168</v>
      </c>
      <c r="BE798" s="148">
        <f>IF(N798="základní",J798,0)</f>
        <v>0</v>
      </c>
      <c r="BF798" s="148">
        <f>IF(N798="snížená",J798,0)</f>
        <v>0</v>
      </c>
      <c r="BG798" s="148">
        <f>IF(N798="zákl. přenesená",J798,0)</f>
        <v>0</v>
      </c>
      <c r="BH798" s="148">
        <f>IF(N798="sníž. přenesená",J798,0)</f>
        <v>0</v>
      </c>
      <c r="BI798" s="148">
        <f>IF(N798="nulová",J798,0)</f>
        <v>0</v>
      </c>
      <c r="BJ798" s="15" t="s">
        <v>88</v>
      </c>
      <c r="BK798" s="148">
        <f>ROUND(I798*H798,2)</f>
        <v>0</v>
      </c>
      <c r="BL798" s="15" t="s">
        <v>174</v>
      </c>
      <c r="BM798" s="147" t="s">
        <v>1983</v>
      </c>
    </row>
    <row r="799" spans="2:65" s="1" customFormat="1" ht="16.5" customHeight="1">
      <c r="B799" s="30"/>
      <c r="C799" s="135" t="s">
        <v>1984</v>
      </c>
      <c r="D799" s="135" t="s">
        <v>170</v>
      </c>
      <c r="E799" s="136" t="s">
        <v>618</v>
      </c>
      <c r="F799" s="137" t="s">
        <v>619</v>
      </c>
      <c r="G799" s="138" t="s">
        <v>620</v>
      </c>
      <c r="H799" s="139">
        <v>60</v>
      </c>
      <c r="I799" s="140"/>
      <c r="J799" s="141">
        <f>ROUND(I799*H799,2)</f>
        <v>0</v>
      </c>
      <c r="K799" s="142"/>
      <c r="L799" s="30"/>
      <c r="M799" s="143" t="s">
        <v>1</v>
      </c>
      <c r="N799" s="144" t="s">
        <v>46</v>
      </c>
      <c r="P799" s="145">
        <f>O799*H799</f>
        <v>0</v>
      </c>
      <c r="Q799" s="145">
        <v>0</v>
      </c>
      <c r="R799" s="145">
        <f>Q799*H799</f>
        <v>0</v>
      </c>
      <c r="S799" s="145">
        <v>0</v>
      </c>
      <c r="T799" s="146">
        <f>S799*H799</f>
        <v>0</v>
      </c>
      <c r="AR799" s="147" t="s">
        <v>621</v>
      </c>
      <c r="AT799" s="147" t="s">
        <v>170</v>
      </c>
      <c r="AU799" s="147" t="s">
        <v>90</v>
      </c>
      <c r="AY799" s="15" t="s">
        <v>168</v>
      </c>
      <c r="BE799" s="148">
        <f>IF(N799="základní",J799,0)</f>
        <v>0</v>
      </c>
      <c r="BF799" s="148">
        <f>IF(N799="snížená",J799,0)</f>
        <v>0</v>
      </c>
      <c r="BG799" s="148">
        <f>IF(N799="zákl. přenesená",J799,0)</f>
        <v>0</v>
      </c>
      <c r="BH799" s="148">
        <f>IF(N799="sníž. přenesená",J799,0)</f>
        <v>0</v>
      </c>
      <c r="BI799" s="148">
        <f>IF(N799="nulová",J799,0)</f>
        <v>0</v>
      </c>
      <c r="BJ799" s="15" t="s">
        <v>88</v>
      </c>
      <c r="BK799" s="148">
        <f>ROUND(I799*H799,2)</f>
        <v>0</v>
      </c>
      <c r="BL799" s="15" t="s">
        <v>621</v>
      </c>
      <c r="BM799" s="147" t="s">
        <v>1985</v>
      </c>
    </row>
    <row r="800" spans="2:47" s="1" customFormat="1" ht="10.2">
      <c r="B800" s="30"/>
      <c r="D800" s="149" t="s">
        <v>181</v>
      </c>
      <c r="F800" s="150" t="s">
        <v>623</v>
      </c>
      <c r="I800" s="151"/>
      <c r="L800" s="30"/>
      <c r="M800" s="168"/>
      <c r="N800" s="169"/>
      <c r="O800" s="169"/>
      <c r="P800" s="169"/>
      <c r="Q800" s="169"/>
      <c r="R800" s="169"/>
      <c r="S800" s="169"/>
      <c r="T800" s="170"/>
      <c r="AT800" s="15" t="s">
        <v>181</v>
      </c>
      <c r="AU800" s="15" t="s">
        <v>90</v>
      </c>
    </row>
    <row r="801" spans="2:12" s="1" customFormat="1" ht="6.9" customHeight="1">
      <c r="B801" s="42"/>
      <c r="C801" s="43"/>
      <c r="D801" s="43"/>
      <c r="E801" s="43"/>
      <c r="F801" s="43"/>
      <c r="G801" s="43"/>
      <c r="H801" s="43"/>
      <c r="I801" s="43"/>
      <c r="J801" s="43"/>
      <c r="K801" s="43"/>
      <c r="L801" s="30"/>
    </row>
  </sheetData>
  <sheetProtection algorithmName="SHA-512" hashValue="cy2dbFa3FNpFP4Dg2nNBNKLRTQ14VfCSjINVv8N3XtXF6CEAlsTdqu3e10wjBO/+RCcvUVtPb0A6G7A8pC3ksw==" saltValue="X7uijJkZUxfdgr7UFKIpbA==" spinCount="100000" sheet="1" objects="1" scenarios="1" formatColumns="0" formatRows="0" autoFilter="0"/>
  <autoFilter ref="C143:K800"/>
  <mergeCells count="12">
    <mergeCell ref="E136:H136"/>
    <mergeCell ref="L2:V2"/>
    <mergeCell ref="E85:H85"/>
    <mergeCell ref="E87:H87"/>
    <mergeCell ref="E89:H89"/>
    <mergeCell ref="E132:H132"/>
    <mergeCell ref="E134:H134"/>
    <mergeCell ref="E7:H7"/>
    <mergeCell ref="E9:H9"/>
    <mergeCell ref="E11:H11"/>
    <mergeCell ref="E20:H20"/>
    <mergeCell ref="E29:H29"/>
  </mergeCells>
  <hyperlinks>
    <hyperlink ref="F169" r:id="rId1" display="https://podminky.urs.cz/item/CS_URS_2024_01/789221531"/>
    <hyperlink ref="F172" r:id="rId2" display="https://podminky.urs.cz/item/CS_URS_2024_01/789421231"/>
    <hyperlink ref="F195" r:id="rId3" display="https://podminky.urs.cz/item/CS_URS_2024_01/789221531"/>
    <hyperlink ref="F198" r:id="rId4" display="https://podminky.urs.cz/item/CS_URS_2024_01/789421231"/>
    <hyperlink ref="F223" r:id="rId5" display="https://podminky.urs.cz/item/CS_URS_2024_01/789221531"/>
    <hyperlink ref="F226" r:id="rId6" display="https://podminky.urs.cz/item/CS_URS_2024_01/789421231"/>
    <hyperlink ref="F247" r:id="rId7" display="https://podminky.urs.cz/item/CS_URS_2024_01/789221531"/>
    <hyperlink ref="F250" r:id="rId8" display="https://podminky.urs.cz/item/CS_URS_2024_01/789421231"/>
    <hyperlink ref="F279" r:id="rId9" display="https://podminky.urs.cz/item/CS_URS_2024_01/789221531"/>
    <hyperlink ref="F282" r:id="rId10" display="https://podminky.urs.cz/item/CS_URS_2024_01/789421231"/>
    <hyperlink ref="F311" r:id="rId11" display="https://podminky.urs.cz/item/CS_URS_2024_01/789221531"/>
    <hyperlink ref="F314" r:id="rId12" display="https://podminky.urs.cz/item/CS_URS_2024_01/789421231"/>
    <hyperlink ref="F343" r:id="rId13" display="https://podminky.urs.cz/item/CS_URS_2024_01/789221531"/>
    <hyperlink ref="F346" r:id="rId14" display="https://podminky.urs.cz/item/CS_URS_2024_01/789421231"/>
    <hyperlink ref="F369" r:id="rId15" display="https://podminky.urs.cz/item/CS_URS_2024_01/789221531"/>
    <hyperlink ref="F372" r:id="rId16" display="https://podminky.urs.cz/item/CS_URS_2024_01/789421231"/>
    <hyperlink ref="F392" r:id="rId17" display="https://podminky.urs.cz/item/CS_URS_2024_01/789221531"/>
    <hyperlink ref="F395" r:id="rId18" display="https://podminky.urs.cz/item/CS_URS_2024_01/789421231"/>
    <hyperlink ref="F435" r:id="rId19" display="https://podminky.urs.cz/item/CS_URS_2024_01/789221531"/>
    <hyperlink ref="F438" r:id="rId20" display="https://podminky.urs.cz/item/CS_URS_2024_01/789421231"/>
    <hyperlink ref="F514" r:id="rId21" display="https://podminky.urs.cz/item/CS_URS_2024_01/789221531"/>
    <hyperlink ref="F519" r:id="rId22" display="https://podminky.urs.cz/item/CS_URS_2024_01/789421231"/>
    <hyperlink ref="F558" r:id="rId23" display="https://podminky.urs.cz/item/CS_URS_2024_01/789221531"/>
    <hyperlink ref="F561" r:id="rId24" display="https://podminky.urs.cz/item/CS_URS_2024_01/789421231"/>
    <hyperlink ref="F592" r:id="rId25" display="https://podminky.urs.cz/item/CS_URS_2024_01/789221531"/>
    <hyperlink ref="F595" r:id="rId26" display="https://podminky.urs.cz/item/CS_URS_2024_01/789421231"/>
    <hyperlink ref="F636" r:id="rId27" display="https://podminky.urs.cz/item/CS_URS_2024_01/789221531"/>
    <hyperlink ref="F639" r:id="rId28" display="https://podminky.urs.cz/item/CS_URS_2024_01/789421231"/>
    <hyperlink ref="F656" r:id="rId29" display="https://podminky.urs.cz/item/CS_URS_2024_01/789221531"/>
    <hyperlink ref="F659" r:id="rId30" display="https://podminky.urs.cz/item/CS_URS_2024_01/789421231"/>
    <hyperlink ref="F676" r:id="rId31" display="https://podminky.urs.cz/item/CS_URS_2024_01/789221531"/>
    <hyperlink ref="F679" r:id="rId32" display="https://podminky.urs.cz/item/CS_URS_2024_01/789421231"/>
    <hyperlink ref="F699" r:id="rId33" display="https://podminky.urs.cz/item/CS_URS_2024_01/789221531"/>
    <hyperlink ref="F702" r:id="rId34" display="https://podminky.urs.cz/item/CS_URS_2024_01/789421231"/>
    <hyperlink ref="F742" r:id="rId35" display="https://podminky.urs.cz/item/CS_URS_2024_01/789221531"/>
    <hyperlink ref="F745" r:id="rId36" display="https://podminky.urs.cz/item/CS_URS_2024_01/789421231"/>
    <hyperlink ref="F777" r:id="rId37" display="https://podminky.urs.cz/item/CS_URS_2024_01/941111121"/>
    <hyperlink ref="F780" r:id="rId38" display="https://podminky.urs.cz/item/CS_URS_2024_01/941111221"/>
    <hyperlink ref="F783" r:id="rId39" display="https://podminky.urs.cz/item/CS_URS_2024_01/941111821"/>
    <hyperlink ref="F785" r:id="rId40" display="https://podminky.urs.cz/item/CS_URS_2024_01/953961115"/>
    <hyperlink ref="F787" r:id="rId41" display="https://podminky.urs.cz/item/CS_URS_2024_01/953965141"/>
    <hyperlink ref="F793" r:id="rId42" display="https://podminky.urs.cz/item/CS_URS_2024_01/HZS1301"/>
    <hyperlink ref="F796" r:id="rId43" display="https://podminky.urs.cz/item/CS_URS_2024_01/998012043"/>
    <hyperlink ref="F800" r:id="rId44" display="https://podminky.urs.cz/item/CS_URS_2024_01/HZS413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32"/>
  <sheetViews>
    <sheetView showGridLines="0" workbookViewId="0" topLeftCell="A1">
      <selection activeCell="BE41" sqref="BE4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00"/>
      <c r="M2" s="200"/>
      <c r="N2" s="200"/>
      <c r="O2" s="200"/>
      <c r="P2" s="200"/>
      <c r="Q2" s="200"/>
      <c r="R2" s="200"/>
      <c r="S2" s="200"/>
      <c r="T2" s="200"/>
      <c r="U2" s="200"/>
      <c r="V2" s="200"/>
      <c r="AT2" s="15" t="s">
        <v>108</v>
      </c>
    </row>
    <row r="3" spans="2:46" ht="6.9" customHeight="1">
      <c r="B3" s="16"/>
      <c r="C3" s="17"/>
      <c r="D3" s="17"/>
      <c r="E3" s="17"/>
      <c r="F3" s="17"/>
      <c r="G3" s="17"/>
      <c r="H3" s="17"/>
      <c r="I3" s="17"/>
      <c r="J3" s="17"/>
      <c r="K3" s="17"/>
      <c r="L3" s="18"/>
      <c r="AT3" s="15" t="s">
        <v>90</v>
      </c>
    </row>
    <row r="4" spans="2:46" ht="24.9" customHeight="1">
      <c r="B4" s="18"/>
      <c r="D4" s="19" t="s">
        <v>130</v>
      </c>
      <c r="L4" s="18"/>
      <c r="M4" s="91" t="s">
        <v>10</v>
      </c>
      <c r="AT4" s="15" t="s">
        <v>4</v>
      </c>
    </row>
    <row r="5" spans="2:12" ht="6.9" customHeight="1">
      <c r="B5" s="18"/>
      <c r="L5" s="18"/>
    </row>
    <row r="6" spans="2:12" ht="12" customHeight="1">
      <c r="B6" s="18"/>
      <c r="D6" s="25" t="s">
        <v>16</v>
      </c>
      <c r="L6" s="18"/>
    </row>
    <row r="7" spans="2:12" ht="26.25" customHeight="1">
      <c r="B7" s="18"/>
      <c r="E7" s="231" t="str">
        <f>'Rekapitulace stavby'!K6</f>
        <v>Zvýšení bezpečnosti heliportu - Masarykova nemocnice Ústí nad Labem, o. z</v>
      </c>
      <c r="F7" s="232"/>
      <c r="G7" s="232"/>
      <c r="H7" s="232"/>
      <c r="L7" s="18"/>
    </row>
    <row r="8" spans="2:12" ht="12" customHeight="1">
      <c r="B8" s="18"/>
      <c r="D8" s="25" t="s">
        <v>131</v>
      </c>
      <c r="L8" s="18"/>
    </row>
    <row r="9" spans="2:12" s="1" customFormat="1" ht="16.5" customHeight="1">
      <c r="B9" s="30"/>
      <c r="E9" s="231" t="s">
        <v>132</v>
      </c>
      <c r="F9" s="233"/>
      <c r="G9" s="233"/>
      <c r="H9" s="233"/>
      <c r="L9" s="30"/>
    </row>
    <row r="10" spans="2:12" s="1" customFormat="1" ht="12" customHeight="1">
      <c r="B10" s="30"/>
      <c r="D10" s="25" t="s">
        <v>133</v>
      </c>
      <c r="L10" s="30"/>
    </row>
    <row r="11" spans="2:12" s="1" customFormat="1" ht="16.5" customHeight="1">
      <c r="B11" s="30"/>
      <c r="E11" s="193" t="s">
        <v>1986</v>
      </c>
      <c r="F11" s="233"/>
      <c r="G11" s="233"/>
      <c r="H11" s="233"/>
      <c r="L11" s="30"/>
    </row>
    <row r="12" spans="2:12" s="1" customFormat="1" ht="10.2">
      <c r="B12" s="30"/>
      <c r="L12" s="30"/>
    </row>
    <row r="13" spans="2:12" s="1" customFormat="1" ht="12" customHeight="1">
      <c r="B13" s="30"/>
      <c r="D13" s="25" t="s">
        <v>18</v>
      </c>
      <c r="F13" s="23" t="s">
        <v>1</v>
      </c>
      <c r="I13" s="25" t="s">
        <v>19</v>
      </c>
      <c r="J13" s="23" t="s">
        <v>1</v>
      </c>
      <c r="L13" s="30"/>
    </row>
    <row r="14" spans="2:12" s="1" customFormat="1" ht="12" customHeight="1">
      <c r="B14" s="30"/>
      <c r="D14" s="25" t="s">
        <v>20</v>
      </c>
      <c r="F14" s="23" t="s">
        <v>21</v>
      </c>
      <c r="I14" s="25" t="s">
        <v>22</v>
      </c>
      <c r="J14" s="50" t="str">
        <f>'Rekapitulace stavby'!AN8</f>
        <v>29. 4. 2024</v>
      </c>
      <c r="L14" s="30"/>
    </row>
    <row r="15" spans="2:12" s="1" customFormat="1" ht="10.8" customHeight="1">
      <c r="B15" s="30"/>
      <c r="L15" s="30"/>
    </row>
    <row r="16" spans="2:12" s="1" customFormat="1" ht="12" customHeight="1">
      <c r="B16" s="30"/>
      <c r="D16" s="25" t="s">
        <v>24</v>
      </c>
      <c r="I16" s="25" t="s">
        <v>25</v>
      </c>
      <c r="J16" s="23" t="s">
        <v>26</v>
      </c>
      <c r="L16" s="30"/>
    </row>
    <row r="17" spans="2:12" s="1" customFormat="1" ht="18" customHeight="1">
      <c r="B17" s="30"/>
      <c r="E17" s="23" t="s">
        <v>27</v>
      </c>
      <c r="I17" s="25" t="s">
        <v>28</v>
      </c>
      <c r="J17" s="23" t="s">
        <v>29</v>
      </c>
      <c r="L17" s="30"/>
    </row>
    <row r="18" spans="2:12" s="1" customFormat="1" ht="6.9" customHeight="1">
      <c r="B18" s="30"/>
      <c r="L18" s="30"/>
    </row>
    <row r="19" spans="2:12" s="1" customFormat="1" ht="12" customHeight="1">
      <c r="B19" s="30"/>
      <c r="D19" s="25" t="s">
        <v>30</v>
      </c>
      <c r="I19" s="25" t="s">
        <v>25</v>
      </c>
      <c r="J19" s="26" t="str">
        <f>'Rekapitulace stavby'!AN13</f>
        <v>Vyplň údaj</v>
      </c>
      <c r="L19" s="30"/>
    </row>
    <row r="20" spans="2:12" s="1" customFormat="1" ht="18" customHeight="1">
      <c r="B20" s="30"/>
      <c r="E20" s="234" t="str">
        <f>'Rekapitulace stavby'!E14</f>
        <v>Vyplň údaj</v>
      </c>
      <c r="F20" s="199"/>
      <c r="G20" s="199"/>
      <c r="H20" s="199"/>
      <c r="I20" s="25" t="s">
        <v>28</v>
      </c>
      <c r="J20" s="26" t="str">
        <f>'Rekapitulace stavby'!AN14</f>
        <v>Vyplň údaj</v>
      </c>
      <c r="L20" s="30"/>
    </row>
    <row r="21" spans="2:12" s="1" customFormat="1" ht="6.9" customHeight="1">
      <c r="B21" s="30"/>
      <c r="L21" s="30"/>
    </row>
    <row r="22" spans="2:12" s="1" customFormat="1" ht="12" customHeight="1">
      <c r="B22" s="30"/>
      <c r="D22" s="25" t="s">
        <v>32</v>
      </c>
      <c r="I22" s="25" t="s">
        <v>25</v>
      </c>
      <c r="J22" s="23" t="s">
        <v>33</v>
      </c>
      <c r="L22" s="30"/>
    </row>
    <row r="23" spans="2:12" s="1" customFormat="1" ht="18" customHeight="1">
      <c r="B23" s="30"/>
      <c r="E23" s="23" t="s">
        <v>34</v>
      </c>
      <c r="I23" s="25" t="s">
        <v>28</v>
      </c>
      <c r="J23" s="23" t="s">
        <v>35</v>
      </c>
      <c r="L23" s="30"/>
    </row>
    <row r="24" spans="2:12" s="1" customFormat="1" ht="6.9" customHeight="1">
      <c r="B24" s="30"/>
      <c r="L24" s="30"/>
    </row>
    <row r="25" spans="2:12" s="1" customFormat="1" ht="12" customHeight="1">
      <c r="B25" s="30"/>
      <c r="D25" s="25" t="s">
        <v>37</v>
      </c>
      <c r="I25" s="25" t="s">
        <v>25</v>
      </c>
      <c r="J25" s="23" t="str">
        <f>IF('Rekapitulace stavby'!AN19="","",'Rekapitulace stavby'!AN19)</f>
        <v/>
      </c>
      <c r="L25" s="30"/>
    </row>
    <row r="26" spans="2:12" s="1" customFormat="1" ht="18" customHeight="1">
      <c r="B26" s="30"/>
      <c r="E26" s="23" t="str">
        <f>IF('Rekapitulace stavby'!E20="","",'Rekapitulace stavby'!E20)</f>
        <v xml:space="preserve"> </v>
      </c>
      <c r="I26" s="25" t="s">
        <v>28</v>
      </c>
      <c r="J26" s="23" t="str">
        <f>IF('Rekapitulace stavby'!AN20="","",'Rekapitulace stavby'!AN20)</f>
        <v/>
      </c>
      <c r="L26" s="30"/>
    </row>
    <row r="27" spans="2:12" s="1" customFormat="1" ht="6.9" customHeight="1">
      <c r="B27" s="30"/>
      <c r="L27" s="30"/>
    </row>
    <row r="28" spans="2:12" s="1" customFormat="1" ht="12" customHeight="1">
      <c r="B28" s="30"/>
      <c r="D28" s="25" t="s">
        <v>39</v>
      </c>
      <c r="L28" s="30"/>
    </row>
    <row r="29" spans="2:12" s="7" customFormat="1" ht="47.25" customHeight="1">
      <c r="B29" s="92"/>
      <c r="E29" s="204" t="s">
        <v>40</v>
      </c>
      <c r="F29" s="204"/>
      <c r="G29" s="204"/>
      <c r="H29" s="204"/>
      <c r="L29" s="92"/>
    </row>
    <row r="30" spans="2:12" s="1" customFormat="1" ht="6.9" customHeight="1">
      <c r="B30" s="30"/>
      <c r="L30" s="30"/>
    </row>
    <row r="31" spans="2:12" s="1" customFormat="1" ht="6.9" customHeight="1">
      <c r="B31" s="30"/>
      <c r="D31" s="51"/>
      <c r="E31" s="51"/>
      <c r="F31" s="51"/>
      <c r="G31" s="51"/>
      <c r="H31" s="51"/>
      <c r="I31" s="51"/>
      <c r="J31" s="51"/>
      <c r="K31" s="51"/>
      <c r="L31" s="30"/>
    </row>
    <row r="32" spans="2:12" s="1" customFormat="1" ht="25.35" customHeight="1">
      <c r="B32" s="30"/>
      <c r="D32" s="93" t="s">
        <v>41</v>
      </c>
      <c r="J32" s="64">
        <f>ROUND(J121,2)</f>
        <v>0</v>
      </c>
      <c r="L32" s="30"/>
    </row>
    <row r="33" spans="2:12" s="1" customFormat="1" ht="6.9" customHeight="1">
      <c r="B33" s="30"/>
      <c r="D33" s="51"/>
      <c r="E33" s="51"/>
      <c r="F33" s="51"/>
      <c r="G33" s="51"/>
      <c r="H33" s="51"/>
      <c r="I33" s="51"/>
      <c r="J33" s="51"/>
      <c r="K33" s="51"/>
      <c r="L33" s="30"/>
    </row>
    <row r="34" spans="2:12" s="1" customFormat="1" ht="14.4" customHeight="1">
      <c r="B34" s="30"/>
      <c r="F34" s="33" t="s">
        <v>43</v>
      </c>
      <c r="I34" s="33" t="s">
        <v>42</v>
      </c>
      <c r="J34" s="33" t="s">
        <v>44</v>
      </c>
      <c r="L34" s="30"/>
    </row>
    <row r="35" spans="2:12" s="1" customFormat="1" ht="14.4" customHeight="1">
      <c r="B35" s="30"/>
      <c r="D35" s="53" t="s">
        <v>45</v>
      </c>
      <c r="E35" s="25" t="s">
        <v>46</v>
      </c>
      <c r="F35" s="83">
        <f>ROUND((SUM(BE121:BE131)),2)</f>
        <v>0</v>
      </c>
      <c r="I35" s="94">
        <v>0.21</v>
      </c>
      <c r="J35" s="83">
        <f>ROUND(((SUM(BE121:BE131))*I35),2)</f>
        <v>0</v>
      </c>
      <c r="L35" s="30"/>
    </row>
    <row r="36" spans="2:12" s="1" customFormat="1" ht="14.4" customHeight="1">
      <c r="B36" s="30"/>
      <c r="E36" s="25" t="s">
        <v>47</v>
      </c>
      <c r="F36" s="83">
        <f>ROUND((SUM(BF121:BF131)),2)</f>
        <v>0</v>
      </c>
      <c r="I36" s="94">
        <v>0.12</v>
      </c>
      <c r="J36" s="83">
        <f>ROUND(((SUM(BF121:BF131))*I36),2)</f>
        <v>0</v>
      </c>
      <c r="L36" s="30"/>
    </row>
    <row r="37" spans="2:12" s="1" customFormat="1" ht="14.4" customHeight="1" hidden="1">
      <c r="B37" s="30"/>
      <c r="E37" s="25" t="s">
        <v>48</v>
      </c>
      <c r="F37" s="83">
        <f>ROUND((SUM(BG121:BG131)),2)</f>
        <v>0</v>
      </c>
      <c r="I37" s="94">
        <v>0.21</v>
      </c>
      <c r="J37" s="83">
        <f>0</f>
        <v>0</v>
      </c>
      <c r="L37" s="30"/>
    </row>
    <row r="38" spans="2:12" s="1" customFormat="1" ht="14.4" customHeight="1" hidden="1">
      <c r="B38" s="30"/>
      <c r="E38" s="25" t="s">
        <v>49</v>
      </c>
      <c r="F38" s="83">
        <f>ROUND((SUM(BH121:BH131)),2)</f>
        <v>0</v>
      </c>
      <c r="I38" s="94">
        <v>0.12</v>
      </c>
      <c r="J38" s="83">
        <f>0</f>
        <v>0</v>
      </c>
      <c r="L38" s="30"/>
    </row>
    <row r="39" spans="2:12" s="1" customFormat="1" ht="14.4" customHeight="1" hidden="1">
      <c r="B39" s="30"/>
      <c r="E39" s="25" t="s">
        <v>50</v>
      </c>
      <c r="F39" s="83">
        <f>ROUND((SUM(BI121:BI131)),2)</f>
        <v>0</v>
      </c>
      <c r="I39" s="94">
        <v>0</v>
      </c>
      <c r="J39" s="83">
        <f>0</f>
        <v>0</v>
      </c>
      <c r="L39" s="30"/>
    </row>
    <row r="40" spans="2:12" s="1" customFormat="1" ht="6.9" customHeight="1">
      <c r="B40" s="30"/>
      <c r="L40" s="30"/>
    </row>
    <row r="41" spans="2:12" s="1" customFormat="1" ht="25.35" customHeight="1">
      <c r="B41" s="30"/>
      <c r="C41" s="95"/>
      <c r="D41" s="96" t="s">
        <v>51</v>
      </c>
      <c r="E41" s="55"/>
      <c r="F41" s="55"/>
      <c r="G41" s="97" t="s">
        <v>52</v>
      </c>
      <c r="H41" s="98" t="s">
        <v>53</v>
      </c>
      <c r="I41" s="55"/>
      <c r="J41" s="99">
        <f>SUM(J32:J39)</f>
        <v>0</v>
      </c>
      <c r="K41" s="100"/>
      <c r="L41" s="30"/>
    </row>
    <row r="42" spans="2:12" s="1" customFormat="1" ht="14.4" customHeight="1">
      <c r="B42" s="30"/>
      <c r="L42" s="30"/>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0"/>
      <c r="D50" s="39" t="s">
        <v>54</v>
      </c>
      <c r="E50" s="40"/>
      <c r="F50" s="40"/>
      <c r="G50" s="39" t="s">
        <v>55</v>
      </c>
      <c r="H50" s="40"/>
      <c r="I50" s="40"/>
      <c r="J50" s="40"/>
      <c r="K50" s="40"/>
      <c r="L50" s="30"/>
    </row>
    <row r="51" spans="2:12" ht="10.2">
      <c r="B51" s="18"/>
      <c r="L51" s="18"/>
    </row>
    <row r="52" spans="2:12" ht="10.2">
      <c r="B52" s="18"/>
      <c r="L52" s="18"/>
    </row>
    <row r="53" spans="2:12" ht="10.2">
      <c r="B53" s="18"/>
      <c r="L53" s="18"/>
    </row>
    <row r="54" spans="2:12" ht="10.2">
      <c r="B54" s="18"/>
      <c r="L54" s="18"/>
    </row>
    <row r="55" spans="2:12" ht="10.2">
      <c r="B55" s="18"/>
      <c r="L55" s="18"/>
    </row>
    <row r="56" spans="2:12" ht="10.2">
      <c r="B56" s="18"/>
      <c r="L56" s="18"/>
    </row>
    <row r="57" spans="2:12" ht="10.2">
      <c r="B57" s="18"/>
      <c r="L57" s="18"/>
    </row>
    <row r="58" spans="2:12" ht="10.2">
      <c r="B58" s="18"/>
      <c r="L58" s="18"/>
    </row>
    <row r="59" spans="2:12" ht="10.2">
      <c r="B59" s="18"/>
      <c r="L59" s="18"/>
    </row>
    <row r="60" spans="2:12" ht="10.2">
      <c r="B60" s="18"/>
      <c r="L60" s="18"/>
    </row>
    <row r="61" spans="2:12" s="1" customFormat="1" ht="13.2">
      <c r="B61" s="30"/>
      <c r="D61" s="41" t="s">
        <v>56</v>
      </c>
      <c r="E61" s="32"/>
      <c r="F61" s="101" t="s">
        <v>57</v>
      </c>
      <c r="G61" s="41" t="s">
        <v>56</v>
      </c>
      <c r="H61" s="32"/>
      <c r="I61" s="32"/>
      <c r="J61" s="102" t="s">
        <v>57</v>
      </c>
      <c r="K61" s="32"/>
      <c r="L61" s="30"/>
    </row>
    <row r="62" spans="2:12" ht="10.2">
      <c r="B62" s="18"/>
      <c r="L62" s="18"/>
    </row>
    <row r="63" spans="2:12" ht="10.2">
      <c r="B63" s="18"/>
      <c r="L63" s="18"/>
    </row>
    <row r="64" spans="2:12" ht="10.2">
      <c r="B64" s="18"/>
      <c r="L64" s="18"/>
    </row>
    <row r="65" spans="2:12" s="1" customFormat="1" ht="13.2">
      <c r="B65" s="30"/>
      <c r="D65" s="39" t="s">
        <v>58</v>
      </c>
      <c r="E65" s="40"/>
      <c r="F65" s="40"/>
      <c r="G65" s="39" t="s">
        <v>59</v>
      </c>
      <c r="H65" s="40"/>
      <c r="I65" s="40"/>
      <c r="J65" s="40"/>
      <c r="K65" s="40"/>
      <c r="L65" s="30"/>
    </row>
    <row r="66" spans="2:12" ht="10.2">
      <c r="B66" s="18"/>
      <c r="L66" s="18"/>
    </row>
    <row r="67" spans="2:12" ht="10.2">
      <c r="B67" s="18"/>
      <c r="L67" s="18"/>
    </row>
    <row r="68" spans="2:12" ht="10.2">
      <c r="B68" s="18"/>
      <c r="L68" s="18"/>
    </row>
    <row r="69" spans="2:12" ht="10.2">
      <c r="B69" s="18"/>
      <c r="L69" s="18"/>
    </row>
    <row r="70" spans="2:12" ht="10.2">
      <c r="B70" s="18"/>
      <c r="L70" s="18"/>
    </row>
    <row r="71" spans="2:12" ht="10.2">
      <c r="B71" s="18"/>
      <c r="L71" s="18"/>
    </row>
    <row r="72" spans="2:12" ht="10.2">
      <c r="B72" s="18"/>
      <c r="L72" s="18"/>
    </row>
    <row r="73" spans="2:12" ht="10.2">
      <c r="B73" s="18"/>
      <c r="L73" s="18"/>
    </row>
    <row r="74" spans="2:12" ht="10.2">
      <c r="B74" s="18"/>
      <c r="L74" s="18"/>
    </row>
    <row r="75" spans="2:12" ht="10.2">
      <c r="B75" s="18"/>
      <c r="L75" s="18"/>
    </row>
    <row r="76" spans="2:12" s="1" customFormat="1" ht="13.2">
      <c r="B76" s="30"/>
      <c r="D76" s="41" t="s">
        <v>56</v>
      </c>
      <c r="E76" s="32"/>
      <c r="F76" s="101" t="s">
        <v>57</v>
      </c>
      <c r="G76" s="41" t="s">
        <v>56</v>
      </c>
      <c r="H76" s="32"/>
      <c r="I76" s="32"/>
      <c r="J76" s="102" t="s">
        <v>57</v>
      </c>
      <c r="K76" s="32"/>
      <c r="L76" s="30"/>
    </row>
    <row r="77" spans="2:12" s="1" customFormat="1" ht="14.4" customHeight="1">
      <c r="B77" s="42"/>
      <c r="C77" s="43"/>
      <c r="D77" s="43"/>
      <c r="E77" s="43"/>
      <c r="F77" s="43"/>
      <c r="G77" s="43"/>
      <c r="H77" s="43"/>
      <c r="I77" s="43"/>
      <c r="J77" s="43"/>
      <c r="K77" s="43"/>
      <c r="L77" s="30"/>
    </row>
    <row r="81" spans="2:12" s="1" customFormat="1" ht="6.9" customHeight="1">
      <c r="B81" s="44"/>
      <c r="C81" s="45"/>
      <c r="D81" s="45"/>
      <c r="E81" s="45"/>
      <c r="F81" s="45"/>
      <c r="G81" s="45"/>
      <c r="H81" s="45"/>
      <c r="I81" s="45"/>
      <c r="J81" s="45"/>
      <c r="K81" s="45"/>
      <c r="L81" s="30"/>
    </row>
    <row r="82" spans="2:12" s="1" customFormat="1" ht="24.9" customHeight="1">
      <c r="B82" s="30"/>
      <c r="C82" s="19" t="s">
        <v>137</v>
      </c>
      <c r="L82" s="30"/>
    </row>
    <row r="83" spans="2:12" s="1" customFormat="1" ht="6.9" customHeight="1">
      <c r="B83" s="30"/>
      <c r="L83" s="30"/>
    </row>
    <row r="84" spans="2:12" s="1" customFormat="1" ht="12" customHeight="1">
      <c r="B84" s="30"/>
      <c r="C84" s="25" t="s">
        <v>16</v>
      </c>
      <c r="L84" s="30"/>
    </row>
    <row r="85" spans="2:12" s="1" customFormat="1" ht="26.25" customHeight="1">
      <c r="B85" s="30"/>
      <c r="E85" s="231" t="str">
        <f>E7</f>
        <v>Zvýšení bezpečnosti heliportu - Masarykova nemocnice Ústí nad Labem, o. z</v>
      </c>
      <c r="F85" s="232"/>
      <c r="G85" s="232"/>
      <c r="H85" s="232"/>
      <c r="L85" s="30"/>
    </row>
    <row r="86" spans="2:12" ht="12" customHeight="1">
      <c r="B86" s="18"/>
      <c r="C86" s="25" t="s">
        <v>131</v>
      </c>
      <c r="L86" s="18"/>
    </row>
    <row r="87" spans="2:12" s="1" customFormat="1" ht="16.5" customHeight="1">
      <c r="B87" s="30"/>
      <c r="E87" s="231" t="s">
        <v>132</v>
      </c>
      <c r="F87" s="233"/>
      <c r="G87" s="233"/>
      <c r="H87" s="233"/>
      <c r="L87" s="30"/>
    </row>
    <row r="88" spans="2:12" s="1" customFormat="1" ht="12" customHeight="1">
      <c r="B88" s="30"/>
      <c r="C88" s="25" t="s">
        <v>133</v>
      </c>
      <c r="L88" s="30"/>
    </row>
    <row r="89" spans="2:12" s="1" customFormat="1" ht="16.5" customHeight="1">
      <c r="B89" s="30"/>
      <c r="E89" s="193" t="str">
        <f>E11</f>
        <v>D.1.02a - Sanace statické části</v>
      </c>
      <c r="F89" s="233"/>
      <c r="G89" s="233"/>
      <c r="H89" s="233"/>
      <c r="L89" s="30"/>
    </row>
    <row r="90" spans="2:12" s="1" customFormat="1" ht="6.9" customHeight="1">
      <c r="B90" s="30"/>
      <c r="L90" s="30"/>
    </row>
    <row r="91" spans="2:12" s="1" customFormat="1" ht="12" customHeight="1">
      <c r="B91" s="30"/>
      <c r="C91" s="25" t="s">
        <v>20</v>
      </c>
      <c r="F91" s="23" t="str">
        <f>F14</f>
        <v>Sociální péče 3316/12A, 401 13  pavilon B</v>
      </c>
      <c r="I91" s="25" t="s">
        <v>22</v>
      </c>
      <c r="J91" s="50" t="str">
        <f>IF(J14="","",J14)</f>
        <v>29. 4. 2024</v>
      </c>
      <c r="L91" s="30"/>
    </row>
    <row r="92" spans="2:12" s="1" customFormat="1" ht="6.9" customHeight="1">
      <c r="B92" s="30"/>
      <c r="L92" s="30"/>
    </row>
    <row r="93" spans="2:12" s="1" customFormat="1" ht="40.05" customHeight="1">
      <c r="B93" s="30"/>
      <c r="C93" s="25" t="s">
        <v>24</v>
      </c>
      <c r="F93" s="23" t="str">
        <f>E17</f>
        <v>Krajská zdravotní, a.s., Sociální péče 3316/12A</v>
      </c>
      <c r="I93" s="25" t="s">
        <v>32</v>
      </c>
      <c r="J93" s="28" t="str">
        <f>E23</f>
        <v>SIEBERT+TALAŠ, spol.s r.o., Bucharova 1314/8, P5</v>
      </c>
      <c r="L93" s="30"/>
    </row>
    <row r="94" spans="2:12" s="1" customFormat="1" ht="15.15" customHeight="1">
      <c r="B94" s="30"/>
      <c r="C94" s="25" t="s">
        <v>30</v>
      </c>
      <c r="F94" s="23" t="str">
        <f>IF(E20="","",E20)</f>
        <v>Vyplň údaj</v>
      </c>
      <c r="I94" s="25" t="s">
        <v>37</v>
      </c>
      <c r="J94" s="28" t="str">
        <f>E26</f>
        <v xml:space="preserve"> </v>
      </c>
      <c r="L94" s="30"/>
    </row>
    <row r="95" spans="2:12" s="1" customFormat="1" ht="10.35" customHeight="1">
      <c r="B95" s="30"/>
      <c r="L95" s="30"/>
    </row>
    <row r="96" spans="2:12" s="1" customFormat="1" ht="29.25" customHeight="1">
      <c r="B96" s="30"/>
      <c r="C96" s="103" t="s">
        <v>138</v>
      </c>
      <c r="D96" s="95"/>
      <c r="E96" s="95"/>
      <c r="F96" s="95"/>
      <c r="G96" s="95"/>
      <c r="H96" s="95"/>
      <c r="I96" s="95"/>
      <c r="J96" s="104" t="s">
        <v>139</v>
      </c>
      <c r="K96" s="95"/>
      <c r="L96" s="30"/>
    </row>
    <row r="97" spans="2:12" s="1" customFormat="1" ht="10.35" customHeight="1">
      <c r="B97" s="30"/>
      <c r="L97" s="30"/>
    </row>
    <row r="98" spans="2:47" s="1" customFormat="1" ht="22.8" customHeight="1">
      <c r="B98" s="30"/>
      <c r="C98" s="105" t="s">
        <v>140</v>
      </c>
      <c r="J98" s="64">
        <f>J121</f>
        <v>0</v>
      </c>
      <c r="L98" s="30"/>
      <c r="AU98" s="15" t="s">
        <v>141</v>
      </c>
    </row>
    <row r="99" spans="2:12" s="8" customFormat="1" ht="24.9" customHeight="1">
      <c r="B99" s="106"/>
      <c r="D99" s="107" t="s">
        <v>1987</v>
      </c>
      <c r="E99" s="108"/>
      <c r="F99" s="108"/>
      <c r="G99" s="108"/>
      <c r="H99" s="108"/>
      <c r="I99" s="108"/>
      <c r="J99" s="109">
        <f>J122</f>
        <v>0</v>
      </c>
      <c r="L99" s="106"/>
    </row>
    <row r="100" spans="2:12" s="1" customFormat="1" ht="21.75" customHeight="1">
      <c r="B100" s="30"/>
      <c r="L100" s="30"/>
    </row>
    <row r="101" spans="2:12" s="1" customFormat="1" ht="6.9" customHeight="1">
      <c r="B101" s="42"/>
      <c r="C101" s="43"/>
      <c r="D101" s="43"/>
      <c r="E101" s="43"/>
      <c r="F101" s="43"/>
      <c r="G101" s="43"/>
      <c r="H101" s="43"/>
      <c r="I101" s="43"/>
      <c r="J101" s="43"/>
      <c r="K101" s="43"/>
      <c r="L101" s="30"/>
    </row>
    <row r="105" spans="2:12" s="1" customFormat="1" ht="6.9" customHeight="1">
      <c r="B105" s="44"/>
      <c r="C105" s="45"/>
      <c r="D105" s="45"/>
      <c r="E105" s="45"/>
      <c r="F105" s="45"/>
      <c r="G105" s="45"/>
      <c r="H105" s="45"/>
      <c r="I105" s="45"/>
      <c r="J105" s="45"/>
      <c r="K105" s="45"/>
      <c r="L105" s="30"/>
    </row>
    <row r="106" spans="2:12" s="1" customFormat="1" ht="24.9" customHeight="1">
      <c r="B106" s="30"/>
      <c r="C106" s="19" t="s">
        <v>153</v>
      </c>
      <c r="L106" s="30"/>
    </row>
    <row r="107" spans="2:12" s="1" customFormat="1" ht="6.9" customHeight="1">
      <c r="B107" s="30"/>
      <c r="L107" s="30"/>
    </row>
    <row r="108" spans="2:12" s="1" customFormat="1" ht="12" customHeight="1">
      <c r="B108" s="30"/>
      <c r="C108" s="25" t="s">
        <v>16</v>
      </c>
      <c r="L108" s="30"/>
    </row>
    <row r="109" spans="2:12" s="1" customFormat="1" ht="26.25" customHeight="1">
      <c r="B109" s="30"/>
      <c r="E109" s="231" t="str">
        <f>E7</f>
        <v>Zvýšení bezpečnosti heliportu - Masarykova nemocnice Ústí nad Labem, o. z</v>
      </c>
      <c r="F109" s="232"/>
      <c r="G109" s="232"/>
      <c r="H109" s="232"/>
      <c r="L109" s="30"/>
    </row>
    <row r="110" spans="2:12" ht="12" customHeight="1">
      <c r="B110" s="18"/>
      <c r="C110" s="25" t="s">
        <v>131</v>
      </c>
      <c r="L110" s="18"/>
    </row>
    <row r="111" spans="2:12" s="1" customFormat="1" ht="16.5" customHeight="1">
      <c r="B111" s="30"/>
      <c r="E111" s="231" t="s">
        <v>132</v>
      </c>
      <c r="F111" s="233"/>
      <c r="G111" s="233"/>
      <c r="H111" s="233"/>
      <c r="L111" s="30"/>
    </row>
    <row r="112" spans="2:12" s="1" customFormat="1" ht="12" customHeight="1">
      <c r="B112" s="30"/>
      <c r="C112" s="25" t="s">
        <v>133</v>
      </c>
      <c r="L112" s="30"/>
    </row>
    <row r="113" spans="2:12" s="1" customFormat="1" ht="16.5" customHeight="1">
      <c r="B113" s="30"/>
      <c r="E113" s="193" t="str">
        <f>E11</f>
        <v>D.1.02a - Sanace statické části</v>
      </c>
      <c r="F113" s="233"/>
      <c r="G113" s="233"/>
      <c r="H113" s="233"/>
      <c r="L113" s="30"/>
    </row>
    <row r="114" spans="2:12" s="1" customFormat="1" ht="6.9" customHeight="1">
      <c r="B114" s="30"/>
      <c r="L114" s="30"/>
    </row>
    <row r="115" spans="2:12" s="1" customFormat="1" ht="12" customHeight="1">
      <c r="B115" s="30"/>
      <c r="C115" s="25" t="s">
        <v>20</v>
      </c>
      <c r="F115" s="23" t="str">
        <f>F14</f>
        <v>Sociální péče 3316/12A, 401 13  pavilon B</v>
      </c>
      <c r="I115" s="25" t="s">
        <v>22</v>
      </c>
      <c r="J115" s="50" t="str">
        <f>IF(J14="","",J14)</f>
        <v>29. 4. 2024</v>
      </c>
      <c r="L115" s="30"/>
    </row>
    <row r="116" spans="2:12" s="1" customFormat="1" ht="6.9" customHeight="1">
      <c r="B116" s="30"/>
      <c r="L116" s="30"/>
    </row>
    <row r="117" spans="2:12" s="1" customFormat="1" ht="40.05" customHeight="1">
      <c r="B117" s="30"/>
      <c r="C117" s="25" t="s">
        <v>24</v>
      </c>
      <c r="F117" s="23" t="str">
        <f>E17</f>
        <v>Krajská zdravotní, a.s., Sociální péče 3316/12A</v>
      </c>
      <c r="I117" s="25" t="s">
        <v>32</v>
      </c>
      <c r="J117" s="28" t="str">
        <f>E23</f>
        <v>SIEBERT+TALAŠ, spol.s r.o., Bucharova 1314/8, P5</v>
      </c>
      <c r="L117" s="30"/>
    </row>
    <row r="118" spans="2:12" s="1" customFormat="1" ht="15.15" customHeight="1">
      <c r="B118" s="30"/>
      <c r="C118" s="25" t="s">
        <v>30</v>
      </c>
      <c r="F118" s="23" t="str">
        <f>IF(E20="","",E20)</f>
        <v>Vyplň údaj</v>
      </c>
      <c r="I118" s="25" t="s">
        <v>37</v>
      </c>
      <c r="J118" s="28" t="str">
        <f>E26</f>
        <v xml:space="preserve"> </v>
      </c>
      <c r="L118" s="30"/>
    </row>
    <row r="119" spans="2:12" s="1" customFormat="1" ht="10.35" customHeight="1">
      <c r="B119" s="30"/>
      <c r="L119" s="30"/>
    </row>
    <row r="120" spans="2:20" s="10" customFormat="1" ht="29.25" customHeight="1">
      <c r="B120" s="114"/>
      <c r="C120" s="115" t="s">
        <v>154</v>
      </c>
      <c r="D120" s="116" t="s">
        <v>66</v>
      </c>
      <c r="E120" s="116" t="s">
        <v>62</v>
      </c>
      <c r="F120" s="116" t="s">
        <v>63</v>
      </c>
      <c r="G120" s="116" t="s">
        <v>155</v>
      </c>
      <c r="H120" s="116" t="s">
        <v>156</v>
      </c>
      <c r="I120" s="116" t="s">
        <v>157</v>
      </c>
      <c r="J120" s="117" t="s">
        <v>139</v>
      </c>
      <c r="K120" s="118" t="s">
        <v>158</v>
      </c>
      <c r="L120" s="114"/>
      <c r="M120" s="57" t="s">
        <v>1</v>
      </c>
      <c r="N120" s="58" t="s">
        <v>45</v>
      </c>
      <c r="O120" s="58" t="s">
        <v>159</v>
      </c>
      <c r="P120" s="58" t="s">
        <v>160</v>
      </c>
      <c r="Q120" s="58" t="s">
        <v>161</v>
      </c>
      <c r="R120" s="58" t="s">
        <v>162</v>
      </c>
      <c r="S120" s="58" t="s">
        <v>163</v>
      </c>
      <c r="T120" s="59" t="s">
        <v>164</v>
      </c>
    </row>
    <row r="121" spans="2:63" s="1" customFormat="1" ht="22.8" customHeight="1">
      <c r="B121" s="30"/>
      <c r="C121" s="62" t="s">
        <v>165</v>
      </c>
      <c r="J121" s="119">
        <f>BK121</f>
        <v>0</v>
      </c>
      <c r="L121" s="30"/>
      <c r="M121" s="60"/>
      <c r="N121" s="51"/>
      <c r="O121" s="51"/>
      <c r="P121" s="120">
        <f>P122</f>
        <v>0</v>
      </c>
      <c r="Q121" s="51"/>
      <c r="R121" s="120">
        <f>R122</f>
        <v>0</v>
      </c>
      <c r="S121" s="51"/>
      <c r="T121" s="121">
        <f>T122</f>
        <v>0</v>
      </c>
      <c r="AT121" s="15" t="s">
        <v>80</v>
      </c>
      <c r="AU121" s="15" t="s">
        <v>141</v>
      </c>
      <c r="BK121" s="122">
        <f>BK122</f>
        <v>0</v>
      </c>
    </row>
    <row r="122" spans="2:63" s="11" customFormat="1" ht="25.95" customHeight="1">
      <c r="B122" s="123"/>
      <c r="D122" s="124" t="s">
        <v>80</v>
      </c>
      <c r="E122" s="125" t="s">
        <v>1988</v>
      </c>
      <c r="F122" s="125" t="s">
        <v>1989</v>
      </c>
      <c r="I122" s="126"/>
      <c r="J122" s="127">
        <f>BK122</f>
        <v>0</v>
      </c>
      <c r="L122" s="123"/>
      <c r="M122" s="128"/>
      <c r="P122" s="129">
        <f>SUM(P123:P131)</f>
        <v>0</v>
      </c>
      <c r="R122" s="129">
        <f>SUM(R123:R131)</f>
        <v>0</v>
      </c>
      <c r="T122" s="130">
        <f>SUM(T123:T131)</f>
        <v>0</v>
      </c>
      <c r="AR122" s="124" t="s">
        <v>88</v>
      </c>
      <c r="AT122" s="131" t="s">
        <v>80</v>
      </c>
      <c r="AU122" s="131" t="s">
        <v>81</v>
      </c>
      <c r="AY122" s="124" t="s">
        <v>168</v>
      </c>
      <c r="BK122" s="132">
        <f>SUM(BK123:BK131)</f>
        <v>0</v>
      </c>
    </row>
    <row r="123" spans="2:65" s="1" customFormat="1" ht="16.5" customHeight="1">
      <c r="B123" s="30"/>
      <c r="C123" s="135" t="s">
        <v>88</v>
      </c>
      <c r="D123" s="135" t="s">
        <v>170</v>
      </c>
      <c r="E123" s="136" t="s">
        <v>1990</v>
      </c>
      <c r="F123" s="137" t="s">
        <v>1991</v>
      </c>
      <c r="G123" s="138" t="s">
        <v>179</v>
      </c>
      <c r="H123" s="139">
        <v>420</v>
      </c>
      <c r="I123" s="140"/>
      <c r="J123" s="141">
        <f>ROUND(I123*H123,2)</f>
        <v>0</v>
      </c>
      <c r="K123" s="142"/>
      <c r="L123" s="30"/>
      <c r="M123" s="143" t="s">
        <v>1</v>
      </c>
      <c r="N123" s="144" t="s">
        <v>46</v>
      </c>
      <c r="P123" s="145">
        <f>O123*H123</f>
        <v>0</v>
      </c>
      <c r="Q123" s="145">
        <v>0</v>
      </c>
      <c r="R123" s="145">
        <f>Q123*H123</f>
        <v>0</v>
      </c>
      <c r="S123" s="145">
        <v>0</v>
      </c>
      <c r="T123" s="146">
        <f>S123*H123</f>
        <v>0</v>
      </c>
      <c r="AR123" s="147" t="s">
        <v>174</v>
      </c>
      <c r="AT123" s="147" t="s">
        <v>170</v>
      </c>
      <c r="AU123" s="147" t="s">
        <v>88</v>
      </c>
      <c r="AY123" s="15" t="s">
        <v>168</v>
      </c>
      <c r="BE123" s="148">
        <f>IF(N123="základní",J123,0)</f>
        <v>0</v>
      </c>
      <c r="BF123" s="148">
        <f>IF(N123="snížená",J123,0)</f>
        <v>0</v>
      </c>
      <c r="BG123" s="148">
        <f>IF(N123="zákl. přenesená",J123,0)</f>
        <v>0</v>
      </c>
      <c r="BH123" s="148">
        <f>IF(N123="sníž. přenesená",J123,0)</f>
        <v>0</v>
      </c>
      <c r="BI123" s="148">
        <f>IF(N123="nulová",J123,0)</f>
        <v>0</v>
      </c>
      <c r="BJ123" s="15" t="s">
        <v>88</v>
      </c>
      <c r="BK123" s="148">
        <f>ROUND(I123*H123,2)</f>
        <v>0</v>
      </c>
      <c r="BL123" s="15" t="s">
        <v>174</v>
      </c>
      <c r="BM123" s="147" t="s">
        <v>1992</v>
      </c>
    </row>
    <row r="124" spans="2:47" s="1" customFormat="1" ht="67.2">
      <c r="B124" s="30"/>
      <c r="D124" s="154" t="s">
        <v>414</v>
      </c>
      <c r="F124" s="182" t="s">
        <v>1993</v>
      </c>
      <c r="I124" s="151"/>
      <c r="L124" s="30"/>
      <c r="M124" s="152"/>
      <c r="T124" s="54"/>
      <c r="AT124" s="15" t="s">
        <v>414</v>
      </c>
      <c r="AU124" s="15" t="s">
        <v>88</v>
      </c>
    </row>
    <row r="125" spans="2:51" s="12" customFormat="1" ht="10.2">
      <c r="B125" s="153"/>
      <c r="D125" s="154" t="s">
        <v>183</v>
      </c>
      <c r="E125" s="155" t="s">
        <v>1</v>
      </c>
      <c r="F125" s="156" t="s">
        <v>1994</v>
      </c>
      <c r="H125" s="157">
        <v>220</v>
      </c>
      <c r="I125" s="158"/>
      <c r="L125" s="153"/>
      <c r="M125" s="159"/>
      <c r="T125" s="160"/>
      <c r="AT125" s="155" t="s">
        <v>183</v>
      </c>
      <c r="AU125" s="155" t="s">
        <v>88</v>
      </c>
      <c r="AV125" s="12" t="s">
        <v>90</v>
      </c>
      <c r="AW125" s="12" t="s">
        <v>36</v>
      </c>
      <c r="AX125" s="12" t="s">
        <v>81</v>
      </c>
      <c r="AY125" s="155" t="s">
        <v>168</v>
      </c>
    </row>
    <row r="126" spans="2:51" s="12" customFormat="1" ht="10.2">
      <c r="B126" s="153"/>
      <c r="D126" s="154" t="s">
        <v>183</v>
      </c>
      <c r="E126" s="155" t="s">
        <v>1</v>
      </c>
      <c r="F126" s="156" t="s">
        <v>1995</v>
      </c>
      <c r="H126" s="157">
        <v>200</v>
      </c>
      <c r="I126" s="158"/>
      <c r="L126" s="153"/>
      <c r="M126" s="159"/>
      <c r="T126" s="160"/>
      <c r="AT126" s="155" t="s">
        <v>183</v>
      </c>
      <c r="AU126" s="155" t="s">
        <v>88</v>
      </c>
      <c r="AV126" s="12" t="s">
        <v>90</v>
      </c>
      <c r="AW126" s="12" t="s">
        <v>36</v>
      </c>
      <c r="AX126" s="12" t="s">
        <v>81</v>
      </c>
      <c r="AY126" s="155" t="s">
        <v>168</v>
      </c>
    </row>
    <row r="127" spans="2:51" s="13" customFormat="1" ht="10.2">
      <c r="B127" s="161"/>
      <c r="D127" s="154" t="s">
        <v>183</v>
      </c>
      <c r="E127" s="162" t="s">
        <v>1</v>
      </c>
      <c r="F127" s="163" t="s">
        <v>192</v>
      </c>
      <c r="H127" s="164">
        <v>420</v>
      </c>
      <c r="I127" s="165"/>
      <c r="L127" s="161"/>
      <c r="M127" s="166"/>
      <c r="T127" s="167"/>
      <c r="AT127" s="162" t="s">
        <v>183</v>
      </c>
      <c r="AU127" s="162" t="s">
        <v>88</v>
      </c>
      <c r="AV127" s="13" t="s">
        <v>174</v>
      </c>
      <c r="AW127" s="13" t="s">
        <v>36</v>
      </c>
      <c r="AX127" s="13" t="s">
        <v>88</v>
      </c>
      <c r="AY127" s="162" t="s">
        <v>168</v>
      </c>
    </row>
    <row r="128" spans="2:65" s="1" customFormat="1" ht="16.5" customHeight="1">
      <c r="B128" s="30"/>
      <c r="C128" s="135" t="s">
        <v>90</v>
      </c>
      <c r="D128" s="135" t="s">
        <v>170</v>
      </c>
      <c r="E128" s="136" t="s">
        <v>1996</v>
      </c>
      <c r="F128" s="137" t="s">
        <v>1997</v>
      </c>
      <c r="G128" s="138" t="s">
        <v>187</v>
      </c>
      <c r="H128" s="139">
        <v>4.5</v>
      </c>
      <c r="I128" s="140"/>
      <c r="J128" s="141">
        <f>ROUND(I128*H128,2)</f>
        <v>0</v>
      </c>
      <c r="K128" s="142"/>
      <c r="L128" s="30"/>
      <c r="M128" s="143" t="s">
        <v>1</v>
      </c>
      <c r="N128" s="144" t="s">
        <v>46</v>
      </c>
      <c r="P128" s="145">
        <f>O128*H128</f>
        <v>0</v>
      </c>
      <c r="Q128" s="145">
        <v>0</v>
      </c>
      <c r="R128" s="145">
        <f>Q128*H128</f>
        <v>0</v>
      </c>
      <c r="S128" s="145">
        <v>0</v>
      </c>
      <c r="T128" s="146">
        <f>S128*H128</f>
        <v>0</v>
      </c>
      <c r="AR128" s="147" t="s">
        <v>174</v>
      </c>
      <c r="AT128" s="147" t="s">
        <v>170</v>
      </c>
      <c r="AU128" s="147" t="s">
        <v>88</v>
      </c>
      <c r="AY128" s="15" t="s">
        <v>168</v>
      </c>
      <c r="BE128" s="148">
        <f>IF(N128="základní",J128,0)</f>
        <v>0</v>
      </c>
      <c r="BF128" s="148">
        <f>IF(N128="snížená",J128,0)</f>
        <v>0</v>
      </c>
      <c r="BG128" s="148">
        <f>IF(N128="zákl. přenesená",J128,0)</f>
        <v>0</v>
      </c>
      <c r="BH128" s="148">
        <f>IF(N128="sníž. přenesená",J128,0)</f>
        <v>0</v>
      </c>
      <c r="BI128" s="148">
        <f>IF(N128="nulová",J128,0)</f>
        <v>0</v>
      </c>
      <c r="BJ128" s="15" t="s">
        <v>88</v>
      </c>
      <c r="BK128" s="148">
        <f>ROUND(I128*H128,2)</f>
        <v>0</v>
      </c>
      <c r="BL128" s="15" t="s">
        <v>174</v>
      </c>
      <c r="BM128" s="147" t="s">
        <v>1998</v>
      </c>
    </row>
    <row r="129" spans="2:47" s="1" customFormat="1" ht="28.8">
      <c r="B129" s="30"/>
      <c r="D129" s="154" t="s">
        <v>414</v>
      </c>
      <c r="F129" s="182" t="s">
        <v>1999</v>
      </c>
      <c r="I129" s="151"/>
      <c r="L129" s="30"/>
      <c r="M129" s="152"/>
      <c r="T129" s="54"/>
      <c r="AT129" s="15" t="s">
        <v>414</v>
      </c>
      <c r="AU129" s="15" t="s">
        <v>88</v>
      </c>
    </row>
    <row r="130" spans="2:65" s="1" customFormat="1" ht="16.5" customHeight="1">
      <c r="B130" s="30"/>
      <c r="C130" s="135" t="s">
        <v>98</v>
      </c>
      <c r="D130" s="135" t="s">
        <v>170</v>
      </c>
      <c r="E130" s="136" t="s">
        <v>2000</v>
      </c>
      <c r="F130" s="137" t="s">
        <v>2001</v>
      </c>
      <c r="G130" s="138" t="s">
        <v>179</v>
      </c>
      <c r="H130" s="139">
        <v>680</v>
      </c>
      <c r="I130" s="140"/>
      <c r="J130" s="141">
        <f>ROUND(I130*H130,2)</f>
        <v>0</v>
      </c>
      <c r="K130" s="142"/>
      <c r="L130" s="30"/>
      <c r="M130" s="143" t="s">
        <v>1</v>
      </c>
      <c r="N130" s="144" t="s">
        <v>46</v>
      </c>
      <c r="P130" s="145">
        <f>O130*H130</f>
        <v>0</v>
      </c>
      <c r="Q130" s="145">
        <v>0</v>
      </c>
      <c r="R130" s="145">
        <f>Q130*H130</f>
        <v>0</v>
      </c>
      <c r="S130" s="145">
        <v>0</v>
      </c>
      <c r="T130" s="146">
        <f>S130*H130</f>
        <v>0</v>
      </c>
      <c r="AR130" s="147" t="s">
        <v>174</v>
      </c>
      <c r="AT130" s="147" t="s">
        <v>170</v>
      </c>
      <c r="AU130" s="147" t="s">
        <v>88</v>
      </c>
      <c r="AY130" s="15" t="s">
        <v>168</v>
      </c>
      <c r="BE130" s="148">
        <f>IF(N130="základní",J130,0)</f>
        <v>0</v>
      </c>
      <c r="BF130" s="148">
        <f>IF(N130="snížená",J130,0)</f>
        <v>0</v>
      </c>
      <c r="BG130" s="148">
        <f>IF(N130="zákl. přenesená",J130,0)</f>
        <v>0</v>
      </c>
      <c r="BH130" s="148">
        <f>IF(N130="sníž. přenesená",J130,0)</f>
        <v>0</v>
      </c>
      <c r="BI130" s="148">
        <f>IF(N130="nulová",J130,0)</f>
        <v>0</v>
      </c>
      <c r="BJ130" s="15" t="s">
        <v>88</v>
      </c>
      <c r="BK130" s="148">
        <f>ROUND(I130*H130,2)</f>
        <v>0</v>
      </c>
      <c r="BL130" s="15" t="s">
        <v>174</v>
      </c>
      <c r="BM130" s="147" t="s">
        <v>2002</v>
      </c>
    </row>
    <row r="131" spans="2:47" s="1" customFormat="1" ht="57.6">
      <c r="B131" s="30"/>
      <c r="D131" s="154" t="s">
        <v>414</v>
      </c>
      <c r="F131" s="182" t="s">
        <v>2003</v>
      </c>
      <c r="I131" s="151"/>
      <c r="L131" s="30"/>
      <c r="M131" s="168"/>
      <c r="N131" s="169"/>
      <c r="O131" s="169"/>
      <c r="P131" s="169"/>
      <c r="Q131" s="169"/>
      <c r="R131" s="169"/>
      <c r="S131" s="169"/>
      <c r="T131" s="170"/>
      <c r="AT131" s="15" t="s">
        <v>414</v>
      </c>
      <c r="AU131" s="15" t="s">
        <v>88</v>
      </c>
    </row>
    <row r="132" spans="2:12" s="1" customFormat="1" ht="6.9" customHeight="1">
      <c r="B132" s="42"/>
      <c r="C132" s="43"/>
      <c r="D132" s="43"/>
      <c r="E132" s="43"/>
      <c r="F132" s="43"/>
      <c r="G132" s="43"/>
      <c r="H132" s="43"/>
      <c r="I132" s="43"/>
      <c r="J132" s="43"/>
      <c r="K132" s="43"/>
      <c r="L132" s="30"/>
    </row>
  </sheetData>
  <sheetProtection algorithmName="SHA-512" hashValue="x2PRte2etuj/sbGYqCTL+1yGX/X3Yni/RIA+ksa4ZJeYGYQQZC/9J3VzP44vqfZTV6wfXELbz5YMfnHL98fz8A==" saltValue="HRSLqyNRQP5tezNui5I6oA==" spinCount="100000" sheet="1" objects="1" scenarios="1" formatColumns="0" formatRows="0" autoFilter="0"/>
  <autoFilter ref="C120:K131"/>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76"/>
  <sheetViews>
    <sheetView showGridLines="0" workbookViewId="0" topLeftCell="A1">
      <selection activeCell="BE41" sqref="BE4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00"/>
      <c r="M2" s="200"/>
      <c r="N2" s="200"/>
      <c r="O2" s="200"/>
      <c r="P2" s="200"/>
      <c r="Q2" s="200"/>
      <c r="R2" s="200"/>
      <c r="S2" s="200"/>
      <c r="T2" s="200"/>
      <c r="U2" s="200"/>
      <c r="V2" s="200"/>
      <c r="AT2" s="15" t="s">
        <v>111</v>
      </c>
    </row>
    <row r="3" spans="2:46" ht="6.9" customHeight="1">
      <c r="B3" s="16"/>
      <c r="C3" s="17"/>
      <c r="D3" s="17"/>
      <c r="E3" s="17"/>
      <c r="F3" s="17"/>
      <c r="G3" s="17"/>
      <c r="H3" s="17"/>
      <c r="I3" s="17"/>
      <c r="J3" s="17"/>
      <c r="K3" s="17"/>
      <c r="L3" s="18"/>
      <c r="AT3" s="15" t="s">
        <v>90</v>
      </c>
    </row>
    <row r="4" spans="2:46" ht="24.9" customHeight="1">
      <c r="B4" s="18"/>
      <c r="D4" s="19" t="s">
        <v>130</v>
      </c>
      <c r="L4" s="18"/>
      <c r="M4" s="91" t="s">
        <v>10</v>
      </c>
      <c r="AT4" s="15" t="s">
        <v>4</v>
      </c>
    </row>
    <row r="5" spans="2:12" ht="6.9" customHeight="1">
      <c r="B5" s="18"/>
      <c r="L5" s="18"/>
    </row>
    <row r="6" spans="2:12" ht="12" customHeight="1">
      <c r="B6" s="18"/>
      <c r="D6" s="25" t="s">
        <v>16</v>
      </c>
      <c r="L6" s="18"/>
    </row>
    <row r="7" spans="2:12" ht="26.25" customHeight="1">
      <c r="B7" s="18"/>
      <c r="E7" s="231" t="str">
        <f>'Rekapitulace stavby'!K6</f>
        <v>Zvýšení bezpečnosti heliportu - Masarykova nemocnice Ústí nad Labem, o. z</v>
      </c>
      <c r="F7" s="232"/>
      <c r="G7" s="232"/>
      <c r="H7" s="232"/>
      <c r="L7" s="18"/>
    </row>
    <row r="8" spans="2:12" ht="12" customHeight="1">
      <c r="B8" s="18"/>
      <c r="D8" s="25" t="s">
        <v>131</v>
      </c>
      <c r="L8" s="18"/>
    </row>
    <row r="9" spans="2:12" s="1" customFormat="1" ht="16.5" customHeight="1">
      <c r="B9" s="30"/>
      <c r="E9" s="231" t="s">
        <v>132</v>
      </c>
      <c r="F9" s="233"/>
      <c r="G9" s="233"/>
      <c r="H9" s="233"/>
      <c r="L9" s="30"/>
    </row>
    <row r="10" spans="2:12" s="1" customFormat="1" ht="12" customHeight="1">
      <c r="B10" s="30"/>
      <c r="D10" s="25" t="s">
        <v>133</v>
      </c>
      <c r="L10" s="30"/>
    </row>
    <row r="11" spans="2:12" s="1" customFormat="1" ht="16.5" customHeight="1">
      <c r="B11" s="30"/>
      <c r="E11" s="193" t="s">
        <v>2004</v>
      </c>
      <c r="F11" s="233"/>
      <c r="G11" s="233"/>
      <c r="H11" s="233"/>
      <c r="L11" s="30"/>
    </row>
    <row r="12" spans="2:12" s="1" customFormat="1" ht="10.2">
      <c r="B12" s="30"/>
      <c r="L12" s="30"/>
    </row>
    <row r="13" spans="2:12" s="1" customFormat="1" ht="12" customHeight="1">
      <c r="B13" s="30"/>
      <c r="D13" s="25" t="s">
        <v>18</v>
      </c>
      <c r="F13" s="23" t="s">
        <v>1</v>
      </c>
      <c r="I13" s="25" t="s">
        <v>19</v>
      </c>
      <c r="J13" s="23" t="s">
        <v>1</v>
      </c>
      <c r="L13" s="30"/>
    </row>
    <row r="14" spans="2:12" s="1" customFormat="1" ht="12" customHeight="1">
      <c r="B14" s="30"/>
      <c r="D14" s="25" t="s">
        <v>20</v>
      </c>
      <c r="F14" s="23" t="s">
        <v>21</v>
      </c>
      <c r="I14" s="25" t="s">
        <v>22</v>
      </c>
      <c r="J14" s="50" t="str">
        <f>'Rekapitulace stavby'!AN8</f>
        <v>29. 4. 2024</v>
      </c>
      <c r="L14" s="30"/>
    </row>
    <row r="15" spans="2:12" s="1" customFormat="1" ht="10.8" customHeight="1">
      <c r="B15" s="30"/>
      <c r="L15" s="30"/>
    </row>
    <row r="16" spans="2:12" s="1" customFormat="1" ht="12" customHeight="1">
      <c r="B16" s="30"/>
      <c r="D16" s="25" t="s">
        <v>24</v>
      </c>
      <c r="I16" s="25" t="s">
        <v>25</v>
      </c>
      <c r="J16" s="23" t="s">
        <v>26</v>
      </c>
      <c r="L16" s="30"/>
    </row>
    <row r="17" spans="2:12" s="1" customFormat="1" ht="18" customHeight="1">
      <c r="B17" s="30"/>
      <c r="E17" s="23" t="s">
        <v>27</v>
      </c>
      <c r="I17" s="25" t="s">
        <v>28</v>
      </c>
      <c r="J17" s="23" t="s">
        <v>29</v>
      </c>
      <c r="L17" s="30"/>
    </row>
    <row r="18" spans="2:12" s="1" customFormat="1" ht="6.9" customHeight="1">
      <c r="B18" s="30"/>
      <c r="L18" s="30"/>
    </row>
    <row r="19" spans="2:12" s="1" customFormat="1" ht="12" customHeight="1">
      <c r="B19" s="30"/>
      <c r="D19" s="25" t="s">
        <v>30</v>
      </c>
      <c r="I19" s="25" t="s">
        <v>25</v>
      </c>
      <c r="J19" s="26" t="str">
        <f>'Rekapitulace stavby'!AN13</f>
        <v>Vyplň údaj</v>
      </c>
      <c r="L19" s="30"/>
    </row>
    <row r="20" spans="2:12" s="1" customFormat="1" ht="18" customHeight="1">
      <c r="B20" s="30"/>
      <c r="E20" s="234" t="str">
        <f>'Rekapitulace stavby'!E14</f>
        <v>Vyplň údaj</v>
      </c>
      <c r="F20" s="199"/>
      <c r="G20" s="199"/>
      <c r="H20" s="199"/>
      <c r="I20" s="25" t="s">
        <v>28</v>
      </c>
      <c r="J20" s="26" t="str">
        <f>'Rekapitulace stavby'!AN14</f>
        <v>Vyplň údaj</v>
      </c>
      <c r="L20" s="30"/>
    </row>
    <row r="21" spans="2:12" s="1" customFormat="1" ht="6.9" customHeight="1">
      <c r="B21" s="30"/>
      <c r="L21" s="30"/>
    </row>
    <row r="22" spans="2:12" s="1" customFormat="1" ht="12" customHeight="1">
      <c r="B22" s="30"/>
      <c r="D22" s="25" t="s">
        <v>32</v>
      </c>
      <c r="I22" s="25" t="s">
        <v>25</v>
      </c>
      <c r="J22" s="23" t="s">
        <v>33</v>
      </c>
      <c r="L22" s="30"/>
    </row>
    <row r="23" spans="2:12" s="1" customFormat="1" ht="18" customHeight="1">
      <c r="B23" s="30"/>
      <c r="E23" s="23" t="s">
        <v>34</v>
      </c>
      <c r="I23" s="25" t="s">
        <v>28</v>
      </c>
      <c r="J23" s="23" t="s">
        <v>35</v>
      </c>
      <c r="L23" s="30"/>
    </row>
    <row r="24" spans="2:12" s="1" customFormat="1" ht="6.9" customHeight="1">
      <c r="B24" s="30"/>
      <c r="L24" s="30"/>
    </row>
    <row r="25" spans="2:12" s="1" customFormat="1" ht="12" customHeight="1">
      <c r="B25" s="30"/>
      <c r="D25" s="25" t="s">
        <v>37</v>
      </c>
      <c r="I25" s="25" t="s">
        <v>25</v>
      </c>
      <c r="J25" s="23" t="str">
        <f>IF('Rekapitulace stavby'!AN19="","",'Rekapitulace stavby'!AN19)</f>
        <v/>
      </c>
      <c r="L25" s="30"/>
    </row>
    <row r="26" spans="2:12" s="1" customFormat="1" ht="18" customHeight="1">
      <c r="B26" s="30"/>
      <c r="E26" s="23" t="str">
        <f>IF('Rekapitulace stavby'!E20="","",'Rekapitulace stavby'!E20)</f>
        <v xml:space="preserve"> </v>
      </c>
      <c r="I26" s="25" t="s">
        <v>28</v>
      </c>
      <c r="J26" s="23" t="str">
        <f>IF('Rekapitulace stavby'!AN20="","",'Rekapitulace stavby'!AN20)</f>
        <v/>
      </c>
      <c r="L26" s="30"/>
    </row>
    <row r="27" spans="2:12" s="1" customFormat="1" ht="6.9" customHeight="1">
      <c r="B27" s="30"/>
      <c r="L27" s="30"/>
    </row>
    <row r="28" spans="2:12" s="1" customFormat="1" ht="12" customHeight="1">
      <c r="B28" s="30"/>
      <c r="D28" s="25" t="s">
        <v>39</v>
      </c>
      <c r="L28" s="30"/>
    </row>
    <row r="29" spans="2:12" s="7" customFormat="1" ht="47.25" customHeight="1">
      <c r="B29" s="92"/>
      <c r="E29" s="204" t="s">
        <v>40</v>
      </c>
      <c r="F29" s="204"/>
      <c r="G29" s="204"/>
      <c r="H29" s="204"/>
      <c r="L29" s="92"/>
    </row>
    <row r="30" spans="2:12" s="1" customFormat="1" ht="6.9" customHeight="1">
      <c r="B30" s="30"/>
      <c r="L30" s="30"/>
    </row>
    <row r="31" spans="2:12" s="1" customFormat="1" ht="6.9" customHeight="1">
      <c r="B31" s="30"/>
      <c r="D31" s="51"/>
      <c r="E31" s="51"/>
      <c r="F31" s="51"/>
      <c r="G31" s="51"/>
      <c r="H31" s="51"/>
      <c r="I31" s="51"/>
      <c r="J31" s="51"/>
      <c r="K31" s="51"/>
      <c r="L31" s="30"/>
    </row>
    <row r="32" spans="2:12" s="1" customFormat="1" ht="25.35" customHeight="1">
      <c r="B32" s="30"/>
      <c r="D32" s="93" t="s">
        <v>41</v>
      </c>
      <c r="J32" s="64">
        <f>ROUND(J124,2)</f>
        <v>0</v>
      </c>
      <c r="L32" s="30"/>
    </row>
    <row r="33" spans="2:12" s="1" customFormat="1" ht="6.9" customHeight="1">
      <c r="B33" s="30"/>
      <c r="D33" s="51"/>
      <c r="E33" s="51"/>
      <c r="F33" s="51"/>
      <c r="G33" s="51"/>
      <c r="H33" s="51"/>
      <c r="I33" s="51"/>
      <c r="J33" s="51"/>
      <c r="K33" s="51"/>
      <c r="L33" s="30"/>
    </row>
    <row r="34" spans="2:12" s="1" customFormat="1" ht="14.4" customHeight="1">
      <c r="B34" s="30"/>
      <c r="F34" s="33" t="s">
        <v>43</v>
      </c>
      <c r="I34" s="33" t="s">
        <v>42</v>
      </c>
      <c r="J34" s="33" t="s">
        <v>44</v>
      </c>
      <c r="L34" s="30"/>
    </row>
    <row r="35" spans="2:12" s="1" customFormat="1" ht="14.4" customHeight="1">
      <c r="B35" s="30"/>
      <c r="D35" s="53" t="s">
        <v>45</v>
      </c>
      <c r="E35" s="25" t="s">
        <v>46</v>
      </c>
      <c r="F35" s="83">
        <f>ROUND((SUM(BE124:BE175)),2)</f>
        <v>0</v>
      </c>
      <c r="I35" s="94">
        <v>0.21</v>
      </c>
      <c r="J35" s="83">
        <f>ROUND(((SUM(BE124:BE175))*I35),2)</f>
        <v>0</v>
      </c>
      <c r="L35" s="30"/>
    </row>
    <row r="36" spans="2:12" s="1" customFormat="1" ht="14.4" customHeight="1">
      <c r="B36" s="30"/>
      <c r="E36" s="25" t="s">
        <v>47</v>
      </c>
      <c r="F36" s="83">
        <f>ROUND((SUM(BF124:BF175)),2)</f>
        <v>0</v>
      </c>
      <c r="I36" s="94">
        <v>0.12</v>
      </c>
      <c r="J36" s="83">
        <f>ROUND(((SUM(BF124:BF175))*I36),2)</f>
        <v>0</v>
      </c>
      <c r="L36" s="30"/>
    </row>
    <row r="37" spans="2:12" s="1" customFormat="1" ht="14.4" customHeight="1" hidden="1">
      <c r="B37" s="30"/>
      <c r="E37" s="25" t="s">
        <v>48</v>
      </c>
      <c r="F37" s="83">
        <f>ROUND((SUM(BG124:BG175)),2)</f>
        <v>0</v>
      </c>
      <c r="I37" s="94">
        <v>0.21</v>
      </c>
      <c r="J37" s="83">
        <f>0</f>
        <v>0</v>
      </c>
      <c r="L37" s="30"/>
    </row>
    <row r="38" spans="2:12" s="1" customFormat="1" ht="14.4" customHeight="1" hidden="1">
      <c r="B38" s="30"/>
      <c r="E38" s="25" t="s">
        <v>49</v>
      </c>
      <c r="F38" s="83">
        <f>ROUND((SUM(BH124:BH175)),2)</f>
        <v>0</v>
      </c>
      <c r="I38" s="94">
        <v>0.12</v>
      </c>
      <c r="J38" s="83">
        <f>0</f>
        <v>0</v>
      </c>
      <c r="L38" s="30"/>
    </row>
    <row r="39" spans="2:12" s="1" customFormat="1" ht="14.4" customHeight="1" hidden="1">
      <c r="B39" s="30"/>
      <c r="E39" s="25" t="s">
        <v>50</v>
      </c>
      <c r="F39" s="83">
        <f>ROUND((SUM(BI124:BI175)),2)</f>
        <v>0</v>
      </c>
      <c r="I39" s="94">
        <v>0</v>
      </c>
      <c r="J39" s="83">
        <f>0</f>
        <v>0</v>
      </c>
      <c r="L39" s="30"/>
    </row>
    <row r="40" spans="2:12" s="1" customFormat="1" ht="6.9" customHeight="1">
      <c r="B40" s="30"/>
      <c r="L40" s="30"/>
    </row>
    <row r="41" spans="2:12" s="1" customFormat="1" ht="25.35" customHeight="1">
      <c r="B41" s="30"/>
      <c r="C41" s="95"/>
      <c r="D41" s="96" t="s">
        <v>51</v>
      </c>
      <c r="E41" s="55"/>
      <c r="F41" s="55"/>
      <c r="G41" s="97" t="s">
        <v>52</v>
      </c>
      <c r="H41" s="98" t="s">
        <v>53</v>
      </c>
      <c r="I41" s="55"/>
      <c r="J41" s="99">
        <f>SUM(J32:J39)</f>
        <v>0</v>
      </c>
      <c r="K41" s="100"/>
      <c r="L41" s="30"/>
    </row>
    <row r="42" spans="2:12" s="1" customFormat="1" ht="14.4" customHeight="1">
      <c r="B42" s="30"/>
      <c r="L42" s="30"/>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0"/>
      <c r="D50" s="39" t="s">
        <v>54</v>
      </c>
      <c r="E50" s="40"/>
      <c r="F50" s="40"/>
      <c r="G50" s="39" t="s">
        <v>55</v>
      </c>
      <c r="H50" s="40"/>
      <c r="I50" s="40"/>
      <c r="J50" s="40"/>
      <c r="K50" s="40"/>
      <c r="L50" s="30"/>
    </row>
    <row r="51" spans="2:12" ht="10.2">
      <c r="B51" s="18"/>
      <c r="L51" s="18"/>
    </row>
    <row r="52" spans="2:12" ht="10.2">
      <c r="B52" s="18"/>
      <c r="L52" s="18"/>
    </row>
    <row r="53" spans="2:12" ht="10.2">
      <c r="B53" s="18"/>
      <c r="L53" s="18"/>
    </row>
    <row r="54" spans="2:12" ht="10.2">
      <c r="B54" s="18"/>
      <c r="L54" s="18"/>
    </row>
    <row r="55" spans="2:12" ht="10.2">
      <c r="B55" s="18"/>
      <c r="L55" s="18"/>
    </row>
    <row r="56" spans="2:12" ht="10.2">
      <c r="B56" s="18"/>
      <c r="L56" s="18"/>
    </row>
    <row r="57" spans="2:12" ht="10.2">
      <c r="B57" s="18"/>
      <c r="L57" s="18"/>
    </row>
    <row r="58" spans="2:12" ht="10.2">
      <c r="B58" s="18"/>
      <c r="L58" s="18"/>
    </row>
    <row r="59" spans="2:12" ht="10.2">
      <c r="B59" s="18"/>
      <c r="L59" s="18"/>
    </row>
    <row r="60" spans="2:12" ht="10.2">
      <c r="B60" s="18"/>
      <c r="L60" s="18"/>
    </row>
    <row r="61" spans="2:12" s="1" customFormat="1" ht="13.2">
      <c r="B61" s="30"/>
      <c r="D61" s="41" t="s">
        <v>56</v>
      </c>
      <c r="E61" s="32"/>
      <c r="F61" s="101" t="s">
        <v>57</v>
      </c>
      <c r="G61" s="41" t="s">
        <v>56</v>
      </c>
      <c r="H61" s="32"/>
      <c r="I61" s="32"/>
      <c r="J61" s="102" t="s">
        <v>57</v>
      </c>
      <c r="K61" s="32"/>
      <c r="L61" s="30"/>
    </row>
    <row r="62" spans="2:12" ht="10.2">
      <c r="B62" s="18"/>
      <c r="L62" s="18"/>
    </row>
    <row r="63" spans="2:12" ht="10.2">
      <c r="B63" s="18"/>
      <c r="L63" s="18"/>
    </row>
    <row r="64" spans="2:12" ht="10.2">
      <c r="B64" s="18"/>
      <c r="L64" s="18"/>
    </row>
    <row r="65" spans="2:12" s="1" customFormat="1" ht="13.2">
      <c r="B65" s="30"/>
      <c r="D65" s="39" t="s">
        <v>58</v>
      </c>
      <c r="E65" s="40"/>
      <c r="F65" s="40"/>
      <c r="G65" s="39" t="s">
        <v>59</v>
      </c>
      <c r="H65" s="40"/>
      <c r="I65" s="40"/>
      <c r="J65" s="40"/>
      <c r="K65" s="40"/>
      <c r="L65" s="30"/>
    </row>
    <row r="66" spans="2:12" ht="10.2">
      <c r="B66" s="18"/>
      <c r="L66" s="18"/>
    </row>
    <row r="67" spans="2:12" ht="10.2">
      <c r="B67" s="18"/>
      <c r="L67" s="18"/>
    </row>
    <row r="68" spans="2:12" ht="10.2">
      <c r="B68" s="18"/>
      <c r="L68" s="18"/>
    </row>
    <row r="69" spans="2:12" ht="10.2">
      <c r="B69" s="18"/>
      <c r="L69" s="18"/>
    </row>
    <row r="70" spans="2:12" ht="10.2">
      <c r="B70" s="18"/>
      <c r="L70" s="18"/>
    </row>
    <row r="71" spans="2:12" ht="10.2">
      <c r="B71" s="18"/>
      <c r="L71" s="18"/>
    </row>
    <row r="72" spans="2:12" ht="10.2">
      <c r="B72" s="18"/>
      <c r="L72" s="18"/>
    </row>
    <row r="73" spans="2:12" ht="10.2">
      <c r="B73" s="18"/>
      <c r="L73" s="18"/>
    </row>
    <row r="74" spans="2:12" ht="10.2">
      <c r="B74" s="18"/>
      <c r="L74" s="18"/>
    </row>
    <row r="75" spans="2:12" ht="10.2">
      <c r="B75" s="18"/>
      <c r="L75" s="18"/>
    </row>
    <row r="76" spans="2:12" s="1" customFormat="1" ht="13.2">
      <c r="B76" s="30"/>
      <c r="D76" s="41" t="s">
        <v>56</v>
      </c>
      <c r="E76" s="32"/>
      <c r="F76" s="101" t="s">
        <v>57</v>
      </c>
      <c r="G76" s="41" t="s">
        <v>56</v>
      </c>
      <c r="H76" s="32"/>
      <c r="I76" s="32"/>
      <c r="J76" s="102" t="s">
        <v>57</v>
      </c>
      <c r="K76" s="32"/>
      <c r="L76" s="30"/>
    </row>
    <row r="77" spans="2:12" s="1" customFormat="1" ht="14.4" customHeight="1">
      <c r="B77" s="42"/>
      <c r="C77" s="43"/>
      <c r="D77" s="43"/>
      <c r="E77" s="43"/>
      <c r="F77" s="43"/>
      <c r="G77" s="43"/>
      <c r="H77" s="43"/>
      <c r="I77" s="43"/>
      <c r="J77" s="43"/>
      <c r="K77" s="43"/>
      <c r="L77" s="30"/>
    </row>
    <row r="81" spans="2:12" s="1" customFormat="1" ht="6.9" customHeight="1">
      <c r="B81" s="44"/>
      <c r="C81" s="45"/>
      <c r="D81" s="45"/>
      <c r="E81" s="45"/>
      <c r="F81" s="45"/>
      <c r="G81" s="45"/>
      <c r="H81" s="45"/>
      <c r="I81" s="45"/>
      <c r="J81" s="45"/>
      <c r="K81" s="45"/>
      <c r="L81" s="30"/>
    </row>
    <row r="82" spans="2:12" s="1" customFormat="1" ht="24.9" customHeight="1">
      <c r="B82" s="30"/>
      <c r="C82" s="19" t="s">
        <v>137</v>
      </c>
      <c r="L82" s="30"/>
    </row>
    <row r="83" spans="2:12" s="1" customFormat="1" ht="6.9" customHeight="1">
      <c r="B83" s="30"/>
      <c r="L83" s="30"/>
    </row>
    <row r="84" spans="2:12" s="1" customFormat="1" ht="12" customHeight="1">
      <c r="B84" s="30"/>
      <c r="C84" s="25" t="s">
        <v>16</v>
      </c>
      <c r="L84" s="30"/>
    </row>
    <row r="85" spans="2:12" s="1" customFormat="1" ht="26.25" customHeight="1">
      <c r="B85" s="30"/>
      <c r="E85" s="231" t="str">
        <f>E7</f>
        <v>Zvýšení bezpečnosti heliportu - Masarykova nemocnice Ústí nad Labem, o. z</v>
      </c>
      <c r="F85" s="232"/>
      <c r="G85" s="232"/>
      <c r="H85" s="232"/>
      <c r="L85" s="30"/>
    </row>
    <row r="86" spans="2:12" ht="12" customHeight="1">
      <c r="B86" s="18"/>
      <c r="C86" s="25" t="s">
        <v>131</v>
      </c>
      <c r="L86" s="18"/>
    </row>
    <row r="87" spans="2:12" s="1" customFormat="1" ht="16.5" customHeight="1">
      <c r="B87" s="30"/>
      <c r="E87" s="231" t="s">
        <v>132</v>
      </c>
      <c r="F87" s="233"/>
      <c r="G87" s="233"/>
      <c r="H87" s="233"/>
      <c r="L87" s="30"/>
    </row>
    <row r="88" spans="2:12" s="1" customFormat="1" ht="12" customHeight="1">
      <c r="B88" s="30"/>
      <c r="C88" s="25" t="s">
        <v>133</v>
      </c>
      <c r="L88" s="30"/>
    </row>
    <row r="89" spans="2:12" s="1" customFormat="1" ht="16.5" customHeight="1">
      <c r="B89" s="30"/>
      <c r="E89" s="193" t="str">
        <f>E11</f>
        <v>D.1.06 - Slaboproudé instalace</v>
      </c>
      <c r="F89" s="233"/>
      <c r="G89" s="233"/>
      <c r="H89" s="233"/>
      <c r="L89" s="30"/>
    </row>
    <row r="90" spans="2:12" s="1" customFormat="1" ht="6.9" customHeight="1">
      <c r="B90" s="30"/>
      <c r="L90" s="30"/>
    </row>
    <row r="91" spans="2:12" s="1" customFormat="1" ht="12" customHeight="1">
      <c r="B91" s="30"/>
      <c r="C91" s="25" t="s">
        <v>20</v>
      </c>
      <c r="F91" s="23" t="str">
        <f>F14</f>
        <v>Sociální péče 3316/12A, 401 13  pavilon B</v>
      </c>
      <c r="I91" s="25" t="s">
        <v>22</v>
      </c>
      <c r="J91" s="50" t="str">
        <f>IF(J14="","",J14)</f>
        <v>29. 4. 2024</v>
      </c>
      <c r="L91" s="30"/>
    </row>
    <row r="92" spans="2:12" s="1" customFormat="1" ht="6.9" customHeight="1">
      <c r="B92" s="30"/>
      <c r="L92" s="30"/>
    </row>
    <row r="93" spans="2:12" s="1" customFormat="1" ht="40.05" customHeight="1">
      <c r="B93" s="30"/>
      <c r="C93" s="25" t="s">
        <v>24</v>
      </c>
      <c r="F93" s="23" t="str">
        <f>E17</f>
        <v>Krajská zdravotní, a.s., Sociální péče 3316/12A</v>
      </c>
      <c r="I93" s="25" t="s">
        <v>32</v>
      </c>
      <c r="J93" s="28" t="str">
        <f>E23</f>
        <v>SIEBERT+TALAŠ, spol.s r.o., Bucharova 1314/8, P5</v>
      </c>
      <c r="L93" s="30"/>
    </row>
    <row r="94" spans="2:12" s="1" customFormat="1" ht="15.15" customHeight="1">
      <c r="B94" s="30"/>
      <c r="C94" s="25" t="s">
        <v>30</v>
      </c>
      <c r="F94" s="23" t="str">
        <f>IF(E20="","",E20)</f>
        <v>Vyplň údaj</v>
      </c>
      <c r="I94" s="25" t="s">
        <v>37</v>
      </c>
      <c r="J94" s="28" t="str">
        <f>E26</f>
        <v xml:space="preserve"> </v>
      </c>
      <c r="L94" s="30"/>
    </row>
    <row r="95" spans="2:12" s="1" customFormat="1" ht="10.35" customHeight="1">
      <c r="B95" s="30"/>
      <c r="L95" s="30"/>
    </row>
    <row r="96" spans="2:12" s="1" customFormat="1" ht="29.25" customHeight="1">
      <c r="B96" s="30"/>
      <c r="C96" s="103" t="s">
        <v>138</v>
      </c>
      <c r="D96" s="95"/>
      <c r="E96" s="95"/>
      <c r="F96" s="95"/>
      <c r="G96" s="95"/>
      <c r="H96" s="95"/>
      <c r="I96" s="95"/>
      <c r="J96" s="104" t="s">
        <v>139</v>
      </c>
      <c r="K96" s="95"/>
      <c r="L96" s="30"/>
    </row>
    <row r="97" spans="2:12" s="1" customFormat="1" ht="10.35" customHeight="1">
      <c r="B97" s="30"/>
      <c r="L97" s="30"/>
    </row>
    <row r="98" spans="2:47" s="1" customFormat="1" ht="22.8" customHeight="1">
      <c r="B98" s="30"/>
      <c r="C98" s="105" t="s">
        <v>140</v>
      </c>
      <c r="J98" s="64">
        <f>J124</f>
        <v>0</v>
      </c>
      <c r="L98" s="30"/>
      <c r="AU98" s="15" t="s">
        <v>141</v>
      </c>
    </row>
    <row r="99" spans="2:12" s="8" customFormat="1" ht="24.9" customHeight="1">
      <c r="B99" s="106"/>
      <c r="D99" s="107" t="s">
        <v>2005</v>
      </c>
      <c r="E99" s="108"/>
      <c r="F99" s="108"/>
      <c r="G99" s="108"/>
      <c r="H99" s="108"/>
      <c r="I99" s="108"/>
      <c r="J99" s="109">
        <f>J125</f>
        <v>0</v>
      </c>
      <c r="L99" s="106"/>
    </row>
    <row r="100" spans="2:12" s="9" customFormat="1" ht="19.95" customHeight="1">
      <c r="B100" s="110"/>
      <c r="D100" s="111" t="s">
        <v>2006</v>
      </c>
      <c r="E100" s="112"/>
      <c r="F100" s="112"/>
      <c r="G100" s="112"/>
      <c r="H100" s="112"/>
      <c r="I100" s="112"/>
      <c r="J100" s="113">
        <f>J126</f>
        <v>0</v>
      </c>
      <c r="L100" s="110"/>
    </row>
    <row r="101" spans="2:12" s="9" customFormat="1" ht="19.95" customHeight="1">
      <c r="B101" s="110"/>
      <c r="D101" s="111" t="s">
        <v>2007</v>
      </c>
      <c r="E101" s="112"/>
      <c r="F101" s="112"/>
      <c r="G101" s="112"/>
      <c r="H101" s="112"/>
      <c r="I101" s="112"/>
      <c r="J101" s="113">
        <f>J159</f>
        <v>0</v>
      </c>
      <c r="L101" s="110"/>
    </row>
    <row r="102" spans="2:12" s="9" customFormat="1" ht="19.95" customHeight="1">
      <c r="B102" s="110"/>
      <c r="D102" s="111" t="s">
        <v>2008</v>
      </c>
      <c r="E102" s="112"/>
      <c r="F102" s="112"/>
      <c r="G102" s="112"/>
      <c r="H102" s="112"/>
      <c r="I102" s="112"/>
      <c r="J102" s="113">
        <f>J166</f>
        <v>0</v>
      </c>
      <c r="L102" s="110"/>
    </row>
    <row r="103" spans="2:12" s="1" customFormat="1" ht="21.75" customHeight="1">
      <c r="B103" s="30"/>
      <c r="L103" s="30"/>
    </row>
    <row r="104" spans="2:12" s="1" customFormat="1" ht="6.9" customHeight="1">
      <c r="B104" s="42"/>
      <c r="C104" s="43"/>
      <c r="D104" s="43"/>
      <c r="E104" s="43"/>
      <c r="F104" s="43"/>
      <c r="G104" s="43"/>
      <c r="H104" s="43"/>
      <c r="I104" s="43"/>
      <c r="J104" s="43"/>
      <c r="K104" s="43"/>
      <c r="L104" s="30"/>
    </row>
    <row r="108" spans="2:12" s="1" customFormat="1" ht="6.9" customHeight="1">
      <c r="B108" s="44"/>
      <c r="C108" s="45"/>
      <c r="D108" s="45"/>
      <c r="E108" s="45"/>
      <c r="F108" s="45"/>
      <c r="G108" s="45"/>
      <c r="H108" s="45"/>
      <c r="I108" s="45"/>
      <c r="J108" s="45"/>
      <c r="K108" s="45"/>
      <c r="L108" s="30"/>
    </row>
    <row r="109" spans="2:12" s="1" customFormat="1" ht="24.9" customHeight="1">
      <c r="B109" s="30"/>
      <c r="C109" s="19" t="s">
        <v>153</v>
      </c>
      <c r="L109" s="30"/>
    </row>
    <row r="110" spans="2:12" s="1" customFormat="1" ht="6.9" customHeight="1">
      <c r="B110" s="30"/>
      <c r="L110" s="30"/>
    </row>
    <row r="111" spans="2:12" s="1" customFormat="1" ht="12" customHeight="1">
      <c r="B111" s="30"/>
      <c r="C111" s="25" t="s">
        <v>16</v>
      </c>
      <c r="L111" s="30"/>
    </row>
    <row r="112" spans="2:12" s="1" customFormat="1" ht="26.25" customHeight="1">
      <c r="B112" s="30"/>
      <c r="E112" s="231" t="str">
        <f>E7</f>
        <v>Zvýšení bezpečnosti heliportu - Masarykova nemocnice Ústí nad Labem, o. z</v>
      </c>
      <c r="F112" s="232"/>
      <c r="G112" s="232"/>
      <c r="H112" s="232"/>
      <c r="L112" s="30"/>
    </row>
    <row r="113" spans="2:12" ht="12" customHeight="1">
      <c r="B113" s="18"/>
      <c r="C113" s="25" t="s">
        <v>131</v>
      </c>
      <c r="L113" s="18"/>
    </row>
    <row r="114" spans="2:12" s="1" customFormat="1" ht="16.5" customHeight="1">
      <c r="B114" s="30"/>
      <c r="E114" s="231" t="s">
        <v>132</v>
      </c>
      <c r="F114" s="233"/>
      <c r="G114" s="233"/>
      <c r="H114" s="233"/>
      <c r="L114" s="30"/>
    </row>
    <row r="115" spans="2:12" s="1" customFormat="1" ht="12" customHeight="1">
      <c r="B115" s="30"/>
      <c r="C115" s="25" t="s">
        <v>133</v>
      </c>
      <c r="L115" s="30"/>
    </row>
    <row r="116" spans="2:12" s="1" customFormat="1" ht="16.5" customHeight="1">
      <c r="B116" s="30"/>
      <c r="E116" s="193" t="str">
        <f>E11</f>
        <v>D.1.06 - Slaboproudé instalace</v>
      </c>
      <c r="F116" s="233"/>
      <c r="G116" s="233"/>
      <c r="H116" s="233"/>
      <c r="L116" s="30"/>
    </row>
    <row r="117" spans="2:12" s="1" customFormat="1" ht="6.9" customHeight="1">
      <c r="B117" s="30"/>
      <c r="L117" s="30"/>
    </row>
    <row r="118" spans="2:12" s="1" customFormat="1" ht="12" customHeight="1">
      <c r="B118" s="30"/>
      <c r="C118" s="25" t="s">
        <v>20</v>
      </c>
      <c r="F118" s="23" t="str">
        <f>F14</f>
        <v>Sociální péče 3316/12A, 401 13  pavilon B</v>
      </c>
      <c r="I118" s="25" t="s">
        <v>22</v>
      </c>
      <c r="J118" s="50" t="str">
        <f>IF(J14="","",J14)</f>
        <v>29. 4. 2024</v>
      </c>
      <c r="L118" s="30"/>
    </row>
    <row r="119" spans="2:12" s="1" customFormat="1" ht="6.9" customHeight="1">
      <c r="B119" s="30"/>
      <c r="L119" s="30"/>
    </row>
    <row r="120" spans="2:12" s="1" customFormat="1" ht="40.05" customHeight="1">
      <c r="B120" s="30"/>
      <c r="C120" s="25" t="s">
        <v>24</v>
      </c>
      <c r="F120" s="23" t="str">
        <f>E17</f>
        <v>Krajská zdravotní, a.s., Sociální péče 3316/12A</v>
      </c>
      <c r="I120" s="25" t="s">
        <v>32</v>
      </c>
      <c r="J120" s="28" t="str">
        <f>E23</f>
        <v>SIEBERT+TALAŠ, spol.s r.o., Bucharova 1314/8, P5</v>
      </c>
      <c r="L120" s="30"/>
    </row>
    <row r="121" spans="2:12" s="1" customFormat="1" ht="15.15" customHeight="1">
      <c r="B121" s="30"/>
      <c r="C121" s="25" t="s">
        <v>30</v>
      </c>
      <c r="F121" s="23" t="str">
        <f>IF(E20="","",E20)</f>
        <v>Vyplň údaj</v>
      </c>
      <c r="I121" s="25" t="s">
        <v>37</v>
      </c>
      <c r="J121" s="28" t="str">
        <f>E26</f>
        <v xml:space="preserve"> </v>
      </c>
      <c r="L121" s="30"/>
    </row>
    <row r="122" spans="2:12" s="1" customFormat="1" ht="10.35" customHeight="1">
      <c r="B122" s="30"/>
      <c r="L122" s="30"/>
    </row>
    <row r="123" spans="2:20" s="10" customFormat="1" ht="29.25" customHeight="1">
      <c r="B123" s="114"/>
      <c r="C123" s="115" t="s">
        <v>154</v>
      </c>
      <c r="D123" s="116" t="s">
        <v>66</v>
      </c>
      <c r="E123" s="116" t="s">
        <v>62</v>
      </c>
      <c r="F123" s="116" t="s">
        <v>63</v>
      </c>
      <c r="G123" s="116" t="s">
        <v>155</v>
      </c>
      <c r="H123" s="116" t="s">
        <v>156</v>
      </c>
      <c r="I123" s="116" t="s">
        <v>157</v>
      </c>
      <c r="J123" s="117" t="s">
        <v>139</v>
      </c>
      <c r="K123" s="118" t="s">
        <v>158</v>
      </c>
      <c r="L123" s="114"/>
      <c r="M123" s="57" t="s">
        <v>1</v>
      </c>
      <c r="N123" s="58" t="s">
        <v>45</v>
      </c>
      <c r="O123" s="58" t="s">
        <v>159</v>
      </c>
      <c r="P123" s="58" t="s">
        <v>160</v>
      </c>
      <c r="Q123" s="58" t="s">
        <v>161</v>
      </c>
      <c r="R123" s="58" t="s">
        <v>162</v>
      </c>
      <c r="S123" s="58" t="s">
        <v>163</v>
      </c>
      <c r="T123" s="59" t="s">
        <v>164</v>
      </c>
    </row>
    <row r="124" spans="2:63" s="1" customFormat="1" ht="22.8" customHeight="1">
      <c r="B124" s="30"/>
      <c r="C124" s="62" t="s">
        <v>165</v>
      </c>
      <c r="J124" s="119">
        <f>BK124</f>
        <v>0</v>
      </c>
      <c r="L124" s="30"/>
      <c r="M124" s="60"/>
      <c r="N124" s="51"/>
      <c r="O124" s="51"/>
      <c r="P124" s="120">
        <f>P125</f>
        <v>0</v>
      </c>
      <c r="Q124" s="51"/>
      <c r="R124" s="120">
        <f>R125</f>
        <v>0</v>
      </c>
      <c r="S124" s="51"/>
      <c r="T124" s="121">
        <f>T125</f>
        <v>0</v>
      </c>
      <c r="AT124" s="15" t="s">
        <v>80</v>
      </c>
      <c r="AU124" s="15" t="s">
        <v>141</v>
      </c>
      <c r="BK124" s="122">
        <f>BK125</f>
        <v>0</v>
      </c>
    </row>
    <row r="125" spans="2:63" s="11" customFormat="1" ht="25.95" customHeight="1">
      <c r="B125" s="123"/>
      <c r="D125" s="124" t="s">
        <v>80</v>
      </c>
      <c r="E125" s="125" t="s">
        <v>2009</v>
      </c>
      <c r="F125" s="125" t="s">
        <v>2010</v>
      </c>
      <c r="I125" s="126"/>
      <c r="J125" s="127">
        <f>BK125</f>
        <v>0</v>
      </c>
      <c r="L125" s="123"/>
      <c r="M125" s="128"/>
      <c r="P125" s="129">
        <f>P126+P159+P166</f>
        <v>0</v>
      </c>
      <c r="R125" s="129">
        <f>R126+R159+R166</f>
        <v>0</v>
      </c>
      <c r="T125" s="130">
        <f>T126+T159+T166</f>
        <v>0</v>
      </c>
      <c r="AR125" s="124" t="s">
        <v>90</v>
      </c>
      <c r="AT125" s="131" t="s">
        <v>80</v>
      </c>
      <c r="AU125" s="131" t="s">
        <v>81</v>
      </c>
      <c r="AY125" s="124" t="s">
        <v>168</v>
      </c>
      <c r="BK125" s="132">
        <f>BK126+BK159+BK166</f>
        <v>0</v>
      </c>
    </row>
    <row r="126" spans="2:63" s="11" customFormat="1" ht="22.8" customHeight="1">
      <c r="B126" s="123"/>
      <c r="D126" s="124" t="s">
        <v>80</v>
      </c>
      <c r="E126" s="133" t="s">
        <v>2011</v>
      </c>
      <c r="F126" s="133" t="s">
        <v>2012</v>
      </c>
      <c r="I126" s="126"/>
      <c r="J126" s="134">
        <f>BK126</f>
        <v>0</v>
      </c>
      <c r="L126" s="123"/>
      <c r="M126" s="128"/>
      <c r="P126" s="129">
        <f>SUM(P127:P158)</f>
        <v>0</v>
      </c>
      <c r="R126" s="129">
        <f>SUM(R127:R158)</f>
        <v>0</v>
      </c>
      <c r="T126" s="130">
        <f>SUM(T127:T158)</f>
        <v>0</v>
      </c>
      <c r="AR126" s="124" t="s">
        <v>88</v>
      </c>
      <c r="AT126" s="131" t="s">
        <v>80</v>
      </c>
      <c r="AU126" s="131" t="s">
        <v>88</v>
      </c>
      <c r="AY126" s="124" t="s">
        <v>168</v>
      </c>
      <c r="BK126" s="132">
        <f>SUM(BK127:BK158)</f>
        <v>0</v>
      </c>
    </row>
    <row r="127" spans="2:65" s="1" customFormat="1" ht="16.5" customHeight="1">
      <c r="B127" s="30"/>
      <c r="C127" s="235" t="s">
        <v>88</v>
      </c>
      <c r="D127" s="235" t="s">
        <v>170</v>
      </c>
      <c r="E127" s="236" t="s">
        <v>2013</v>
      </c>
      <c r="F127" s="237" t="s">
        <v>2014</v>
      </c>
      <c r="G127" s="238" t="s">
        <v>1113</v>
      </c>
      <c r="H127" s="239">
        <v>1</v>
      </c>
      <c r="I127" s="240"/>
      <c r="J127" s="241">
        <f>ROUND(I127*H127,2)</f>
        <v>0</v>
      </c>
      <c r="K127" s="142"/>
      <c r="L127" s="30"/>
      <c r="M127" s="143" t="s">
        <v>1</v>
      </c>
      <c r="N127" s="144" t="s">
        <v>46</v>
      </c>
      <c r="P127" s="145">
        <f>O127*H127</f>
        <v>0</v>
      </c>
      <c r="Q127" s="145">
        <v>0</v>
      </c>
      <c r="R127" s="145">
        <f>Q127*H127</f>
        <v>0</v>
      </c>
      <c r="S127" s="145">
        <v>0</v>
      </c>
      <c r="T127" s="146">
        <f>S127*H127</f>
        <v>0</v>
      </c>
      <c r="AR127" s="147" t="s">
        <v>174</v>
      </c>
      <c r="AT127" s="147" t="s">
        <v>170</v>
      </c>
      <c r="AU127" s="147" t="s">
        <v>90</v>
      </c>
      <c r="AY127" s="15" t="s">
        <v>168</v>
      </c>
      <c r="BE127" s="148">
        <f>IF(N127="základní",J127,0)</f>
        <v>0</v>
      </c>
      <c r="BF127" s="148">
        <f>IF(N127="snížená",J127,0)</f>
        <v>0</v>
      </c>
      <c r="BG127" s="148">
        <f>IF(N127="zákl. přenesená",J127,0)</f>
        <v>0</v>
      </c>
      <c r="BH127" s="148">
        <f>IF(N127="sníž. přenesená",J127,0)</f>
        <v>0</v>
      </c>
      <c r="BI127" s="148">
        <f>IF(N127="nulová",J127,0)</f>
        <v>0</v>
      </c>
      <c r="BJ127" s="15" t="s">
        <v>88</v>
      </c>
      <c r="BK127" s="148">
        <f>ROUND(I127*H127,2)</f>
        <v>0</v>
      </c>
      <c r="BL127" s="15" t="s">
        <v>174</v>
      </c>
      <c r="BM127" s="147" t="s">
        <v>90</v>
      </c>
    </row>
    <row r="128" spans="2:47" s="1" customFormat="1" ht="28.8">
      <c r="B128" s="30"/>
      <c r="D128" s="154" t="s">
        <v>414</v>
      </c>
      <c r="F128" s="182" t="s">
        <v>2015</v>
      </c>
      <c r="I128" s="151"/>
      <c r="L128" s="30"/>
      <c r="M128" s="152"/>
      <c r="T128" s="54"/>
      <c r="AT128" s="15" t="s">
        <v>414</v>
      </c>
      <c r="AU128" s="15" t="s">
        <v>90</v>
      </c>
    </row>
    <row r="129" spans="2:65" s="1" customFormat="1" ht="16.5" customHeight="1">
      <c r="B129" s="30"/>
      <c r="C129" s="135" t="s">
        <v>90</v>
      </c>
      <c r="D129" s="135" t="s">
        <v>170</v>
      </c>
      <c r="E129" s="136" t="s">
        <v>2016</v>
      </c>
      <c r="F129" s="137" t="s">
        <v>2017</v>
      </c>
      <c r="G129" s="138" t="s">
        <v>208</v>
      </c>
      <c r="H129" s="139">
        <v>1440</v>
      </c>
      <c r="I129" s="140"/>
      <c r="J129" s="141">
        <f>ROUND(I129*H129,2)</f>
        <v>0</v>
      </c>
      <c r="K129" s="142"/>
      <c r="L129" s="30"/>
      <c r="M129" s="143" t="s">
        <v>1</v>
      </c>
      <c r="N129" s="144" t="s">
        <v>46</v>
      </c>
      <c r="P129" s="145">
        <f>O129*H129</f>
        <v>0</v>
      </c>
      <c r="Q129" s="145">
        <v>0</v>
      </c>
      <c r="R129" s="145">
        <f>Q129*H129</f>
        <v>0</v>
      </c>
      <c r="S129" s="145">
        <v>0</v>
      </c>
      <c r="T129" s="146">
        <f>S129*H129</f>
        <v>0</v>
      </c>
      <c r="AR129" s="147" t="s">
        <v>174</v>
      </c>
      <c r="AT129" s="147" t="s">
        <v>170</v>
      </c>
      <c r="AU129" s="147" t="s">
        <v>90</v>
      </c>
      <c r="AY129" s="15" t="s">
        <v>168</v>
      </c>
      <c r="BE129" s="148">
        <f>IF(N129="základní",J129,0)</f>
        <v>0</v>
      </c>
      <c r="BF129" s="148">
        <f>IF(N129="snížená",J129,0)</f>
        <v>0</v>
      </c>
      <c r="BG129" s="148">
        <f>IF(N129="zákl. přenesená",J129,0)</f>
        <v>0</v>
      </c>
      <c r="BH129" s="148">
        <f>IF(N129="sníž. přenesená",J129,0)</f>
        <v>0</v>
      </c>
      <c r="BI129" s="148">
        <f>IF(N129="nulová",J129,0)</f>
        <v>0</v>
      </c>
      <c r="BJ129" s="15" t="s">
        <v>88</v>
      </c>
      <c r="BK129" s="148">
        <f>ROUND(I129*H129,2)</f>
        <v>0</v>
      </c>
      <c r="BL129" s="15" t="s">
        <v>174</v>
      </c>
      <c r="BM129" s="147" t="s">
        <v>174</v>
      </c>
    </row>
    <row r="130" spans="2:47" s="1" customFormat="1" ht="57.6">
      <c r="B130" s="30"/>
      <c r="D130" s="154" t="s">
        <v>414</v>
      </c>
      <c r="F130" s="182" t="s">
        <v>2018</v>
      </c>
      <c r="I130" s="151"/>
      <c r="L130" s="30"/>
      <c r="M130" s="152"/>
      <c r="T130" s="54"/>
      <c r="AT130" s="15" t="s">
        <v>414</v>
      </c>
      <c r="AU130" s="15" t="s">
        <v>90</v>
      </c>
    </row>
    <row r="131" spans="2:65" s="1" customFormat="1" ht="16.5" customHeight="1">
      <c r="B131" s="30"/>
      <c r="C131" s="135" t="s">
        <v>98</v>
      </c>
      <c r="D131" s="135" t="s">
        <v>170</v>
      </c>
      <c r="E131" s="136" t="s">
        <v>2019</v>
      </c>
      <c r="F131" s="137" t="s">
        <v>2020</v>
      </c>
      <c r="G131" s="138" t="s">
        <v>1113</v>
      </c>
      <c r="H131" s="139">
        <v>1</v>
      </c>
      <c r="I131" s="140"/>
      <c r="J131" s="141">
        <f>ROUND(I131*H131,2)</f>
        <v>0</v>
      </c>
      <c r="K131" s="142"/>
      <c r="L131" s="30"/>
      <c r="M131" s="143" t="s">
        <v>1</v>
      </c>
      <c r="N131" s="144" t="s">
        <v>46</v>
      </c>
      <c r="P131" s="145">
        <f>O131*H131</f>
        <v>0</v>
      </c>
      <c r="Q131" s="145">
        <v>0</v>
      </c>
      <c r="R131" s="145">
        <f>Q131*H131</f>
        <v>0</v>
      </c>
      <c r="S131" s="145">
        <v>0</v>
      </c>
      <c r="T131" s="146">
        <f>S131*H131</f>
        <v>0</v>
      </c>
      <c r="AR131" s="147" t="s">
        <v>174</v>
      </c>
      <c r="AT131" s="147" t="s">
        <v>170</v>
      </c>
      <c r="AU131" s="147" t="s">
        <v>90</v>
      </c>
      <c r="AY131" s="15" t="s">
        <v>168</v>
      </c>
      <c r="BE131" s="148">
        <f>IF(N131="základní",J131,0)</f>
        <v>0</v>
      </c>
      <c r="BF131" s="148">
        <f>IF(N131="snížená",J131,0)</f>
        <v>0</v>
      </c>
      <c r="BG131" s="148">
        <f>IF(N131="zákl. přenesená",J131,0)</f>
        <v>0</v>
      </c>
      <c r="BH131" s="148">
        <f>IF(N131="sníž. přenesená",J131,0)</f>
        <v>0</v>
      </c>
      <c r="BI131" s="148">
        <f>IF(N131="nulová",J131,0)</f>
        <v>0</v>
      </c>
      <c r="BJ131" s="15" t="s">
        <v>88</v>
      </c>
      <c r="BK131" s="148">
        <f>ROUND(I131*H131,2)</f>
        <v>0</v>
      </c>
      <c r="BL131" s="15" t="s">
        <v>174</v>
      </c>
      <c r="BM131" s="147" t="s">
        <v>205</v>
      </c>
    </row>
    <row r="132" spans="2:47" s="1" customFormat="1" ht="28.8">
      <c r="B132" s="30"/>
      <c r="D132" s="154" t="s">
        <v>414</v>
      </c>
      <c r="F132" s="182" t="s">
        <v>2021</v>
      </c>
      <c r="I132" s="151"/>
      <c r="L132" s="30"/>
      <c r="M132" s="152"/>
      <c r="T132" s="54"/>
      <c r="AT132" s="15" t="s">
        <v>414</v>
      </c>
      <c r="AU132" s="15" t="s">
        <v>90</v>
      </c>
    </row>
    <row r="133" spans="2:65" s="1" customFormat="1" ht="16.5" customHeight="1">
      <c r="B133" s="30"/>
      <c r="C133" s="135" t="s">
        <v>174</v>
      </c>
      <c r="D133" s="135" t="s">
        <v>170</v>
      </c>
      <c r="E133" s="136" t="s">
        <v>2022</v>
      </c>
      <c r="F133" s="137" t="s">
        <v>2023</v>
      </c>
      <c r="G133" s="138" t="s">
        <v>1113</v>
      </c>
      <c r="H133" s="139">
        <v>12</v>
      </c>
      <c r="I133" s="140"/>
      <c r="J133" s="141">
        <f>ROUND(I133*H133,2)</f>
        <v>0</v>
      </c>
      <c r="K133" s="142"/>
      <c r="L133" s="30"/>
      <c r="M133" s="143" t="s">
        <v>1</v>
      </c>
      <c r="N133" s="144" t="s">
        <v>46</v>
      </c>
      <c r="P133" s="145">
        <f>O133*H133</f>
        <v>0</v>
      </c>
      <c r="Q133" s="145">
        <v>0</v>
      </c>
      <c r="R133" s="145">
        <f>Q133*H133</f>
        <v>0</v>
      </c>
      <c r="S133" s="145">
        <v>0</v>
      </c>
      <c r="T133" s="146">
        <f>S133*H133</f>
        <v>0</v>
      </c>
      <c r="AR133" s="147" t="s">
        <v>174</v>
      </c>
      <c r="AT133" s="147" t="s">
        <v>170</v>
      </c>
      <c r="AU133" s="147" t="s">
        <v>90</v>
      </c>
      <c r="AY133" s="15" t="s">
        <v>168</v>
      </c>
      <c r="BE133" s="148">
        <f>IF(N133="základní",J133,0)</f>
        <v>0</v>
      </c>
      <c r="BF133" s="148">
        <f>IF(N133="snížená",J133,0)</f>
        <v>0</v>
      </c>
      <c r="BG133" s="148">
        <f>IF(N133="zákl. přenesená",J133,0)</f>
        <v>0</v>
      </c>
      <c r="BH133" s="148">
        <f>IF(N133="sníž. přenesená",J133,0)</f>
        <v>0</v>
      </c>
      <c r="BI133" s="148">
        <f>IF(N133="nulová",J133,0)</f>
        <v>0</v>
      </c>
      <c r="BJ133" s="15" t="s">
        <v>88</v>
      </c>
      <c r="BK133" s="148">
        <f>ROUND(I133*H133,2)</f>
        <v>0</v>
      </c>
      <c r="BL133" s="15" t="s">
        <v>174</v>
      </c>
      <c r="BM133" s="147" t="s">
        <v>221</v>
      </c>
    </row>
    <row r="134" spans="2:47" s="1" customFormat="1" ht="28.8">
      <c r="B134" s="30"/>
      <c r="D134" s="154" t="s">
        <v>414</v>
      </c>
      <c r="F134" s="182" t="s">
        <v>2024</v>
      </c>
      <c r="I134" s="151"/>
      <c r="L134" s="30"/>
      <c r="M134" s="152"/>
      <c r="T134" s="54"/>
      <c r="AT134" s="15" t="s">
        <v>414</v>
      </c>
      <c r="AU134" s="15" t="s">
        <v>90</v>
      </c>
    </row>
    <row r="135" spans="2:65" s="1" customFormat="1" ht="16.5" customHeight="1">
      <c r="B135" s="30"/>
      <c r="C135" s="135" t="s">
        <v>198</v>
      </c>
      <c r="D135" s="135" t="s">
        <v>170</v>
      </c>
      <c r="E135" s="136" t="s">
        <v>2025</v>
      </c>
      <c r="F135" s="137" t="s">
        <v>2026</v>
      </c>
      <c r="G135" s="138" t="s">
        <v>1113</v>
      </c>
      <c r="H135" s="139">
        <v>6</v>
      </c>
      <c r="I135" s="140"/>
      <c r="J135" s="141">
        <f>ROUND(I135*H135,2)</f>
        <v>0</v>
      </c>
      <c r="K135" s="142"/>
      <c r="L135" s="30"/>
      <c r="M135" s="143" t="s">
        <v>1</v>
      </c>
      <c r="N135" s="144" t="s">
        <v>46</v>
      </c>
      <c r="P135" s="145">
        <f>O135*H135</f>
        <v>0</v>
      </c>
      <c r="Q135" s="145">
        <v>0</v>
      </c>
      <c r="R135" s="145">
        <f>Q135*H135</f>
        <v>0</v>
      </c>
      <c r="S135" s="145">
        <v>0</v>
      </c>
      <c r="T135" s="146">
        <f>S135*H135</f>
        <v>0</v>
      </c>
      <c r="AR135" s="147" t="s">
        <v>174</v>
      </c>
      <c r="AT135" s="147" t="s">
        <v>170</v>
      </c>
      <c r="AU135" s="147" t="s">
        <v>90</v>
      </c>
      <c r="AY135" s="15" t="s">
        <v>168</v>
      </c>
      <c r="BE135" s="148">
        <f>IF(N135="základní",J135,0)</f>
        <v>0</v>
      </c>
      <c r="BF135" s="148">
        <f>IF(N135="snížená",J135,0)</f>
        <v>0</v>
      </c>
      <c r="BG135" s="148">
        <f>IF(N135="zákl. přenesená",J135,0)</f>
        <v>0</v>
      </c>
      <c r="BH135" s="148">
        <f>IF(N135="sníž. přenesená",J135,0)</f>
        <v>0</v>
      </c>
      <c r="BI135" s="148">
        <f>IF(N135="nulová",J135,0)</f>
        <v>0</v>
      </c>
      <c r="BJ135" s="15" t="s">
        <v>88</v>
      </c>
      <c r="BK135" s="148">
        <f>ROUND(I135*H135,2)</f>
        <v>0</v>
      </c>
      <c r="BL135" s="15" t="s">
        <v>174</v>
      </c>
      <c r="BM135" s="147" t="s">
        <v>230</v>
      </c>
    </row>
    <row r="136" spans="2:47" s="1" customFormat="1" ht="19.2">
      <c r="B136" s="30"/>
      <c r="D136" s="154" t="s">
        <v>414</v>
      </c>
      <c r="F136" s="182" t="s">
        <v>2027</v>
      </c>
      <c r="I136" s="151"/>
      <c r="L136" s="30"/>
      <c r="M136" s="152"/>
      <c r="T136" s="54"/>
      <c r="AT136" s="15" t="s">
        <v>414</v>
      </c>
      <c r="AU136" s="15" t="s">
        <v>90</v>
      </c>
    </row>
    <row r="137" spans="2:65" s="1" customFormat="1" ht="16.5" customHeight="1">
      <c r="B137" s="30"/>
      <c r="C137" s="135" t="s">
        <v>205</v>
      </c>
      <c r="D137" s="135" t="s">
        <v>170</v>
      </c>
      <c r="E137" s="136" t="s">
        <v>2028</v>
      </c>
      <c r="F137" s="137" t="s">
        <v>2029</v>
      </c>
      <c r="G137" s="138" t="s">
        <v>1113</v>
      </c>
      <c r="H137" s="139">
        <v>4</v>
      </c>
      <c r="I137" s="140"/>
      <c r="J137" s="141">
        <f>ROUND(I137*H137,2)</f>
        <v>0</v>
      </c>
      <c r="K137" s="142"/>
      <c r="L137" s="30"/>
      <c r="M137" s="143" t="s">
        <v>1</v>
      </c>
      <c r="N137" s="144" t="s">
        <v>46</v>
      </c>
      <c r="P137" s="145">
        <f>O137*H137</f>
        <v>0</v>
      </c>
      <c r="Q137" s="145">
        <v>0</v>
      </c>
      <c r="R137" s="145">
        <f>Q137*H137</f>
        <v>0</v>
      </c>
      <c r="S137" s="145">
        <v>0</v>
      </c>
      <c r="T137" s="146">
        <f>S137*H137</f>
        <v>0</v>
      </c>
      <c r="AR137" s="147" t="s">
        <v>174</v>
      </c>
      <c r="AT137" s="147" t="s">
        <v>170</v>
      </c>
      <c r="AU137" s="147" t="s">
        <v>90</v>
      </c>
      <c r="AY137" s="15" t="s">
        <v>168</v>
      </c>
      <c r="BE137" s="148">
        <f>IF(N137="základní",J137,0)</f>
        <v>0</v>
      </c>
      <c r="BF137" s="148">
        <f>IF(N137="snížená",J137,0)</f>
        <v>0</v>
      </c>
      <c r="BG137" s="148">
        <f>IF(N137="zákl. přenesená",J137,0)</f>
        <v>0</v>
      </c>
      <c r="BH137" s="148">
        <f>IF(N137="sníž. přenesená",J137,0)</f>
        <v>0</v>
      </c>
      <c r="BI137" s="148">
        <f>IF(N137="nulová",J137,0)</f>
        <v>0</v>
      </c>
      <c r="BJ137" s="15" t="s">
        <v>88</v>
      </c>
      <c r="BK137" s="148">
        <f>ROUND(I137*H137,2)</f>
        <v>0</v>
      </c>
      <c r="BL137" s="15" t="s">
        <v>174</v>
      </c>
      <c r="BM137" s="147" t="s">
        <v>8</v>
      </c>
    </row>
    <row r="138" spans="2:47" s="1" customFormat="1" ht="19.2">
      <c r="B138" s="30"/>
      <c r="D138" s="154" t="s">
        <v>414</v>
      </c>
      <c r="F138" s="182" t="s">
        <v>2030</v>
      </c>
      <c r="I138" s="151"/>
      <c r="L138" s="30"/>
      <c r="M138" s="152"/>
      <c r="T138" s="54"/>
      <c r="AT138" s="15" t="s">
        <v>414</v>
      </c>
      <c r="AU138" s="15" t="s">
        <v>90</v>
      </c>
    </row>
    <row r="139" spans="2:65" s="1" customFormat="1" ht="16.5" customHeight="1">
      <c r="B139" s="30"/>
      <c r="C139" s="135" t="s">
        <v>214</v>
      </c>
      <c r="D139" s="135" t="s">
        <v>170</v>
      </c>
      <c r="E139" s="136" t="s">
        <v>2031</v>
      </c>
      <c r="F139" s="137" t="s">
        <v>2032</v>
      </c>
      <c r="G139" s="138" t="s">
        <v>1113</v>
      </c>
      <c r="H139" s="139">
        <v>12</v>
      </c>
      <c r="I139" s="140"/>
      <c r="J139" s="141">
        <f>ROUND(I139*H139,2)</f>
        <v>0</v>
      </c>
      <c r="K139" s="142"/>
      <c r="L139" s="30"/>
      <c r="M139" s="143" t="s">
        <v>1</v>
      </c>
      <c r="N139" s="144" t="s">
        <v>46</v>
      </c>
      <c r="P139" s="145">
        <f>O139*H139</f>
        <v>0</v>
      </c>
      <c r="Q139" s="145">
        <v>0</v>
      </c>
      <c r="R139" s="145">
        <f>Q139*H139</f>
        <v>0</v>
      </c>
      <c r="S139" s="145">
        <v>0</v>
      </c>
      <c r="T139" s="146">
        <f>S139*H139</f>
        <v>0</v>
      </c>
      <c r="AR139" s="147" t="s">
        <v>174</v>
      </c>
      <c r="AT139" s="147" t="s">
        <v>170</v>
      </c>
      <c r="AU139" s="147" t="s">
        <v>90</v>
      </c>
      <c r="AY139" s="15" t="s">
        <v>168</v>
      </c>
      <c r="BE139" s="148">
        <f>IF(N139="základní",J139,0)</f>
        <v>0</v>
      </c>
      <c r="BF139" s="148">
        <f>IF(N139="snížená",J139,0)</f>
        <v>0</v>
      </c>
      <c r="BG139" s="148">
        <f>IF(N139="zákl. přenesená",J139,0)</f>
        <v>0</v>
      </c>
      <c r="BH139" s="148">
        <f>IF(N139="sníž. přenesená",J139,0)</f>
        <v>0</v>
      </c>
      <c r="BI139" s="148">
        <f>IF(N139="nulová",J139,0)</f>
        <v>0</v>
      </c>
      <c r="BJ139" s="15" t="s">
        <v>88</v>
      </c>
      <c r="BK139" s="148">
        <f>ROUND(I139*H139,2)</f>
        <v>0</v>
      </c>
      <c r="BL139" s="15" t="s">
        <v>174</v>
      </c>
      <c r="BM139" s="147" t="s">
        <v>252</v>
      </c>
    </row>
    <row r="140" spans="2:47" s="1" customFormat="1" ht="19.2">
      <c r="B140" s="30"/>
      <c r="D140" s="154" t="s">
        <v>414</v>
      </c>
      <c r="F140" s="182" t="s">
        <v>2033</v>
      </c>
      <c r="I140" s="151"/>
      <c r="L140" s="30"/>
      <c r="M140" s="152"/>
      <c r="T140" s="54"/>
      <c r="AT140" s="15" t="s">
        <v>414</v>
      </c>
      <c r="AU140" s="15" t="s">
        <v>90</v>
      </c>
    </row>
    <row r="141" spans="2:65" s="1" customFormat="1" ht="16.5" customHeight="1">
      <c r="B141" s="30"/>
      <c r="C141" s="135" t="s">
        <v>221</v>
      </c>
      <c r="D141" s="135" t="s">
        <v>170</v>
      </c>
      <c r="E141" s="136" t="s">
        <v>2034</v>
      </c>
      <c r="F141" s="137" t="s">
        <v>2035</v>
      </c>
      <c r="G141" s="138" t="s">
        <v>1113</v>
      </c>
      <c r="H141" s="139">
        <v>4</v>
      </c>
      <c r="I141" s="140"/>
      <c r="J141" s="141">
        <f>ROUND(I141*H141,2)</f>
        <v>0</v>
      </c>
      <c r="K141" s="142"/>
      <c r="L141" s="30"/>
      <c r="M141" s="143" t="s">
        <v>1</v>
      </c>
      <c r="N141" s="144" t="s">
        <v>46</v>
      </c>
      <c r="P141" s="145">
        <f>O141*H141</f>
        <v>0</v>
      </c>
      <c r="Q141" s="145">
        <v>0</v>
      </c>
      <c r="R141" s="145">
        <f>Q141*H141</f>
        <v>0</v>
      </c>
      <c r="S141" s="145">
        <v>0</v>
      </c>
      <c r="T141" s="146">
        <f>S141*H141</f>
        <v>0</v>
      </c>
      <c r="AR141" s="147" t="s">
        <v>174</v>
      </c>
      <c r="AT141" s="147" t="s">
        <v>170</v>
      </c>
      <c r="AU141" s="147" t="s">
        <v>90</v>
      </c>
      <c r="AY141" s="15" t="s">
        <v>168</v>
      </c>
      <c r="BE141" s="148">
        <f>IF(N141="základní",J141,0)</f>
        <v>0</v>
      </c>
      <c r="BF141" s="148">
        <f>IF(N141="snížená",J141,0)</f>
        <v>0</v>
      </c>
      <c r="BG141" s="148">
        <f>IF(N141="zákl. přenesená",J141,0)</f>
        <v>0</v>
      </c>
      <c r="BH141" s="148">
        <f>IF(N141="sníž. přenesená",J141,0)</f>
        <v>0</v>
      </c>
      <c r="BI141" s="148">
        <f>IF(N141="nulová",J141,0)</f>
        <v>0</v>
      </c>
      <c r="BJ141" s="15" t="s">
        <v>88</v>
      </c>
      <c r="BK141" s="148">
        <f>ROUND(I141*H141,2)</f>
        <v>0</v>
      </c>
      <c r="BL141" s="15" t="s">
        <v>174</v>
      </c>
      <c r="BM141" s="147" t="s">
        <v>263</v>
      </c>
    </row>
    <row r="142" spans="2:47" s="1" customFormat="1" ht="28.8">
      <c r="B142" s="30"/>
      <c r="D142" s="154" t="s">
        <v>414</v>
      </c>
      <c r="F142" s="182" t="s">
        <v>2036</v>
      </c>
      <c r="I142" s="151"/>
      <c r="L142" s="30"/>
      <c r="M142" s="152"/>
      <c r="T142" s="54"/>
      <c r="AT142" s="15" t="s">
        <v>414</v>
      </c>
      <c r="AU142" s="15" t="s">
        <v>90</v>
      </c>
    </row>
    <row r="143" spans="2:65" s="1" customFormat="1" ht="16.5" customHeight="1">
      <c r="B143" s="30"/>
      <c r="C143" s="135" t="s">
        <v>203</v>
      </c>
      <c r="D143" s="135" t="s">
        <v>170</v>
      </c>
      <c r="E143" s="136" t="s">
        <v>2037</v>
      </c>
      <c r="F143" s="137" t="s">
        <v>2038</v>
      </c>
      <c r="G143" s="138" t="s">
        <v>208</v>
      </c>
      <c r="H143" s="139">
        <v>80</v>
      </c>
      <c r="I143" s="140"/>
      <c r="J143" s="141">
        <f>ROUND(I143*H143,2)</f>
        <v>0</v>
      </c>
      <c r="K143" s="142"/>
      <c r="L143" s="30"/>
      <c r="M143" s="143" t="s">
        <v>1</v>
      </c>
      <c r="N143" s="144" t="s">
        <v>46</v>
      </c>
      <c r="P143" s="145">
        <f>O143*H143</f>
        <v>0</v>
      </c>
      <c r="Q143" s="145">
        <v>0</v>
      </c>
      <c r="R143" s="145">
        <f>Q143*H143</f>
        <v>0</v>
      </c>
      <c r="S143" s="145">
        <v>0</v>
      </c>
      <c r="T143" s="146">
        <f>S143*H143</f>
        <v>0</v>
      </c>
      <c r="AR143" s="147" t="s">
        <v>174</v>
      </c>
      <c r="AT143" s="147" t="s">
        <v>170</v>
      </c>
      <c r="AU143" s="147" t="s">
        <v>90</v>
      </c>
      <c r="AY143" s="15" t="s">
        <v>168</v>
      </c>
      <c r="BE143" s="148">
        <f>IF(N143="základní",J143,0)</f>
        <v>0</v>
      </c>
      <c r="BF143" s="148">
        <f>IF(N143="snížená",J143,0)</f>
        <v>0</v>
      </c>
      <c r="BG143" s="148">
        <f>IF(N143="zákl. přenesená",J143,0)</f>
        <v>0</v>
      </c>
      <c r="BH143" s="148">
        <f>IF(N143="sníž. přenesená",J143,0)</f>
        <v>0</v>
      </c>
      <c r="BI143" s="148">
        <f>IF(N143="nulová",J143,0)</f>
        <v>0</v>
      </c>
      <c r="BJ143" s="15" t="s">
        <v>88</v>
      </c>
      <c r="BK143" s="148">
        <f>ROUND(I143*H143,2)</f>
        <v>0</v>
      </c>
      <c r="BL143" s="15" t="s">
        <v>174</v>
      </c>
      <c r="BM143" s="147" t="s">
        <v>275</v>
      </c>
    </row>
    <row r="144" spans="2:47" s="1" customFormat="1" ht="19.2">
      <c r="B144" s="30"/>
      <c r="D144" s="154" t="s">
        <v>414</v>
      </c>
      <c r="F144" s="182" t="s">
        <v>2039</v>
      </c>
      <c r="I144" s="151"/>
      <c r="L144" s="30"/>
      <c r="M144" s="152"/>
      <c r="T144" s="54"/>
      <c r="AT144" s="15" t="s">
        <v>414</v>
      </c>
      <c r="AU144" s="15" t="s">
        <v>90</v>
      </c>
    </row>
    <row r="145" spans="2:65" s="1" customFormat="1" ht="16.5" customHeight="1">
      <c r="B145" s="30"/>
      <c r="C145" s="135" t="s">
        <v>230</v>
      </c>
      <c r="D145" s="135" t="s">
        <v>170</v>
      </c>
      <c r="E145" s="136" t="s">
        <v>2040</v>
      </c>
      <c r="F145" s="137" t="s">
        <v>2041</v>
      </c>
      <c r="G145" s="138" t="s">
        <v>208</v>
      </c>
      <c r="H145" s="139">
        <v>60</v>
      </c>
      <c r="I145" s="140"/>
      <c r="J145" s="141">
        <f>ROUND(I145*H145,2)</f>
        <v>0</v>
      </c>
      <c r="K145" s="142"/>
      <c r="L145" s="30"/>
      <c r="M145" s="143" t="s">
        <v>1</v>
      </c>
      <c r="N145" s="144" t="s">
        <v>46</v>
      </c>
      <c r="P145" s="145">
        <f>O145*H145</f>
        <v>0</v>
      </c>
      <c r="Q145" s="145">
        <v>0</v>
      </c>
      <c r="R145" s="145">
        <f>Q145*H145</f>
        <v>0</v>
      </c>
      <c r="S145" s="145">
        <v>0</v>
      </c>
      <c r="T145" s="146">
        <f>S145*H145</f>
        <v>0</v>
      </c>
      <c r="AR145" s="147" t="s">
        <v>174</v>
      </c>
      <c r="AT145" s="147" t="s">
        <v>170</v>
      </c>
      <c r="AU145" s="147" t="s">
        <v>90</v>
      </c>
      <c r="AY145" s="15" t="s">
        <v>168</v>
      </c>
      <c r="BE145" s="148">
        <f>IF(N145="základní",J145,0)</f>
        <v>0</v>
      </c>
      <c r="BF145" s="148">
        <f>IF(N145="snížená",J145,0)</f>
        <v>0</v>
      </c>
      <c r="BG145" s="148">
        <f>IF(N145="zákl. přenesená",J145,0)</f>
        <v>0</v>
      </c>
      <c r="BH145" s="148">
        <f>IF(N145="sníž. přenesená",J145,0)</f>
        <v>0</v>
      </c>
      <c r="BI145" s="148">
        <f>IF(N145="nulová",J145,0)</f>
        <v>0</v>
      </c>
      <c r="BJ145" s="15" t="s">
        <v>88</v>
      </c>
      <c r="BK145" s="148">
        <f>ROUND(I145*H145,2)</f>
        <v>0</v>
      </c>
      <c r="BL145" s="15" t="s">
        <v>174</v>
      </c>
      <c r="BM145" s="147" t="s">
        <v>287</v>
      </c>
    </row>
    <row r="146" spans="2:47" s="1" customFormat="1" ht="28.8">
      <c r="B146" s="30"/>
      <c r="D146" s="154" t="s">
        <v>414</v>
      </c>
      <c r="F146" s="182" t="s">
        <v>2042</v>
      </c>
      <c r="I146" s="151"/>
      <c r="L146" s="30"/>
      <c r="M146" s="152"/>
      <c r="T146" s="54"/>
      <c r="AT146" s="15" t="s">
        <v>414</v>
      </c>
      <c r="AU146" s="15" t="s">
        <v>90</v>
      </c>
    </row>
    <row r="147" spans="2:65" s="1" customFormat="1" ht="16.5" customHeight="1">
      <c r="B147" s="30"/>
      <c r="C147" s="135" t="s">
        <v>236</v>
      </c>
      <c r="D147" s="135" t="s">
        <v>170</v>
      </c>
      <c r="E147" s="136" t="s">
        <v>2043</v>
      </c>
      <c r="F147" s="137" t="s">
        <v>2044</v>
      </c>
      <c r="G147" s="138" t="s">
        <v>208</v>
      </c>
      <c r="H147" s="139">
        <v>20</v>
      </c>
      <c r="I147" s="140"/>
      <c r="J147" s="141">
        <f>ROUND(I147*H147,2)</f>
        <v>0</v>
      </c>
      <c r="K147" s="142"/>
      <c r="L147" s="30"/>
      <c r="M147" s="143" t="s">
        <v>1</v>
      </c>
      <c r="N147" s="144" t="s">
        <v>46</v>
      </c>
      <c r="P147" s="145">
        <f>O147*H147</f>
        <v>0</v>
      </c>
      <c r="Q147" s="145">
        <v>0</v>
      </c>
      <c r="R147" s="145">
        <f>Q147*H147</f>
        <v>0</v>
      </c>
      <c r="S147" s="145">
        <v>0</v>
      </c>
      <c r="T147" s="146">
        <f>S147*H147</f>
        <v>0</v>
      </c>
      <c r="AR147" s="147" t="s">
        <v>174</v>
      </c>
      <c r="AT147" s="147" t="s">
        <v>170</v>
      </c>
      <c r="AU147" s="147" t="s">
        <v>90</v>
      </c>
      <c r="AY147" s="15" t="s">
        <v>168</v>
      </c>
      <c r="BE147" s="148">
        <f>IF(N147="základní",J147,0)</f>
        <v>0</v>
      </c>
      <c r="BF147" s="148">
        <f>IF(N147="snížená",J147,0)</f>
        <v>0</v>
      </c>
      <c r="BG147" s="148">
        <f>IF(N147="zákl. přenesená",J147,0)</f>
        <v>0</v>
      </c>
      <c r="BH147" s="148">
        <f>IF(N147="sníž. přenesená",J147,0)</f>
        <v>0</v>
      </c>
      <c r="BI147" s="148">
        <f>IF(N147="nulová",J147,0)</f>
        <v>0</v>
      </c>
      <c r="BJ147" s="15" t="s">
        <v>88</v>
      </c>
      <c r="BK147" s="148">
        <f>ROUND(I147*H147,2)</f>
        <v>0</v>
      </c>
      <c r="BL147" s="15" t="s">
        <v>174</v>
      </c>
      <c r="BM147" s="147" t="s">
        <v>299</v>
      </c>
    </row>
    <row r="148" spans="2:47" s="1" customFormat="1" ht="19.2">
      <c r="B148" s="30"/>
      <c r="D148" s="154" t="s">
        <v>414</v>
      </c>
      <c r="F148" s="182" t="s">
        <v>2045</v>
      </c>
      <c r="I148" s="151"/>
      <c r="L148" s="30"/>
      <c r="M148" s="152"/>
      <c r="T148" s="54"/>
      <c r="AT148" s="15" t="s">
        <v>414</v>
      </c>
      <c r="AU148" s="15" t="s">
        <v>90</v>
      </c>
    </row>
    <row r="149" spans="2:65" s="1" customFormat="1" ht="16.5" customHeight="1">
      <c r="B149" s="30"/>
      <c r="C149" s="135" t="s">
        <v>8</v>
      </c>
      <c r="D149" s="135" t="s">
        <v>170</v>
      </c>
      <c r="E149" s="136" t="s">
        <v>2046</v>
      </c>
      <c r="F149" s="137" t="s">
        <v>2047</v>
      </c>
      <c r="G149" s="138" t="s">
        <v>208</v>
      </c>
      <c r="H149" s="139">
        <v>50</v>
      </c>
      <c r="I149" s="140"/>
      <c r="J149" s="141">
        <f>ROUND(I149*H149,2)</f>
        <v>0</v>
      </c>
      <c r="K149" s="142"/>
      <c r="L149" s="30"/>
      <c r="M149" s="143" t="s">
        <v>1</v>
      </c>
      <c r="N149" s="144" t="s">
        <v>46</v>
      </c>
      <c r="P149" s="145">
        <f>O149*H149</f>
        <v>0</v>
      </c>
      <c r="Q149" s="145">
        <v>0</v>
      </c>
      <c r="R149" s="145">
        <f>Q149*H149</f>
        <v>0</v>
      </c>
      <c r="S149" s="145">
        <v>0</v>
      </c>
      <c r="T149" s="146">
        <f>S149*H149</f>
        <v>0</v>
      </c>
      <c r="AR149" s="147" t="s">
        <v>174</v>
      </c>
      <c r="AT149" s="147" t="s">
        <v>170</v>
      </c>
      <c r="AU149" s="147" t="s">
        <v>90</v>
      </c>
      <c r="AY149" s="15" t="s">
        <v>168</v>
      </c>
      <c r="BE149" s="148">
        <f>IF(N149="základní",J149,0)</f>
        <v>0</v>
      </c>
      <c r="BF149" s="148">
        <f>IF(N149="snížená",J149,0)</f>
        <v>0</v>
      </c>
      <c r="BG149" s="148">
        <f>IF(N149="zákl. přenesená",J149,0)</f>
        <v>0</v>
      </c>
      <c r="BH149" s="148">
        <f>IF(N149="sníž. přenesená",J149,0)</f>
        <v>0</v>
      </c>
      <c r="BI149" s="148">
        <f>IF(N149="nulová",J149,0)</f>
        <v>0</v>
      </c>
      <c r="BJ149" s="15" t="s">
        <v>88</v>
      </c>
      <c r="BK149" s="148">
        <f>ROUND(I149*H149,2)</f>
        <v>0</v>
      </c>
      <c r="BL149" s="15" t="s">
        <v>174</v>
      </c>
      <c r="BM149" s="147" t="s">
        <v>309</v>
      </c>
    </row>
    <row r="150" spans="2:47" s="1" customFormat="1" ht="19.2">
      <c r="B150" s="30"/>
      <c r="D150" s="154" t="s">
        <v>414</v>
      </c>
      <c r="F150" s="182" t="s">
        <v>2048</v>
      </c>
      <c r="I150" s="151"/>
      <c r="L150" s="30"/>
      <c r="M150" s="152"/>
      <c r="T150" s="54"/>
      <c r="AT150" s="15" t="s">
        <v>414</v>
      </c>
      <c r="AU150" s="15" t="s">
        <v>90</v>
      </c>
    </row>
    <row r="151" spans="2:65" s="1" customFormat="1" ht="16.5" customHeight="1">
      <c r="B151" s="30"/>
      <c r="C151" s="135" t="s">
        <v>246</v>
      </c>
      <c r="D151" s="135" t="s">
        <v>170</v>
      </c>
      <c r="E151" s="136" t="s">
        <v>2049</v>
      </c>
      <c r="F151" s="137" t="s">
        <v>2050</v>
      </c>
      <c r="G151" s="138" t="s">
        <v>566</v>
      </c>
      <c r="H151" s="139">
        <v>16</v>
      </c>
      <c r="I151" s="140"/>
      <c r="J151" s="141">
        <f>ROUND(I151*H151,2)</f>
        <v>0</v>
      </c>
      <c r="K151" s="142"/>
      <c r="L151" s="30"/>
      <c r="M151" s="143" t="s">
        <v>1</v>
      </c>
      <c r="N151" s="144" t="s">
        <v>46</v>
      </c>
      <c r="P151" s="145">
        <f>O151*H151</f>
        <v>0</v>
      </c>
      <c r="Q151" s="145">
        <v>0</v>
      </c>
      <c r="R151" s="145">
        <f>Q151*H151</f>
        <v>0</v>
      </c>
      <c r="S151" s="145">
        <v>0</v>
      </c>
      <c r="T151" s="146">
        <f>S151*H151</f>
        <v>0</v>
      </c>
      <c r="AR151" s="147" t="s">
        <v>174</v>
      </c>
      <c r="AT151" s="147" t="s">
        <v>170</v>
      </c>
      <c r="AU151" s="147" t="s">
        <v>90</v>
      </c>
      <c r="AY151" s="15" t="s">
        <v>168</v>
      </c>
      <c r="BE151" s="148">
        <f>IF(N151="základní",J151,0)</f>
        <v>0</v>
      </c>
      <c r="BF151" s="148">
        <f>IF(N151="snížená",J151,0)</f>
        <v>0</v>
      </c>
      <c r="BG151" s="148">
        <f>IF(N151="zákl. přenesená",J151,0)</f>
        <v>0</v>
      </c>
      <c r="BH151" s="148">
        <f>IF(N151="sníž. přenesená",J151,0)</f>
        <v>0</v>
      </c>
      <c r="BI151" s="148">
        <f>IF(N151="nulová",J151,0)</f>
        <v>0</v>
      </c>
      <c r="BJ151" s="15" t="s">
        <v>88</v>
      </c>
      <c r="BK151" s="148">
        <f>ROUND(I151*H151,2)</f>
        <v>0</v>
      </c>
      <c r="BL151" s="15" t="s">
        <v>174</v>
      </c>
      <c r="BM151" s="147" t="s">
        <v>322</v>
      </c>
    </row>
    <row r="152" spans="2:47" s="1" customFormat="1" ht="19.2">
      <c r="B152" s="30"/>
      <c r="D152" s="154" t="s">
        <v>414</v>
      </c>
      <c r="F152" s="182" t="s">
        <v>2051</v>
      </c>
      <c r="I152" s="151"/>
      <c r="L152" s="30"/>
      <c r="M152" s="152"/>
      <c r="T152" s="54"/>
      <c r="AT152" s="15" t="s">
        <v>414</v>
      </c>
      <c r="AU152" s="15" t="s">
        <v>90</v>
      </c>
    </row>
    <row r="153" spans="2:65" s="1" customFormat="1" ht="16.5" customHeight="1">
      <c r="B153" s="30"/>
      <c r="C153" s="135" t="s">
        <v>252</v>
      </c>
      <c r="D153" s="135" t="s">
        <v>170</v>
      </c>
      <c r="E153" s="136" t="s">
        <v>2052</v>
      </c>
      <c r="F153" s="137" t="s">
        <v>2053</v>
      </c>
      <c r="G153" s="138" t="s">
        <v>1113</v>
      </c>
      <c r="H153" s="139">
        <v>16</v>
      </c>
      <c r="I153" s="140"/>
      <c r="J153" s="141">
        <f>ROUND(I153*H153,2)</f>
        <v>0</v>
      </c>
      <c r="K153" s="142"/>
      <c r="L153" s="30"/>
      <c r="M153" s="143" t="s">
        <v>1</v>
      </c>
      <c r="N153" s="144" t="s">
        <v>46</v>
      </c>
      <c r="P153" s="145">
        <f>O153*H153</f>
        <v>0</v>
      </c>
      <c r="Q153" s="145">
        <v>0</v>
      </c>
      <c r="R153" s="145">
        <f>Q153*H153</f>
        <v>0</v>
      </c>
      <c r="S153" s="145">
        <v>0</v>
      </c>
      <c r="T153" s="146">
        <f>S153*H153</f>
        <v>0</v>
      </c>
      <c r="AR153" s="147" t="s">
        <v>174</v>
      </c>
      <c r="AT153" s="147" t="s">
        <v>170</v>
      </c>
      <c r="AU153" s="147" t="s">
        <v>90</v>
      </c>
      <c r="AY153" s="15" t="s">
        <v>168</v>
      </c>
      <c r="BE153" s="148">
        <f>IF(N153="základní",J153,0)</f>
        <v>0</v>
      </c>
      <c r="BF153" s="148">
        <f>IF(N153="snížená",J153,0)</f>
        <v>0</v>
      </c>
      <c r="BG153" s="148">
        <f>IF(N153="zákl. přenesená",J153,0)</f>
        <v>0</v>
      </c>
      <c r="BH153" s="148">
        <f>IF(N153="sníž. přenesená",J153,0)</f>
        <v>0</v>
      </c>
      <c r="BI153" s="148">
        <f>IF(N153="nulová",J153,0)</f>
        <v>0</v>
      </c>
      <c r="BJ153" s="15" t="s">
        <v>88</v>
      </c>
      <c r="BK153" s="148">
        <f>ROUND(I153*H153,2)</f>
        <v>0</v>
      </c>
      <c r="BL153" s="15" t="s">
        <v>174</v>
      </c>
      <c r="BM153" s="147" t="s">
        <v>335</v>
      </c>
    </row>
    <row r="154" spans="2:47" s="1" customFormat="1" ht="19.2">
      <c r="B154" s="30"/>
      <c r="D154" s="154" t="s">
        <v>414</v>
      </c>
      <c r="F154" s="182" t="s">
        <v>2054</v>
      </c>
      <c r="I154" s="151"/>
      <c r="L154" s="30"/>
      <c r="M154" s="152"/>
      <c r="T154" s="54"/>
      <c r="AT154" s="15" t="s">
        <v>414</v>
      </c>
      <c r="AU154" s="15" t="s">
        <v>90</v>
      </c>
    </row>
    <row r="155" spans="2:65" s="1" customFormat="1" ht="16.5" customHeight="1">
      <c r="B155" s="30"/>
      <c r="C155" s="135" t="s">
        <v>258</v>
      </c>
      <c r="D155" s="135" t="s">
        <v>170</v>
      </c>
      <c r="E155" s="136" t="s">
        <v>2055</v>
      </c>
      <c r="F155" s="137" t="s">
        <v>2056</v>
      </c>
      <c r="G155" s="138" t="s">
        <v>566</v>
      </c>
      <c r="H155" s="139">
        <v>1</v>
      </c>
      <c r="I155" s="140"/>
      <c r="J155" s="141">
        <f>ROUND(I155*H155,2)</f>
        <v>0</v>
      </c>
      <c r="K155" s="142"/>
      <c r="L155" s="30"/>
      <c r="M155" s="143" t="s">
        <v>1</v>
      </c>
      <c r="N155" s="144" t="s">
        <v>46</v>
      </c>
      <c r="P155" s="145">
        <f>O155*H155</f>
        <v>0</v>
      </c>
      <c r="Q155" s="145">
        <v>0</v>
      </c>
      <c r="R155" s="145">
        <f>Q155*H155</f>
        <v>0</v>
      </c>
      <c r="S155" s="145">
        <v>0</v>
      </c>
      <c r="T155" s="146">
        <f>S155*H155</f>
        <v>0</v>
      </c>
      <c r="AR155" s="147" t="s">
        <v>174</v>
      </c>
      <c r="AT155" s="147" t="s">
        <v>170</v>
      </c>
      <c r="AU155" s="147" t="s">
        <v>90</v>
      </c>
      <c r="AY155" s="15" t="s">
        <v>168</v>
      </c>
      <c r="BE155" s="148">
        <f>IF(N155="základní",J155,0)</f>
        <v>0</v>
      </c>
      <c r="BF155" s="148">
        <f>IF(N155="snížená",J155,0)</f>
        <v>0</v>
      </c>
      <c r="BG155" s="148">
        <f>IF(N155="zákl. přenesená",J155,0)</f>
        <v>0</v>
      </c>
      <c r="BH155" s="148">
        <f>IF(N155="sníž. přenesená",J155,0)</f>
        <v>0</v>
      </c>
      <c r="BI155" s="148">
        <f>IF(N155="nulová",J155,0)</f>
        <v>0</v>
      </c>
      <c r="BJ155" s="15" t="s">
        <v>88</v>
      </c>
      <c r="BK155" s="148">
        <f>ROUND(I155*H155,2)</f>
        <v>0</v>
      </c>
      <c r="BL155" s="15" t="s">
        <v>174</v>
      </c>
      <c r="BM155" s="147" t="s">
        <v>352</v>
      </c>
    </row>
    <row r="156" spans="2:47" s="1" customFormat="1" ht="28.8">
      <c r="B156" s="30"/>
      <c r="D156" s="154" t="s">
        <v>414</v>
      </c>
      <c r="F156" s="182" t="s">
        <v>2057</v>
      </c>
      <c r="I156" s="151"/>
      <c r="L156" s="30"/>
      <c r="M156" s="152"/>
      <c r="T156" s="54"/>
      <c r="AT156" s="15" t="s">
        <v>414</v>
      </c>
      <c r="AU156" s="15" t="s">
        <v>90</v>
      </c>
    </row>
    <row r="157" spans="2:65" s="1" customFormat="1" ht="16.5" customHeight="1">
      <c r="B157" s="30"/>
      <c r="C157" s="135" t="s">
        <v>263</v>
      </c>
      <c r="D157" s="135" t="s">
        <v>170</v>
      </c>
      <c r="E157" s="136" t="s">
        <v>2058</v>
      </c>
      <c r="F157" s="137" t="s">
        <v>2059</v>
      </c>
      <c r="G157" s="138" t="s">
        <v>1113</v>
      </c>
      <c r="H157" s="139">
        <v>4</v>
      </c>
      <c r="I157" s="140"/>
      <c r="J157" s="141">
        <f>ROUND(I157*H157,2)</f>
        <v>0</v>
      </c>
      <c r="K157" s="142"/>
      <c r="L157" s="30"/>
      <c r="M157" s="143" t="s">
        <v>1</v>
      </c>
      <c r="N157" s="144" t="s">
        <v>46</v>
      </c>
      <c r="P157" s="145">
        <f>O157*H157</f>
        <v>0</v>
      </c>
      <c r="Q157" s="145">
        <v>0</v>
      </c>
      <c r="R157" s="145">
        <f>Q157*H157</f>
        <v>0</v>
      </c>
      <c r="S157" s="145">
        <v>0</v>
      </c>
      <c r="T157" s="146">
        <f>S157*H157</f>
        <v>0</v>
      </c>
      <c r="AR157" s="147" t="s">
        <v>174</v>
      </c>
      <c r="AT157" s="147" t="s">
        <v>170</v>
      </c>
      <c r="AU157" s="147" t="s">
        <v>90</v>
      </c>
      <c r="AY157" s="15" t="s">
        <v>168</v>
      </c>
      <c r="BE157" s="148">
        <f>IF(N157="základní",J157,0)</f>
        <v>0</v>
      </c>
      <c r="BF157" s="148">
        <f>IF(N157="snížená",J157,0)</f>
        <v>0</v>
      </c>
      <c r="BG157" s="148">
        <f>IF(N157="zákl. přenesená",J157,0)</f>
        <v>0</v>
      </c>
      <c r="BH157" s="148">
        <f>IF(N157="sníž. přenesená",J157,0)</f>
        <v>0</v>
      </c>
      <c r="BI157" s="148">
        <f>IF(N157="nulová",J157,0)</f>
        <v>0</v>
      </c>
      <c r="BJ157" s="15" t="s">
        <v>88</v>
      </c>
      <c r="BK157" s="148">
        <f>ROUND(I157*H157,2)</f>
        <v>0</v>
      </c>
      <c r="BL157" s="15" t="s">
        <v>174</v>
      </c>
      <c r="BM157" s="147" t="s">
        <v>364</v>
      </c>
    </row>
    <row r="158" spans="2:47" s="1" customFormat="1" ht="19.2">
      <c r="B158" s="30"/>
      <c r="D158" s="154" t="s">
        <v>414</v>
      </c>
      <c r="F158" s="182" t="s">
        <v>2060</v>
      </c>
      <c r="I158" s="151"/>
      <c r="L158" s="30"/>
      <c r="M158" s="152"/>
      <c r="T158" s="54"/>
      <c r="AT158" s="15" t="s">
        <v>414</v>
      </c>
      <c r="AU158" s="15" t="s">
        <v>90</v>
      </c>
    </row>
    <row r="159" spans="2:63" s="11" customFormat="1" ht="22.8" customHeight="1">
      <c r="B159" s="123"/>
      <c r="D159" s="124" t="s">
        <v>80</v>
      </c>
      <c r="E159" s="133" t="s">
        <v>2061</v>
      </c>
      <c r="F159" s="133" t="s">
        <v>2062</v>
      </c>
      <c r="I159" s="126"/>
      <c r="J159" s="134">
        <f>BK159</f>
        <v>0</v>
      </c>
      <c r="L159" s="123"/>
      <c r="M159" s="128"/>
      <c r="P159" s="129">
        <f>SUM(P160:P165)</f>
        <v>0</v>
      </c>
      <c r="R159" s="129">
        <f>SUM(R160:R165)</f>
        <v>0</v>
      </c>
      <c r="T159" s="130">
        <f>SUM(T160:T165)</f>
        <v>0</v>
      </c>
      <c r="AR159" s="124" t="s">
        <v>88</v>
      </c>
      <c r="AT159" s="131" t="s">
        <v>80</v>
      </c>
      <c r="AU159" s="131" t="s">
        <v>88</v>
      </c>
      <c r="AY159" s="124" t="s">
        <v>168</v>
      </c>
      <c r="BK159" s="132">
        <f>SUM(BK160:BK165)</f>
        <v>0</v>
      </c>
    </row>
    <row r="160" spans="2:65" s="1" customFormat="1" ht="16.5" customHeight="1">
      <c r="B160" s="30"/>
      <c r="C160" s="235" t="s">
        <v>270</v>
      </c>
      <c r="D160" s="235" t="s">
        <v>170</v>
      </c>
      <c r="E160" s="236" t="s">
        <v>2063</v>
      </c>
      <c r="F160" s="237" t="s">
        <v>2064</v>
      </c>
      <c r="G160" s="238" t="s">
        <v>1113</v>
      </c>
      <c r="H160" s="239">
        <v>2</v>
      </c>
      <c r="I160" s="240"/>
      <c r="J160" s="241">
        <f>ROUND(I160*H160,2)</f>
        <v>0</v>
      </c>
      <c r="K160" s="142"/>
      <c r="L160" s="30"/>
      <c r="M160" s="143" t="s">
        <v>1</v>
      </c>
      <c r="N160" s="144" t="s">
        <v>46</v>
      </c>
      <c r="P160" s="145">
        <f>O160*H160</f>
        <v>0</v>
      </c>
      <c r="Q160" s="145">
        <v>0</v>
      </c>
      <c r="R160" s="145">
        <f>Q160*H160</f>
        <v>0</v>
      </c>
      <c r="S160" s="145">
        <v>0</v>
      </c>
      <c r="T160" s="146">
        <f>S160*H160</f>
        <v>0</v>
      </c>
      <c r="AR160" s="147" t="s">
        <v>174</v>
      </c>
      <c r="AT160" s="147" t="s">
        <v>170</v>
      </c>
      <c r="AU160" s="147" t="s">
        <v>90</v>
      </c>
      <c r="AY160" s="15" t="s">
        <v>168</v>
      </c>
      <c r="BE160" s="148">
        <f>IF(N160="základní",J160,0)</f>
        <v>0</v>
      </c>
      <c r="BF160" s="148">
        <f>IF(N160="snížená",J160,0)</f>
        <v>0</v>
      </c>
      <c r="BG160" s="148">
        <f>IF(N160="zákl. přenesená",J160,0)</f>
        <v>0</v>
      </c>
      <c r="BH160" s="148">
        <f>IF(N160="sníž. přenesená",J160,0)</f>
        <v>0</v>
      </c>
      <c r="BI160" s="148">
        <f>IF(N160="nulová",J160,0)</f>
        <v>0</v>
      </c>
      <c r="BJ160" s="15" t="s">
        <v>88</v>
      </c>
      <c r="BK160" s="148">
        <f>ROUND(I160*H160,2)</f>
        <v>0</v>
      </c>
      <c r="BL160" s="15" t="s">
        <v>174</v>
      </c>
      <c r="BM160" s="147" t="s">
        <v>524</v>
      </c>
    </row>
    <row r="161" spans="2:47" s="1" customFormat="1" ht="28.8">
      <c r="B161" s="30"/>
      <c r="D161" s="154" t="s">
        <v>414</v>
      </c>
      <c r="F161" s="182" t="s">
        <v>2065</v>
      </c>
      <c r="I161" s="151"/>
      <c r="L161" s="30"/>
      <c r="M161" s="152"/>
      <c r="T161" s="54"/>
      <c r="AT161" s="15" t="s">
        <v>414</v>
      </c>
      <c r="AU161" s="15" t="s">
        <v>90</v>
      </c>
    </row>
    <row r="162" spans="2:65" s="1" customFormat="1" ht="16.5" customHeight="1">
      <c r="B162" s="30"/>
      <c r="C162" s="235" t="s">
        <v>275</v>
      </c>
      <c r="D162" s="235" t="s">
        <v>170</v>
      </c>
      <c r="E162" s="236" t="s">
        <v>2066</v>
      </c>
      <c r="F162" s="237" t="s">
        <v>2067</v>
      </c>
      <c r="G162" s="238" t="s">
        <v>1113</v>
      </c>
      <c r="H162" s="239">
        <v>1</v>
      </c>
      <c r="I162" s="240"/>
      <c r="J162" s="241">
        <f>ROUND(I162*H162,2)</f>
        <v>0</v>
      </c>
      <c r="K162" s="142"/>
      <c r="L162" s="30"/>
      <c r="M162" s="143" t="s">
        <v>1</v>
      </c>
      <c r="N162" s="144" t="s">
        <v>46</v>
      </c>
      <c r="P162" s="145">
        <f>O162*H162</f>
        <v>0</v>
      </c>
      <c r="Q162" s="145">
        <v>0</v>
      </c>
      <c r="R162" s="145">
        <f>Q162*H162</f>
        <v>0</v>
      </c>
      <c r="S162" s="145">
        <v>0</v>
      </c>
      <c r="T162" s="146">
        <f>S162*H162</f>
        <v>0</v>
      </c>
      <c r="AR162" s="147" t="s">
        <v>174</v>
      </c>
      <c r="AT162" s="147" t="s">
        <v>170</v>
      </c>
      <c r="AU162" s="147" t="s">
        <v>90</v>
      </c>
      <c r="AY162" s="15" t="s">
        <v>168</v>
      </c>
      <c r="BE162" s="148">
        <f>IF(N162="základní",J162,0)</f>
        <v>0</v>
      </c>
      <c r="BF162" s="148">
        <f>IF(N162="snížená",J162,0)</f>
        <v>0</v>
      </c>
      <c r="BG162" s="148">
        <f>IF(N162="zákl. přenesená",J162,0)</f>
        <v>0</v>
      </c>
      <c r="BH162" s="148">
        <f>IF(N162="sníž. přenesená",J162,0)</f>
        <v>0</v>
      </c>
      <c r="BI162" s="148">
        <f>IF(N162="nulová",J162,0)</f>
        <v>0</v>
      </c>
      <c r="BJ162" s="15" t="s">
        <v>88</v>
      </c>
      <c r="BK162" s="148">
        <f>ROUND(I162*H162,2)</f>
        <v>0</v>
      </c>
      <c r="BL162" s="15" t="s">
        <v>174</v>
      </c>
      <c r="BM162" s="147" t="s">
        <v>533</v>
      </c>
    </row>
    <row r="163" spans="2:47" s="1" customFormat="1" ht="28.8">
      <c r="B163" s="30"/>
      <c r="D163" s="154" t="s">
        <v>414</v>
      </c>
      <c r="F163" s="182" t="s">
        <v>2068</v>
      </c>
      <c r="I163" s="151"/>
      <c r="L163" s="30"/>
      <c r="M163" s="152"/>
      <c r="T163" s="54"/>
      <c r="AT163" s="15" t="s">
        <v>414</v>
      </c>
      <c r="AU163" s="15" t="s">
        <v>90</v>
      </c>
    </row>
    <row r="164" spans="2:65" s="1" customFormat="1" ht="16.5" customHeight="1">
      <c r="B164" s="30"/>
      <c r="C164" s="135" t="s">
        <v>281</v>
      </c>
      <c r="D164" s="135" t="s">
        <v>170</v>
      </c>
      <c r="E164" s="136" t="s">
        <v>2069</v>
      </c>
      <c r="F164" s="137" t="s">
        <v>2070</v>
      </c>
      <c r="G164" s="138" t="s">
        <v>1113</v>
      </c>
      <c r="H164" s="139">
        <v>3</v>
      </c>
      <c r="I164" s="140"/>
      <c r="J164" s="141">
        <f>ROUND(I164*H164,2)</f>
        <v>0</v>
      </c>
      <c r="K164" s="142"/>
      <c r="L164" s="30"/>
      <c r="M164" s="143" t="s">
        <v>1</v>
      </c>
      <c r="N164" s="144" t="s">
        <v>46</v>
      </c>
      <c r="P164" s="145">
        <f>O164*H164</f>
        <v>0</v>
      </c>
      <c r="Q164" s="145">
        <v>0</v>
      </c>
      <c r="R164" s="145">
        <f>Q164*H164</f>
        <v>0</v>
      </c>
      <c r="S164" s="145">
        <v>0</v>
      </c>
      <c r="T164" s="146">
        <f>S164*H164</f>
        <v>0</v>
      </c>
      <c r="AR164" s="147" t="s">
        <v>174</v>
      </c>
      <c r="AT164" s="147" t="s">
        <v>170</v>
      </c>
      <c r="AU164" s="147" t="s">
        <v>90</v>
      </c>
      <c r="AY164" s="15" t="s">
        <v>168</v>
      </c>
      <c r="BE164" s="148">
        <f>IF(N164="základní",J164,0)</f>
        <v>0</v>
      </c>
      <c r="BF164" s="148">
        <f>IF(N164="snížená",J164,0)</f>
        <v>0</v>
      </c>
      <c r="BG164" s="148">
        <f>IF(N164="zákl. přenesená",J164,0)</f>
        <v>0</v>
      </c>
      <c r="BH164" s="148">
        <f>IF(N164="sníž. přenesená",J164,0)</f>
        <v>0</v>
      </c>
      <c r="BI164" s="148">
        <f>IF(N164="nulová",J164,0)</f>
        <v>0</v>
      </c>
      <c r="BJ164" s="15" t="s">
        <v>88</v>
      </c>
      <c r="BK164" s="148">
        <f>ROUND(I164*H164,2)</f>
        <v>0</v>
      </c>
      <c r="BL164" s="15" t="s">
        <v>174</v>
      </c>
      <c r="BM164" s="147" t="s">
        <v>541</v>
      </c>
    </row>
    <row r="165" spans="2:47" s="1" customFormat="1" ht="28.8">
      <c r="B165" s="30"/>
      <c r="D165" s="154" t="s">
        <v>414</v>
      </c>
      <c r="F165" s="182" t="s">
        <v>2071</v>
      </c>
      <c r="I165" s="151"/>
      <c r="L165" s="30"/>
      <c r="M165" s="152"/>
      <c r="T165" s="54"/>
      <c r="AT165" s="15" t="s">
        <v>414</v>
      </c>
      <c r="AU165" s="15" t="s">
        <v>90</v>
      </c>
    </row>
    <row r="166" spans="2:63" s="11" customFormat="1" ht="22.8" customHeight="1">
      <c r="B166" s="123"/>
      <c r="D166" s="124" t="s">
        <v>80</v>
      </c>
      <c r="E166" s="133" t="s">
        <v>2072</v>
      </c>
      <c r="F166" s="133" t="s">
        <v>2073</v>
      </c>
      <c r="I166" s="126"/>
      <c r="J166" s="134">
        <f>BK166</f>
        <v>0</v>
      </c>
      <c r="L166" s="123"/>
      <c r="M166" s="128"/>
      <c r="P166" s="129">
        <f>SUM(P167:P175)</f>
        <v>0</v>
      </c>
      <c r="R166" s="129">
        <f>SUM(R167:R175)</f>
        <v>0</v>
      </c>
      <c r="T166" s="130">
        <f>SUM(T167:T175)</f>
        <v>0</v>
      </c>
      <c r="AR166" s="124" t="s">
        <v>88</v>
      </c>
      <c r="AT166" s="131" t="s">
        <v>80</v>
      </c>
      <c r="AU166" s="131" t="s">
        <v>88</v>
      </c>
      <c r="AY166" s="124" t="s">
        <v>168</v>
      </c>
      <c r="BK166" s="132">
        <f>SUM(BK167:BK175)</f>
        <v>0</v>
      </c>
    </row>
    <row r="167" spans="2:65" s="1" customFormat="1" ht="16.5" customHeight="1">
      <c r="B167" s="30"/>
      <c r="C167" s="135" t="s">
        <v>287</v>
      </c>
      <c r="D167" s="135" t="s">
        <v>170</v>
      </c>
      <c r="E167" s="136" t="s">
        <v>2074</v>
      </c>
      <c r="F167" s="137" t="s">
        <v>2075</v>
      </c>
      <c r="G167" s="138" t="s">
        <v>566</v>
      </c>
      <c r="H167" s="139">
        <v>1</v>
      </c>
      <c r="I167" s="140"/>
      <c r="J167" s="141">
        <f>ROUND(I167*H167,2)</f>
        <v>0</v>
      </c>
      <c r="K167" s="142"/>
      <c r="L167" s="30"/>
      <c r="M167" s="143" t="s">
        <v>1</v>
      </c>
      <c r="N167" s="144" t="s">
        <v>46</v>
      </c>
      <c r="P167" s="145">
        <f>O167*H167</f>
        <v>0</v>
      </c>
      <c r="Q167" s="145">
        <v>0</v>
      </c>
      <c r="R167" s="145">
        <f>Q167*H167</f>
        <v>0</v>
      </c>
      <c r="S167" s="145">
        <v>0</v>
      </c>
      <c r="T167" s="146">
        <f>S167*H167</f>
        <v>0</v>
      </c>
      <c r="AR167" s="147" t="s">
        <v>174</v>
      </c>
      <c r="AT167" s="147" t="s">
        <v>170</v>
      </c>
      <c r="AU167" s="147" t="s">
        <v>90</v>
      </c>
      <c r="AY167" s="15" t="s">
        <v>168</v>
      </c>
      <c r="BE167" s="148">
        <f>IF(N167="základní",J167,0)</f>
        <v>0</v>
      </c>
      <c r="BF167" s="148">
        <f>IF(N167="snížená",J167,0)</f>
        <v>0</v>
      </c>
      <c r="BG167" s="148">
        <f>IF(N167="zákl. přenesená",J167,0)</f>
        <v>0</v>
      </c>
      <c r="BH167" s="148">
        <f>IF(N167="sníž. přenesená",J167,0)</f>
        <v>0</v>
      </c>
      <c r="BI167" s="148">
        <f>IF(N167="nulová",J167,0)</f>
        <v>0</v>
      </c>
      <c r="BJ167" s="15" t="s">
        <v>88</v>
      </c>
      <c r="BK167" s="148">
        <f>ROUND(I167*H167,2)</f>
        <v>0</v>
      </c>
      <c r="BL167" s="15" t="s">
        <v>174</v>
      </c>
      <c r="BM167" s="147" t="s">
        <v>551</v>
      </c>
    </row>
    <row r="168" spans="2:47" s="1" customFormat="1" ht="19.2">
      <c r="B168" s="30"/>
      <c r="D168" s="154" t="s">
        <v>414</v>
      </c>
      <c r="F168" s="182" t="s">
        <v>2076</v>
      </c>
      <c r="I168" s="151"/>
      <c r="L168" s="30"/>
      <c r="M168" s="152"/>
      <c r="T168" s="54"/>
      <c r="AT168" s="15" t="s">
        <v>414</v>
      </c>
      <c r="AU168" s="15" t="s">
        <v>90</v>
      </c>
    </row>
    <row r="169" spans="2:65" s="1" customFormat="1" ht="16.5" customHeight="1">
      <c r="B169" s="30"/>
      <c r="C169" s="135" t="s">
        <v>7</v>
      </c>
      <c r="D169" s="135" t="s">
        <v>170</v>
      </c>
      <c r="E169" s="136" t="s">
        <v>2077</v>
      </c>
      <c r="F169" s="137" t="s">
        <v>2078</v>
      </c>
      <c r="G169" s="138" t="s">
        <v>566</v>
      </c>
      <c r="H169" s="139">
        <v>1</v>
      </c>
      <c r="I169" s="140"/>
      <c r="J169" s="141">
        <f>ROUND(I169*H169,2)</f>
        <v>0</v>
      </c>
      <c r="K169" s="142"/>
      <c r="L169" s="30"/>
      <c r="M169" s="143" t="s">
        <v>1</v>
      </c>
      <c r="N169" s="144" t="s">
        <v>46</v>
      </c>
      <c r="P169" s="145">
        <f>O169*H169</f>
        <v>0</v>
      </c>
      <c r="Q169" s="145">
        <v>0</v>
      </c>
      <c r="R169" s="145">
        <f>Q169*H169</f>
        <v>0</v>
      </c>
      <c r="S169" s="145">
        <v>0</v>
      </c>
      <c r="T169" s="146">
        <f>S169*H169</f>
        <v>0</v>
      </c>
      <c r="AR169" s="147" t="s">
        <v>174</v>
      </c>
      <c r="AT169" s="147" t="s">
        <v>170</v>
      </c>
      <c r="AU169" s="147" t="s">
        <v>90</v>
      </c>
      <c r="AY169" s="15" t="s">
        <v>168</v>
      </c>
      <c r="BE169" s="148">
        <f>IF(N169="základní",J169,0)</f>
        <v>0</v>
      </c>
      <c r="BF169" s="148">
        <f>IF(N169="snížená",J169,0)</f>
        <v>0</v>
      </c>
      <c r="BG169" s="148">
        <f>IF(N169="zákl. přenesená",J169,0)</f>
        <v>0</v>
      </c>
      <c r="BH169" s="148">
        <f>IF(N169="sníž. přenesená",J169,0)</f>
        <v>0</v>
      </c>
      <c r="BI169" s="148">
        <f>IF(N169="nulová",J169,0)</f>
        <v>0</v>
      </c>
      <c r="BJ169" s="15" t="s">
        <v>88</v>
      </c>
      <c r="BK169" s="148">
        <f>ROUND(I169*H169,2)</f>
        <v>0</v>
      </c>
      <c r="BL169" s="15" t="s">
        <v>174</v>
      </c>
      <c r="BM169" s="147" t="s">
        <v>563</v>
      </c>
    </row>
    <row r="170" spans="2:47" s="1" customFormat="1" ht="19.2">
      <c r="B170" s="30"/>
      <c r="D170" s="154" t="s">
        <v>414</v>
      </c>
      <c r="F170" s="182" t="s">
        <v>2079</v>
      </c>
      <c r="I170" s="151"/>
      <c r="L170" s="30"/>
      <c r="M170" s="152"/>
      <c r="T170" s="54"/>
      <c r="AT170" s="15" t="s">
        <v>414</v>
      </c>
      <c r="AU170" s="15" t="s">
        <v>90</v>
      </c>
    </row>
    <row r="171" spans="2:65" s="1" customFormat="1" ht="16.5" customHeight="1">
      <c r="B171" s="30"/>
      <c r="C171" s="135" t="s">
        <v>299</v>
      </c>
      <c r="D171" s="135" t="s">
        <v>170</v>
      </c>
      <c r="E171" s="136" t="s">
        <v>2080</v>
      </c>
      <c r="F171" s="137" t="s">
        <v>2081</v>
      </c>
      <c r="G171" s="138" t="s">
        <v>566</v>
      </c>
      <c r="H171" s="139">
        <v>1</v>
      </c>
      <c r="I171" s="140"/>
      <c r="J171" s="141">
        <f>ROUND(I171*H171,2)</f>
        <v>0</v>
      </c>
      <c r="K171" s="142"/>
      <c r="L171" s="30"/>
      <c r="M171" s="143" t="s">
        <v>1</v>
      </c>
      <c r="N171" s="144" t="s">
        <v>46</v>
      </c>
      <c r="P171" s="145">
        <f>O171*H171</f>
        <v>0</v>
      </c>
      <c r="Q171" s="145">
        <v>0</v>
      </c>
      <c r="R171" s="145">
        <f>Q171*H171</f>
        <v>0</v>
      </c>
      <c r="S171" s="145">
        <v>0</v>
      </c>
      <c r="T171" s="146">
        <f>S171*H171</f>
        <v>0</v>
      </c>
      <c r="AR171" s="147" t="s">
        <v>174</v>
      </c>
      <c r="AT171" s="147" t="s">
        <v>170</v>
      </c>
      <c r="AU171" s="147" t="s">
        <v>90</v>
      </c>
      <c r="AY171" s="15" t="s">
        <v>168</v>
      </c>
      <c r="BE171" s="148">
        <f>IF(N171="základní",J171,0)</f>
        <v>0</v>
      </c>
      <c r="BF171" s="148">
        <f>IF(N171="snížená",J171,0)</f>
        <v>0</v>
      </c>
      <c r="BG171" s="148">
        <f>IF(N171="zákl. přenesená",J171,0)</f>
        <v>0</v>
      </c>
      <c r="BH171" s="148">
        <f>IF(N171="sníž. přenesená",J171,0)</f>
        <v>0</v>
      </c>
      <c r="BI171" s="148">
        <f>IF(N171="nulová",J171,0)</f>
        <v>0</v>
      </c>
      <c r="BJ171" s="15" t="s">
        <v>88</v>
      </c>
      <c r="BK171" s="148">
        <f>ROUND(I171*H171,2)</f>
        <v>0</v>
      </c>
      <c r="BL171" s="15" t="s">
        <v>174</v>
      </c>
      <c r="BM171" s="147" t="s">
        <v>574</v>
      </c>
    </row>
    <row r="172" spans="2:47" s="1" customFormat="1" ht="19.2">
      <c r="B172" s="30"/>
      <c r="D172" s="154" t="s">
        <v>414</v>
      </c>
      <c r="F172" s="182" t="s">
        <v>2082</v>
      </c>
      <c r="I172" s="151"/>
      <c r="L172" s="30"/>
      <c r="M172" s="152"/>
      <c r="T172" s="54"/>
      <c r="AT172" s="15" t="s">
        <v>414</v>
      </c>
      <c r="AU172" s="15" t="s">
        <v>90</v>
      </c>
    </row>
    <row r="173" spans="2:65" s="1" customFormat="1" ht="16.5" customHeight="1">
      <c r="B173" s="30"/>
      <c r="C173" s="135" t="s">
        <v>304</v>
      </c>
      <c r="D173" s="135" t="s">
        <v>170</v>
      </c>
      <c r="E173" s="136" t="s">
        <v>2083</v>
      </c>
      <c r="F173" s="137" t="s">
        <v>2084</v>
      </c>
      <c r="G173" s="138" t="s">
        <v>620</v>
      </c>
      <c r="H173" s="139">
        <v>4</v>
      </c>
      <c r="I173" s="140"/>
      <c r="J173" s="141">
        <f>ROUND(I173*H173,2)</f>
        <v>0</v>
      </c>
      <c r="K173" s="142"/>
      <c r="L173" s="30"/>
      <c r="M173" s="143" t="s">
        <v>1</v>
      </c>
      <c r="N173" s="144" t="s">
        <v>46</v>
      </c>
      <c r="P173" s="145">
        <f>O173*H173</f>
        <v>0</v>
      </c>
      <c r="Q173" s="145">
        <v>0</v>
      </c>
      <c r="R173" s="145">
        <f>Q173*H173</f>
        <v>0</v>
      </c>
      <c r="S173" s="145">
        <v>0</v>
      </c>
      <c r="T173" s="146">
        <f>S173*H173</f>
        <v>0</v>
      </c>
      <c r="AR173" s="147" t="s">
        <v>174</v>
      </c>
      <c r="AT173" s="147" t="s">
        <v>170</v>
      </c>
      <c r="AU173" s="147" t="s">
        <v>90</v>
      </c>
      <c r="AY173" s="15" t="s">
        <v>168</v>
      </c>
      <c r="BE173" s="148">
        <f>IF(N173="základní",J173,0)</f>
        <v>0</v>
      </c>
      <c r="BF173" s="148">
        <f>IF(N173="snížená",J173,0)</f>
        <v>0</v>
      </c>
      <c r="BG173" s="148">
        <f>IF(N173="zákl. přenesená",J173,0)</f>
        <v>0</v>
      </c>
      <c r="BH173" s="148">
        <f>IF(N173="sníž. přenesená",J173,0)</f>
        <v>0</v>
      </c>
      <c r="BI173" s="148">
        <f>IF(N173="nulová",J173,0)</f>
        <v>0</v>
      </c>
      <c r="BJ173" s="15" t="s">
        <v>88</v>
      </c>
      <c r="BK173" s="148">
        <f>ROUND(I173*H173,2)</f>
        <v>0</v>
      </c>
      <c r="BL173" s="15" t="s">
        <v>174</v>
      </c>
      <c r="BM173" s="147" t="s">
        <v>584</v>
      </c>
    </row>
    <row r="174" spans="2:65" s="1" customFormat="1" ht="16.5" customHeight="1">
      <c r="B174" s="30"/>
      <c r="C174" s="135" t="s">
        <v>309</v>
      </c>
      <c r="D174" s="135" t="s">
        <v>170</v>
      </c>
      <c r="E174" s="136" t="s">
        <v>2085</v>
      </c>
      <c r="F174" s="137" t="s">
        <v>2086</v>
      </c>
      <c r="G174" s="138" t="s">
        <v>1113</v>
      </c>
      <c r="H174" s="139">
        <v>1</v>
      </c>
      <c r="I174" s="140"/>
      <c r="J174" s="141">
        <f>ROUND(I174*H174,2)</f>
        <v>0</v>
      </c>
      <c r="K174" s="142"/>
      <c r="L174" s="30"/>
      <c r="M174" s="143" t="s">
        <v>1</v>
      </c>
      <c r="N174" s="144" t="s">
        <v>46</v>
      </c>
      <c r="P174" s="145">
        <f>O174*H174</f>
        <v>0</v>
      </c>
      <c r="Q174" s="145">
        <v>0</v>
      </c>
      <c r="R174" s="145">
        <f>Q174*H174</f>
        <v>0</v>
      </c>
      <c r="S174" s="145">
        <v>0</v>
      </c>
      <c r="T174" s="146">
        <f>S174*H174</f>
        <v>0</v>
      </c>
      <c r="AR174" s="147" t="s">
        <v>174</v>
      </c>
      <c r="AT174" s="147" t="s">
        <v>170</v>
      </c>
      <c r="AU174" s="147" t="s">
        <v>90</v>
      </c>
      <c r="AY174" s="15" t="s">
        <v>168</v>
      </c>
      <c r="BE174" s="148">
        <f>IF(N174="základní",J174,0)</f>
        <v>0</v>
      </c>
      <c r="BF174" s="148">
        <f>IF(N174="snížená",J174,0)</f>
        <v>0</v>
      </c>
      <c r="BG174" s="148">
        <f>IF(N174="zákl. přenesená",J174,0)</f>
        <v>0</v>
      </c>
      <c r="BH174" s="148">
        <f>IF(N174="sníž. přenesená",J174,0)</f>
        <v>0</v>
      </c>
      <c r="BI174" s="148">
        <f>IF(N174="nulová",J174,0)</f>
        <v>0</v>
      </c>
      <c r="BJ174" s="15" t="s">
        <v>88</v>
      </c>
      <c r="BK174" s="148">
        <f>ROUND(I174*H174,2)</f>
        <v>0</v>
      </c>
      <c r="BL174" s="15" t="s">
        <v>174</v>
      </c>
      <c r="BM174" s="147" t="s">
        <v>594</v>
      </c>
    </row>
    <row r="175" spans="2:47" s="1" customFormat="1" ht="19.2">
      <c r="B175" s="30"/>
      <c r="D175" s="154" t="s">
        <v>414</v>
      </c>
      <c r="F175" s="182" t="s">
        <v>2087</v>
      </c>
      <c r="I175" s="151"/>
      <c r="L175" s="30"/>
      <c r="M175" s="168"/>
      <c r="N175" s="169"/>
      <c r="O175" s="169"/>
      <c r="P175" s="169"/>
      <c r="Q175" s="169"/>
      <c r="R175" s="169"/>
      <c r="S175" s="169"/>
      <c r="T175" s="170"/>
      <c r="AT175" s="15" t="s">
        <v>414</v>
      </c>
      <c r="AU175" s="15" t="s">
        <v>90</v>
      </c>
    </row>
    <row r="176" spans="2:12" s="1" customFormat="1" ht="6.9" customHeight="1">
      <c r="B176" s="42"/>
      <c r="C176" s="43"/>
      <c r="D176" s="43"/>
      <c r="E176" s="43"/>
      <c r="F176" s="43"/>
      <c r="G176" s="43"/>
      <c r="H176" s="43"/>
      <c r="I176" s="43"/>
      <c r="J176" s="43"/>
      <c r="K176" s="43"/>
      <c r="L176" s="30"/>
    </row>
  </sheetData>
  <sheetProtection algorithmName="SHA-512" hashValue="U7/dpWTb4FUj+QiEDRPQkbepvYOKZw2NL451224whWbYltmXAVGQLpXNnrga6rMsoX9v1Kc78tl9K4RPBl4fbA==" saltValue="15SQHUmnjbZQVcLZJybhVA==" spinCount="100000" sheet="1" objects="1" scenarios="1" formatColumns="0" formatRows="0" autoFilter="0"/>
  <autoFilter ref="C123:K175"/>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59"/>
  <sheetViews>
    <sheetView showGridLines="0" workbookViewId="0" topLeftCell="A1">
      <selection activeCell="BE41" sqref="BE4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00"/>
      <c r="M2" s="200"/>
      <c r="N2" s="200"/>
      <c r="O2" s="200"/>
      <c r="P2" s="200"/>
      <c r="Q2" s="200"/>
      <c r="R2" s="200"/>
      <c r="S2" s="200"/>
      <c r="T2" s="200"/>
      <c r="U2" s="200"/>
      <c r="V2" s="200"/>
      <c r="AT2" s="15" t="s">
        <v>114</v>
      </c>
    </row>
    <row r="3" spans="2:46" ht="6.9" customHeight="1">
      <c r="B3" s="16"/>
      <c r="C3" s="17"/>
      <c r="D3" s="17"/>
      <c r="E3" s="17"/>
      <c r="F3" s="17"/>
      <c r="G3" s="17"/>
      <c r="H3" s="17"/>
      <c r="I3" s="17"/>
      <c r="J3" s="17"/>
      <c r="K3" s="17"/>
      <c r="L3" s="18"/>
      <c r="AT3" s="15" t="s">
        <v>90</v>
      </c>
    </row>
    <row r="4" spans="2:46" ht="24.9" customHeight="1">
      <c r="B4" s="18"/>
      <c r="D4" s="19" t="s">
        <v>130</v>
      </c>
      <c r="L4" s="18"/>
      <c r="M4" s="91" t="s">
        <v>10</v>
      </c>
      <c r="AT4" s="15" t="s">
        <v>4</v>
      </c>
    </row>
    <row r="5" spans="2:12" ht="6.9" customHeight="1">
      <c r="B5" s="18"/>
      <c r="L5" s="18"/>
    </row>
    <row r="6" spans="2:12" ht="12" customHeight="1">
      <c r="B6" s="18"/>
      <c r="D6" s="25" t="s">
        <v>16</v>
      </c>
      <c r="L6" s="18"/>
    </row>
    <row r="7" spans="2:12" ht="26.25" customHeight="1">
      <c r="B7" s="18"/>
      <c r="E7" s="231" t="str">
        <f>'Rekapitulace stavby'!K6</f>
        <v>Zvýšení bezpečnosti heliportu - Masarykova nemocnice Ústí nad Labem, o. z</v>
      </c>
      <c r="F7" s="232"/>
      <c r="G7" s="232"/>
      <c r="H7" s="232"/>
      <c r="L7" s="18"/>
    </row>
    <row r="8" spans="2:12" ht="12" customHeight="1">
      <c r="B8" s="18"/>
      <c r="D8" s="25" t="s">
        <v>131</v>
      </c>
      <c r="L8" s="18"/>
    </row>
    <row r="9" spans="2:12" s="1" customFormat="1" ht="16.5" customHeight="1">
      <c r="B9" s="30"/>
      <c r="E9" s="231" t="s">
        <v>132</v>
      </c>
      <c r="F9" s="233"/>
      <c r="G9" s="233"/>
      <c r="H9" s="233"/>
      <c r="L9" s="30"/>
    </row>
    <row r="10" spans="2:12" s="1" customFormat="1" ht="12" customHeight="1">
      <c r="B10" s="30"/>
      <c r="D10" s="25" t="s">
        <v>133</v>
      </c>
      <c r="L10" s="30"/>
    </row>
    <row r="11" spans="2:12" s="1" customFormat="1" ht="16.5" customHeight="1">
      <c r="B11" s="30"/>
      <c r="E11" s="193" t="s">
        <v>2088</v>
      </c>
      <c r="F11" s="233"/>
      <c r="G11" s="233"/>
      <c r="H11" s="233"/>
      <c r="L11" s="30"/>
    </row>
    <row r="12" spans="2:12" s="1" customFormat="1" ht="10.2">
      <c r="B12" s="30"/>
      <c r="L12" s="30"/>
    </row>
    <row r="13" spans="2:12" s="1" customFormat="1" ht="12" customHeight="1">
      <c r="B13" s="30"/>
      <c r="D13" s="25" t="s">
        <v>18</v>
      </c>
      <c r="F13" s="23" t="s">
        <v>1</v>
      </c>
      <c r="I13" s="25" t="s">
        <v>19</v>
      </c>
      <c r="J13" s="23" t="s">
        <v>1</v>
      </c>
      <c r="L13" s="30"/>
    </row>
    <row r="14" spans="2:12" s="1" customFormat="1" ht="12" customHeight="1">
      <c r="B14" s="30"/>
      <c r="D14" s="25" t="s">
        <v>20</v>
      </c>
      <c r="F14" s="23" t="s">
        <v>21</v>
      </c>
      <c r="I14" s="25" t="s">
        <v>22</v>
      </c>
      <c r="J14" s="50" t="str">
        <f>'Rekapitulace stavby'!AN8</f>
        <v>29. 4. 2024</v>
      </c>
      <c r="L14" s="30"/>
    </row>
    <row r="15" spans="2:12" s="1" customFormat="1" ht="10.8" customHeight="1">
      <c r="B15" s="30"/>
      <c r="L15" s="30"/>
    </row>
    <row r="16" spans="2:12" s="1" customFormat="1" ht="12" customHeight="1">
      <c r="B16" s="30"/>
      <c r="D16" s="25" t="s">
        <v>24</v>
      </c>
      <c r="I16" s="25" t="s">
        <v>25</v>
      </c>
      <c r="J16" s="23" t="s">
        <v>26</v>
      </c>
      <c r="L16" s="30"/>
    </row>
    <row r="17" spans="2:12" s="1" customFormat="1" ht="18" customHeight="1">
      <c r="B17" s="30"/>
      <c r="E17" s="23" t="s">
        <v>27</v>
      </c>
      <c r="I17" s="25" t="s">
        <v>28</v>
      </c>
      <c r="J17" s="23" t="s">
        <v>29</v>
      </c>
      <c r="L17" s="30"/>
    </row>
    <row r="18" spans="2:12" s="1" customFormat="1" ht="6.9" customHeight="1">
      <c r="B18" s="30"/>
      <c r="L18" s="30"/>
    </row>
    <row r="19" spans="2:12" s="1" customFormat="1" ht="12" customHeight="1">
      <c r="B19" s="30"/>
      <c r="D19" s="25" t="s">
        <v>30</v>
      </c>
      <c r="I19" s="25" t="s">
        <v>25</v>
      </c>
      <c r="J19" s="26" t="str">
        <f>'Rekapitulace stavby'!AN13</f>
        <v>Vyplň údaj</v>
      </c>
      <c r="L19" s="30"/>
    </row>
    <row r="20" spans="2:12" s="1" customFormat="1" ht="18" customHeight="1">
      <c r="B20" s="30"/>
      <c r="E20" s="234" t="str">
        <f>'Rekapitulace stavby'!E14</f>
        <v>Vyplň údaj</v>
      </c>
      <c r="F20" s="199"/>
      <c r="G20" s="199"/>
      <c r="H20" s="199"/>
      <c r="I20" s="25" t="s">
        <v>28</v>
      </c>
      <c r="J20" s="26" t="str">
        <f>'Rekapitulace stavby'!AN14</f>
        <v>Vyplň údaj</v>
      </c>
      <c r="L20" s="30"/>
    </row>
    <row r="21" spans="2:12" s="1" customFormat="1" ht="6.9" customHeight="1">
      <c r="B21" s="30"/>
      <c r="L21" s="30"/>
    </row>
    <row r="22" spans="2:12" s="1" customFormat="1" ht="12" customHeight="1">
      <c r="B22" s="30"/>
      <c r="D22" s="25" t="s">
        <v>32</v>
      </c>
      <c r="I22" s="25" t="s">
        <v>25</v>
      </c>
      <c r="J22" s="23" t="s">
        <v>33</v>
      </c>
      <c r="L22" s="30"/>
    </row>
    <row r="23" spans="2:12" s="1" customFormat="1" ht="18" customHeight="1">
      <c r="B23" s="30"/>
      <c r="E23" s="23" t="s">
        <v>34</v>
      </c>
      <c r="I23" s="25" t="s">
        <v>28</v>
      </c>
      <c r="J23" s="23" t="s">
        <v>35</v>
      </c>
      <c r="L23" s="30"/>
    </row>
    <row r="24" spans="2:12" s="1" customFormat="1" ht="6.9" customHeight="1">
      <c r="B24" s="30"/>
      <c r="L24" s="30"/>
    </row>
    <row r="25" spans="2:12" s="1" customFormat="1" ht="12" customHeight="1">
      <c r="B25" s="30"/>
      <c r="D25" s="25" t="s">
        <v>37</v>
      </c>
      <c r="I25" s="25" t="s">
        <v>25</v>
      </c>
      <c r="J25" s="23" t="str">
        <f>IF('Rekapitulace stavby'!AN19="","",'Rekapitulace stavby'!AN19)</f>
        <v/>
      </c>
      <c r="L25" s="30"/>
    </row>
    <row r="26" spans="2:12" s="1" customFormat="1" ht="18" customHeight="1">
      <c r="B26" s="30"/>
      <c r="E26" s="23" t="str">
        <f>IF('Rekapitulace stavby'!E20="","",'Rekapitulace stavby'!E20)</f>
        <v xml:space="preserve"> </v>
      </c>
      <c r="I26" s="25" t="s">
        <v>28</v>
      </c>
      <c r="J26" s="23" t="str">
        <f>IF('Rekapitulace stavby'!AN20="","",'Rekapitulace stavby'!AN20)</f>
        <v/>
      </c>
      <c r="L26" s="30"/>
    </row>
    <row r="27" spans="2:12" s="1" customFormat="1" ht="6.9" customHeight="1">
      <c r="B27" s="30"/>
      <c r="L27" s="30"/>
    </row>
    <row r="28" spans="2:12" s="1" customFormat="1" ht="12" customHeight="1">
      <c r="B28" s="30"/>
      <c r="D28" s="25" t="s">
        <v>39</v>
      </c>
      <c r="L28" s="30"/>
    </row>
    <row r="29" spans="2:12" s="7" customFormat="1" ht="47.25" customHeight="1">
      <c r="B29" s="92"/>
      <c r="E29" s="204" t="s">
        <v>40</v>
      </c>
      <c r="F29" s="204"/>
      <c r="G29" s="204"/>
      <c r="H29" s="204"/>
      <c r="L29" s="92"/>
    </row>
    <row r="30" spans="2:12" s="1" customFormat="1" ht="6.9" customHeight="1">
      <c r="B30" s="30"/>
      <c r="L30" s="30"/>
    </row>
    <row r="31" spans="2:12" s="1" customFormat="1" ht="6.9" customHeight="1">
      <c r="B31" s="30"/>
      <c r="D31" s="51"/>
      <c r="E31" s="51"/>
      <c r="F31" s="51"/>
      <c r="G31" s="51"/>
      <c r="H31" s="51"/>
      <c r="I31" s="51"/>
      <c r="J31" s="51"/>
      <c r="K31" s="51"/>
      <c r="L31" s="30"/>
    </row>
    <row r="32" spans="2:12" s="1" customFormat="1" ht="25.35" customHeight="1">
      <c r="B32" s="30"/>
      <c r="D32" s="93" t="s">
        <v>41</v>
      </c>
      <c r="J32" s="64">
        <f>ROUND(J124,2)</f>
        <v>0</v>
      </c>
      <c r="L32" s="30"/>
    </row>
    <row r="33" spans="2:12" s="1" customFormat="1" ht="6.9" customHeight="1">
      <c r="B33" s="30"/>
      <c r="D33" s="51"/>
      <c r="E33" s="51"/>
      <c r="F33" s="51"/>
      <c r="G33" s="51"/>
      <c r="H33" s="51"/>
      <c r="I33" s="51"/>
      <c r="J33" s="51"/>
      <c r="K33" s="51"/>
      <c r="L33" s="30"/>
    </row>
    <row r="34" spans="2:12" s="1" customFormat="1" ht="14.4" customHeight="1">
      <c r="B34" s="30"/>
      <c r="F34" s="33" t="s">
        <v>43</v>
      </c>
      <c r="I34" s="33" t="s">
        <v>42</v>
      </c>
      <c r="J34" s="33" t="s">
        <v>44</v>
      </c>
      <c r="L34" s="30"/>
    </row>
    <row r="35" spans="2:12" s="1" customFormat="1" ht="14.4" customHeight="1">
      <c r="B35" s="30"/>
      <c r="D35" s="53" t="s">
        <v>45</v>
      </c>
      <c r="E35" s="25" t="s">
        <v>46</v>
      </c>
      <c r="F35" s="83">
        <f>ROUND((SUM(BE124:BE158)),2)</f>
        <v>0</v>
      </c>
      <c r="I35" s="94">
        <v>0.21</v>
      </c>
      <c r="J35" s="83">
        <f>ROUND(((SUM(BE124:BE158))*I35),2)</f>
        <v>0</v>
      </c>
      <c r="L35" s="30"/>
    </row>
    <row r="36" spans="2:12" s="1" customFormat="1" ht="14.4" customHeight="1">
      <c r="B36" s="30"/>
      <c r="E36" s="25" t="s">
        <v>47</v>
      </c>
      <c r="F36" s="83">
        <f>ROUND((SUM(BF124:BF158)),2)</f>
        <v>0</v>
      </c>
      <c r="I36" s="94">
        <v>0.12</v>
      </c>
      <c r="J36" s="83">
        <f>ROUND(((SUM(BF124:BF158))*I36),2)</f>
        <v>0</v>
      </c>
      <c r="L36" s="30"/>
    </row>
    <row r="37" spans="2:12" s="1" customFormat="1" ht="14.4" customHeight="1" hidden="1">
      <c r="B37" s="30"/>
      <c r="E37" s="25" t="s">
        <v>48</v>
      </c>
      <c r="F37" s="83">
        <f>ROUND((SUM(BG124:BG158)),2)</f>
        <v>0</v>
      </c>
      <c r="I37" s="94">
        <v>0.21</v>
      </c>
      <c r="J37" s="83">
        <f>0</f>
        <v>0</v>
      </c>
      <c r="L37" s="30"/>
    </row>
    <row r="38" spans="2:12" s="1" customFormat="1" ht="14.4" customHeight="1" hidden="1">
      <c r="B38" s="30"/>
      <c r="E38" s="25" t="s">
        <v>49</v>
      </c>
      <c r="F38" s="83">
        <f>ROUND((SUM(BH124:BH158)),2)</f>
        <v>0</v>
      </c>
      <c r="I38" s="94">
        <v>0.12</v>
      </c>
      <c r="J38" s="83">
        <f>0</f>
        <v>0</v>
      </c>
      <c r="L38" s="30"/>
    </row>
    <row r="39" spans="2:12" s="1" customFormat="1" ht="14.4" customHeight="1" hidden="1">
      <c r="B39" s="30"/>
      <c r="E39" s="25" t="s">
        <v>50</v>
      </c>
      <c r="F39" s="83">
        <f>ROUND((SUM(BI124:BI158)),2)</f>
        <v>0</v>
      </c>
      <c r="I39" s="94">
        <v>0</v>
      </c>
      <c r="J39" s="83">
        <f>0</f>
        <v>0</v>
      </c>
      <c r="L39" s="30"/>
    </row>
    <row r="40" spans="2:12" s="1" customFormat="1" ht="6.9" customHeight="1">
      <c r="B40" s="30"/>
      <c r="L40" s="30"/>
    </row>
    <row r="41" spans="2:12" s="1" customFormat="1" ht="25.35" customHeight="1">
      <c r="B41" s="30"/>
      <c r="C41" s="95"/>
      <c r="D41" s="96" t="s">
        <v>51</v>
      </c>
      <c r="E41" s="55"/>
      <c r="F41" s="55"/>
      <c r="G41" s="97" t="s">
        <v>52</v>
      </c>
      <c r="H41" s="98" t="s">
        <v>53</v>
      </c>
      <c r="I41" s="55"/>
      <c r="J41" s="99">
        <f>SUM(J32:J39)</f>
        <v>0</v>
      </c>
      <c r="K41" s="100"/>
      <c r="L41" s="30"/>
    </row>
    <row r="42" spans="2:12" s="1" customFormat="1" ht="14.4" customHeight="1">
      <c r="B42" s="30"/>
      <c r="L42" s="30"/>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0"/>
      <c r="D50" s="39" t="s">
        <v>54</v>
      </c>
      <c r="E50" s="40"/>
      <c r="F50" s="40"/>
      <c r="G50" s="39" t="s">
        <v>55</v>
      </c>
      <c r="H50" s="40"/>
      <c r="I50" s="40"/>
      <c r="J50" s="40"/>
      <c r="K50" s="40"/>
      <c r="L50" s="30"/>
    </row>
    <row r="51" spans="2:12" ht="10.2">
      <c r="B51" s="18"/>
      <c r="L51" s="18"/>
    </row>
    <row r="52" spans="2:12" ht="10.2">
      <c r="B52" s="18"/>
      <c r="L52" s="18"/>
    </row>
    <row r="53" spans="2:12" ht="10.2">
      <c r="B53" s="18"/>
      <c r="L53" s="18"/>
    </row>
    <row r="54" spans="2:12" ht="10.2">
      <c r="B54" s="18"/>
      <c r="L54" s="18"/>
    </row>
    <row r="55" spans="2:12" ht="10.2">
      <c r="B55" s="18"/>
      <c r="L55" s="18"/>
    </row>
    <row r="56" spans="2:12" ht="10.2">
      <c r="B56" s="18"/>
      <c r="L56" s="18"/>
    </row>
    <row r="57" spans="2:12" ht="10.2">
      <c r="B57" s="18"/>
      <c r="L57" s="18"/>
    </row>
    <row r="58" spans="2:12" ht="10.2">
      <c r="B58" s="18"/>
      <c r="L58" s="18"/>
    </row>
    <row r="59" spans="2:12" ht="10.2">
      <c r="B59" s="18"/>
      <c r="L59" s="18"/>
    </row>
    <row r="60" spans="2:12" ht="10.2">
      <c r="B60" s="18"/>
      <c r="L60" s="18"/>
    </row>
    <row r="61" spans="2:12" s="1" customFormat="1" ht="13.2">
      <c r="B61" s="30"/>
      <c r="D61" s="41" t="s">
        <v>56</v>
      </c>
      <c r="E61" s="32"/>
      <c r="F61" s="101" t="s">
        <v>57</v>
      </c>
      <c r="G61" s="41" t="s">
        <v>56</v>
      </c>
      <c r="H61" s="32"/>
      <c r="I61" s="32"/>
      <c r="J61" s="102" t="s">
        <v>57</v>
      </c>
      <c r="K61" s="32"/>
      <c r="L61" s="30"/>
    </row>
    <row r="62" spans="2:12" ht="10.2">
      <c r="B62" s="18"/>
      <c r="L62" s="18"/>
    </row>
    <row r="63" spans="2:12" ht="10.2">
      <c r="B63" s="18"/>
      <c r="L63" s="18"/>
    </row>
    <row r="64" spans="2:12" ht="10.2">
      <c r="B64" s="18"/>
      <c r="L64" s="18"/>
    </row>
    <row r="65" spans="2:12" s="1" customFormat="1" ht="13.2">
      <c r="B65" s="30"/>
      <c r="D65" s="39" t="s">
        <v>58</v>
      </c>
      <c r="E65" s="40"/>
      <c r="F65" s="40"/>
      <c r="G65" s="39" t="s">
        <v>59</v>
      </c>
      <c r="H65" s="40"/>
      <c r="I65" s="40"/>
      <c r="J65" s="40"/>
      <c r="K65" s="40"/>
      <c r="L65" s="30"/>
    </row>
    <row r="66" spans="2:12" ht="10.2">
      <c r="B66" s="18"/>
      <c r="L66" s="18"/>
    </row>
    <row r="67" spans="2:12" ht="10.2">
      <c r="B67" s="18"/>
      <c r="L67" s="18"/>
    </row>
    <row r="68" spans="2:12" ht="10.2">
      <c r="B68" s="18"/>
      <c r="L68" s="18"/>
    </row>
    <row r="69" spans="2:12" ht="10.2">
      <c r="B69" s="18"/>
      <c r="L69" s="18"/>
    </row>
    <row r="70" spans="2:12" ht="10.2">
      <c r="B70" s="18"/>
      <c r="L70" s="18"/>
    </row>
    <row r="71" spans="2:12" ht="10.2">
      <c r="B71" s="18"/>
      <c r="L71" s="18"/>
    </row>
    <row r="72" spans="2:12" ht="10.2">
      <c r="B72" s="18"/>
      <c r="L72" s="18"/>
    </row>
    <row r="73" spans="2:12" ht="10.2">
      <c r="B73" s="18"/>
      <c r="L73" s="18"/>
    </row>
    <row r="74" spans="2:12" ht="10.2">
      <c r="B74" s="18"/>
      <c r="L74" s="18"/>
    </row>
    <row r="75" spans="2:12" ht="10.2">
      <c r="B75" s="18"/>
      <c r="L75" s="18"/>
    </row>
    <row r="76" spans="2:12" s="1" customFormat="1" ht="13.2">
      <c r="B76" s="30"/>
      <c r="D76" s="41" t="s">
        <v>56</v>
      </c>
      <c r="E76" s="32"/>
      <c r="F76" s="101" t="s">
        <v>57</v>
      </c>
      <c r="G76" s="41" t="s">
        <v>56</v>
      </c>
      <c r="H76" s="32"/>
      <c r="I76" s="32"/>
      <c r="J76" s="102" t="s">
        <v>57</v>
      </c>
      <c r="K76" s="32"/>
      <c r="L76" s="30"/>
    </row>
    <row r="77" spans="2:12" s="1" customFormat="1" ht="14.4" customHeight="1">
      <c r="B77" s="42"/>
      <c r="C77" s="43"/>
      <c r="D77" s="43"/>
      <c r="E77" s="43"/>
      <c r="F77" s="43"/>
      <c r="G77" s="43"/>
      <c r="H77" s="43"/>
      <c r="I77" s="43"/>
      <c r="J77" s="43"/>
      <c r="K77" s="43"/>
      <c r="L77" s="30"/>
    </row>
    <row r="81" spans="2:12" s="1" customFormat="1" ht="6.9" customHeight="1">
      <c r="B81" s="44"/>
      <c r="C81" s="45"/>
      <c r="D81" s="45"/>
      <c r="E81" s="45"/>
      <c r="F81" s="45"/>
      <c r="G81" s="45"/>
      <c r="H81" s="45"/>
      <c r="I81" s="45"/>
      <c r="J81" s="45"/>
      <c r="K81" s="45"/>
      <c r="L81" s="30"/>
    </row>
    <row r="82" spans="2:12" s="1" customFormat="1" ht="24.9" customHeight="1">
      <c r="B82" s="30"/>
      <c r="C82" s="19" t="s">
        <v>137</v>
      </c>
      <c r="L82" s="30"/>
    </row>
    <row r="83" spans="2:12" s="1" customFormat="1" ht="6.9" customHeight="1">
      <c r="B83" s="30"/>
      <c r="L83" s="30"/>
    </row>
    <row r="84" spans="2:12" s="1" customFormat="1" ht="12" customHeight="1">
      <c r="B84" s="30"/>
      <c r="C84" s="25" t="s">
        <v>16</v>
      </c>
      <c r="L84" s="30"/>
    </row>
    <row r="85" spans="2:12" s="1" customFormat="1" ht="26.25" customHeight="1">
      <c r="B85" s="30"/>
      <c r="E85" s="231" t="str">
        <f>E7</f>
        <v>Zvýšení bezpečnosti heliportu - Masarykova nemocnice Ústí nad Labem, o. z</v>
      </c>
      <c r="F85" s="232"/>
      <c r="G85" s="232"/>
      <c r="H85" s="232"/>
      <c r="L85" s="30"/>
    </row>
    <row r="86" spans="2:12" ht="12" customHeight="1">
      <c r="B86" s="18"/>
      <c r="C86" s="25" t="s">
        <v>131</v>
      </c>
      <c r="L86" s="18"/>
    </row>
    <row r="87" spans="2:12" s="1" customFormat="1" ht="16.5" customHeight="1">
      <c r="B87" s="30"/>
      <c r="E87" s="231" t="s">
        <v>132</v>
      </c>
      <c r="F87" s="233"/>
      <c r="G87" s="233"/>
      <c r="H87" s="233"/>
      <c r="L87" s="30"/>
    </row>
    <row r="88" spans="2:12" s="1" customFormat="1" ht="12" customHeight="1">
      <c r="B88" s="30"/>
      <c r="C88" s="25" t="s">
        <v>133</v>
      </c>
      <c r="L88" s="30"/>
    </row>
    <row r="89" spans="2:12" s="1" customFormat="1" ht="16.5" customHeight="1">
      <c r="B89" s="30"/>
      <c r="E89" s="193" t="str">
        <f>E11</f>
        <v>D.1.07 - Silnoproudé instalace</v>
      </c>
      <c r="F89" s="233"/>
      <c r="G89" s="233"/>
      <c r="H89" s="233"/>
      <c r="L89" s="30"/>
    </row>
    <row r="90" spans="2:12" s="1" customFormat="1" ht="6.9" customHeight="1">
      <c r="B90" s="30"/>
      <c r="L90" s="30"/>
    </row>
    <row r="91" spans="2:12" s="1" customFormat="1" ht="12" customHeight="1">
      <c r="B91" s="30"/>
      <c r="C91" s="25" t="s">
        <v>20</v>
      </c>
      <c r="F91" s="23" t="str">
        <f>F14</f>
        <v>Sociální péče 3316/12A, 401 13  pavilon B</v>
      </c>
      <c r="I91" s="25" t="s">
        <v>22</v>
      </c>
      <c r="J91" s="50" t="str">
        <f>IF(J14="","",J14)</f>
        <v>29. 4. 2024</v>
      </c>
      <c r="L91" s="30"/>
    </row>
    <row r="92" spans="2:12" s="1" customFormat="1" ht="6.9" customHeight="1">
      <c r="B92" s="30"/>
      <c r="L92" s="30"/>
    </row>
    <row r="93" spans="2:12" s="1" customFormat="1" ht="40.05" customHeight="1">
      <c r="B93" s="30"/>
      <c r="C93" s="25" t="s">
        <v>24</v>
      </c>
      <c r="F93" s="23" t="str">
        <f>E17</f>
        <v>Krajská zdravotní, a.s., Sociální péče 3316/12A</v>
      </c>
      <c r="I93" s="25" t="s">
        <v>32</v>
      </c>
      <c r="J93" s="28" t="str">
        <f>E23</f>
        <v>SIEBERT+TALAŠ, spol.s r.o., Bucharova 1314/8, P5</v>
      </c>
      <c r="L93" s="30"/>
    </row>
    <row r="94" spans="2:12" s="1" customFormat="1" ht="15.15" customHeight="1">
      <c r="B94" s="30"/>
      <c r="C94" s="25" t="s">
        <v>30</v>
      </c>
      <c r="F94" s="23" t="str">
        <f>IF(E20="","",E20)</f>
        <v>Vyplň údaj</v>
      </c>
      <c r="I94" s="25" t="s">
        <v>37</v>
      </c>
      <c r="J94" s="28" t="str">
        <f>E26</f>
        <v xml:space="preserve"> </v>
      </c>
      <c r="L94" s="30"/>
    </row>
    <row r="95" spans="2:12" s="1" customFormat="1" ht="10.35" customHeight="1">
      <c r="B95" s="30"/>
      <c r="L95" s="30"/>
    </row>
    <row r="96" spans="2:12" s="1" customFormat="1" ht="29.25" customHeight="1">
      <c r="B96" s="30"/>
      <c r="C96" s="103" t="s">
        <v>138</v>
      </c>
      <c r="D96" s="95"/>
      <c r="E96" s="95"/>
      <c r="F96" s="95"/>
      <c r="G96" s="95"/>
      <c r="H96" s="95"/>
      <c r="I96" s="95"/>
      <c r="J96" s="104" t="s">
        <v>139</v>
      </c>
      <c r="K96" s="95"/>
      <c r="L96" s="30"/>
    </row>
    <row r="97" spans="2:12" s="1" customFormat="1" ht="10.35" customHeight="1">
      <c r="B97" s="30"/>
      <c r="L97" s="30"/>
    </row>
    <row r="98" spans="2:47" s="1" customFormat="1" ht="22.8" customHeight="1">
      <c r="B98" s="30"/>
      <c r="C98" s="105" t="s">
        <v>140</v>
      </c>
      <c r="J98" s="64">
        <f>J124</f>
        <v>0</v>
      </c>
      <c r="L98" s="30"/>
      <c r="AU98" s="15" t="s">
        <v>141</v>
      </c>
    </row>
    <row r="99" spans="2:12" s="8" customFormat="1" ht="24.9" customHeight="1">
      <c r="B99" s="106"/>
      <c r="D99" s="107" t="s">
        <v>2089</v>
      </c>
      <c r="E99" s="108"/>
      <c r="F99" s="108"/>
      <c r="G99" s="108"/>
      <c r="H99" s="108"/>
      <c r="I99" s="108"/>
      <c r="J99" s="109">
        <f>J125</f>
        <v>0</v>
      </c>
      <c r="L99" s="106"/>
    </row>
    <row r="100" spans="2:12" s="9" customFormat="1" ht="19.95" customHeight="1">
      <c r="B100" s="110"/>
      <c r="D100" s="111" t="s">
        <v>2090</v>
      </c>
      <c r="E100" s="112"/>
      <c r="F100" s="112"/>
      <c r="G100" s="112"/>
      <c r="H100" s="112"/>
      <c r="I100" s="112"/>
      <c r="J100" s="113">
        <f>J126</f>
        <v>0</v>
      </c>
      <c r="L100" s="110"/>
    </row>
    <row r="101" spans="2:12" s="9" customFormat="1" ht="19.95" customHeight="1">
      <c r="B101" s="110"/>
      <c r="D101" s="111" t="s">
        <v>2091</v>
      </c>
      <c r="E101" s="112"/>
      <c r="F101" s="112"/>
      <c r="G101" s="112"/>
      <c r="H101" s="112"/>
      <c r="I101" s="112"/>
      <c r="J101" s="113">
        <f>J139</f>
        <v>0</v>
      </c>
      <c r="L101" s="110"/>
    </row>
    <row r="102" spans="2:12" s="9" customFormat="1" ht="19.95" customHeight="1">
      <c r="B102" s="110"/>
      <c r="D102" s="111" t="s">
        <v>2092</v>
      </c>
      <c r="E102" s="112"/>
      <c r="F102" s="112"/>
      <c r="G102" s="112"/>
      <c r="H102" s="112"/>
      <c r="I102" s="112"/>
      <c r="J102" s="113">
        <f>J153</f>
        <v>0</v>
      </c>
      <c r="L102" s="110"/>
    </row>
    <row r="103" spans="2:12" s="1" customFormat="1" ht="21.75" customHeight="1">
      <c r="B103" s="30"/>
      <c r="L103" s="30"/>
    </row>
    <row r="104" spans="2:12" s="1" customFormat="1" ht="6.9" customHeight="1">
      <c r="B104" s="42"/>
      <c r="C104" s="43"/>
      <c r="D104" s="43"/>
      <c r="E104" s="43"/>
      <c r="F104" s="43"/>
      <c r="G104" s="43"/>
      <c r="H104" s="43"/>
      <c r="I104" s="43"/>
      <c r="J104" s="43"/>
      <c r="K104" s="43"/>
      <c r="L104" s="30"/>
    </row>
    <row r="108" spans="2:12" s="1" customFormat="1" ht="6.9" customHeight="1">
      <c r="B108" s="44"/>
      <c r="C108" s="45"/>
      <c r="D108" s="45"/>
      <c r="E108" s="45"/>
      <c r="F108" s="45"/>
      <c r="G108" s="45"/>
      <c r="H108" s="45"/>
      <c r="I108" s="45"/>
      <c r="J108" s="45"/>
      <c r="K108" s="45"/>
      <c r="L108" s="30"/>
    </row>
    <row r="109" spans="2:12" s="1" customFormat="1" ht="24.9" customHeight="1">
      <c r="B109" s="30"/>
      <c r="C109" s="19" t="s">
        <v>153</v>
      </c>
      <c r="L109" s="30"/>
    </row>
    <row r="110" spans="2:12" s="1" customFormat="1" ht="6.9" customHeight="1">
      <c r="B110" s="30"/>
      <c r="L110" s="30"/>
    </row>
    <row r="111" spans="2:12" s="1" customFormat="1" ht="12" customHeight="1">
      <c r="B111" s="30"/>
      <c r="C111" s="25" t="s">
        <v>16</v>
      </c>
      <c r="L111" s="30"/>
    </row>
    <row r="112" spans="2:12" s="1" customFormat="1" ht="26.25" customHeight="1">
      <c r="B112" s="30"/>
      <c r="E112" s="231" t="str">
        <f>E7</f>
        <v>Zvýšení bezpečnosti heliportu - Masarykova nemocnice Ústí nad Labem, o. z</v>
      </c>
      <c r="F112" s="232"/>
      <c r="G112" s="232"/>
      <c r="H112" s="232"/>
      <c r="L112" s="30"/>
    </row>
    <row r="113" spans="2:12" ht="12" customHeight="1">
      <c r="B113" s="18"/>
      <c r="C113" s="25" t="s">
        <v>131</v>
      </c>
      <c r="L113" s="18"/>
    </row>
    <row r="114" spans="2:12" s="1" customFormat="1" ht="16.5" customHeight="1">
      <c r="B114" s="30"/>
      <c r="E114" s="231" t="s">
        <v>132</v>
      </c>
      <c r="F114" s="233"/>
      <c r="G114" s="233"/>
      <c r="H114" s="233"/>
      <c r="L114" s="30"/>
    </row>
    <row r="115" spans="2:12" s="1" customFormat="1" ht="12" customHeight="1">
      <c r="B115" s="30"/>
      <c r="C115" s="25" t="s">
        <v>133</v>
      </c>
      <c r="L115" s="30"/>
    </row>
    <row r="116" spans="2:12" s="1" customFormat="1" ht="16.5" customHeight="1">
      <c r="B116" s="30"/>
      <c r="E116" s="193" t="str">
        <f>E11</f>
        <v>D.1.07 - Silnoproudé instalace</v>
      </c>
      <c r="F116" s="233"/>
      <c r="G116" s="233"/>
      <c r="H116" s="233"/>
      <c r="L116" s="30"/>
    </row>
    <row r="117" spans="2:12" s="1" customFormat="1" ht="6.9" customHeight="1">
      <c r="B117" s="30"/>
      <c r="L117" s="30"/>
    </row>
    <row r="118" spans="2:12" s="1" customFormat="1" ht="12" customHeight="1">
      <c r="B118" s="30"/>
      <c r="C118" s="25" t="s">
        <v>20</v>
      </c>
      <c r="F118" s="23" t="str">
        <f>F14</f>
        <v>Sociální péče 3316/12A, 401 13  pavilon B</v>
      </c>
      <c r="I118" s="25" t="s">
        <v>22</v>
      </c>
      <c r="J118" s="50" t="str">
        <f>IF(J14="","",J14)</f>
        <v>29. 4. 2024</v>
      </c>
      <c r="L118" s="30"/>
    </row>
    <row r="119" spans="2:12" s="1" customFormat="1" ht="6.9" customHeight="1">
      <c r="B119" s="30"/>
      <c r="L119" s="30"/>
    </row>
    <row r="120" spans="2:12" s="1" customFormat="1" ht="40.05" customHeight="1">
      <c r="B120" s="30"/>
      <c r="C120" s="25" t="s">
        <v>24</v>
      </c>
      <c r="F120" s="23" t="str">
        <f>E17</f>
        <v>Krajská zdravotní, a.s., Sociální péče 3316/12A</v>
      </c>
      <c r="I120" s="25" t="s">
        <v>32</v>
      </c>
      <c r="J120" s="28" t="str">
        <f>E23</f>
        <v>SIEBERT+TALAŠ, spol.s r.o., Bucharova 1314/8, P5</v>
      </c>
      <c r="L120" s="30"/>
    </row>
    <row r="121" spans="2:12" s="1" customFormat="1" ht="15.15" customHeight="1">
      <c r="B121" s="30"/>
      <c r="C121" s="25" t="s">
        <v>30</v>
      </c>
      <c r="F121" s="23" t="str">
        <f>IF(E20="","",E20)</f>
        <v>Vyplň údaj</v>
      </c>
      <c r="I121" s="25" t="s">
        <v>37</v>
      </c>
      <c r="J121" s="28" t="str">
        <f>E26</f>
        <v xml:space="preserve"> </v>
      </c>
      <c r="L121" s="30"/>
    </row>
    <row r="122" spans="2:12" s="1" customFormat="1" ht="10.35" customHeight="1">
      <c r="B122" s="30"/>
      <c r="L122" s="30"/>
    </row>
    <row r="123" spans="2:20" s="10" customFormat="1" ht="29.25" customHeight="1">
      <c r="B123" s="114"/>
      <c r="C123" s="115" t="s">
        <v>154</v>
      </c>
      <c r="D123" s="116" t="s">
        <v>66</v>
      </c>
      <c r="E123" s="116" t="s">
        <v>62</v>
      </c>
      <c r="F123" s="116" t="s">
        <v>63</v>
      </c>
      <c r="G123" s="116" t="s">
        <v>155</v>
      </c>
      <c r="H123" s="116" t="s">
        <v>156</v>
      </c>
      <c r="I123" s="116" t="s">
        <v>157</v>
      </c>
      <c r="J123" s="117" t="s">
        <v>139</v>
      </c>
      <c r="K123" s="118" t="s">
        <v>158</v>
      </c>
      <c r="L123" s="114"/>
      <c r="M123" s="57" t="s">
        <v>1</v>
      </c>
      <c r="N123" s="58" t="s">
        <v>45</v>
      </c>
      <c r="O123" s="58" t="s">
        <v>159</v>
      </c>
      <c r="P123" s="58" t="s">
        <v>160</v>
      </c>
      <c r="Q123" s="58" t="s">
        <v>161</v>
      </c>
      <c r="R123" s="58" t="s">
        <v>162</v>
      </c>
      <c r="S123" s="58" t="s">
        <v>163</v>
      </c>
      <c r="T123" s="59" t="s">
        <v>164</v>
      </c>
    </row>
    <row r="124" spans="2:63" s="1" customFormat="1" ht="22.8" customHeight="1">
      <c r="B124" s="30"/>
      <c r="C124" s="62" t="s">
        <v>165</v>
      </c>
      <c r="J124" s="119">
        <f>BK124</f>
        <v>0</v>
      </c>
      <c r="L124" s="30"/>
      <c r="M124" s="60"/>
      <c r="N124" s="51"/>
      <c r="O124" s="51"/>
      <c r="P124" s="120">
        <f>P125</f>
        <v>0</v>
      </c>
      <c r="Q124" s="51"/>
      <c r="R124" s="120">
        <f>R125</f>
        <v>0</v>
      </c>
      <c r="S124" s="51"/>
      <c r="T124" s="121">
        <f>T125</f>
        <v>0</v>
      </c>
      <c r="AT124" s="15" t="s">
        <v>80</v>
      </c>
      <c r="AU124" s="15" t="s">
        <v>141</v>
      </c>
      <c r="BK124" s="122">
        <f>BK125</f>
        <v>0</v>
      </c>
    </row>
    <row r="125" spans="2:63" s="11" customFormat="1" ht="25.95" customHeight="1">
      <c r="B125" s="123"/>
      <c r="D125" s="124" t="s">
        <v>80</v>
      </c>
      <c r="E125" s="125" t="s">
        <v>2093</v>
      </c>
      <c r="F125" s="125" t="s">
        <v>2094</v>
      </c>
      <c r="I125" s="126"/>
      <c r="J125" s="127">
        <f>BK125</f>
        <v>0</v>
      </c>
      <c r="L125" s="123"/>
      <c r="M125" s="128"/>
      <c r="P125" s="129">
        <f>P126+P139+P153</f>
        <v>0</v>
      </c>
      <c r="R125" s="129">
        <f>R126+R139+R153</f>
        <v>0</v>
      </c>
      <c r="T125" s="130">
        <f>T126+T139+T153</f>
        <v>0</v>
      </c>
      <c r="AR125" s="124" t="s">
        <v>90</v>
      </c>
      <c r="AT125" s="131" t="s">
        <v>80</v>
      </c>
      <c r="AU125" s="131" t="s">
        <v>81</v>
      </c>
      <c r="AY125" s="124" t="s">
        <v>168</v>
      </c>
      <c r="BK125" s="132">
        <f>BK126+BK139+BK153</f>
        <v>0</v>
      </c>
    </row>
    <row r="126" spans="2:63" s="11" customFormat="1" ht="22.8" customHeight="1">
      <c r="B126" s="123"/>
      <c r="D126" s="124" t="s">
        <v>80</v>
      </c>
      <c r="E126" s="133" t="s">
        <v>2095</v>
      </c>
      <c r="F126" s="133" t="s">
        <v>2096</v>
      </c>
      <c r="I126" s="126"/>
      <c r="J126" s="134">
        <f>BK126</f>
        <v>0</v>
      </c>
      <c r="L126" s="123"/>
      <c r="M126" s="128"/>
      <c r="P126" s="129">
        <f>SUM(P127:P138)</f>
        <v>0</v>
      </c>
      <c r="R126" s="129">
        <f>SUM(R127:R138)</f>
        <v>0</v>
      </c>
      <c r="T126" s="130">
        <f>SUM(T127:T138)</f>
        <v>0</v>
      </c>
      <c r="AR126" s="124" t="s">
        <v>88</v>
      </c>
      <c r="AT126" s="131" t="s">
        <v>80</v>
      </c>
      <c r="AU126" s="131" t="s">
        <v>88</v>
      </c>
      <c r="AY126" s="124" t="s">
        <v>168</v>
      </c>
      <c r="BK126" s="132">
        <f>SUM(BK127:BK138)</f>
        <v>0</v>
      </c>
    </row>
    <row r="127" spans="2:65" s="1" customFormat="1" ht="16.5" customHeight="1">
      <c r="B127" s="30"/>
      <c r="C127" s="235" t="s">
        <v>88</v>
      </c>
      <c r="D127" s="235" t="s">
        <v>170</v>
      </c>
      <c r="E127" s="236" t="s">
        <v>2097</v>
      </c>
      <c r="F127" s="237" t="s">
        <v>2098</v>
      </c>
      <c r="G127" s="238" t="s">
        <v>566</v>
      </c>
      <c r="H127" s="239">
        <v>1</v>
      </c>
      <c r="I127" s="240"/>
      <c r="J127" s="241">
        <f>ROUND(I127*H127,2)</f>
        <v>0</v>
      </c>
      <c r="K127" s="142"/>
      <c r="L127" s="30"/>
      <c r="M127" s="143" t="s">
        <v>1</v>
      </c>
      <c r="N127" s="144" t="s">
        <v>46</v>
      </c>
      <c r="P127" s="145">
        <f>O127*H127</f>
        <v>0</v>
      </c>
      <c r="Q127" s="145">
        <v>0</v>
      </c>
      <c r="R127" s="145">
        <f>Q127*H127</f>
        <v>0</v>
      </c>
      <c r="S127" s="145">
        <v>0</v>
      </c>
      <c r="T127" s="146">
        <f>S127*H127</f>
        <v>0</v>
      </c>
      <c r="AR127" s="147" t="s">
        <v>174</v>
      </c>
      <c r="AT127" s="147" t="s">
        <v>170</v>
      </c>
      <c r="AU127" s="147" t="s">
        <v>90</v>
      </c>
      <c r="AY127" s="15" t="s">
        <v>168</v>
      </c>
      <c r="BE127" s="148">
        <f>IF(N127="základní",J127,0)</f>
        <v>0</v>
      </c>
      <c r="BF127" s="148">
        <f>IF(N127="snížená",J127,0)</f>
        <v>0</v>
      </c>
      <c r="BG127" s="148">
        <f>IF(N127="zákl. přenesená",J127,0)</f>
        <v>0</v>
      </c>
      <c r="BH127" s="148">
        <f>IF(N127="sníž. přenesená",J127,0)</f>
        <v>0</v>
      </c>
      <c r="BI127" s="148">
        <f>IF(N127="nulová",J127,0)</f>
        <v>0</v>
      </c>
      <c r="BJ127" s="15" t="s">
        <v>88</v>
      </c>
      <c r="BK127" s="148">
        <f>ROUND(I127*H127,2)</f>
        <v>0</v>
      </c>
      <c r="BL127" s="15" t="s">
        <v>174</v>
      </c>
      <c r="BM127" s="147" t="s">
        <v>90</v>
      </c>
    </row>
    <row r="128" spans="2:47" s="1" customFormat="1" ht="96">
      <c r="B128" s="30"/>
      <c r="D128" s="154" t="s">
        <v>414</v>
      </c>
      <c r="F128" s="182" t="s">
        <v>2099</v>
      </c>
      <c r="I128" s="151"/>
      <c r="L128" s="30"/>
      <c r="M128" s="152"/>
      <c r="T128" s="54"/>
      <c r="AT128" s="15" t="s">
        <v>414</v>
      </c>
      <c r="AU128" s="15" t="s">
        <v>90</v>
      </c>
    </row>
    <row r="129" spans="2:65" s="1" customFormat="1" ht="16.5" customHeight="1">
      <c r="B129" s="30"/>
      <c r="C129" s="135" t="s">
        <v>90</v>
      </c>
      <c r="D129" s="135" t="s">
        <v>170</v>
      </c>
      <c r="E129" s="136" t="s">
        <v>2100</v>
      </c>
      <c r="F129" s="137" t="s">
        <v>2101</v>
      </c>
      <c r="G129" s="138" t="s">
        <v>566</v>
      </c>
      <c r="H129" s="139">
        <v>1</v>
      </c>
      <c r="I129" s="140"/>
      <c r="J129" s="141">
        <f>ROUND(I129*H129,2)</f>
        <v>0</v>
      </c>
      <c r="K129" s="142"/>
      <c r="L129" s="30"/>
      <c r="M129" s="143" t="s">
        <v>1</v>
      </c>
      <c r="N129" s="144" t="s">
        <v>46</v>
      </c>
      <c r="P129" s="145">
        <f>O129*H129</f>
        <v>0</v>
      </c>
      <c r="Q129" s="145">
        <v>0</v>
      </c>
      <c r="R129" s="145">
        <f>Q129*H129</f>
        <v>0</v>
      </c>
      <c r="S129" s="145">
        <v>0</v>
      </c>
      <c r="T129" s="146">
        <f>S129*H129</f>
        <v>0</v>
      </c>
      <c r="AR129" s="147" t="s">
        <v>174</v>
      </c>
      <c r="AT129" s="147" t="s">
        <v>170</v>
      </c>
      <c r="AU129" s="147" t="s">
        <v>90</v>
      </c>
      <c r="AY129" s="15" t="s">
        <v>168</v>
      </c>
      <c r="BE129" s="148">
        <f>IF(N129="základní",J129,0)</f>
        <v>0</v>
      </c>
      <c r="BF129" s="148">
        <f>IF(N129="snížená",J129,0)</f>
        <v>0</v>
      </c>
      <c r="BG129" s="148">
        <f>IF(N129="zákl. přenesená",J129,0)</f>
        <v>0</v>
      </c>
      <c r="BH129" s="148">
        <f>IF(N129="sníž. přenesená",J129,0)</f>
        <v>0</v>
      </c>
      <c r="BI129" s="148">
        <f>IF(N129="nulová",J129,0)</f>
        <v>0</v>
      </c>
      <c r="BJ129" s="15" t="s">
        <v>88</v>
      </c>
      <c r="BK129" s="148">
        <f>ROUND(I129*H129,2)</f>
        <v>0</v>
      </c>
      <c r="BL129" s="15" t="s">
        <v>174</v>
      </c>
      <c r="BM129" s="147" t="s">
        <v>174</v>
      </c>
    </row>
    <row r="130" spans="2:47" s="1" customFormat="1" ht="67.2">
      <c r="B130" s="30"/>
      <c r="D130" s="154" t="s">
        <v>414</v>
      </c>
      <c r="F130" s="182" t="s">
        <v>2102</v>
      </c>
      <c r="I130" s="151"/>
      <c r="L130" s="30"/>
      <c r="M130" s="152"/>
      <c r="T130" s="54"/>
      <c r="AT130" s="15" t="s">
        <v>414</v>
      </c>
      <c r="AU130" s="15" t="s">
        <v>90</v>
      </c>
    </row>
    <row r="131" spans="2:65" s="1" customFormat="1" ht="16.5" customHeight="1">
      <c r="B131" s="30"/>
      <c r="C131" s="135" t="s">
        <v>98</v>
      </c>
      <c r="D131" s="135" t="s">
        <v>170</v>
      </c>
      <c r="E131" s="136" t="s">
        <v>2103</v>
      </c>
      <c r="F131" s="137" t="s">
        <v>2104</v>
      </c>
      <c r="G131" s="138" t="s">
        <v>566</v>
      </c>
      <c r="H131" s="139">
        <v>4</v>
      </c>
      <c r="I131" s="140"/>
      <c r="J131" s="141">
        <f aca="true" t="shared" si="0" ref="J131:J138">ROUND(I131*H131,2)</f>
        <v>0</v>
      </c>
      <c r="K131" s="142"/>
      <c r="L131" s="30"/>
      <c r="M131" s="143" t="s">
        <v>1</v>
      </c>
      <c r="N131" s="144" t="s">
        <v>46</v>
      </c>
      <c r="P131" s="145">
        <f aca="true" t="shared" si="1" ref="P131:P138">O131*H131</f>
        <v>0</v>
      </c>
      <c r="Q131" s="145">
        <v>0</v>
      </c>
      <c r="R131" s="145">
        <f aca="true" t="shared" si="2" ref="R131:R138">Q131*H131</f>
        <v>0</v>
      </c>
      <c r="S131" s="145">
        <v>0</v>
      </c>
      <c r="T131" s="146">
        <f aca="true" t="shared" si="3" ref="T131:T138">S131*H131</f>
        <v>0</v>
      </c>
      <c r="AR131" s="147" t="s">
        <v>174</v>
      </c>
      <c r="AT131" s="147" t="s">
        <v>170</v>
      </c>
      <c r="AU131" s="147" t="s">
        <v>90</v>
      </c>
      <c r="AY131" s="15" t="s">
        <v>168</v>
      </c>
      <c r="BE131" s="148">
        <f aca="true" t="shared" si="4" ref="BE131:BE138">IF(N131="základní",J131,0)</f>
        <v>0</v>
      </c>
      <c r="BF131" s="148">
        <f aca="true" t="shared" si="5" ref="BF131:BF138">IF(N131="snížená",J131,0)</f>
        <v>0</v>
      </c>
      <c r="BG131" s="148">
        <f aca="true" t="shared" si="6" ref="BG131:BG138">IF(N131="zákl. přenesená",J131,0)</f>
        <v>0</v>
      </c>
      <c r="BH131" s="148">
        <f aca="true" t="shared" si="7" ref="BH131:BH138">IF(N131="sníž. přenesená",J131,0)</f>
        <v>0</v>
      </c>
      <c r="BI131" s="148">
        <f aca="true" t="shared" si="8" ref="BI131:BI138">IF(N131="nulová",J131,0)</f>
        <v>0</v>
      </c>
      <c r="BJ131" s="15" t="s">
        <v>88</v>
      </c>
      <c r="BK131" s="148">
        <f aca="true" t="shared" si="9" ref="BK131:BK138">ROUND(I131*H131,2)</f>
        <v>0</v>
      </c>
      <c r="BL131" s="15" t="s">
        <v>174</v>
      </c>
      <c r="BM131" s="147" t="s">
        <v>205</v>
      </c>
    </row>
    <row r="132" spans="2:65" s="1" customFormat="1" ht="24.15" customHeight="1">
      <c r="B132" s="30"/>
      <c r="C132" s="135" t="s">
        <v>174</v>
      </c>
      <c r="D132" s="135" t="s">
        <v>170</v>
      </c>
      <c r="E132" s="136" t="s">
        <v>2105</v>
      </c>
      <c r="F132" s="137" t="s">
        <v>2106</v>
      </c>
      <c r="G132" s="138" t="s">
        <v>208</v>
      </c>
      <c r="H132" s="139">
        <v>300</v>
      </c>
      <c r="I132" s="140"/>
      <c r="J132" s="141">
        <f t="shared" si="0"/>
        <v>0</v>
      </c>
      <c r="K132" s="142"/>
      <c r="L132" s="30"/>
      <c r="M132" s="143" t="s">
        <v>1</v>
      </c>
      <c r="N132" s="144" t="s">
        <v>46</v>
      </c>
      <c r="P132" s="145">
        <f t="shared" si="1"/>
        <v>0</v>
      </c>
      <c r="Q132" s="145">
        <v>0</v>
      </c>
      <c r="R132" s="145">
        <f t="shared" si="2"/>
        <v>0</v>
      </c>
      <c r="S132" s="145">
        <v>0</v>
      </c>
      <c r="T132" s="146">
        <f t="shared" si="3"/>
        <v>0</v>
      </c>
      <c r="AR132" s="147" t="s">
        <v>174</v>
      </c>
      <c r="AT132" s="147" t="s">
        <v>170</v>
      </c>
      <c r="AU132" s="147" t="s">
        <v>90</v>
      </c>
      <c r="AY132" s="15" t="s">
        <v>168</v>
      </c>
      <c r="BE132" s="148">
        <f t="shared" si="4"/>
        <v>0</v>
      </c>
      <c r="BF132" s="148">
        <f t="shared" si="5"/>
        <v>0</v>
      </c>
      <c r="BG132" s="148">
        <f t="shared" si="6"/>
        <v>0</v>
      </c>
      <c r="BH132" s="148">
        <f t="shared" si="7"/>
        <v>0</v>
      </c>
      <c r="BI132" s="148">
        <f t="shared" si="8"/>
        <v>0</v>
      </c>
      <c r="BJ132" s="15" t="s">
        <v>88</v>
      </c>
      <c r="BK132" s="148">
        <f t="shared" si="9"/>
        <v>0</v>
      </c>
      <c r="BL132" s="15" t="s">
        <v>174</v>
      </c>
      <c r="BM132" s="147" t="s">
        <v>221</v>
      </c>
    </row>
    <row r="133" spans="2:65" s="1" customFormat="1" ht="33" customHeight="1">
      <c r="B133" s="30"/>
      <c r="C133" s="135" t="s">
        <v>198</v>
      </c>
      <c r="D133" s="135" t="s">
        <v>170</v>
      </c>
      <c r="E133" s="136" t="s">
        <v>2107</v>
      </c>
      <c r="F133" s="137" t="s">
        <v>2108</v>
      </c>
      <c r="G133" s="138" t="s">
        <v>208</v>
      </c>
      <c r="H133" s="139">
        <v>100</v>
      </c>
      <c r="I133" s="140"/>
      <c r="J133" s="141">
        <f t="shared" si="0"/>
        <v>0</v>
      </c>
      <c r="K133" s="142"/>
      <c r="L133" s="30"/>
      <c r="M133" s="143" t="s">
        <v>1</v>
      </c>
      <c r="N133" s="144" t="s">
        <v>46</v>
      </c>
      <c r="P133" s="145">
        <f t="shared" si="1"/>
        <v>0</v>
      </c>
      <c r="Q133" s="145">
        <v>0</v>
      </c>
      <c r="R133" s="145">
        <f t="shared" si="2"/>
        <v>0</v>
      </c>
      <c r="S133" s="145">
        <v>0</v>
      </c>
      <c r="T133" s="146">
        <f t="shared" si="3"/>
        <v>0</v>
      </c>
      <c r="AR133" s="147" t="s">
        <v>174</v>
      </c>
      <c r="AT133" s="147" t="s">
        <v>170</v>
      </c>
      <c r="AU133" s="147" t="s">
        <v>90</v>
      </c>
      <c r="AY133" s="15" t="s">
        <v>168</v>
      </c>
      <c r="BE133" s="148">
        <f t="shared" si="4"/>
        <v>0</v>
      </c>
      <c r="BF133" s="148">
        <f t="shared" si="5"/>
        <v>0</v>
      </c>
      <c r="BG133" s="148">
        <f t="shared" si="6"/>
        <v>0</v>
      </c>
      <c r="BH133" s="148">
        <f t="shared" si="7"/>
        <v>0</v>
      </c>
      <c r="BI133" s="148">
        <f t="shared" si="8"/>
        <v>0</v>
      </c>
      <c r="BJ133" s="15" t="s">
        <v>88</v>
      </c>
      <c r="BK133" s="148">
        <f t="shared" si="9"/>
        <v>0</v>
      </c>
      <c r="BL133" s="15" t="s">
        <v>174</v>
      </c>
      <c r="BM133" s="147" t="s">
        <v>230</v>
      </c>
    </row>
    <row r="134" spans="2:65" s="1" customFormat="1" ht="24.15" customHeight="1">
      <c r="B134" s="30"/>
      <c r="C134" s="135" t="s">
        <v>205</v>
      </c>
      <c r="D134" s="135" t="s">
        <v>170</v>
      </c>
      <c r="E134" s="136" t="s">
        <v>2109</v>
      </c>
      <c r="F134" s="137" t="s">
        <v>2110</v>
      </c>
      <c r="G134" s="138" t="s">
        <v>208</v>
      </c>
      <c r="H134" s="139">
        <v>50</v>
      </c>
      <c r="I134" s="140"/>
      <c r="J134" s="141">
        <f t="shared" si="0"/>
        <v>0</v>
      </c>
      <c r="K134" s="142"/>
      <c r="L134" s="30"/>
      <c r="M134" s="143" t="s">
        <v>1</v>
      </c>
      <c r="N134" s="144" t="s">
        <v>46</v>
      </c>
      <c r="P134" s="145">
        <f t="shared" si="1"/>
        <v>0</v>
      </c>
      <c r="Q134" s="145">
        <v>0</v>
      </c>
      <c r="R134" s="145">
        <f t="shared" si="2"/>
        <v>0</v>
      </c>
      <c r="S134" s="145">
        <v>0</v>
      </c>
      <c r="T134" s="146">
        <f t="shared" si="3"/>
        <v>0</v>
      </c>
      <c r="AR134" s="147" t="s">
        <v>174</v>
      </c>
      <c r="AT134" s="147" t="s">
        <v>170</v>
      </c>
      <c r="AU134" s="147" t="s">
        <v>90</v>
      </c>
      <c r="AY134" s="15" t="s">
        <v>168</v>
      </c>
      <c r="BE134" s="148">
        <f t="shared" si="4"/>
        <v>0</v>
      </c>
      <c r="BF134" s="148">
        <f t="shared" si="5"/>
        <v>0</v>
      </c>
      <c r="BG134" s="148">
        <f t="shared" si="6"/>
        <v>0</v>
      </c>
      <c r="BH134" s="148">
        <f t="shared" si="7"/>
        <v>0</v>
      </c>
      <c r="BI134" s="148">
        <f t="shared" si="8"/>
        <v>0</v>
      </c>
      <c r="BJ134" s="15" t="s">
        <v>88</v>
      </c>
      <c r="BK134" s="148">
        <f t="shared" si="9"/>
        <v>0</v>
      </c>
      <c r="BL134" s="15" t="s">
        <v>174</v>
      </c>
      <c r="BM134" s="147" t="s">
        <v>8</v>
      </c>
    </row>
    <row r="135" spans="2:65" s="1" customFormat="1" ht="16.5" customHeight="1">
      <c r="B135" s="30"/>
      <c r="C135" s="135" t="s">
        <v>214</v>
      </c>
      <c r="D135" s="135" t="s">
        <v>170</v>
      </c>
      <c r="E135" s="136" t="s">
        <v>2111</v>
      </c>
      <c r="F135" s="137" t="s">
        <v>2112</v>
      </c>
      <c r="G135" s="138" t="s">
        <v>566</v>
      </c>
      <c r="H135" s="139">
        <v>10</v>
      </c>
      <c r="I135" s="140"/>
      <c r="J135" s="141">
        <f t="shared" si="0"/>
        <v>0</v>
      </c>
      <c r="K135" s="142"/>
      <c r="L135" s="30"/>
      <c r="M135" s="143" t="s">
        <v>1</v>
      </c>
      <c r="N135" s="144" t="s">
        <v>46</v>
      </c>
      <c r="P135" s="145">
        <f t="shared" si="1"/>
        <v>0</v>
      </c>
      <c r="Q135" s="145">
        <v>0</v>
      </c>
      <c r="R135" s="145">
        <f t="shared" si="2"/>
        <v>0</v>
      </c>
      <c r="S135" s="145">
        <v>0</v>
      </c>
      <c r="T135" s="146">
        <f t="shared" si="3"/>
        <v>0</v>
      </c>
      <c r="AR135" s="147" t="s">
        <v>174</v>
      </c>
      <c r="AT135" s="147" t="s">
        <v>170</v>
      </c>
      <c r="AU135" s="147" t="s">
        <v>90</v>
      </c>
      <c r="AY135" s="15" t="s">
        <v>168</v>
      </c>
      <c r="BE135" s="148">
        <f t="shared" si="4"/>
        <v>0</v>
      </c>
      <c r="BF135" s="148">
        <f t="shared" si="5"/>
        <v>0</v>
      </c>
      <c r="BG135" s="148">
        <f t="shared" si="6"/>
        <v>0</v>
      </c>
      <c r="BH135" s="148">
        <f t="shared" si="7"/>
        <v>0</v>
      </c>
      <c r="BI135" s="148">
        <f t="shared" si="8"/>
        <v>0</v>
      </c>
      <c r="BJ135" s="15" t="s">
        <v>88</v>
      </c>
      <c r="BK135" s="148">
        <f t="shared" si="9"/>
        <v>0</v>
      </c>
      <c r="BL135" s="15" t="s">
        <v>174</v>
      </c>
      <c r="BM135" s="147" t="s">
        <v>252</v>
      </c>
    </row>
    <row r="136" spans="2:65" s="1" customFormat="1" ht="16.5" customHeight="1">
      <c r="B136" s="30"/>
      <c r="C136" s="135" t="s">
        <v>221</v>
      </c>
      <c r="D136" s="135" t="s">
        <v>170</v>
      </c>
      <c r="E136" s="136" t="s">
        <v>2113</v>
      </c>
      <c r="F136" s="137" t="s">
        <v>2114</v>
      </c>
      <c r="G136" s="138" t="s">
        <v>173</v>
      </c>
      <c r="H136" s="139">
        <v>10</v>
      </c>
      <c r="I136" s="140"/>
      <c r="J136" s="141">
        <f t="shared" si="0"/>
        <v>0</v>
      </c>
      <c r="K136" s="142"/>
      <c r="L136" s="30"/>
      <c r="M136" s="143" t="s">
        <v>1</v>
      </c>
      <c r="N136" s="144" t="s">
        <v>46</v>
      </c>
      <c r="P136" s="145">
        <f t="shared" si="1"/>
        <v>0</v>
      </c>
      <c r="Q136" s="145">
        <v>0</v>
      </c>
      <c r="R136" s="145">
        <f t="shared" si="2"/>
        <v>0</v>
      </c>
      <c r="S136" s="145">
        <v>0</v>
      </c>
      <c r="T136" s="146">
        <f t="shared" si="3"/>
        <v>0</v>
      </c>
      <c r="AR136" s="147" t="s">
        <v>174</v>
      </c>
      <c r="AT136" s="147" t="s">
        <v>170</v>
      </c>
      <c r="AU136" s="147" t="s">
        <v>90</v>
      </c>
      <c r="AY136" s="15" t="s">
        <v>168</v>
      </c>
      <c r="BE136" s="148">
        <f t="shared" si="4"/>
        <v>0</v>
      </c>
      <c r="BF136" s="148">
        <f t="shared" si="5"/>
        <v>0</v>
      </c>
      <c r="BG136" s="148">
        <f t="shared" si="6"/>
        <v>0</v>
      </c>
      <c r="BH136" s="148">
        <f t="shared" si="7"/>
        <v>0</v>
      </c>
      <c r="BI136" s="148">
        <f t="shared" si="8"/>
        <v>0</v>
      </c>
      <c r="BJ136" s="15" t="s">
        <v>88</v>
      </c>
      <c r="BK136" s="148">
        <f t="shared" si="9"/>
        <v>0</v>
      </c>
      <c r="BL136" s="15" t="s">
        <v>174</v>
      </c>
      <c r="BM136" s="147" t="s">
        <v>263</v>
      </c>
    </row>
    <row r="137" spans="2:65" s="1" customFormat="1" ht="16.5" customHeight="1">
      <c r="B137" s="30"/>
      <c r="C137" s="135" t="s">
        <v>203</v>
      </c>
      <c r="D137" s="135" t="s">
        <v>170</v>
      </c>
      <c r="E137" s="136" t="s">
        <v>2115</v>
      </c>
      <c r="F137" s="137" t="s">
        <v>2116</v>
      </c>
      <c r="G137" s="138" t="s">
        <v>173</v>
      </c>
      <c r="H137" s="139">
        <v>10</v>
      </c>
      <c r="I137" s="140"/>
      <c r="J137" s="141">
        <f t="shared" si="0"/>
        <v>0</v>
      </c>
      <c r="K137" s="142"/>
      <c r="L137" s="30"/>
      <c r="M137" s="143" t="s">
        <v>1</v>
      </c>
      <c r="N137" s="144" t="s">
        <v>46</v>
      </c>
      <c r="P137" s="145">
        <f t="shared" si="1"/>
        <v>0</v>
      </c>
      <c r="Q137" s="145">
        <v>0</v>
      </c>
      <c r="R137" s="145">
        <f t="shared" si="2"/>
        <v>0</v>
      </c>
      <c r="S137" s="145">
        <v>0</v>
      </c>
      <c r="T137" s="146">
        <f t="shared" si="3"/>
        <v>0</v>
      </c>
      <c r="AR137" s="147" t="s">
        <v>174</v>
      </c>
      <c r="AT137" s="147" t="s">
        <v>170</v>
      </c>
      <c r="AU137" s="147" t="s">
        <v>90</v>
      </c>
      <c r="AY137" s="15" t="s">
        <v>168</v>
      </c>
      <c r="BE137" s="148">
        <f t="shared" si="4"/>
        <v>0</v>
      </c>
      <c r="BF137" s="148">
        <f t="shared" si="5"/>
        <v>0</v>
      </c>
      <c r="BG137" s="148">
        <f t="shared" si="6"/>
        <v>0</v>
      </c>
      <c r="BH137" s="148">
        <f t="shared" si="7"/>
        <v>0</v>
      </c>
      <c r="BI137" s="148">
        <f t="shared" si="8"/>
        <v>0</v>
      </c>
      <c r="BJ137" s="15" t="s">
        <v>88</v>
      </c>
      <c r="BK137" s="148">
        <f t="shared" si="9"/>
        <v>0</v>
      </c>
      <c r="BL137" s="15" t="s">
        <v>174</v>
      </c>
      <c r="BM137" s="147" t="s">
        <v>275</v>
      </c>
    </row>
    <row r="138" spans="2:65" s="1" customFormat="1" ht="16.5" customHeight="1">
      <c r="B138" s="30"/>
      <c r="C138" s="135" t="s">
        <v>230</v>
      </c>
      <c r="D138" s="135" t="s">
        <v>170</v>
      </c>
      <c r="E138" s="136" t="s">
        <v>2117</v>
      </c>
      <c r="F138" s="137" t="s">
        <v>2118</v>
      </c>
      <c r="G138" s="138" t="s">
        <v>1113</v>
      </c>
      <c r="H138" s="139">
        <v>10</v>
      </c>
      <c r="I138" s="140"/>
      <c r="J138" s="141">
        <f t="shared" si="0"/>
        <v>0</v>
      </c>
      <c r="K138" s="142"/>
      <c r="L138" s="30"/>
      <c r="M138" s="143" t="s">
        <v>1</v>
      </c>
      <c r="N138" s="144" t="s">
        <v>46</v>
      </c>
      <c r="P138" s="145">
        <f t="shared" si="1"/>
        <v>0</v>
      </c>
      <c r="Q138" s="145">
        <v>0</v>
      </c>
      <c r="R138" s="145">
        <f t="shared" si="2"/>
        <v>0</v>
      </c>
      <c r="S138" s="145">
        <v>0</v>
      </c>
      <c r="T138" s="146">
        <f t="shared" si="3"/>
        <v>0</v>
      </c>
      <c r="AR138" s="147" t="s">
        <v>174</v>
      </c>
      <c r="AT138" s="147" t="s">
        <v>170</v>
      </c>
      <c r="AU138" s="147" t="s">
        <v>90</v>
      </c>
      <c r="AY138" s="15" t="s">
        <v>168</v>
      </c>
      <c r="BE138" s="148">
        <f t="shared" si="4"/>
        <v>0</v>
      </c>
      <c r="BF138" s="148">
        <f t="shared" si="5"/>
        <v>0</v>
      </c>
      <c r="BG138" s="148">
        <f t="shared" si="6"/>
        <v>0</v>
      </c>
      <c r="BH138" s="148">
        <f t="shared" si="7"/>
        <v>0</v>
      </c>
      <c r="BI138" s="148">
        <f t="shared" si="8"/>
        <v>0</v>
      </c>
      <c r="BJ138" s="15" t="s">
        <v>88</v>
      </c>
      <c r="BK138" s="148">
        <f t="shared" si="9"/>
        <v>0</v>
      </c>
      <c r="BL138" s="15" t="s">
        <v>174</v>
      </c>
      <c r="BM138" s="147" t="s">
        <v>287</v>
      </c>
    </row>
    <row r="139" spans="2:63" s="11" customFormat="1" ht="22.8" customHeight="1">
      <c r="B139" s="123"/>
      <c r="D139" s="124" t="s">
        <v>80</v>
      </c>
      <c r="E139" s="133" t="s">
        <v>2119</v>
      </c>
      <c r="F139" s="133" t="s">
        <v>2120</v>
      </c>
      <c r="I139" s="126"/>
      <c r="J139" s="134">
        <f>BK139</f>
        <v>0</v>
      </c>
      <c r="L139" s="123"/>
      <c r="M139" s="128"/>
      <c r="P139" s="129">
        <f>SUM(P140:P152)</f>
        <v>0</v>
      </c>
      <c r="R139" s="129">
        <f>SUM(R140:R152)</f>
        <v>0</v>
      </c>
      <c r="T139" s="130">
        <f>SUM(T140:T152)</f>
        <v>0</v>
      </c>
      <c r="AR139" s="124" t="s">
        <v>88</v>
      </c>
      <c r="AT139" s="131" t="s">
        <v>80</v>
      </c>
      <c r="AU139" s="131" t="s">
        <v>88</v>
      </c>
      <c r="AY139" s="124" t="s">
        <v>168</v>
      </c>
      <c r="BK139" s="132">
        <f>SUM(BK140:BK152)</f>
        <v>0</v>
      </c>
    </row>
    <row r="140" spans="2:65" s="1" customFormat="1" ht="21.75" customHeight="1">
      <c r="B140" s="30"/>
      <c r="C140" s="235" t="s">
        <v>236</v>
      </c>
      <c r="D140" s="235" t="s">
        <v>170</v>
      </c>
      <c r="E140" s="236" t="s">
        <v>2121</v>
      </c>
      <c r="F140" s="237" t="s">
        <v>2122</v>
      </c>
      <c r="G140" s="238" t="s">
        <v>566</v>
      </c>
      <c r="H140" s="239">
        <v>1</v>
      </c>
      <c r="I140" s="240"/>
      <c r="J140" s="241">
        <f>ROUND(I140*H140,2)</f>
        <v>0</v>
      </c>
      <c r="K140" s="142"/>
      <c r="L140" s="30"/>
      <c r="M140" s="143" t="s">
        <v>1</v>
      </c>
      <c r="N140" s="144" t="s">
        <v>46</v>
      </c>
      <c r="P140" s="145">
        <f>O140*H140</f>
        <v>0</v>
      </c>
      <c r="Q140" s="145">
        <v>0</v>
      </c>
      <c r="R140" s="145">
        <f>Q140*H140</f>
        <v>0</v>
      </c>
      <c r="S140" s="145">
        <v>0</v>
      </c>
      <c r="T140" s="146">
        <f>S140*H140</f>
        <v>0</v>
      </c>
      <c r="AR140" s="147" t="s">
        <v>174</v>
      </c>
      <c r="AT140" s="147" t="s">
        <v>170</v>
      </c>
      <c r="AU140" s="147" t="s">
        <v>90</v>
      </c>
      <c r="AY140" s="15" t="s">
        <v>168</v>
      </c>
      <c r="BE140" s="148">
        <f>IF(N140="základní",J140,0)</f>
        <v>0</v>
      </c>
      <c r="BF140" s="148">
        <f>IF(N140="snížená",J140,0)</f>
        <v>0</v>
      </c>
      <c r="BG140" s="148">
        <f>IF(N140="zákl. přenesená",J140,0)</f>
        <v>0</v>
      </c>
      <c r="BH140" s="148">
        <f>IF(N140="sníž. přenesená",J140,0)</f>
        <v>0</v>
      </c>
      <c r="BI140" s="148">
        <f>IF(N140="nulová",J140,0)</f>
        <v>0</v>
      </c>
      <c r="BJ140" s="15" t="s">
        <v>88</v>
      </c>
      <c r="BK140" s="148">
        <f>ROUND(I140*H140,2)</f>
        <v>0</v>
      </c>
      <c r="BL140" s="15" t="s">
        <v>174</v>
      </c>
      <c r="BM140" s="147" t="s">
        <v>299</v>
      </c>
    </row>
    <row r="141" spans="2:47" s="1" customFormat="1" ht="38.4">
      <c r="B141" s="30"/>
      <c r="D141" s="154" t="s">
        <v>414</v>
      </c>
      <c r="F141" s="182" t="s">
        <v>2123</v>
      </c>
      <c r="I141" s="151"/>
      <c r="L141" s="30"/>
      <c r="M141" s="152"/>
      <c r="T141" s="54"/>
      <c r="AT141" s="15" t="s">
        <v>414</v>
      </c>
      <c r="AU141" s="15" t="s">
        <v>90</v>
      </c>
    </row>
    <row r="142" spans="2:65" s="1" customFormat="1" ht="24.15" customHeight="1">
      <c r="B142" s="30"/>
      <c r="C142" s="235" t="s">
        <v>8</v>
      </c>
      <c r="D142" s="235" t="s">
        <v>170</v>
      </c>
      <c r="E142" s="236" t="s">
        <v>2124</v>
      </c>
      <c r="F142" s="237" t="s">
        <v>2125</v>
      </c>
      <c r="G142" s="238" t="s">
        <v>1113</v>
      </c>
      <c r="H142" s="239">
        <v>5</v>
      </c>
      <c r="I142" s="240"/>
      <c r="J142" s="241">
        <f aca="true" t="shared" si="10" ref="J142:J152">ROUND(I142*H142,2)</f>
        <v>0</v>
      </c>
      <c r="K142" s="142"/>
      <c r="L142" s="30"/>
      <c r="M142" s="143" t="s">
        <v>1</v>
      </c>
      <c r="N142" s="144" t="s">
        <v>46</v>
      </c>
      <c r="P142" s="145">
        <f aca="true" t="shared" si="11" ref="P142:P152">O142*H142</f>
        <v>0</v>
      </c>
      <c r="Q142" s="145">
        <v>0</v>
      </c>
      <c r="R142" s="145">
        <f aca="true" t="shared" si="12" ref="R142:R152">Q142*H142</f>
        <v>0</v>
      </c>
      <c r="S142" s="145">
        <v>0</v>
      </c>
      <c r="T142" s="146">
        <f aca="true" t="shared" si="13" ref="T142:T152">S142*H142</f>
        <v>0</v>
      </c>
      <c r="AR142" s="147" t="s">
        <v>174</v>
      </c>
      <c r="AT142" s="147" t="s">
        <v>170</v>
      </c>
      <c r="AU142" s="147" t="s">
        <v>90</v>
      </c>
      <c r="AY142" s="15" t="s">
        <v>168</v>
      </c>
      <c r="BE142" s="148">
        <f aca="true" t="shared" si="14" ref="BE142:BE152">IF(N142="základní",J142,0)</f>
        <v>0</v>
      </c>
      <c r="BF142" s="148">
        <f aca="true" t="shared" si="15" ref="BF142:BF152">IF(N142="snížená",J142,0)</f>
        <v>0</v>
      </c>
      <c r="BG142" s="148">
        <f aca="true" t="shared" si="16" ref="BG142:BG152">IF(N142="zákl. přenesená",J142,0)</f>
        <v>0</v>
      </c>
      <c r="BH142" s="148">
        <f aca="true" t="shared" si="17" ref="BH142:BH152">IF(N142="sníž. přenesená",J142,0)</f>
        <v>0</v>
      </c>
      <c r="BI142" s="148">
        <f aca="true" t="shared" si="18" ref="BI142:BI152">IF(N142="nulová",J142,0)</f>
        <v>0</v>
      </c>
      <c r="BJ142" s="15" t="s">
        <v>88</v>
      </c>
      <c r="BK142" s="148">
        <f aca="true" t="shared" si="19" ref="BK142:BK152">ROUND(I142*H142,2)</f>
        <v>0</v>
      </c>
      <c r="BL142" s="15" t="s">
        <v>174</v>
      </c>
      <c r="BM142" s="147" t="s">
        <v>309</v>
      </c>
    </row>
    <row r="143" spans="2:65" s="1" customFormat="1" ht="16.5" customHeight="1">
      <c r="B143" s="30"/>
      <c r="C143" s="135" t="s">
        <v>246</v>
      </c>
      <c r="D143" s="135" t="s">
        <v>170</v>
      </c>
      <c r="E143" s="136" t="s">
        <v>2126</v>
      </c>
      <c r="F143" s="137" t="s">
        <v>2127</v>
      </c>
      <c r="G143" s="138" t="s">
        <v>1113</v>
      </c>
      <c r="H143" s="139">
        <v>6</v>
      </c>
      <c r="I143" s="140"/>
      <c r="J143" s="141">
        <f t="shared" si="10"/>
        <v>0</v>
      </c>
      <c r="K143" s="142"/>
      <c r="L143" s="30"/>
      <c r="M143" s="143" t="s">
        <v>1</v>
      </c>
      <c r="N143" s="144" t="s">
        <v>46</v>
      </c>
      <c r="P143" s="145">
        <f t="shared" si="11"/>
        <v>0</v>
      </c>
      <c r="Q143" s="145">
        <v>0</v>
      </c>
      <c r="R143" s="145">
        <f t="shared" si="12"/>
        <v>0</v>
      </c>
      <c r="S143" s="145">
        <v>0</v>
      </c>
      <c r="T143" s="146">
        <f t="shared" si="13"/>
        <v>0</v>
      </c>
      <c r="AR143" s="147" t="s">
        <v>174</v>
      </c>
      <c r="AT143" s="147" t="s">
        <v>170</v>
      </c>
      <c r="AU143" s="147" t="s">
        <v>90</v>
      </c>
      <c r="AY143" s="15" t="s">
        <v>168</v>
      </c>
      <c r="BE143" s="148">
        <f t="shared" si="14"/>
        <v>0</v>
      </c>
      <c r="BF143" s="148">
        <f t="shared" si="15"/>
        <v>0</v>
      </c>
      <c r="BG143" s="148">
        <f t="shared" si="16"/>
        <v>0</v>
      </c>
      <c r="BH143" s="148">
        <f t="shared" si="17"/>
        <v>0</v>
      </c>
      <c r="BI143" s="148">
        <f t="shared" si="18"/>
        <v>0</v>
      </c>
      <c r="BJ143" s="15" t="s">
        <v>88</v>
      </c>
      <c r="BK143" s="148">
        <f t="shared" si="19"/>
        <v>0</v>
      </c>
      <c r="BL143" s="15" t="s">
        <v>174</v>
      </c>
      <c r="BM143" s="147" t="s">
        <v>322</v>
      </c>
    </row>
    <row r="144" spans="2:65" s="1" customFormat="1" ht="21.75" customHeight="1">
      <c r="B144" s="30"/>
      <c r="C144" s="135" t="s">
        <v>252</v>
      </c>
      <c r="D144" s="135" t="s">
        <v>170</v>
      </c>
      <c r="E144" s="136" t="s">
        <v>2128</v>
      </c>
      <c r="F144" s="137" t="s">
        <v>2129</v>
      </c>
      <c r="G144" s="138" t="s">
        <v>1113</v>
      </c>
      <c r="H144" s="139">
        <v>4</v>
      </c>
      <c r="I144" s="140"/>
      <c r="J144" s="141">
        <f t="shared" si="10"/>
        <v>0</v>
      </c>
      <c r="K144" s="142"/>
      <c r="L144" s="30"/>
      <c r="M144" s="143" t="s">
        <v>1</v>
      </c>
      <c r="N144" s="144" t="s">
        <v>46</v>
      </c>
      <c r="P144" s="145">
        <f t="shared" si="11"/>
        <v>0</v>
      </c>
      <c r="Q144" s="145">
        <v>0</v>
      </c>
      <c r="R144" s="145">
        <f t="shared" si="12"/>
        <v>0</v>
      </c>
      <c r="S144" s="145">
        <v>0</v>
      </c>
      <c r="T144" s="146">
        <f t="shared" si="13"/>
        <v>0</v>
      </c>
      <c r="AR144" s="147" t="s">
        <v>174</v>
      </c>
      <c r="AT144" s="147" t="s">
        <v>170</v>
      </c>
      <c r="AU144" s="147" t="s">
        <v>90</v>
      </c>
      <c r="AY144" s="15" t="s">
        <v>168</v>
      </c>
      <c r="BE144" s="148">
        <f t="shared" si="14"/>
        <v>0</v>
      </c>
      <c r="BF144" s="148">
        <f t="shared" si="15"/>
        <v>0</v>
      </c>
      <c r="BG144" s="148">
        <f t="shared" si="16"/>
        <v>0</v>
      </c>
      <c r="BH144" s="148">
        <f t="shared" si="17"/>
        <v>0</v>
      </c>
      <c r="BI144" s="148">
        <f t="shared" si="18"/>
        <v>0</v>
      </c>
      <c r="BJ144" s="15" t="s">
        <v>88</v>
      </c>
      <c r="BK144" s="148">
        <f t="shared" si="19"/>
        <v>0</v>
      </c>
      <c r="BL144" s="15" t="s">
        <v>174</v>
      </c>
      <c r="BM144" s="147" t="s">
        <v>335</v>
      </c>
    </row>
    <row r="145" spans="2:65" s="1" customFormat="1" ht="24.15" customHeight="1">
      <c r="B145" s="30"/>
      <c r="C145" s="135" t="s">
        <v>258</v>
      </c>
      <c r="D145" s="135" t="s">
        <v>170</v>
      </c>
      <c r="E145" s="136" t="s">
        <v>2130</v>
      </c>
      <c r="F145" s="137" t="s">
        <v>2131</v>
      </c>
      <c r="G145" s="138" t="s">
        <v>1113</v>
      </c>
      <c r="H145" s="139">
        <v>3</v>
      </c>
      <c r="I145" s="140"/>
      <c r="J145" s="141">
        <f t="shared" si="10"/>
        <v>0</v>
      </c>
      <c r="K145" s="142"/>
      <c r="L145" s="30"/>
      <c r="M145" s="143" t="s">
        <v>1</v>
      </c>
      <c r="N145" s="144" t="s">
        <v>46</v>
      </c>
      <c r="P145" s="145">
        <f t="shared" si="11"/>
        <v>0</v>
      </c>
      <c r="Q145" s="145">
        <v>0</v>
      </c>
      <c r="R145" s="145">
        <f t="shared" si="12"/>
        <v>0</v>
      </c>
      <c r="S145" s="145">
        <v>0</v>
      </c>
      <c r="T145" s="146">
        <f t="shared" si="13"/>
        <v>0</v>
      </c>
      <c r="AR145" s="147" t="s">
        <v>174</v>
      </c>
      <c r="AT145" s="147" t="s">
        <v>170</v>
      </c>
      <c r="AU145" s="147" t="s">
        <v>90</v>
      </c>
      <c r="AY145" s="15" t="s">
        <v>168</v>
      </c>
      <c r="BE145" s="148">
        <f t="shared" si="14"/>
        <v>0</v>
      </c>
      <c r="BF145" s="148">
        <f t="shared" si="15"/>
        <v>0</v>
      </c>
      <c r="BG145" s="148">
        <f t="shared" si="16"/>
        <v>0</v>
      </c>
      <c r="BH145" s="148">
        <f t="shared" si="17"/>
        <v>0</v>
      </c>
      <c r="BI145" s="148">
        <f t="shared" si="18"/>
        <v>0</v>
      </c>
      <c r="BJ145" s="15" t="s">
        <v>88</v>
      </c>
      <c r="BK145" s="148">
        <f t="shared" si="19"/>
        <v>0</v>
      </c>
      <c r="BL145" s="15" t="s">
        <v>174</v>
      </c>
      <c r="BM145" s="147" t="s">
        <v>352</v>
      </c>
    </row>
    <row r="146" spans="2:65" s="1" customFormat="1" ht="16.5" customHeight="1">
      <c r="B146" s="30"/>
      <c r="C146" s="235" t="s">
        <v>263</v>
      </c>
      <c r="D146" s="235" t="s">
        <v>170</v>
      </c>
      <c r="E146" s="236" t="s">
        <v>2132</v>
      </c>
      <c r="F146" s="237" t="s">
        <v>2133</v>
      </c>
      <c r="G146" s="238" t="s">
        <v>1113</v>
      </c>
      <c r="H146" s="239">
        <v>3</v>
      </c>
      <c r="I146" s="240"/>
      <c r="J146" s="241">
        <f t="shared" si="10"/>
        <v>0</v>
      </c>
      <c r="K146" s="142"/>
      <c r="L146" s="30"/>
      <c r="M146" s="143" t="s">
        <v>1</v>
      </c>
      <c r="N146" s="144" t="s">
        <v>46</v>
      </c>
      <c r="P146" s="145">
        <f t="shared" si="11"/>
        <v>0</v>
      </c>
      <c r="Q146" s="145">
        <v>0</v>
      </c>
      <c r="R146" s="145">
        <f t="shared" si="12"/>
        <v>0</v>
      </c>
      <c r="S146" s="145">
        <v>0</v>
      </c>
      <c r="T146" s="146">
        <f t="shared" si="13"/>
        <v>0</v>
      </c>
      <c r="AR146" s="147" t="s">
        <v>174</v>
      </c>
      <c r="AT146" s="147" t="s">
        <v>170</v>
      </c>
      <c r="AU146" s="147" t="s">
        <v>90</v>
      </c>
      <c r="AY146" s="15" t="s">
        <v>168</v>
      </c>
      <c r="BE146" s="148">
        <f t="shared" si="14"/>
        <v>0</v>
      </c>
      <c r="BF146" s="148">
        <f t="shared" si="15"/>
        <v>0</v>
      </c>
      <c r="BG146" s="148">
        <f t="shared" si="16"/>
        <v>0</v>
      </c>
      <c r="BH146" s="148">
        <f t="shared" si="17"/>
        <v>0</v>
      </c>
      <c r="BI146" s="148">
        <f t="shared" si="18"/>
        <v>0</v>
      </c>
      <c r="BJ146" s="15" t="s">
        <v>88</v>
      </c>
      <c r="BK146" s="148">
        <f t="shared" si="19"/>
        <v>0</v>
      </c>
      <c r="BL146" s="15" t="s">
        <v>174</v>
      </c>
      <c r="BM146" s="147" t="s">
        <v>364</v>
      </c>
    </row>
    <row r="147" spans="2:65" s="1" customFormat="1" ht="24.15" customHeight="1">
      <c r="B147" s="30"/>
      <c r="C147" s="235" t="s">
        <v>270</v>
      </c>
      <c r="D147" s="235" t="s">
        <v>170</v>
      </c>
      <c r="E147" s="236" t="s">
        <v>2134</v>
      </c>
      <c r="F147" s="237" t="s">
        <v>2135</v>
      </c>
      <c r="G147" s="238" t="s">
        <v>1113</v>
      </c>
      <c r="H147" s="239">
        <v>1</v>
      </c>
      <c r="I147" s="240"/>
      <c r="J147" s="241">
        <f t="shared" si="10"/>
        <v>0</v>
      </c>
      <c r="K147" s="142"/>
      <c r="L147" s="30"/>
      <c r="M147" s="143" t="s">
        <v>1</v>
      </c>
      <c r="N147" s="144" t="s">
        <v>46</v>
      </c>
      <c r="P147" s="145">
        <f t="shared" si="11"/>
        <v>0</v>
      </c>
      <c r="Q147" s="145">
        <v>0</v>
      </c>
      <c r="R147" s="145">
        <f t="shared" si="12"/>
        <v>0</v>
      </c>
      <c r="S147" s="145">
        <v>0</v>
      </c>
      <c r="T147" s="146">
        <f t="shared" si="13"/>
        <v>0</v>
      </c>
      <c r="AR147" s="147" t="s">
        <v>174</v>
      </c>
      <c r="AT147" s="147" t="s">
        <v>170</v>
      </c>
      <c r="AU147" s="147" t="s">
        <v>90</v>
      </c>
      <c r="AY147" s="15" t="s">
        <v>168</v>
      </c>
      <c r="BE147" s="148">
        <f t="shared" si="14"/>
        <v>0</v>
      </c>
      <c r="BF147" s="148">
        <f t="shared" si="15"/>
        <v>0</v>
      </c>
      <c r="BG147" s="148">
        <f t="shared" si="16"/>
        <v>0</v>
      </c>
      <c r="BH147" s="148">
        <f t="shared" si="17"/>
        <v>0</v>
      </c>
      <c r="BI147" s="148">
        <f t="shared" si="18"/>
        <v>0</v>
      </c>
      <c r="BJ147" s="15" t="s">
        <v>88</v>
      </c>
      <c r="BK147" s="148">
        <f t="shared" si="19"/>
        <v>0</v>
      </c>
      <c r="BL147" s="15" t="s">
        <v>174</v>
      </c>
      <c r="BM147" s="147" t="s">
        <v>524</v>
      </c>
    </row>
    <row r="148" spans="2:65" s="1" customFormat="1" ht="16.5" customHeight="1">
      <c r="B148" s="30"/>
      <c r="C148" s="135" t="s">
        <v>275</v>
      </c>
      <c r="D148" s="135" t="s">
        <v>170</v>
      </c>
      <c r="E148" s="136" t="s">
        <v>2136</v>
      </c>
      <c r="F148" s="137" t="s">
        <v>2137</v>
      </c>
      <c r="G148" s="138" t="s">
        <v>208</v>
      </c>
      <c r="H148" s="139">
        <v>100</v>
      </c>
      <c r="I148" s="140"/>
      <c r="J148" s="141">
        <f t="shared" si="10"/>
        <v>0</v>
      </c>
      <c r="K148" s="142"/>
      <c r="L148" s="30"/>
      <c r="M148" s="143" t="s">
        <v>1</v>
      </c>
      <c r="N148" s="144" t="s">
        <v>46</v>
      </c>
      <c r="P148" s="145">
        <f t="shared" si="11"/>
        <v>0</v>
      </c>
      <c r="Q148" s="145">
        <v>0</v>
      </c>
      <c r="R148" s="145">
        <f t="shared" si="12"/>
        <v>0</v>
      </c>
      <c r="S148" s="145">
        <v>0</v>
      </c>
      <c r="T148" s="146">
        <f t="shared" si="13"/>
        <v>0</v>
      </c>
      <c r="AR148" s="147" t="s">
        <v>174</v>
      </c>
      <c r="AT148" s="147" t="s">
        <v>170</v>
      </c>
      <c r="AU148" s="147" t="s">
        <v>90</v>
      </c>
      <c r="AY148" s="15" t="s">
        <v>168</v>
      </c>
      <c r="BE148" s="148">
        <f t="shared" si="14"/>
        <v>0</v>
      </c>
      <c r="BF148" s="148">
        <f t="shared" si="15"/>
        <v>0</v>
      </c>
      <c r="BG148" s="148">
        <f t="shared" si="16"/>
        <v>0</v>
      </c>
      <c r="BH148" s="148">
        <f t="shared" si="17"/>
        <v>0</v>
      </c>
      <c r="BI148" s="148">
        <f t="shared" si="18"/>
        <v>0</v>
      </c>
      <c r="BJ148" s="15" t="s">
        <v>88</v>
      </c>
      <c r="BK148" s="148">
        <f t="shared" si="19"/>
        <v>0</v>
      </c>
      <c r="BL148" s="15" t="s">
        <v>174</v>
      </c>
      <c r="BM148" s="147" t="s">
        <v>533</v>
      </c>
    </row>
    <row r="149" spans="2:65" s="1" customFormat="1" ht="16.5" customHeight="1">
      <c r="B149" s="30"/>
      <c r="C149" s="135" t="s">
        <v>281</v>
      </c>
      <c r="D149" s="135" t="s">
        <v>170</v>
      </c>
      <c r="E149" s="136" t="s">
        <v>2138</v>
      </c>
      <c r="F149" s="137" t="s">
        <v>2139</v>
      </c>
      <c r="G149" s="138" t="s">
        <v>208</v>
      </c>
      <c r="H149" s="139">
        <v>50</v>
      </c>
      <c r="I149" s="140"/>
      <c r="J149" s="141">
        <f t="shared" si="10"/>
        <v>0</v>
      </c>
      <c r="K149" s="142"/>
      <c r="L149" s="30"/>
      <c r="M149" s="143" t="s">
        <v>1</v>
      </c>
      <c r="N149" s="144" t="s">
        <v>46</v>
      </c>
      <c r="P149" s="145">
        <f t="shared" si="11"/>
        <v>0</v>
      </c>
      <c r="Q149" s="145">
        <v>0</v>
      </c>
      <c r="R149" s="145">
        <f t="shared" si="12"/>
        <v>0</v>
      </c>
      <c r="S149" s="145">
        <v>0</v>
      </c>
      <c r="T149" s="146">
        <f t="shared" si="13"/>
        <v>0</v>
      </c>
      <c r="AR149" s="147" t="s">
        <v>174</v>
      </c>
      <c r="AT149" s="147" t="s">
        <v>170</v>
      </c>
      <c r="AU149" s="147" t="s">
        <v>90</v>
      </c>
      <c r="AY149" s="15" t="s">
        <v>168</v>
      </c>
      <c r="BE149" s="148">
        <f t="shared" si="14"/>
        <v>0</v>
      </c>
      <c r="BF149" s="148">
        <f t="shared" si="15"/>
        <v>0</v>
      </c>
      <c r="BG149" s="148">
        <f t="shared" si="16"/>
        <v>0</v>
      </c>
      <c r="BH149" s="148">
        <f t="shared" si="17"/>
        <v>0</v>
      </c>
      <c r="BI149" s="148">
        <f t="shared" si="18"/>
        <v>0</v>
      </c>
      <c r="BJ149" s="15" t="s">
        <v>88</v>
      </c>
      <c r="BK149" s="148">
        <f t="shared" si="19"/>
        <v>0</v>
      </c>
      <c r="BL149" s="15" t="s">
        <v>174</v>
      </c>
      <c r="BM149" s="147" t="s">
        <v>541</v>
      </c>
    </row>
    <row r="150" spans="2:65" s="1" customFormat="1" ht="16.5" customHeight="1">
      <c r="B150" s="30"/>
      <c r="C150" s="135" t="s">
        <v>287</v>
      </c>
      <c r="D150" s="135" t="s">
        <v>170</v>
      </c>
      <c r="E150" s="136" t="s">
        <v>2140</v>
      </c>
      <c r="F150" s="137" t="s">
        <v>2141</v>
      </c>
      <c r="G150" s="138" t="s">
        <v>208</v>
      </c>
      <c r="H150" s="139">
        <v>100</v>
      </c>
      <c r="I150" s="140"/>
      <c r="J150" s="141">
        <f t="shared" si="10"/>
        <v>0</v>
      </c>
      <c r="K150" s="142"/>
      <c r="L150" s="30"/>
      <c r="M150" s="143" t="s">
        <v>1</v>
      </c>
      <c r="N150" s="144" t="s">
        <v>46</v>
      </c>
      <c r="P150" s="145">
        <f t="shared" si="11"/>
        <v>0</v>
      </c>
      <c r="Q150" s="145">
        <v>0</v>
      </c>
      <c r="R150" s="145">
        <f t="shared" si="12"/>
        <v>0</v>
      </c>
      <c r="S150" s="145">
        <v>0</v>
      </c>
      <c r="T150" s="146">
        <f t="shared" si="13"/>
        <v>0</v>
      </c>
      <c r="AR150" s="147" t="s">
        <v>174</v>
      </c>
      <c r="AT150" s="147" t="s">
        <v>170</v>
      </c>
      <c r="AU150" s="147" t="s">
        <v>90</v>
      </c>
      <c r="AY150" s="15" t="s">
        <v>168</v>
      </c>
      <c r="BE150" s="148">
        <f t="shared" si="14"/>
        <v>0</v>
      </c>
      <c r="BF150" s="148">
        <f t="shared" si="15"/>
        <v>0</v>
      </c>
      <c r="BG150" s="148">
        <f t="shared" si="16"/>
        <v>0</v>
      </c>
      <c r="BH150" s="148">
        <f t="shared" si="17"/>
        <v>0</v>
      </c>
      <c r="BI150" s="148">
        <f t="shared" si="18"/>
        <v>0</v>
      </c>
      <c r="BJ150" s="15" t="s">
        <v>88</v>
      </c>
      <c r="BK150" s="148">
        <f t="shared" si="19"/>
        <v>0</v>
      </c>
      <c r="BL150" s="15" t="s">
        <v>174</v>
      </c>
      <c r="BM150" s="147" t="s">
        <v>551</v>
      </c>
    </row>
    <row r="151" spans="2:65" s="1" customFormat="1" ht="16.5" customHeight="1">
      <c r="B151" s="30"/>
      <c r="C151" s="135" t="s">
        <v>7</v>
      </c>
      <c r="D151" s="135" t="s">
        <v>170</v>
      </c>
      <c r="E151" s="136" t="s">
        <v>2142</v>
      </c>
      <c r="F151" s="137" t="s">
        <v>2143</v>
      </c>
      <c r="G151" s="138" t="s">
        <v>208</v>
      </c>
      <c r="H151" s="139">
        <v>50</v>
      </c>
      <c r="I151" s="140"/>
      <c r="J151" s="141">
        <f t="shared" si="10"/>
        <v>0</v>
      </c>
      <c r="K151" s="142"/>
      <c r="L151" s="30"/>
      <c r="M151" s="143" t="s">
        <v>1</v>
      </c>
      <c r="N151" s="144" t="s">
        <v>46</v>
      </c>
      <c r="P151" s="145">
        <f t="shared" si="11"/>
        <v>0</v>
      </c>
      <c r="Q151" s="145">
        <v>0</v>
      </c>
      <c r="R151" s="145">
        <f t="shared" si="12"/>
        <v>0</v>
      </c>
      <c r="S151" s="145">
        <v>0</v>
      </c>
      <c r="T151" s="146">
        <f t="shared" si="13"/>
        <v>0</v>
      </c>
      <c r="AR151" s="147" t="s">
        <v>174</v>
      </c>
      <c r="AT151" s="147" t="s">
        <v>170</v>
      </c>
      <c r="AU151" s="147" t="s">
        <v>90</v>
      </c>
      <c r="AY151" s="15" t="s">
        <v>168</v>
      </c>
      <c r="BE151" s="148">
        <f t="shared" si="14"/>
        <v>0</v>
      </c>
      <c r="BF151" s="148">
        <f t="shared" si="15"/>
        <v>0</v>
      </c>
      <c r="BG151" s="148">
        <f t="shared" si="16"/>
        <v>0</v>
      </c>
      <c r="BH151" s="148">
        <f t="shared" si="17"/>
        <v>0</v>
      </c>
      <c r="BI151" s="148">
        <f t="shared" si="18"/>
        <v>0</v>
      </c>
      <c r="BJ151" s="15" t="s">
        <v>88</v>
      </c>
      <c r="BK151" s="148">
        <f t="shared" si="19"/>
        <v>0</v>
      </c>
      <c r="BL151" s="15" t="s">
        <v>174</v>
      </c>
      <c r="BM151" s="147" t="s">
        <v>563</v>
      </c>
    </row>
    <row r="152" spans="2:65" s="1" customFormat="1" ht="24.15" customHeight="1">
      <c r="B152" s="30"/>
      <c r="C152" s="135" t="s">
        <v>299</v>
      </c>
      <c r="D152" s="135" t="s">
        <v>170</v>
      </c>
      <c r="E152" s="136" t="s">
        <v>2144</v>
      </c>
      <c r="F152" s="137" t="s">
        <v>2145</v>
      </c>
      <c r="G152" s="138" t="s">
        <v>208</v>
      </c>
      <c r="H152" s="139">
        <v>100</v>
      </c>
      <c r="I152" s="140"/>
      <c r="J152" s="141">
        <f t="shared" si="10"/>
        <v>0</v>
      </c>
      <c r="K152" s="142"/>
      <c r="L152" s="30"/>
      <c r="M152" s="143" t="s">
        <v>1</v>
      </c>
      <c r="N152" s="144" t="s">
        <v>46</v>
      </c>
      <c r="P152" s="145">
        <f t="shared" si="11"/>
        <v>0</v>
      </c>
      <c r="Q152" s="145">
        <v>0</v>
      </c>
      <c r="R152" s="145">
        <f t="shared" si="12"/>
        <v>0</v>
      </c>
      <c r="S152" s="145">
        <v>0</v>
      </c>
      <c r="T152" s="146">
        <f t="shared" si="13"/>
        <v>0</v>
      </c>
      <c r="AR152" s="147" t="s">
        <v>174</v>
      </c>
      <c r="AT152" s="147" t="s">
        <v>170</v>
      </c>
      <c r="AU152" s="147" t="s">
        <v>90</v>
      </c>
      <c r="AY152" s="15" t="s">
        <v>168</v>
      </c>
      <c r="BE152" s="148">
        <f t="shared" si="14"/>
        <v>0</v>
      </c>
      <c r="BF152" s="148">
        <f t="shared" si="15"/>
        <v>0</v>
      </c>
      <c r="BG152" s="148">
        <f t="shared" si="16"/>
        <v>0</v>
      </c>
      <c r="BH152" s="148">
        <f t="shared" si="17"/>
        <v>0</v>
      </c>
      <c r="BI152" s="148">
        <f t="shared" si="18"/>
        <v>0</v>
      </c>
      <c r="BJ152" s="15" t="s">
        <v>88</v>
      </c>
      <c r="BK152" s="148">
        <f t="shared" si="19"/>
        <v>0</v>
      </c>
      <c r="BL152" s="15" t="s">
        <v>174</v>
      </c>
      <c r="BM152" s="147" t="s">
        <v>574</v>
      </c>
    </row>
    <row r="153" spans="2:63" s="11" customFormat="1" ht="22.8" customHeight="1">
      <c r="B153" s="123"/>
      <c r="D153" s="124" t="s">
        <v>80</v>
      </c>
      <c r="E153" s="133" t="s">
        <v>2146</v>
      </c>
      <c r="F153" s="133" t="s">
        <v>2147</v>
      </c>
      <c r="I153" s="126"/>
      <c r="J153" s="134">
        <f>BK153</f>
        <v>0</v>
      </c>
      <c r="L153" s="123"/>
      <c r="M153" s="128"/>
      <c r="P153" s="129">
        <f>SUM(P154:P158)</f>
        <v>0</v>
      </c>
      <c r="R153" s="129">
        <f>SUM(R154:R158)</f>
        <v>0</v>
      </c>
      <c r="T153" s="130">
        <f>SUM(T154:T158)</f>
        <v>0</v>
      </c>
      <c r="AR153" s="124" t="s">
        <v>88</v>
      </c>
      <c r="AT153" s="131" t="s">
        <v>80</v>
      </c>
      <c r="AU153" s="131" t="s">
        <v>88</v>
      </c>
      <c r="AY153" s="124" t="s">
        <v>168</v>
      </c>
      <c r="BK153" s="132">
        <f>SUM(BK154:BK158)</f>
        <v>0</v>
      </c>
    </row>
    <row r="154" spans="2:65" s="1" customFormat="1" ht="16.5" customHeight="1">
      <c r="B154" s="30"/>
      <c r="C154" s="135" t="s">
        <v>304</v>
      </c>
      <c r="D154" s="135" t="s">
        <v>170</v>
      </c>
      <c r="E154" s="136" t="s">
        <v>2148</v>
      </c>
      <c r="F154" s="137" t="s">
        <v>2075</v>
      </c>
      <c r="G154" s="138" t="s">
        <v>566</v>
      </c>
      <c r="H154" s="139">
        <v>1</v>
      </c>
      <c r="I154" s="140"/>
      <c r="J154" s="141">
        <f>ROUND(I154*H154,2)</f>
        <v>0</v>
      </c>
      <c r="K154" s="142"/>
      <c r="L154" s="30"/>
      <c r="M154" s="143" t="s">
        <v>1</v>
      </c>
      <c r="N154" s="144" t="s">
        <v>46</v>
      </c>
      <c r="P154" s="145">
        <f>O154*H154</f>
        <v>0</v>
      </c>
      <c r="Q154" s="145">
        <v>0</v>
      </c>
      <c r="R154" s="145">
        <f>Q154*H154</f>
        <v>0</v>
      </c>
      <c r="S154" s="145">
        <v>0</v>
      </c>
      <c r="T154" s="146">
        <f>S154*H154</f>
        <v>0</v>
      </c>
      <c r="AR154" s="147" t="s">
        <v>174</v>
      </c>
      <c r="AT154" s="147" t="s">
        <v>170</v>
      </c>
      <c r="AU154" s="147" t="s">
        <v>90</v>
      </c>
      <c r="AY154" s="15" t="s">
        <v>168</v>
      </c>
      <c r="BE154" s="148">
        <f>IF(N154="základní",J154,0)</f>
        <v>0</v>
      </c>
      <c r="BF154" s="148">
        <f>IF(N154="snížená",J154,0)</f>
        <v>0</v>
      </c>
      <c r="BG154" s="148">
        <f>IF(N154="zákl. přenesená",J154,0)</f>
        <v>0</v>
      </c>
      <c r="BH154" s="148">
        <f>IF(N154="sníž. přenesená",J154,0)</f>
        <v>0</v>
      </c>
      <c r="BI154" s="148">
        <f>IF(N154="nulová",J154,0)</f>
        <v>0</v>
      </c>
      <c r="BJ154" s="15" t="s">
        <v>88</v>
      </c>
      <c r="BK154" s="148">
        <f>ROUND(I154*H154,2)</f>
        <v>0</v>
      </c>
      <c r="BL154" s="15" t="s">
        <v>174</v>
      </c>
      <c r="BM154" s="147" t="s">
        <v>584</v>
      </c>
    </row>
    <row r="155" spans="2:65" s="1" customFormat="1" ht="16.5" customHeight="1">
      <c r="B155" s="30"/>
      <c r="C155" s="135" t="s">
        <v>309</v>
      </c>
      <c r="D155" s="135" t="s">
        <v>170</v>
      </c>
      <c r="E155" s="136" t="s">
        <v>2149</v>
      </c>
      <c r="F155" s="137" t="s">
        <v>2150</v>
      </c>
      <c r="G155" s="138" t="s">
        <v>566</v>
      </c>
      <c r="H155" s="139">
        <v>1</v>
      </c>
      <c r="I155" s="140"/>
      <c r="J155" s="141">
        <f>ROUND(I155*H155,2)</f>
        <v>0</v>
      </c>
      <c r="K155" s="142"/>
      <c r="L155" s="30"/>
      <c r="M155" s="143" t="s">
        <v>1</v>
      </c>
      <c r="N155" s="144" t="s">
        <v>46</v>
      </c>
      <c r="P155" s="145">
        <f>O155*H155</f>
        <v>0</v>
      </c>
      <c r="Q155" s="145">
        <v>0</v>
      </c>
      <c r="R155" s="145">
        <f>Q155*H155</f>
        <v>0</v>
      </c>
      <c r="S155" s="145">
        <v>0</v>
      </c>
      <c r="T155" s="146">
        <f>S155*H155</f>
        <v>0</v>
      </c>
      <c r="AR155" s="147" t="s">
        <v>174</v>
      </c>
      <c r="AT155" s="147" t="s">
        <v>170</v>
      </c>
      <c r="AU155" s="147" t="s">
        <v>90</v>
      </c>
      <c r="AY155" s="15" t="s">
        <v>168</v>
      </c>
      <c r="BE155" s="148">
        <f>IF(N155="základní",J155,0)</f>
        <v>0</v>
      </c>
      <c r="BF155" s="148">
        <f>IF(N155="snížená",J155,0)</f>
        <v>0</v>
      </c>
      <c r="BG155" s="148">
        <f>IF(N155="zákl. přenesená",J155,0)</f>
        <v>0</v>
      </c>
      <c r="BH155" s="148">
        <f>IF(N155="sníž. přenesená",J155,0)</f>
        <v>0</v>
      </c>
      <c r="BI155" s="148">
        <f>IF(N155="nulová",J155,0)</f>
        <v>0</v>
      </c>
      <c r="BJ155" s="15" t="s">
        <v>88</v>
      </c>
      <c r="BK155" s="148">
        <f>ROUND(I155*H155,2)</f>
        <v>0</v>
      </c>
      <c r="BL155" s="15" t="s">
        <v>174</v>
      </c>
      <c r="BM155" s="147" t="s">
        <v>611</v>
      </c>
    </row>
    <row r="156" spans="2:65" s="1" customFormat="1" ht="16.5" customHeight="1">
      <c r="B156" s="30"/>
      <c r="C156" s="135" t="s">
        <v>315</v>
      </c>
      <c r="D156" s="135" t="s">
        <v>170</v>
      </c>
      <c r="E156" s="136" t="s">
        <v>2151</v>
      </c>
      <c r="F156" s="137" t="s">
        <v>2081</v>
      </c>
      <c r="G156" s="138" t="s">
        <v>566</v>
      </c>
      <c r="H156" s="139">
        <v>1</v>
      </c>
      <c r="I156" s="140"/>
      <c r="J156" s="141">
        <f>ROUND(I156*H156,2)</f>
        <v>0</v>
      </c>
      <c r="K156" s="142"/>
      <c r="L156" s="30"/>
      <c r="M156" s="143" t="s">
        <v>1</v>
      </c>
      <c r="N156" s="144" t="s">
        <v>46</v>
      </c>
      <c r="P156" s="145">
        <f>O156*H156</f>
        <v>0</v>
      </c>
      <c r="Q156" s="145">
        <v>0</v>
      </c>
      <c r="R156" s="145">
        <f>Q156*H156</f>
        <v>0</v>
      </c>
      <c r="S156" s="145">
        <v>0</v>
      </c>
      <c r="T156" s="146">
        <f>S156*H156</f>
        <v>0</v>
      </c>
      <c r="AR156" s="147" t="s">
        <v>174</v>
      </c>
      <c r="AT156" s="147" t="s">
        <v>170</v>
      </c>
      <c r="AU156" s="147" t="s">
        <v>90</v>
      </c>
      <c r="AY156" s="15" t="s">
        <v>168</v>
      </c>
      <c r="BE156" s="148">
        <f>IF(N156="základní",J156,0)</f>
        <v>0</v>
      </c>
      <c r="BF156" s="148">
        <f>IF(N156="snížená",J156,0)</f>
        <v>0</v>
      </c>
      <c r="BG156" s="148">
        <f>IF(N156="zákl. přenesená",J156,0)</f>
        <v>0</v>
      </c>
      <c r="BH156" s="148">
        <f>IF(N156="sníž. přenesená",J156,0)</f>
        <v>0</v>
      </c>
      <c r="BI156" s="148">
        <f>IF(N156="nulová",J156,0)</f>
        <v>0</v>
      </c>
      <c r="BJ156" s="15" t="s">
        <v>88</v>
      </c>
      <c r="BK156" s="148">
        <f>ROUND(I156*H156,2)</f>
        <v>0</v>
      </c>
      <c r="BL156" s="15" t="s">
        <v>174</v>
      </c>
      <c r="BM156" s="147" t="s">
        <v>617</v>
      </c>
    </row>
    <row r="157" spans="2:65" s="1" customFormat="1" ht="16.5" customHeight="1">
      <c r="B157" s="30"/>
      <c r="C157" s="135" t="s">
        <v>322</v>
      </c>
      <c r="D157" s="135" t="s">
        <v>170</v>
      </c>
      <c r="E157" s="136" t="s">
        <v>2152</v>
      </c>
      <c r="F157" s="137" t="s">
        <v>2084</v>
      </c>
      <c r="G157" s="138" t="s">
        <v>620</v>
      </c>
      <c r="H157" s="139">
        <v>4</v>
      </c>
      <c r="I157" s="140"/>
      <c r="J157" s="141">
        <f>ROUND(I157*H157,2)</f>
        <v>0</v>
      </c>
      <c r="K157" s="142"/>
      <c r="L157" s="30"/>
      <c r="M157" s="143" t="s">
        <v>1</v>
      </c>
      <c r="N157" s="144" t="s">
        <v>46</v>
      </c>
      <c r="P157" s="145">
        <f>O157*H157</f>
        <v>0</v>
      </c>
      <c r="Q157" s="145">
        <v>0</v>
      </c>
      <c r="R157" s="145">
        <f>Q157*H157</f>
        <v>0</v>
      </c>
      <c r="S157" s="145">
        <v>0</v>
      </c>
      <c r="T157" s="146">
        <f>S157*H157</f>
        <v>0</v>
      </c>
      <c r="AR157" s="147" t="s">
        <v>174</v>
      </c>
      <c r="AT157" s="147" t="s">
        <v>170</v>
      </c>
      <c r="AU157" s="147" t="s">
        <v>90</v>
      </c>
      <c r="AY157" s="15" t="s">
        <v>168</v>
      </c>
      <c r="BE157" s="148">
        <f>IF(N157="základní",J157,0)</f>
        <v>0</v>
      </c>
      <c r="BF157" s="148">
        <f>IF(N157="snížená",J157,0)</f>
        <v>0</v>
      </c>
      <c r="BG157" s="148">
        <f>IF(N157="zákl. přenesená",J157,0)</f>
        <v>0</v>
      </c>
      <c r="BH157" s="148">
        <f>IF(N157="sníž. přenesená",J157,0)</f>
        <v>0</v>
      </c>
      <c r="BI157" s="148">
        <f>IF(N157="nulová",J157,0)</f>
        <v>0</v>
      </c>
      <c r="BJ157" s="15" t="s">
        <v>88</v>
      </c>
      <c r="BK157" s="148">
        <f>ROUND(I157*H157,2)</f>
        <v>0</v>
      </c>
      <c r="BL157" s="15" t="s">
        <v>174</v>
      </c>
      <c r="BM157" s="147" t="s">
        <v>630</v>
      </c>
    </row>
    <row r="158" spans="2:65" s="1" customFormat="1" ht="16.5" customHeight="1">
      <c r="B158" s="30"/>
      <c r="C158" s="135" t="s">
        <v>327</v>
      </c>
      <c r="D158" s="135" t="s">
        <v>170</v>
      </c>
      <c r="E158" s="136" t="s">
        <v>2153</v>
      </c>
      <c r="F158" s="137" t="s">
        <v>2154</v>
      </c>
      <c r="G158" s="138" t="s">
        <v>1113</v>
      </c>
      <c r="H158" s="139">
        <v>1</v>
      </c>
      <c r="I158" s="140"/>
      <c r="J158" s="141">
        <f>ROUND(I158*H158,2)</f>
        <v>0</v>
      </c>
      <c r="K158" s="142"/>
      <c r="L158" s="30"/>
      <c r="M158" s="184" t="s">
        <v>1</v>
      </c>
      <c r="N158" s="185" t="s">
        <v>46</v>
      </c>
      <c r="O158" s="169"/>
      <c r="P158" s="186">
        <f>O158*H158</f>
        <v>0</v>
      </c>
      <c r="Q158" s="186">
        <v>0</v>
      </c>
      <c r="R158" s="186">
        <f>Q158*H158</f>
        <v>0</v>
      </c>
      <c r="S158" s="186">
        <v>0</v>
      </c>
      <c r="T158" s="187">
        <f>S158*H158</f>
        <v>0</v>
      </c>
      <c r="AR158" s="147" t="s">
        <v>174</v>
      </c>
      <c r="AT158" s="147" t="s">
        <v>170</v>
      </c>
      <c r="AU158" s="147" t="s">
        <v>90</v>
      </c>
      <c r="AY158" s="15" t="s">
        <v>168</v>
      </c>
      <c r="BE158" s="148">
        <f>IF(N158="základní",J158,0)</f>
        <v>0</v>
      </c>
      <c r="BF158" s="148">
        <f>IF(N158="snížená",J158,0)</f>
        <v>0</v>
      </c>
      <c r="BG158" s="148">
        <f>IF(N158="zákl. přenesená",J158,0)</f>
        <v>0</v>
      </c>
      <c r="BH158" s="148">
        <f>IF(N158="sníž. přenesená",J158,0)</f>
        <v>0</v>
      </c>
      <c r="BI158" s="148">
        <f>IF(N158="nulová",J158,0)</f>
        <v>0</v>
      </c>
      <c r="BJ158" s="15" t="s">
        <v>88</v>
      </c>
      <c r="BK158" s="148">
        <f>ROUND(I158*H158,2)</f>
        <v>0</v>
      </c>
      <c r="BL158" s="15" t="s">
        <v>174</v>
      </c>
      <c r="BM158" s="147" t="s">
        <v>642</v>
      </c>
    </row>
    <row r="159" spans="2:12" s="1" customFormat="1" ht="6.9" customHeight="1">
      <c r="B159" s="42"/>
      <c r="C159" s="43"/>
      <c r="D159" s="43"/>
      <c r="E159" s="43"/>
      <c r="F159" s="43"/>
      <c r="G159" s="43"/>
      <c r="H159" s="43"/>
      <c r="I159" s="43"/>
      <c r="J159" s="43"/>
      <c r="K159" s="43"/>
      <c r="L159" s="30"/>
    </row>
  </sheetData>
  <sheetProtection algorithmName="SHA-512" hashValue="ZdvNe6ghL2JB4l/pI/BdKomgpx7V/NPXXLWFpRgB/kFaClLbgGzf6Xn77PFs2GM5yDoLluIlE63JCCD+WALj0w==" saltValue="jcodnVcq4f2Q+yorg+QYhw==" spinCount="100000" sheet="1" objects="1" scenarios="1" formatColumns="0" formatRows="0" autoFilter="0"/>
  <autoFilter ref="C123:K158"/>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150"/>
  <sheetViews>
    <sheetView showGridLines="0" workbookViewId="0" topLeftCell="A1">
      <selection activeCell="BE41" sqref="BE4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00"/>
      <c r="M2" s="200"/>
      <c r="N2" s="200"/>
      <c r="O2" s="200"/>
      <c r="P2" s="200"/>
      <c r="Q2" s="200"/>
      <c r="R2" s="200"/>
      <c r="S2" s="200"/>
      <c r="T2" s="200"/>
      <c r="U2" s="200"/>
      <c r="V2" s="200"/>
      <c r="AT2" s="15" t="s">
        <v>117</v>
      </c>
    </row>
    <row r="3" spans="2:46" ht="6.9" customHeight="1">
      <c r="B3" s="16"/>
      <c r="C3" s="17"/>
      <c r="D3" s="17"/>
      <c r="E3" s="17"/>
      <c r="F3" s="17"/>
      <c r="G3" s="17"/>
      <c r="H3" s="17"/>
      <c r="I3" s="17"/>
      <c r="J3" s="17"/>
      <c r="K3" s="17"/>
      <c r="L3" s="18"/>
      <c r="AT3" s="15" t="s">
        <v>90</v>
      </c>
    </row>
    <row r="4" spans="2:46" ht="24.9" customHeight="1">
      <c r="B4" s="18"/>
      <c r="D4" s="19" t="s">
        <v>130</v>
      </c>
      <c r="L4" s="18"/>
      <c r="M4" s="91" t="s">
        <v>10</v>
      </c>
      <c r="AT4" s="15" t="s">
        <v>4</v>
      </c>
    </row>
    <row r="5" spans="2:12" ht="6.9" customHeight="1">
      <c r="B5" s="18"/>
      <c r="L5" s="18"/>
    </row>
    <row r="6" spans="2:12" ht="12" customHeight="1">
      <c r="B6" s="18"/>
      <c r="D6" s="25" t="s">
        <v>16</v>
      </c>
      <c r="L6" s="18"/>
    </row>
    <row r="7" spans="2:12" ht="26.25" customHeight="1">
      <c r="B7" s="18"/>
      <c r="E7" s="231" t="str">
        <f>'Rekapitulace stavby'!K6</f>
        <v>Zvýšení bezpečnosti heliportu - Masarykova nemocnice Ústí nad Labem, o. z</v>
      </c>
      <c r="F7" s="232"/>
      <c r="G7" s="232"/>
      <c r="H7" s="232"/>
      <c r="L7" s="18"/>
    </row>
    <row r="8" spans="2:12" ht="12" customHeight="1">
      <c r="B8" s="18"/>
      <c r="D8" s="25" t="s">
        <v>131</v>
      </c>
      <c r="L8" s="18"/>
    </row>
    <row r="9" spans="2:12" s="1" customFormat="1" ht="16.5" customHeight="1">
      <c r="B9" s="30"/>
      <c r="E9" s="231" t="s">
        <v>132</v>
      </c>
      <c r="F9" s="233"/>
      <c r="G9" s="233"/>
      <c r="H9" s="233"/>
      <c r="L9" s="30"/>
    </row>
    <row r="10" spans="2:12" s="1" customFormat="1" ht="12" customHeight="1">
      <c r="B10" s="30"/>
      <c r="D10" s="25" t="s">
        <v>133</v>
      </c>
      <c r="L10" s="30"/>
    </row>
    <row r="11" spans="2:12" s="1" customFormat="1" ht="16.5" customHeight="1">
      <c r="B11" s="30"/>
      <c r="E11" s="193" t="s">
        <v>2155</v>
      </c>
      <c r="F11" s="233"/>
      <c r="G11" s="233"/>
      <c r="H11" s="233"/>
      <c r="L11" s="30"/>
    </row>
    <row r="12" spans="2:12" s="1" customFormat="1" ht="10.2">
      <c r="B12" s="30"/>
      <c r="L12" s="30"/>
    </row>
    <row r="13" spans="2:12" s="1" customFormat="1" ht="12" customHeight="1">
      <c r="B13" s="30"/>
      <c r="D13" s="25" t="s">
        <v>18</v>
      </c>
      <c r="F13" s="23" t="s">
        <v>1</v>
      </c>
      <c r="I13" s="25" t="s">
        <v>19</v>
      </c>
      <c r="J13" s="23" t="s">
        <v>1</v>
      </c>
      <c r="L13" s="30"/>
    </row>
    <row r="14" spans="2:12" s="1" customFormat="1" ht="12" customHeight="1">
      <c r="B14" s="30"/>
      <c r="D14" s="25" t="s">
        <v>20</v>
      </c>
      <c r="F14" s="23" t="s">
        <v>21</v>
      </c>
      <c r="I14" s="25" t="s">
        <v>22</v>
      </c>
      <c r="J14" s="50" t="str">
        <f>'Rekapitulace stavby'!AN8</f>
        <v>29. 4. 2024</v>
      </c>
      <c r="L14" s="30"/>
    </row>
    <row r="15" spans="2:12" s="1" customFormat="1" ht="10.8" customHeight="1">
      <c r="B15" s="30"/>
      <c r="L15" s="30"/>
    </row>
    <row r="16" spans="2:12" s="1" customFormat="1" ht="12" customHeight="1">
      <c r="B16" s="30"/>
      <c r="D16" s="25" t="s">
        <v>24</v>
      </c>
      <c r="I16" s="25" t="s">
        <v>25</v>
      </c>
      <c r="J16" s="23" t="s">
        <v>26</v>
      </c>
      <c r="L16" s="30"/>
    </row>
    <row r="17" spans="2:12" s="1" customFormat="1" ht="18" customHeight="1">
      <c r="B17" s="30"/>
      <c r="E17" s="23" t="s">
        <v>27</v>
      </c>
      <c r="I17" s="25" t="s">
        <v>28</v>
      </c>
      <c r="J17" s="23" t="s">
        <v>29</v>
      </c>
      <c r="L17" s="30"/>
    </row>
    <row r="18" spans="2:12" s="1" customFormat="1" ht="6.9" customHeight="1">
      <c r="B18" s="30"/>
      <c r="L18" s="30"/>
    </row>
    <row r="19" spans="2:12" s="1" customFormat="1" ht="12" customHeight="1">
      <c r="B19" s="30"/>
      <c r="D19" s="25" t="s">
        <v>30</v>
      </c>
      <c r="I19" s="25" t="s">
        <v>25</v>
      </c>
      <c r="J19" s="26" t="str">
        <f>'Rekapitulace stavby'!AN13</f>
        <v>Vyplň údaj</v>
      </c>
      <c r="L19" s="30"/>
    </row>
    <row r="20" spans="2:12" s="1" customFormat="1" ht="18" customHeight="1">
      <c r="B20" s="30"/>
      <c r="E20" s="234" t="str">
        <f>'Rekapitulace stavby'!E14</f>
        <v>Vyplň údaj</v>
      </c>
      <c r="F20" s="199"/>
      <c r="G20" s="199"/>
      <c r="H20" s="199"/>
      <c r="I20" s="25" t="s">
        <v>28</v>
      </c>
      <c r="J20" s="26" t="str">
        <f>'Rekapitulace stavby'!AN14</f>
        <v>Vyplň údaj</v>
      </c>
      <c r="L20" s="30"/>
    </row>
    <row r="21" spans="2:12" s="1" customFormat="1" ht="6.9" customHeight="1">
      <c r="B21" s="30"/>
      <c r="L21" s="30"/>
    </row>
    <row r="22" spans="2:12" s="1" customFormat="1" ht="12" customHeight="1">
      <c r="B22" s="30"/>
      <c r="D22" s="25" t="s">
        <v>32</v>
      </c>
      <c r="I22" s="25" t="s">
        <v>25</v>
      </c>
      <c r="J22" s="23" t="s">
        <v>33</v>
      </c>
      <c r="L22" s="30"/>
    </row>
    <row r="23" spans="2:12" s="1" customFormat="1" ht="18" customHeight="1">
      <c r="B23" s="30"/>
      <c r="E23" s="23" t="s">
        <v>34</v>
      </c>
      <c r="I23" s="25" t="s">
        <v>28</v>
      </c>
      <c r="J23" s="23" t="s">
        <v>35</v>
      </c>
      <c r="L23" s="30"/>
    </row>
    <row r="24" spans="2:12" s="1" customFormat="1" ht="6.9" customHeight="1">
      <c r="B24" s="30"/>
      <c r="L24" s="30"/>
    </row>
    <row r="25" spans="2:12" s="1" customFormat="1" ht="12" customHeight="1">
      <c r="B25" s="30"/>
      <c r="D25" s="25" t="s">
        <v>37</v>
      </c>
      <c r="I25" s="25" t="s">
        <v>25</v>
      </c>
      <c r="J25" s="23" t="str">
        <f>IF('Rekapitulace stavby'!AN19="","",'Rekapitulace stavby'!AN19)</f>
        <v/>
      </c>
      <c r="L25" s="30"/>
    </row>
    <row r="26" spans="2:12" s="1" customFormat="1" ht="18" customHeight="1">
      <c r="B26" s="30"/>
      <c r="E26" s="23" t="str">
        <f>IF('Rekapitulace stavby'!E20="","",'Rekapitulace stavby'!E20)</f>
        <v xml:space="preserve"> </v>
      </c>
      <c r="I26" s="25" t="s">
        <v>28</v>
      </c>
      <c r="J26" s="23" t="str">
        <f>IF('Rekapitulace stavby'!AN20="","",'Rekapitulace stavby'!AN20)</f>
        <v/>
      </c>
      <c r="L26" s="30"/>
    </row>
    <row r="27" spans="2:12" s="1" customFormat="1" ht="6.9" customHeight="1">
      <c r="B27" s="30"/>
      <c r="L27" s="30"/>
    </row>
    <row r="28" spans="2:12" s="1" customFormat="1" ht="12" customHeight="1">
      <c r="B28" s="30"/>
      <c r="D28" s="25" t="s">
        <v>39</v>
      </c>
      <c r="L28" s="30"/>
    </row>
    <row r="29" spans="2:12" s="7" customFormat="1" ht="47.25" customHeight="1">
      <c r="B29" s="92"/>
      <c r="E29" s="204" t="s">
        <v>40</v>
      </c>
      <c r="F29" s="204"/>
      <c r="G29" s="204"/>
      <c r="H29" s="204"/>
      <c r="L29" s="92"/>
    </row>
    <row r="30" spans="2:12" s="1" customFormat="1" ht="6.9" customHeight="1">
      <c r="B30" s="30"/>
      <c r="L30" s="30"/>
    </row>
    <row r="31" spans="2:12" s="1" customFormat="1" ht="6.9" customHeight="1">
      <c r="B31" s="30"/>
      <c r="D31" s="51"/>
      <c r="E31" s="51"/>
      <c r="F31" s="51"/>
      <c r="G31" s="51"/>
      <c r="H31" s="51"/>
      <c r="I31" s="51"/>
      <c r="J31" s="51"/>
      <c r="K31" s="51"/>
      <c r="L31" s="30"/>
    </row>
    <row r="32" spans="2:12" s="1" customFormat="1" ht="25.35" customHeight="1">
      <c r="B32" s="30"/>
      <c r="D32" s="93" t="s">
        <v>41</v>
      </c>
      <c r="J32" s="64">
        <f>ROUND(J124,2)</f>
        <v>0</v>
      </c>
      <c r="L32" s="30"/>
    </row>
    <row r="33" spans="2:12" s="1" customFormat="1" ht="6.9" customHeight="1">
      <c r="B33" s="30"/>
      <c r="D33" s="51"/>
      <c r="E33" s="51"/>
      <c r="F33" s="51"/>
      <c r="G33" s="51"/>
      <c r="H33" s="51"/>
      <c r="I33" s="51"/>
      <c r="J33" s="51"/>
      <c r="K33" s="51"/>
      <c r="L33" s="30"/>
    </row>
    <row r="34" spans="2:12" s="1" customFormat="1" ht="14.4" customHeight="1">
      <c r="B34" s="30"/>
      <c r="F34" s="33" t="s">
        <v>43</v>
      </c>
      <c r="I34" s="33" t="s">
        <v>42</v>
      </c>
      <c r="J34" s="33" t="s">
        <v>44</v>
      </c>
      <c r="L34" s="30"/>
    </row>
    <row r="35" spans="2:12" s="1" customFormat="1" ht="14.4" customHeight="1">
      <c r="B35" s="30"/>
      <c r="D35" s="53" t="s">
        <v>45</v>
      </c>
      <c r="E35" s="25" t="s">
        <v>46</v>
      </c>
      <c r="F35" s="83">
        <f>ROUND((SUM(BE124:BE149)),2)</f>
        <v>0</v>
      </c>
      <c r="I35" s="94">
        <v>0.21</v>
      </c>
      <c r="J35" s="83">
        <f>ROUND(((SUM(BE124:BE149))*I35),2)</f>
        <v>0</v>
      </c>
      <c r="L35" s="30"/>
    </row>
    <row r="36" spans="2:12" s="1" customFormat="1" ht="14.4" customHeight="1">
      <c r="B36" s="30"/>
      <c r="E36" s="25" t="s">
        <v>47</v>
      </c>
      <c r="F36" s="83">
        <f>ROUND((SUM(BF124:BF149)),2)</f>
        <v>0</v>
      </c>
      <c r="I36" s="94">
        <v>0.12</v>
      </c>
      <c r="J36" s="83">
        <f>ROUND(((SUM(BF124:BF149))*I36),2)</f>
        <v>0</v>
      </c>
      <c r="L36" s="30"/>
    </row>
    <row r="37" spans="2:12" s="1" customFormat="1" ht="14.4" customHeight="1" hidden="1">
      <c r="B37" s="30"/>
      <c r="E37" s="25" t="s">
        <v>48</v>
      </c>
      <c r="F37" s="83">
        <f>ROUND((SUM(BG124:BG149)),2)</f>
        <v>0</v>
      </c>
      <c r="I37" s="94">
        <v>0.21</v>
      </c>
      <c r="J37" s="83">
        <f>0</f>
        <v>0</v>
      </c>
      <c r="L37" s="30"/>
    </row>
    <row r="38" spans="2:12" s="1" customFormat="1" ht="14.4" customHeight="1" hidden="1">
      <c r="B38" s="30"/>
      <c r="E38" s="25" t="s">
        <v>49</v>
      </c>
      <c r="F38" s="83">
        <f>ROUND((SUM(BH124:BH149)),2)</f>
        <v>0</v>
      </c>
      <c r="I38" s="94">
        <v>0.12</v>
      </c>
      <c r="J38" s="83">
        <f>0</f>
        <v>0</v>
      </c>
      <c r="L38" s="30"/>
    </row>
    <row r="39" spans="2:12" s="1" customFormat="1" ht="14.4" customHeight="1" hidden="1">
      <c r="B39" s="30"/>
      <c r="E39" s="25" t="s">
        <v>50</v>
      </c>
      <c r="F39" s="83">
        <f>ROUND((SUM(BI124:BI149)),2)</f>
        <v>0</v>
      </c>
      <c r="I39" s="94">
        <v>0</v>
      </c>
      <c r="J39" s="83">
        <f>0</f>
        <v>0</v>
      </c>
      <c r="L39" s="30"/>
    </row>
    <row r="40" spans="2:12" s="1" customFormat="1" ht="6.9" customHeight="1">
      <c r="B40" s="30"/>
      <c r="L40" s="30"/>
    </row>
    <row r="41" spans="2:12" s="1" customFormat="1" ht="25.35" customHeight="1">
      <c r="B41" s="30"/>
      <c r="C41" s="95"/>
      <c r="D41" s="96" t="s">
        <v>51</v>
      </c>
      <c r="E41" s="55"/>
      <c r="F41" s="55"/>
      <c r="G41" s="97" t="s">
        <v>52</v>
      </c>
      <c r="H41" s="98" t="s">
        <v>53</v>
      </c>
      <c r="I41" s="55"/>
      <c r="J41" s="99">
        <f>SUM(J32:J39)</f>
        <v>0</v>
      </c>
      <c r="K41" s="100"/>
      <c r="L41" s="30"/>
    </row>
    <row r="42" spans="2:12" s="1" customFormat="1" ht="14.4" customHeight="1">
      <c r="B42" s="30"/>
      <c r="L42" s="30"/>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0"/>
      <c r="D50" s="39" t="s">
        <v>54</v>
      </c>
      <c r="E50" s="40"/>
      <c r="F50" s="40"/>
      <c r="G50" s="39" t="s">
        <v>55</v>
      </c>
      <c r="H50" s="40"/>
      <c r="I50" s="40"/>
      <c r="J50" s="40"/>
      <c r="K50" s="40"/>
      <c r="L50" s="30"/>
    </row>
    <row r="51" spans="2:12" ht="10.2">
      <c r="B51" s="18"/>
      <c r="L51" s="18"/>
    </row>
    <row r="52" spans="2:12" ht="10.2">
      <c r="B52" s="18"/>
      <c r="L52" s="18"/>
    </row>
    <row r="53" spans="2:12" ht="10.2">
      <c r="B53" s="18"/>
      <c r="L53" s="18"/>
    </row>
    <row r="54" spans="2:12" ht="10.2">
      <c r="B54" s="18"/>
      <c r="L54" s="18"/>
    </row>
    <row r="55" spans="2:12" ht="10.2">
      <c r="B55" s="18"/>
      <c r="L55" s="18"/>
    </row>
    <row r="56" spans="2:12" ht="10.2">
      <c r="B56" s="18"/>
      <c r="L56" s="18"/>
    </row>
    <row r="57" spans="2:12" ht="10.2">
      <c r="B57" s="18"/>
      <c r="L57" s="18"/>
    </row>
    <row r="58" spans="2:12" ht="10.2">
      <c r="B58" s="18"/>
      <c r="L58" s="18"/>
    </row>
    <row r="59" spans="2:12" ht="10.2">
      <c r="B59" s="18"/>
      <c r="L59" s="18"/>
    </row>
    <row r="60" spans="2:12" ht="10.2">
      <c r="B60" s="18"/>
      <c r="L60" s="18"/>
    </row>
    <row r="61" spans="2:12" s="1" customFormat="1" ht="13.2">
      <c r="B61" s="30"/>
      <c r="D61" s="41" t="s">
        <v>56</v>
      </c>
      <c r="E61" s="32"/>
      <c r="F61" s="101" t="s">
        <v>57</v>
      </c>
      <c r="G61" s="41" t="s">
        <v>56</v>
      </c>
      <c r="H61" s="32"/>
      <c r="I61" s="32"/>
      <c r="J61" s="102" t="s">
        <v>57</v>
      </c>
      <c r="K61" s="32"/>
      <c r="L61" s="30"/>
    </row>
    <row r="62" spans="2:12" ht="10.2">
      <c r="B62" s="18"/>
      <c r="L62" s="18"/>
    </row>
    <row r="63" spans="2:12" ht="10.2">
      <c r="B63" s="18"/>
      <c r="L63" s="18"/>
    </row>
    <row r="64" spans="2:12" ht="10.2">
      <c r="B64" s="18"/>
      <c r="L64" s="18"/>
    </row>
    <row r="65" spans="2:12" s="1" customFormat="1" ht="13.2">
      <c r="B65" s="30"/>
      <c r="D65" s="39" t="s">
        <v>58</v>
      </c>
      <c r="E65" s="40"/>
      <c r="F65" s="40"/>
      <c r="G65" s="39" t="s">
        <v>59</v>
      </c>
      <c r="H65" s="40"/>
      <c r="I65" s="40"/>
      <c r="J65" s="40"/>
      <c r="K65" s="40"/>
      <c r="L65" s="30"/>
    </row>
    <row r="66" spans="2:12" ht="10.2">
      <c r="B66" s="18"/>
      <c r="L66" s="18"/>
    </row>
    <row r="67" spans="2:12" ht="10.2">
      <c r="B67" s="18"/>
      <c r="L67" s="18"/>
    </row>
    <row r="68" spans="2:12" ht="10.2">
      <c r="B68" s="18"/>
      <c r="L68" s="18"/>
    </row>
    <row r="69" spans="2:12" ht="10.2">
      <c r="B69" s="18"/>
      <c r="L69" s="18"/>
    </row>
    <row r="70" spans="2:12" ht="10.2">
      <c r="B70" s="18"/>
      <c r="L70" s="18"/>
    </row>
    <row r="71" spans="2:12" ht="10.2">
      <c r="B71" s="18"/>
      <c r="L71" s="18"/>
    </row>
    <row r="72" spans="2:12" ht="10.2">
      <c r="B72" s="18"/>
      <c r="L72" s="18"/>
    </row>
    <row r="73" spans="2:12" ht="10.2">
      <c r="B73" s="18"/>
      <c r="L73" s="18"/>
    </row>
    <row r="74" spans="2:12" ht="10.2">
      <c r="B74" s="18"/>
      <c r="L74" s="18"/>
    </row>
    <row r="75" spans="2:12" ht="10.2">
      <c r="B75" s="18"/>
      <c r="L75" s="18"/>
    </row>
    <row r="76" spans="2:12" s="1" customFormat="1" ht="13.2">
      <c r="B76" s="30"/>
      <c r="D76" s="41" t="s">
        <v>56</v>
      </c>
      <c r="E76" s="32"/>
      <c r="F76" s="101" t="s">
        <v>57</v>
      </c>
      <c r="G76" s="41" t="s">
        <v>56</v>
      </c>
      <c r="H76" s="32"/>
      <c r="I76" s="32"/>
      <c r="J76" s="102" t="s">
        <v>57</v>
      </c>
      <c r="K76" s="32"/>
      <c r="L76" s="30"/>
    </row>
    <row r="77" spans="2:12" s="1" customFormat="1" ht="14.4" customHeight="1">
      <c r="B77" s="42"/>
      <c r="C77" s="43"/>
      <c r="D77" s="43"/>
      <c r="E77" s="43"/>
      <c r="F77" s="43"/>
      <c r="G77" s="43"/>
      <c r="H77" s="43"/>
      <c r="I77" s="43"/>
      <c r="J77" s="43"/>
      <c r="K77" s="43"/>
      <c r="L77" s="30"/>
    </row>
    <row r="81" spans="2:12" s="1" customFormat="1" ht="6.9" customHeight="1">
      <c r="B81" s="44"/>
      <c r="C81" s="45"/>
      <c r="D81" s="45"/>
      <c r="E81" s="45"/>
      <c r="F81" s="45"/>
      <c r="G81" s="45"/>
      <c r="H81" s="45"/>
      <c r="I81" s="45"/>
      <c r="J81" s="45"/>
      <c r="K81" s="45"/>
      <c r="L81" s="30"/>
    </row>
    <row r="82" spans="2:12" s="1" customFormat="1" ht="24.9" customHeight="1">
      <c r="B82" s="30"/>
      <c r="C82" s="19" t="s">
        <v>137</v>
      </c>
      <c r="L82" s="30"/>
    </row>
    <row r="83" spans="2:12" s="1" customFormat="1" ht="6.9" customHeight="1">
      <c r="B83" s="30"/>
      <c r="L83" s="30"/>
    </row>
    <row r="84" spans="2:12" s="1" customFormat="1" ht="12" customHeight="1">
      <c r="B84" s="30"/>
      <c r="C84" s="25" t="s">
        <v>16</v>
      </c>
      <c r="L84" s="30"/>
    </row>
    <row r="85" spans="2:12" s="1" customFormat="1" ht="26.25" customHeight="1">
      <c r="B85" s="30"/>
      <c r="E85" s="231" t="str">
        <f>E7</f>
        <v>Zvýšení bezpečnosti heliportu - Masarykova nemocnice Ústí nad Labem, o. z</v>
      </c>
      <c r="F85" s="232"/>
      <c r="G85" s="232"/>
      <c r="H85" s="232"/>
      <c r="L85" s="30"/>
    </row>
    <row r="86" spans="2:12" ht="12" customHeight="1">
      <c r="B86" s="18"/>
      <c r="C86" s="25" t="s">
        <v>131</v>
      </c>
      <c r="L86" s="18"/>
    </row>
    <row r="87" spans="2:12" s="1" customFormat="1" ht="16.5" customHeight="1">
      <c r="B87" s="30"/>
      <c r="E87" s="231" t="s">
        <v>132</v>
      </c>
      <c r="F87" s="233"/>
      <c r="G87" s="233"/>
      <c r="H87" s="233"/>
      <c r="L87" s="30"/>
    </row>
    <row r="88" spans="2:12" s="1" customFormat="1" ht="12" customHeight="1">
      <c r="B88" s="30"/>
      <c r="C88" s="25" t="s">
        <v>133</v>
      </c>
      <c r="L88" s="30"/>
    </row>
    <row r="89" spans="2:12" s="1" customFormat="1" ht="16.5" customHeight="1">
      <c r="B89" s="30"/>
      <c r="E89" s="193" t="str">
        <f>E11</f>
        <v>D.1.08 - Nouzové osvětlení</v>
      </c>
      <c r="F89" s="233"/>
      <c r="G89" s="233"/>
      <c r="H89" s="233"/>
      <c r="L89" s="30"/>
    </row>
    <row r="90" spans="2:12" s="1" customFormat="1" ht="6.9" customHeight="1">
      <c r="B90" s="30"/>
      <c r="L90" s="30"/>
    </row>
    <row r="91" spans="2:12" s="1" customFormat="1" ht="12" customHeight="1">
      <c r="B91" s="30"/>
      <c r="C91" s="25" t="s">
        <v>20</v>
      </c>
      <c r="F91" s="23" t="str">
        <f>F14</f>
        <v>Sociální péče 3316/12A, 401 13  pavilon B</v>
      </c>
      <c r="I91" s="25" t="s">
        <v>22</v>
      </c>
      <c r="J91" s="50" t="str">
        <f>IF(J14="","",J14)</f>
        <v>29. 4. 2024</v>
      </c>
      <c r="L91" s="30"/>
    </row>
    <row r="92" spans="2:12" s="1" customFormat="1" ht="6.9" customHeight="1">
      <c r="B92" s="30"/>
      <c r="L92" s="30"/>
    </row>
    <row r="93" spans="2:12" s="1" customFormat="1" ht="40.05" customHeight="1">
      <c r="B93" s="30"/>
      <c r="C93" s="25" t="s">
        <v>24</v>
      </c>
      <c r="F93" s="23" t="str">
        <f>E17</f>
        <v>Krajská zdravotní, a.s., Sociální péče 3316/12A</v>
      </c>
      <c r="I93" s="25" t="s">
        <v>32</v>
      </c>
      <c r="J93" s="28" t="str">
        <f>E23</f>
        <v>SIEBERT+TALAŠ, spol.s r.o., Bucharova 1314/8, P5</v>
      </c>
      <c r="L93" s="30"/>
    </row>
    <row r="94" spans="2:12" s="1" customFormat="1" ht="15.15" customHeight="1">
      <c r="B94" s="30"/>
      <c r="C94" s="25" t="s">
        <v>30</v>
      </c>
      <c r="F94" s="23" t="str">
        <f>IF(E20="","",E20)</f>
        <v>Vyplň údaj</v>
      </c>
      <c r="I94" s="25" t="s">
        <v>37</v>
      </c>
      <c r="J94" s="28" t="str">
        <f>E26</f>
        <v xml:space="preserve"> </v>
      </c>
      <c r="L94" s="30"/>
    </row>
    <row r="95" spans="2:12" s="1" customFormat="1" ht="10.35" customHeight="1">
      <c r="B95" s="30"/>
      <c r="L95" s="30"/>
    </row>
    <row r="96" spans="2:12" s="1" customFormat="1" ht="29.25" customHeight="1">
      <c r="B96" s="30"/>
      <c r="C96" s="103" t="s">
        <v>138</v>
      </c>
      <c r="D96" s="95"/>
      <c r="E96" s="95"/>
      <c r="F96" s="95"/>
      <c r="G96" s="95"/>
      <c r="H96" s="95"/>
      <c r="I96" s="95"/>
      <c r="J96" s="104" t="s">
        <v>139</v>
      </c>
      <c r="K96" s="95"/>
      <c r="L96" s="30"/>
    </row>
    <row r="97" spans="2:12" s="1" customFormat="1" ht="10.35" customHeight="1">
      <c r="B97" s="30"/>
      <c r="L97" s="30"/>
    </row>
    <row r="98" spans="2:47" s="1" customFormat="1" ht="22.8" customHeight="1">
      <c r="B98" s="30"/>
      <c r="C98" s="105" t="s">
        <v>140</v>
      </c>
      <c r="J98" s="64">
        <f>J124</f>
        <v>0</v>
      </c>
      <c r="L98" s="30"/>
      <c r="AU98" s="15" t="s">
        <v>141</v>
      </c>
    </row>
    <row r="99" spans="2:12" s="8" customFormat="1" ht="24.9" customHeight="1">
      <c r="B99" s="106"/>
      <c r="D99" s="107" t="s">
        <v>148</v>
      </c>
      <c r="E99" s="108"/>
      <c r="F99" s="108"/>
      <c r="G99" s="108"/>
      <c r="H99" s="108"/>
      <c r="I99" s="108"/>
      <c r="J99" s="109">
        <f>J125</f>
        <v>0</v>
      </c>
      <c r="L99" s="106"/>
    </row>
    <row r="100" spans="2:12" s="9" customFormat="1" ht="19.95" customHeight="1">
      <c r="B100" s="110"/>
      <c r="D100" s="111" t="s">
        <v>2156</v>
      </c>
      <c r="E100" s="112"/>
      <c r="F100" s="112"/>
      <c r="G100" s="112"/>
      <c r="H100" s="112"/>
      <c r="I100" s="112"/>
      <c r="J100" s="113">
        <f>J126</f>
        <v>0</v>
      </c>
      <c r="L100" s="110"/>
    </row>
    <row r="101" spans="2:12" s="9" customFormat="1" ht="14.85" customHeight="1">
      <c r="B101" s="110"/>
      <c r="D101" s="111" t="s">
        <v>2157</v>
      </c>
      <c r="E101" s="112"/>
      <c r="F101" s="112"/>
      <c r="G101" s="112"/>
      <c r="H101" s="112"/>
      <c r="I101" s="112"/>
      <c r="J101" s="113">
        <f>J127</f>
        <v>0</v>
      </c>
      <c r="L101" s="110"/>
    </row>
    <row r="102" spans="2:12" s="9" customFormat="1" ht="14.85" customHeight="1">
      <c r="B102" s="110"/>
      <c r="D102" s="111" t="s">
        <v>2158</v>
      </c>
      <c r="E102" s="112"/>
      <c r="F102" s="112"/>
      <c r="G102" s="112"/>
      <c r="H102" s="112"/>
      <c r="I102" s="112"/>
      <c r="J102" s="113">
        <f>J140</f>
        <v>0</v>
      </c>
      <c r="L102" s="110"/>
    </row>
    <row r="103" spans="2:12" s="1" customFormat="1" ht="21.75" customHeight="1">
      <c r="B103" s="30"/>
      <c r="L103" s="30"/>
    </row>
    <row r="104" spans="2:12" s="1" customFormat="1" ht="6.9" customHeight="1">
      <c r="B104" s="42"/>
      <c r="C104" s="43"/>
      <c r="D104" s="43"/>
      <c r="E104" s="43"/>
      <c r="F104" s="43"/>
      <c r="G104" s="43"/>
      <c r="H104" s="43"/>
      <c r="I104" s="43"/>
      <c r="J104" s="43"/>
      <c r="K104" s="43"/>
      <c r="L104" s="30"/>
    </row>
    <row r="108" spans="2:12" s="1" customFormat="1" ht="6.9" customHeight="1">
      <c r="B108" s="44"/>
      <c r="C108" s="45"/>
      <c r="D108" s="45"/>
      <c r="E108" s="45"/>
      <c r="F108" s="45"/>
      <c r="G108" s="45"/>
      <c r="H108" s="45"/>
      <c r="I108" s="45"/>
      <c r="J108" s="45"/>
      <c r="K108" s="45"/>
      <c r="L108" s="30"/>
    </row>
    <row r="109" spans="2:12" s="1" customFormat="1" ht="24.9" customHeight="1">
      <c r="B109" s="30"/>
      <c r="C109" s="19" t="s">
        <v>153</v>
      </c>
      <c r="L109" s="30"/>
    </row>
    <row r="110" spans="2:12" s="1" customFormat="1" ht="6.9" customHeight="1">
      <c r="B110" s="30"/>
      <c r="L110" s="30"/>
    </row>
    <row r="111" spans="2:12" s="1" customFormat="1" ht="12" customHeight="1">
      <c r="B111" s="30"/>
      <c r="C111" s="25" t="s">
        <v>16</v>
      </c>
      <c r="L111" s="30"/>
    </row>
    <row r="112" spans="2:12" s="1" customFormat="1" ht="26.25" customHeight="1">
      <c r="B112" s="30"/>
      <c r="E112" s="231" t="str">
        <f>E7</f>
        <v>Zvýšení bezpečnosti heliportu - Masarykova nemocnice Ústí nad Labem, o. z</v>
      </c>
      <c r="F112" s="232"/>
      <c r="G112" s="232"/>
      <c r="H112" s="232"/>
      <c r="L112" s="30"/>
    </row>
    <row r="113" spans="2:12" ht="12" customHeight="1">
      <c r="B113" s="18"/>
      <c r="C113" s="25" t="s">
        <v>131</v>
      </c>
      <c r="L113" s="18"/>
    </row>
    <row r="114" spans="2:12" s="1" customFormat="1" ht="16.5" customHeight="1">
      <c r="B114" s="30"/>
      <c r="E114" s="231" t="s">
        <v>132</v>
      </c>
      <c r="F114" s="233"/>
      <c r="G114" s="233"/>
      <c r="H114" s="233"/>
      <c r="L114" s="30"/>
    </row>
    <row r="115" spans="2:12" s="1" customFormat="1" ht="12" customHeight="1">
      <c r="B115" s="30"/>
      <c r="C115" s="25" t="s">
        <v>133</v>
      </c>
      <c r="L115" s="30"/>
    </row>
    <row r="116" spans="2:12" s="1" customFormat="1" ht="16.5" customHeight="1">
      <c r="B116" s="30"/>
      <c r="E116" s="193" t="str">
        <f>E11</f>
        <v>D.1.08 - Nouzové osvětlení</v>
      </c>
      <c r="F116" s="233"/>
      <c r="G116" s="233"/>
      <c r="H116" s="233"/>
      <c r="L116" s="30"/>
    </row>
    <row r="117" spans="2:12" s="1" customFormat="1" ht="6.9" customHeight="1">
      <c r="B117" s="30"/>
      <c r="L117" s="30"/>
    </row>
    <row r="118" spans="2:12" s="1" customFormat="1" ht="12" customHeight="1">
      <c r="B118" s="30"/>
      <c r="C118" s="25" t="s">
        <v>20</v>
      </c>
      <c r="F118" s="23" t="str">
        <f>F14</f>
        <v>Sociální péče 3316/12A, 401 13  pavilon B</v>
      </c>
      <c r="I118" s="25" t="s">
        <v>22</v>
      </c>
      <c r="J118" s="50" t="str">
        <f>IF(J14="","",J14)</f>
        <v>29. 4. 2024</v>
      </c>
      <c r="L118" s="30"/>
    </row>
    <row r="119" spans="2:12" s="1" customFormat="1" ht="6.9" customHeight="1">
      <c r="B119" s="30"/>
      <c r="L119" s="30"/>
    </row>
    <row r="120" spans="2:12" s="1" customFormat="1" ht="40.05" customHeight="1">
      <c r="B120" s="30"/>
      <c r="C120" s="25" t="s">
        <v>24</v>
      </c>
      <c r="F120" s="23" t="str">
        <f>E17</f>
        <v>Krajská zdravotní, a.s., Sociální péče 3316/12A</v>
      </c>
      <c r="I120" s="25" t="s">
        <v>32</v>
      </c>
      <c r="J120" s="28" t="str">
        <f>E23</f>
        <v>SIEBERT+TALAŠ, spol.s r.o., Bucharova 1314/8, P5</v>
      </c>
      <c r="L120" s="30"/>
    </row>
    <row r="121" spans="2:12" s="1" customFormat="1" ht="15.15" customHeight="1">
      <c r="B121" s="30"/>
      <c r="C121" s="25" t="s">
        <v>30</v>
      </c>
      <c r="F121" s="23" t="str">
        <f>IF(E20="","",E20)</f>
        <v>Vyplň údaj</v>
      </c>
      <c r="I121" s="25" t="s">
        <v>37</v>
      </c>
      <c r="J121" s="28" t="str">
        <f>E26</f>
        <v xml:space="preserve"> </v>
      </c>
      <c r="L121" s="30"/>
    </row>
    <row r="122" spans="2:12" s="1" customFormat="1" ht="10.35" customHeight="1">
      <c r="B122" s="30"/>
      <c r="L122" s="30"/>
    </row>
    <row r="123" spans="2:20" s="10" customFormat="1" ht="29.25" customHeight="1">
      <c r="B123" s="114"/>
      <c r="C123" s="115" t="s">
        <v>154</v>
      </c>
      <c r="D123" s="116" t="s">
        <v>66</v>
      </c>
      <c r="E123" s="116" t="s">
        <v>62</v>
      </c>
      <c r="F123" s="116" t="s">
        <v>63</v>
      </c>
      <c r="G123" s="116" t="s">
        <v>155</v>
      </c>
      <c r="H123" s="116" t="s">
        <v>156</v>
      </c>
      <c r="I123" s="116" t="s">
        <v>157</v>
      </c>
      <c r="J123" s="117" t="s">
        <v>139</v>
      </c>
      <c r="K123" s="118" t="s">
        <v>158</v>
      </c>
      <c r="L123" s="114"/>
      <c r="M123" s="57" t="s">
        <v>1</v>
      </c>
      <c r="N123" s="58" t="s">
        <v>45</v>
      </c>
      <c r="O123" s="58" t="s">
        <v>159</v>
      </c>
      <c r="P123" s="58" t="s">
        <v>160</v>
      </c>
      <c r="Q123" s="58" t="s">
        <v>161</v>
      </c>
      <c r="R123" s="58" t="s">
        <v>162</v>
      </c>
      <c r="S123" s="58" t="s">
        <v>163</v>
      </c>
      <c r="T123" s="59" t="s">
        <v>164</v>
      </c>
    </row>
    <row r="124" spans="2:63" s="1" customFormat="1" ht="22.8" customHeight="1">
      <c r="B124" s="30"/>
      <c r="C124" s="62" t="s">
        <v>165</v>
      </c>
      <c r="J124" s="119">
        <f>BK124</f>
        <v>0</v>
      </c>
      <c r="L124" s="30"/>
      <c r="M124" s="60"/>
      <c r="N124" s="51"/>
      <c r="O124" s="51"/>
      <c r="P124" s="120">
        <f>P125</f>
        <v>0</v>
      </c>
      <c r="Q124" s="51"/>
      <c r="R124" s="120">
        <f>R125</f>
        <v>0</v>
      </c>
      <c r="S124" s="51"/>
      <c r="T124" s="121">
        <f>T125</f>
        <v>0</v>
      </c>
      <c r="AT124" s="15" t="s">
        <v>80</v>
      </c>
      <c r="AU124" s="15" t="s">
        <v>141</v>
      </c>
      <c r="BK124" s="122">
        <f>BK125</f>
        <v>0</v>
      </c>
    </row>
    <row r="125" spans="2:63" s="11" customFormat="1" ht="25.95" customHeight="1">
      <c r="B125" s="123"/>
      <c r="D125" s="124" t="s">
        <v>80</v>
      </c>
      <c r="E125" s="125" t="s">
        <v>331</v>
      </c>
      <c r="F125" s="125" t="s">
        <v>332</v>
      </c>
      <c r="I125" s="126"/>
      <c r="J125" s="127">
        <f>BK125</f>
        <v>0</v>
      </c>
      <c r="L125" s="123"/>
      <c r="M125" s="128"/>
      <c r="P125" s="129">
        <f>P126</f>
        <v>0</v>
      </c>
      <c r="R125" s="129">
        <f>R126</f>
        <v>0</v>
      </c>
      <c r="T125" s="130">
        <f>T126</f>
        <v>0</v>
      </c>
      <c r="AR125" s="124" t="s">
        <v>90</v>
      </c>
      <c r="AT125" s="131" t="s">
        <v>80</v>
      </c>
      <c r="AU125" s="131" t="s">
        <v>81</v>
      </c>
      <c r="AY125" s="124" t="s">
        <v>168</v>
      </c>
      <c r="BK125" s="132">
        <f>BK126</f>
        <v>0</v>
      </c>
    </row>
    <row r="126" spans="2:63" s="11" customFormat="1" ht="22.8" customHeight="1">
      <c r="B126" s="123"/>
      <c r="D126" s="124" t="s">
        <v>80</v>
      </c>
      <c r="E126" s="133" t="s">
        <v>2093</v>
      </c>
      <c r="F126" s="133" t="s">
        <v>2094</v>
      </c>
      <c r="I126" s="126"/>
      <c r="J126" s="134">
        <f>BK126</f>
        <v>0</v>
      </c>
      <c r="L126" s="123"/>
      <c r="M126" s="128"/>
      <c r="P126" s="129">
        <f>P127+P140</f>
        <v>0</v>
      </c>
      <c r="R126" s="129">
        <f>R127+R140</f>
        <v>0</v>
      </c>
      <c r="T126" s="130">
        <f>T127+T140</f>
        <v>0</v>
      </c>
      <c r="AR126" s="124" t="s">
        <v>90</v>
      </c>
      <c r="AT126" s="131" t="s">
        <v>80</v>
      </c>
      <c r="AU126" s="131" t="s">
        <v>88</v>
      </c>
      <c r="AY126" s="124" t="s">
        <v>168</v>
      </c>
      <c r="BK126" s="132">
        <f>BK127+BK140</f>
        <v>0</v>
      </c>
    </row>
    <row r="127" spans="2:63" s="11" customFormat="1" ht="20.85" customHeight="1">
      <c r="B127" s="123"/>
      <c r="D127" s="124" t="s">
        <v>80</v>
      </c>
      <c r="E127" s="133" t="s">
        <v>2159</v>
      </c>
      <c r="F127" s="133" t="s">
        <v>2160</v>
      </c>
      <c r="I127" s="126"/>
      <c r="J127" s="134">
        <f>BK127</f>
        <v>0</v>
      </c>
      <c r="L127" s="123"/>
      <c r="M127" s="128"/>
      <c r="P127" s="129">
        <f>SUM(P128:P139)</f>
        <v>0</v>
      </c>
      <c r="R127" s="129">
        <f>SUM(R128:R139)</f>
        <v>0</v>
      </c>
      <c r="T127" s="130">
        <f>SUM(T128:T139)</f>
        <v>0</v>
      </c>
      <c r="AR127" s="124" t="s">
        <v>90</v>
      </c>
      <c r="AT127" s="131" t="s">
        <v>80</v>
      </c>
      <c r="AU127" s="131" t="s">
        <v>90</v>
      </c>
      <c r="AY127" s="124" t="s">
        <v>168</v>
      </c>
      <c r="BK127" s="132">
        <f>SUM(BK128:BK139)</f>
        <v>0</v>
      </c>
    </row>
    <row r="128" spans="2:65" s="1" customFormat="1" ht="24.15" customHeight="1">
      <c r="B128" s="30"/>
      <c r="C128" s="235" t="s">
        <v>88</v>
      </c>
      <c r="D128" s="235" t="s">
        <v>170</v>
      </c>
      <c r="E128" s="236" t="s">
        <v>2161</v>
      </c>
      <c r="F128" s="237" t="s">
        <v>2162</v>
      </c>
      <c r="G128" s="238" t="s">
        <v>173</v>
      </c>
      <c r="H128" s="239">
        <v>19</v>
      </c>
      <c r="I128" s="240"/>
      <c r="J128" s="241">
        <f aca="true" t="shared" si="0" ref="J128:J139">ROUND(I128*H128,2)</f>
        <v>0</v>
      </c>
      <c r="K128" s="142"/>
      <c r="L128" s="30"/>
      <c r="M128" s="143" t="s">
        <v>1</v>
      </c>
      <c r="N128" s="144" t="s">
        <v>46</v>
      </c>
      <c r="P128" s="145">
        <f aca="true" t="shared" si="1" ref="P128:P139">O128*H128</f>
        <v>0</v>
      </c>
      <c r="Q128" s="145">
        <v>0</v>
      </c>
      <c r="R128" s="145">
        <f aca="true" t="shared" si="2" ref="R128:R139">Q128*H128</f>
        <v>0</v>
      </c>
      <c r="S128" s="145">
        <v>0</v>
      </c>
      <c r="T128" s="146">
        <f aca="true" t="shared" si="3" ref="T128:T139">S128*H128</f>
        <v>0</v>
      </c>
      <c r="AR128" s="147" t="s">
        <v>263</v>
      </c>
      <c r="AT128" s="147" t="s">
        <v>170</v>
      </c>
      <c r="AU128" s="147" t="s">
        <v>98</v>
      </c>
      <c r="AY128" s="15" t="s">
        <v>168</v>
      </c>
      <c r="BE128" s="148">
        <f aca="true" t="shared" si="4" ref="BE128:BE139">IF(N128="základní",J128,0)</f>
        <v>0</v>
      </c>
      <c r="BF128" s="148">
        <f aca="true" t="shared" si="5" ref="BF128:BF139">IF(N128="snížená",J128,0)</f>
        <v>0</v>
      </c>
      <c r="BG128" s="148">
        <f aca="true" t="shared" si="6" ref="BG128:BG139">IF(N128="zákl. přenesená",J128,0)</f>
        <v>0</v>
      </c>
      <c r="BH128" s="148">
        <f aca="true" t="shared" si="7" ref="BH128:BH139">IF(N128="sníž. přenesená",J128,0)</f>
        <v>0</v>
      </c>
      <c r="BI128" s="148">
        <f aca="true" t="shared" si="8" ref="BI128:BI139">IF(N128="nulová",J128,0)</f>
        <v>0</v>
      </c>
      <c r="BJ128" s="15" t="s">
        <v>88</v>
      </c>
      <c r="BK128" s="148">
        <f aca="true" t="shared" si="9" ref="BK128:BK139">ROUND(I128*H128,2)</f>
        <v>0</v>
      </c>
      <c r="BL128" s="15" t="s">
        <v>263</v>
      </c>
      <c r="BM128" s="147" t="s">
        <v>2163</v>
      </c>
    </row>
    <row r="129" spans="2:65" s="1" customFormat="1" ht="24.15" customHeight="1">
      <c r="B129" s="30"/>
      <c r="C129" s="235" t="s">
        <v>90</v>
      </c>
      <c r="D129" s="235" t="s">
        <v>170</v>
      </c>
      <c r="E129" s="236" t="s">
        <v>2164</v>
      </c>
      <c r="F129" s="237" t="s">
        <v>2165</v>
      </c>
      <c r="G129" s="238" t="s">
        <v>173</v>
      </c>
      <c r="H129" s="239">
        <v>5</v>
      </c>
      <c r="I129" s="240"/>
      <c r="J129" s="241">
        <f t="shared" si="0"/>
        <v>0</v>
      </c>
      <c r="K129" s="142"/>
      <c r="L129" s="30"/>
      <c r="M129" s="143" t="s">
        <v>1</v>
      </c>
      <c r="N129" s="144" t="s">
        <v>46</v>
      </c>
      <c r="P129" s="145">
        <f t="shared" si="1"/>
        <v>0</v>
      </c>
      <c r="Q129" s="145">
        <v>0</v>
      </c>
      <c r="R129" s="145">
        <f t="shared" si="2"/>
        <v>0</v>
      </c>
      <c r="S129" s="145">
        <v>0</v>
      </c>
      <c r="T129" s="146">
        <f t="shared" si="3"/>
        <v>0</v>
      </c>
      <c r="AR129" s="147" t="s">
        <v>263</v>
      </c>
      <c r="AT129" s="147" t="s">
        <v>170</v>
      </c>
      <c r="AU129" s="147" t="s">
        <v>98</v>
      </c>
      <c r="AY129" s="15" t="s">
        <v>168</v>
      </c>
      <c r="BE129" s="148">
        <f t="shared" si="4"/>
        <v>0</v>
      </c>
      <c r="BF129" s="148">
        <f t="shared" si="5"/>
        <v>0</v>
      </c>
      <c r="BG129" s="148">
        <f t="shared" si="6"/>
        <v>0</v>
      </c>
      <c r="BH129" s="148">
        <f t="shared" si="7"/>
        <v>0</v>
      </c>
      <c r="BI129" s="148">
        <f t="shared" si="8"/>
        <v>0</v>
      </c>
      <c r="BJ129" s="15" t="s">
        <v>88</v>
      </c>
      <c r="BK129" s="148">
        <f t="shared" si="9"/>
        <v>0</v>
      </c>
      <c r="BL129" s="15" t="s">
        <v>263</v>
      </c>
      <c r="BM129" s="147" t="s">
        <v>2166</v>
      </c>
    </row>
    <row r="130" spans="2:65" s="1" customFormat="1" ht="16.5" customHeight="1">
      <c r="B130" s="30"/>
      <c r="C130" s="135" t="s">
        <v>98</v>
      </c>
      <c r="D130" s="135" t="s">
        <v>170</v>
      </c>
      <c r="E130" s="136" t="s">
        <v>2167</v>
      </c>
      <c r="F130" s="137" t="s">
        <v>2168</v>
      </c>
      <c r="G130" s="138" t="s">
        <v>173</v>
      </c>
      <c r="H130" s="139">
        <v>3</v>
      </c>
      <c r="I130" s="140"/>
      <c r="J130" s="141">
        <f t="shared" si="0"/>
        <v>0</v>
      </c>
      <c r="K130" s="142"/>
      <c r="L130" s="30"/>
      <c r="M130" s="143" t="s">
        <v>1</v>
      </c>
      <c r="N130" s="144" t="s">
        <v>46</v>
      </c>
      <c r="P130" s="145">
        <f t="shared" si="1"/>
        <v>0</v>
      </c>
      <c r="Q130" s="145">
        <v>0</v>
      </c>
      <c r="R130" s="145">
        <f t="shared" si="2"/>
        <v>0</v>
      </c>
      <c r="S130" s="145">
        <v>0</v>
      </c>
      <c r="T130" s="146">
        <f t="shared" si="3"/>
        <v>0</v>
      </c>
      <c r="AR130" s="147" t="s">
        <v>263</v>
      </c>
      <c r="AT130" s="147" t="s">
        <v>170</v>
      </c>
      <c r="AU130" s="147" t="s">
        <v>98</v>
      </c>
      <c r="AY130" s="15" t="s">
        <v>168</v>
      </c>
      <c r="BE130" s="148">
        <f t="shared" si="4"/>
        <v>0</v>
      </c>
      <c r="BF130" s="148">
        <f t="shared" si="5"/>
        <v>0</v>
      </c>
      <c r="BG130" s="148">
        <f t="shared" si="6"/>
        <v>0</v>
      </c>
      <c r="BH130" s="148">
        <f t="shared" si="7"/>
        <v>0</v>
      </c>
      <c r="BI130" s="148">
        <f t="shared" si="8"/>
        <v>0</v>
      </c>
      <c r="BJ130" s="15" t="s">
        <v>88</v>
      </c>
      <c r="BK130" s="148">
        <f t="shared" si="9"/>
        <v>0</v>
      </c>
      <c r="BL130" s="15" t="s">
        <v>263</v>
      </c>
      <c r="BM130" s="147" t="s">
        <v>2169</v>
      </c>
    </row>
    <row r="131" spans="2:65" s="1" customFormat="1" ht="16.5" customHeight="1">
      <c r="B131" s="30"/>
      <c r="C131" s="235" t="s">
        <v>174</v>
      </c>
      <c r="D131" s="235" t="s">
        <v>170</v>
      </c>
      <c r="E131" s="236" t="s">
        <v>2170</v>
      </c>
      <c r="F131" s="237" t="s">
        <v>2171</v>
      </c>
      <c r="G131" s="238" t="s">
        <v>173</v>
      </c>
      <c r="H131" s="239">
        <v>2</v>
      </c>
      <c r="I131" s="240"/>
      <c r="J131" s="241">
        <f t="shared" si="0"/>
        <v>0</v>
      </c>
      <c r="K131" s="142"/>
      <c r="L131" s="30"/>
      <c r="M131" s="143" t="s">
        <v>1</v>
      </c>
      <c r="N131" s="144" t="s">
        <v>46</v>
      </c>
      <c r="P131" s="145">
        <f t="shared" si="1"/>
        <v>0</v>
      </c>
      <c r="Q131" s="145">
        <v>0</v>
      </c>
      <c r="R131" s="145">
        <f t="shared" si="2"/>
        <v>0</v>
      </c>
      <c r="S131" s="145">
        <v>0</v>
      </c>
      <c r="T131" s="146">
        <f t="shared" si="3"/>
        <v>0</v>
      </c>
      <c r="AR131" s="147" t="s">
        <v>263</v>
      </c>
      <c r="AT131" s="147" t="s">
        <v>170</v>
      </c>
      <c r="AU131" s="147" t="s">
        <v>98</v>
      </c>
      <c r="AY131" s="15" t="s">
        <v>168</v>
      </c>
      <c r="BE131" s="148">
        <f t="shared" si="4"/>
        <v>0</v>
      </c>
      <c r="BF131" s="148">
        <f t="shared" si="5"/>
        <v>0</v>
      </c>
      <c r="BG131" s="148">
        <f t="shared" si="6"/>
        <v>0</v>
      </c>
      <c r="BH131" s="148">
        <f t="shared" si="7"/>
        <v>0</v>
      </c>
      <c r="BI131" s="148">
        <f t="shared" si="8"/>
        <v>0</v>
      </c>
      <c r="BJ131" s="15" t="s">
        <v>88</v>
      </c>
      <c r="BK131" s="148">
        <f t="shared" si="9"/>
        <v>0</v>
      </c>
      <c r="BL131" s="15" t="s">
        <v>263</v>
      </c>
      <c r="BM131" s="147" t="s">
        <v>2172</v>
      </c>
    </row>
    <row r="132" spans="2:65" s="1" customFormat="1" ht="24.15" customHeight="1">
      <c r="B132" s="30"/>
      <c r="C132" s="235" t="s">
        <v>198</v>
      </c>
      <c r="D132" s="235" t="s">
        <v>170</v>
      </c>
      <c r="E132" s="236" t="s">
        <v>2173</v>
      </c>
      <c r="F132" s="237" t="s">
        <v>2174</v>
      </c>
      <c r="G132" s="238" t="s">
        <v>173</v>
      </c>
      <c r="H132" s="239">
        <v>1</v>
      </c>
      <c r="I132" s="240"/>
      <c r="J132" s="241">
        <f t="shared" si="0"/>
        <v>0</v>
      </c>
      <c r="K132" s="142"/>
      <c r="L132" s="30"/>
      <c r="M132" s="143" t="s">
        <v>1</v>
      </c>
      <c r="N132" s="144" t="s">
        <v>46</v>
      </c>
      <c r="P132" s="145">
        <f t="shared" si="1"/>
        <v>0</v>
      </c>
      <c r="Q132" s="145">
        <v>0</v>
      </c>
      <c r="R132" s="145">
        <f t="shared" si="2"/>
        <v>0</v>
      </c>
      <c r="S132" s="145">
        <v>0</v>
      </c>
      <c r="T132" s="146">
        <f t="shared" si="3"/>
        <v>0</v>
      </c>
      <c r="AR132" s="147" t="s">
        <v>263</v>
      </c>
      <c r="AT132" s="147" t="s">
        <v>170</v>
      </c>
      <c r="AU132" s="147" t="s">
        <v>98</v>
      </c>
      <c r="AY132" s="15" t="s">
        <v>168</v>
      </c>
      <c r="BE132" s="148">
        <f t="shared" si="4"/>
        <v>0</v>
      </c>
      <c r="BF132" s="148">
        <f t="shared" si="5"/>
        <v>0</v>
      </c>
      <c r="BG132" s="148">
        <f t="shared" si="6"/>
        <v>0</v>
      </c>
      <c r="BH132" s="148">
        <f t="shared" si="7"/>
        <v>0</v>
      </c>
      <c r="BI132" s="148">
        <f t="shared" si="8"/>
        <v>0</v>
      </c>
      <c r="BJ132" s="15" t="s">
        <v>88</v>
      </c>
      <c r="BK132" s="148">
        <f t="shared" si="9"/>
        <v>0</v>
      </c>
      <c r="BL132" s="15" t="s">
        <v>263</v>
      </c>
      <c r="BM132" s="147" t="s">
        <v>2175</v>
      </c>
    </row>
    <row r="133" spans="2:65" s="1" customFormat="1" ht="24.15" customHeight="1">
      <c r="B133" s="30"/>
      <c r="C133" s="235" t="s">
        <v>205</v>
      </c>
      <c r="D133" s="235" t="s">
        <v>170</v>
      </c>
      <c r="E133" s="236" t="s">
        <v>2176</v>
      </c>
      <c r="F133" s="237" t="s">
        <v>2177</v>
      </c>
      <c r="G133" s="238" t="s">
        <v>173</v>
      </c>
      <c r="H133" s="239">
        <v>1</v>
      </c>
      <c r="I133" s="240"/>
      <c r="J133" s="241">
        <f t="shared" si="0"/>
        <v>0</v>
      </c>
      <c r="K133" s="142"/>
      <c r="L133" s="30"/>
      <c r="M133" s="143" t="s">
        <v>1</v>
      </c>
      <c r="N133" s="144" t="s">
        <v>46</v>
      </c>
      <c r="P133" s="145">
        <f t="shared" si="1"/>
        <v>0</v>
      </c>
      <c r="Q133" s="145">
        <v>0</v>
      </c>
      <c r="R133" s="145">
        <f t="shared" si="2"/>
        <v>0</v>
      </c>
      <c r="S133" s="145">
        <v>0</v>
      </c>
      <c r="T133" s="146">
        <f t="shared" si="3"/>
        <v>0</v>
      </c>
      <c r="AR133" s="147" t="s">
        <v>263</v>
      </c>
      <c r="AT133" s="147" t="s">
        <v>170</v>
      </c>
      <c r="AU133" s="147" t="s">
        <v>98</v>
      </c>
      <c r="AY133" s="15" t="s">
        <v>168</v>
      </c>
      <c r="BE133" s="148">
        <f t="shared" si="4"/>
        <v>0</v>
      </c>
      <c r="BF133" s="148">
        <f t="shared" si="5"/>
        <v>0</v>
      </c>
      <c r="BG133" s="148">
        <f t="shared" si="6"/>
        <v>0</v>
      </c>
      <c r="BH133" s="148">
        <f t="shared" si="7"/>
        <v>0</v>
      </c>
      <c r="BI133" s="148">
        <f t="shared" si="8"/>
        <v>0</v>
      </c>
      <c r="BJ133" s="15" t="s">
        <v>88</v>
      </c>
      <c r="BK133" s="148">
        <f t="shared" si="9"/>
        <v>0</v>
      </c>
      <c r="BL133" s="15" t="s">
        <v>263</v>
      </c>
      <c r="BM133" s="147" t="s">
        <v>2178</v>
      </c>
    </row>
    <row r="134" spans="2:65" s="1" customFormat="1" ht="24.15" customHeight="1">
      <c r="B134" s="30"/>
      <c r="C134" s="235" t="s">
        <v>214</v>
      </c>
      <c r="D134" s="235" t="s">
        <v>170</v>
      </c>
      <c r="E134" s="236" t="s">
        <v>2179</v>
      </c>
      <c r="F134" s="237" t="s">
        <v>2180</v>
      </c>
      <c r="G134" s="238" t="s">
        <v>173</v>
      </c>
      <c r="H134" s="239">
        <v>2</v>
      </c>
      <c r="I134" s="240"/>
      <c r="J134" s="241">
        <f t="shared" si="0"/>
        <v>0</v>
      </c>
      <c r="K134" s="142"/>
      <c r="L134" s="30"/>
      <c r="M134" s="143" t="s">
        <v>1</v>
      </c>
      <c r="N134" s="144" t="s">
        <v>46</v>
      </c>
      <c r="P134" s="145">
        <f t="shared" si="1"/>
        <v>0</v>
      </c>
      <c r="Q134" s="145">
        <v>0</v>
      </c>
      <c r="R134" s="145">
        <f t="shared" si="2"/>
        <v>0</v>
      </c>
      <c r="S134" s="145">
        <v>0</v>
      </c>
      <c r="T134" s="146">
        <f t="shared" si="3"/>
        <v>0</v>
      </c>
      <c r="AR134" s="147" t="s">
        <v>263</v>
      </c>
      <c r="AT134" s="147" t="s">
        <v>170</v>
      </c>
      <c r="AU134" s="147" t="s">
        <v>98</v>
      </c>
      <c r="AY134" s="15" t="s">
        <v>168</v>
      </c>
      <c r="BE134" s="148">
        <f t="shared" si="4"/>
        <v>0</v>
      </c>
      <c r="BF134" s="148">
        <f t="shared" si="5"/>
        <v>0</v>
      </c>
      <c r="BG134" s="148">
        <f t="shared" si="6"/>
        <v>0</v>
      </c>
      <c r="BH134" s="148">
        <f t="shared" si="7"/>
        <v>0</v>
      </c>
      <c r="BI134" s="148">
        <f t="shared" si="8"/>
        <v>0</v>
      </c>
      <c r="BJ134" s="15" t="s">
        <v>88</v>
      </c>
      <c r="BK134" s="148">
        <f t="shared" si="9"/>
        <v>0</v>
      </c>
      <c r="BL134" s="15" t="s">
        <v>263</v>
      </c>
      <c r="BM134" s="147" t="s">
        <v>2181</v>
      </c>
    </row>
    <row r="135" spans="2:65" s="1" customFormat="1" ht="24.15" customHeight="1">
      <c r="B135" s="30"/>
      <c r="C135" s="235" t="s">
        <v>221</v>
      </c>
      <c r="D135" s="235" t="s">
        <v>170</v>
      </c>
      <c r="E135" s="236" t="s">
        <v>2182</v>
      </c>
      <c r="F135" s="237" t="s">
        <v>2183</v>
      </c>
      <c r="G135" s="238" t="s">
        <v>173</v>
      </c>
      <c r="H135" s="239">
        <v>1</v>
      </c>
      <c r="I135" s="240"/>
      <c r="J135" s="241">
        <f t="shared" si="0"/>
        <v>0</v>
      </c>
      <c r="K135" s="142"/>
      <c r="L135" s="30"/>
      <c r="M135" s="143" t="s">
        <v>1</v>
      </c>
      <c r="N135" s="144" t="s">
        <v>46</v>
      </c>
      <c r="P135" s="145">
        <f t="shared" si="1"/>
        <v>0</v>
      </c>
      <c r="Q135" s="145">
        <v>0</v>
      </c>
      <c r="R135" s="145">
        <f t="shared" si="2"/>
        <v>0</v>
      </c>
      <c r="S135" s="145">
        <v>0</v>
      </c>
      <c r="T135" s="146">
        <f t="shared" si="3"/>
        <v>0</v>
      </c>
      <c r="AR135" s="147" t="s">
        <v>263</v>
      </c>
      <c r="AT135" s="147" t="s">
        <v>170</v>
      </c>
      <c r="AU135" s="147" t="s">
        <v>98</v>
      </c>
      <c r="AY135" s="15" t="s">
        <v>168</v>
      </c>
      <c r="BE135" s="148">
        <f t="shared" si="4"/>
        <v>0</v>
      </c>
      <c r="BF135" s="148">
        <f t="shared" si="5"/>
        <v>0</v>
      </c>
      <c r="BG135" s="148">
        <f t="shared" si="6"/>
        <v>0</v>
      </c>
      <c r="BH135" s="148">
        <f t="shared" si="7"/>
        <v>0</v>
      </c>
      <c r="BI135" s="148">
        <f t="shared" si="8"/>
        <v>0</v>
      </c>
      <c r="BJ135" s="15" t="s">
        <v>88</v>
      </c>
      <c r="BK135" s="148">
        <f t="shared" si="9"/>
        <v>0</v>
      </c>
      <c r="BL135" s="15" t="s">
        <v>263</v>
      </c>
      <c r="BM135" s="147" t="s">
        <v>2184</v>
      </c>
    </row>
    <row r="136" spans="2:65" s="1" customFormat="1" ht="33" customHeight="1">
      <c r="B136" s="30"/>
      <c r="C136" s="235" t="s">
        <v>203</v>
      </c>
      <c r="D136" s="235" t="s">
        <v>170</v>
      </c>
      <c r="E136" s="236" t="s">
        <v>2185</v>
      </c>
      <c r="F136" s="237" t="s">
        <v>2186</v>
      </c>
      <c r="G136" s="238" t="s">
        <v>173</v>
      </c>
      <c r="H136" s="239">
        <v>1</v>
      </c>
      <c r="I136" s="240"/>
      <c r="J136" s="241">
        <f t="shared" si="0"/>
        <v>0</v>
      </c>
      <c r="K136" s="142"/>
      <c r="L136" s="30"/>
      <c r="M136" s="143" t="s">
        <v>1</v>
      </c>
      <c r="N136" s="144" t="s">
        <v>46</v>
      </c>
      <c r="P136" s="145">
        <f t="shared" si="1"/>
        <v>0</v>
      </c>
      <c r="Q136" s="145">
        <v>0</v>
      </c>
      <c r="R136" s="145">
        <f t="shared" si="2"/>
        <v>0</v>
      </c>
      <c r="S136" s="145">
        <v>0</v>
      </c>
      <c r="T136" s="146">
        <f t="shared" si="3"/>
        <v>0</v>
      </c>
      <c r="AR136" s="147" t="s">
        <v>263</v>
      </c>
      <c r="AT136" s="147" t="s">
        <v>170</v>
      </c>
      <c r="AU136" s="147" t="s">
        <v>98</v>
      </c>
      <c r="AY136" s="15" t="s">
        <v>168</v>
      </c>
      <c r="BE136" s="148">
        <f t="shared" si="4"/>
        <v>0</v>
      </c>
      <c r="BF136" s="148">
        <f t="shared" si="5"/>
        <v>0</v>
      </c>
      <c r="BG136" s="148">
        <f t="shared" si="6"/>
        <v>0</v>
      </c>
      <c r="BH136" s="148">
        <f t="shared" si="7"/>
        <v>0</v>
      </c>
      <c r="BI136" s="148">
        <f t="shared" si="8"/>
        <v>0</v>
      </c>
      <c r="BJ136" s="15" t="s">
        <v>88</v>
      </c>
      <c r="BK136" s="148">
        <f t="shared" si="9"/>
        <v>0</v>
      </c>
      <c r="BL136" s="15" t="s">
        <v>263</v>
      </c>
      <c r="BM136" s="147" t="s">
        <v>2187</v>
      </c>
    </row>
    <row r="137" spans="2:65" s="1" customFormat="1" ht="16.5" customHeight="1">
      <c r="B137" s="30"/>
      <c r="C137" s="135" t="s">
        <v>230</v>
      </c>
      <c r="D137" s="135" t="s">
        <v>170</v>
      </c>
      <c r="E137" s="136" t="s">
        <v>2188</v>
      </c>
      <c r="F137" s="137" t="s">
        <v>2114</v>
      </c>
      <c r="G137" s="138" t="s">
        <v>173</v>
      </c>
      <c r="H137" s="139">
        <v>4</v>
      </c>
      <c r="I137" s="140"/>
      <c r="J137" s="141">
        <f t="shared" si="0"/>
        <v>0</v>
      </c>
      <c r="K137" s="142"/>
      <c r="L137" s="30"/>
      <c r="M137" s="143" t="s">
        <v>1</v>
      </c>
      <c r="N137" s="144" t="s">
        <v>46</v>
      </c>
      <c r="P137" s="145">
        <f t="shared" si="1"/>
        <v>0</v>
      </c>
      <c r="Q137" s="145">
        <v>0</v>
      </c>
      <c r="R137" s="145">
        <f t="shared" si="2"/>
        <v>0</v>
      </c>
      <c r="S137" s="145">
        <v>0</v>
      </c>
      <c r="T137" s="146">
        <f t="shared" si="3"/>
        <v>0</v>
      </c>
      <c r="AR137" s="147" t="s">
        <v>263</v>
      </c>
      <c r="AT137" s="147" t="s">
        <v>170</v>
      </c>
      <c r="AU137" s="147" t="s">
        <v>98</v>
      </c>
      <c r="AY137" s="15" t="s">
        <v>168</v>
      </c>
      <c r="BE137" s="148">
        <f t="shared" si="4"/>
        <v>0</v>
      </c>
      <c r="BF137" s="148">
        <f t="shared" si="5"/>
        <v>0</v>
      </c>
      <c r="BG137" s="148">
        <f t="shared" si="6"/>
        <v>0</v>
      </c>
      <c r="BH137" s="148">
        <f t="shared" si="7"/>
        <v>0</v>
      </c>
      <c r="BI137" s="148">
        <f t="shared" si="8"/>
        <v>0</v>
      </c>
      <c r="BJ137" s="15" t="s">
        <v>88</v>
      </c>
      <c r="BK137" s="148">
        <f t="shared" si="9"/>
        <v>0</v>
      </c>
      <c r="BL137" s="15" t="s">
        <v>263</v>
      </c>
      <c r="BM137" s="147" t="s">
        <v>2189</v>
      </c>
    </row>
    <row r="138" spans="2:65" s="1" customFormat="1" ht="16.5" customHeight="1">
      <c r="B138" s="30"/>
      <c r="C138" s="135" t="s">
        <v>236</v>
      </c>
      <c r="D138" s="135" t="s">
        <v>170</v>
      </c>
      <c r="E138" s="136" t="s">
        <v>2190</v>
      </c>
      <c r="F138" s="137" t="s">
        <v>2116</v>
      </c>
      <c r="G138" s="138" t="s">
        <v>173</v>
      </c>
      <c r="H138" s="139">
        <v>4</v>
      </c>
      <c r="I138" s="140"/>
      <c r="J138" s="141">
        <f t="shared" si="0"/>
        <v>0</v>
      </c>
      <c r="K138" s="142"/>
      <c r="L138" s="30"/>
      <c r="M138" s="143" t="s">
        <v>1</v>
      </c>
      <c r="N138" s="144" t="s">
        <v>46</v>
      </c>
      <c r="P138" s="145">
        <f t="shared" si="1"/>
        <v>0</v>
      </c>
      <c r="Q138" s="145">
        <v>0</v>
      </c>
      <c r="R138" s="145">
        <f t="shared" si="2"/>
        <v>0</v>
      </c>
      <c r="S138" s="145">
        <v>0</v>
      </c>
      <c r="T138" s="146">
        <f t="shared" si="3"/>
        <v>0</v>
      </c>
      <c r="AR138" s="147" t="s">
        <v>263</v>
      </c>
      <c r="AT138" s="147" t="s">
        <v>170</v>
      </c>
      <c r="AU138" s="147" t="s">
        <v>98</v>
      </c>
      <c r="AY138" s="15" t="s">
        <v>168</v>
      </c>
      <c r="BE138" s="148">
        <f t="shared" si="4"/>
        <v>0</v>
      </c>
      <c r="BF138" s="148">
        <f t="shared" si="5"/>
        <v>0</v>
      </c>
      <c r="BG138" s="148">
        <f t="shared" si="6"/>
        <v>0</v>
      </c>
      <c r="BH138" s="148">
        <f t="shared" si="7"/>
        <v>0</v>
      </c>
      <c r="BI138" s="148">
        <f t="shared" si="8"/>
        <v>0</v>
      </c>
      <c r="BJ138" s="15" t="s">
        <v>88</v>
      </c>
      <c r="BK138" s="148">
        <f t="shared" si="9"/>
        <v>0</v>
      </c>
      <c r="BL138" s="15" t="s">
        <v>263</v>
      </c>
      <c r="BM138" s="147" t="s">
        <v>2191</v>
      </c>
    </row>
    <row r="139" spans="2:65" s="1" customFormat="1" ht="16.5" customHeight="1">
      <c r="B139" s="30"/>
      <c r="C139" s="135" t="s">
        <v>8</v>
      </c>
      <c r="D139" s="135" t="s">
        <v>170</v>
      </c>
      <c r="E139" s="136" t="s">
        <v>2192</v>
      </c>
      <c r="F139" s="137" t="s">
        <v>2118</v>
      </c>
      <c r="G139" s="138" t="s">
        <v>173</v>
      </c>
      <c r="H139" s="139">
        <v>1</v>
      </c>
      <c r="I139" s="140"/>
      <c r="J139" s="141">
        <f t="shared" si="0"/>
        <v>0</v>
      </c>
      <c r="K139" s="142"/>
      <c r="L139" s="30"/>
      <c r="M139" s="143" t="s">
        <v>1</v>
      </c>
      <c r="N139" s="144" t="s">
        <v>46</v>
      </c>
      <c r="P139" s="145">
        <f t="shared" si="1"/>
        <v>0</v>
      </c>
      <c r="Q139" s="145">
        <v>0</v>
      </c>
      <c r="R139" s="145">
        <f t="shared" si="2"/>
        <v>0</v>
      </c>
      <c r="S139" s="145">
        <v>0</v>
      </c>
      <c r="T139" s="146">
        <f t="shared" si="3"/>
        <v>0</v>
      </c>
      <c r="AR139" s="147" t="s">
        <v>263</v>
      </c>
      <c r="AT139" s="147" t="s">
        <v>170</v>
      </c>
      <c r="AU139" s="147" t="s">
        <v>98</v>
      </c>
      <c r="AY139" s="15" t="s">
        <v>168</v>
      </c>
      <c r="BE139" s="148">
        <f t="shared" si="4"/>
        <v>0</v>
      </c>
      <c r="BF139" s="148">
        <f t="shared" si="5"/>
        <v>0</v>
      </c>
      <c r="BG139" s="148">
        <f t="shared" si="6"/>
        <v>0</v>
      </c>
      <c r="BH139" s="148">
        <f t="shared" si="7"/>
        <v>0</v>
      </c>
      <c r="BI139" s="148">
        <f t="shared" si="8"/>
        <v>0</v>
      </c>
      <c r="BJ139" s="15" t="s">
        <v>88</v>
      </c>
      <c r="BK139" s="148">
        <f t="shared" si="9"/>
        <v>0</v>
      </c>
      <c r="BL139" s="15" t="s">
        <v>263</v>
      </c>
      <c r="BM139" s="147" t="s">
        <v>2193</v>
      </c>
    </row>
    <row r="140" spans="2:63" s="11" customFormat="1" ht="20.85" customHeight="1">
      <c r="B140" s="123"/>
      <c r="D140" s="124" t="s">
        <v>80</v>
      </c>
      <c r="E140" s="133" t="s">
        <v>2194</v>
      </c>
      <c r="F140" s="133" t="s">
        <v>2195</v>
      </c>
      <c r="I140" s="126"/>
      <c r="J140" s="134">
        <f>BK140</f>
        <v>0</v>
      </c>
      <c r="L140" s="123"/>
      <c r="M140" s="128"/>
      <c r="P140" s="129">
        <f>SUM(P141:P149)</f>
        <v>0</v>
      </c>
      <c r="R140" s="129">
        <f>SUM(R141:R149)</f>
        <v>0</v>
      </c>
      <c r="T140" s="130">
        <f>SUM(T141:T149)</f>
        <v>0</v>
      </c>
      <c r="AR140" s="124" t="s">
        <v>90</v>
      </c>
      <c r="AT140" s="131" t="s">
        <v>80</v>
      </c>
      <c r="AU140" s="131" t="s">
        <v>90</v>
      </c>
      <c r="AY140" s="124" t="s">
        <v>168</v>
      </c>
      <c r="BK140" s="132">
        <f>SUM(BK141:BK149)</f>
        <v>0</v>
      </c>
    </row>
    <row r="141" spans="2:65" s="1" customFormat="1" ht="16.5" customHeight="1">
      <c r="B141" s="30"/>
      <c r="C141" s="135" t="s">
        <v>246</v>
      </c>
      <c r="D141" s="135" t="s">
        <v>170</v>
      </c>
      <c r="E141" s="136" t="s">
        <v>2196</v>
      </c>
      <c r="F141" s="137" t="s">
        <v>2075</v>
      </c>
      <c r="G141" s="138" t="s">
        <v>566</v>
      </c>
      <c r="H141" s="139">
        <v>1</v>
      </c>
      <c r="I141" s="140"/>
      <c r="J141" s="141">
        <f aca="true" t="shared" si="10" ref="J141:J149">ROUND(I141*H141,2)</f>
        <v>0</v>
      </c>
      <c r="K141" s="142"/>
      <c r="L141" s="30"/>
      <c r="M141" s="143" t="s">
        <v>1</v>
      </c>
      <c r="N141" s="144" t="s">
        <v>46</v>
      </c>
      <c r="P141" s="145">
        <f aca="true" t="shared" si="11" ref="P141:P149">O141*H141</f>
        <v>0</v>
      </c>
      <c r="Q141" s="145">
        <v>0</v>
      </c>
      <c r="R141" s="145">
        <f aca="true" t="shared" si="12" ref="R141:R149">Q141*H141</f>
        <v>0</v>
      </c>
      <c r="S141" s="145">
        <v>0</v>
      </c>
      <c r="T141" s="146">
        <f aca="true" t="shared" si="13" ref="T141:T149">S141*H141</f>
        <v>0</v>
      </c>
      <c r="AR141" s="147" t="s">
        <v>263</v>
      </c>
      <c r="AT141" s="147" t="s">
        <v>170</v>
      </c>
      <c r="AU141" s="147" t="s">
        <v>98</v>
      </c>
      <c r="AY141" s="15" t="s">
        <v>168</v>
      </c>
      <c r="BE141" s="148">
        <f aca="true" t="shared" si="14" ref="BE141:BE149">IF(N141="základní",J141,0)</f>
        <v>0</v>
      </c>
      <c r="BF141" s="148">
        <f aca="true" t="shared" si="15" ref="BF141:BF149">IF(N141="snížená",J141,0)</f>
        <v>0</v>
      </c>
      <c r="BG141" s="148">
        <f aca="true" t="shared" si="16" ref="BG141:BG149">IF(N141="zákl. přenesená",J141,0)</f>
        <v>0</v>
      </c>
      <c r="BH141" s="148">
        <f aca="true" t="shared" si="17" ref="BH141:BH149">IF(N141="sníž. přenesená",J141,0)</f>
        <v>0</v>
      </c>
      <c r="BI141" s="148">
        <f aca="true" t="shared" si="18" ref="BI141:BI149">IF(N141="nulová",J141,0)</f>
        <v>0</v>
      </c>
      <c r="BJ141" s="15" t="s">
        <v>88</v>
      </c>
      <c r="BK141" s="148">
        <f aca="true" t="shared" si="19" ref="BK141:BK149">ROUND(I141*H141,2)</f>
        <v>0</v>
      </c>
      <c r="BL141" s="15" t="s">
        <v>263</v>
      </c>
      <c r="BM141" s="147" t="s">
        <v>2197</v>
      </c>
    </row>
    <row r="142" spans="2:65" s="1" customFormat="1" ht="16.5" customHeight="1">
      <c r="B142" s="30"/>
      <c r="C142" s="135" t="s">
        <v>252</v>
      </c>
      <c r="D142" s="135" t="s">
        <v>170</v>
      </c>
      <c r="E142" s="136" t="s">
        <v>2198</v>
      </c>
      <c r="F142" s="137" t="s">
        <v>2199</v>
      </c>
      <c r="G142" s="138" t="s">
        <v>566</v>
      </c>
      <c r="H142" s="139">
        <v>1</v>
      </c>
      <c r="I142" s="140"/>
      <c r="J142" s="141">
        <f t="shared" si="10"/>
        <v>0</v>
      </c>
      <c r="K142" s="142"/>
      <c r="L142" s="30"/>
      <c r="M142" s="143" t="s">
        <v>1</v>
      </c>
      <c r="N142" s="144" t="s">
        <v>46</v>
      </c>
      <c r="P142" s="145">
        <f t="shared" si="11"/>
        <v>0</v>
      </c>
      <c r="Q142" s="145">
        <v>0</v>
      </c>
      <c r="R142" s="145">
        <f t="shared" si="12"/>
        <v>0</v>
      </c>
      <c r="S142" s="145">
        <v>0</v>
      </c>
      <c r="T142" s="146">
        <f t="shared" si="13"/>
        <v>0</v>
      </c>
      <c r="AR142" s="147" t="s">
        <v>263</v>
      </c>
      <c r="AT142" s="147" t="s">
        <v>170</v>
      </c>
      <c r="AU142" s="147" t="s">
        <v>98</v>
      </c>
      <c r="AY142" s="15" t="s">
        <v>168</v>
      </c>
      <c r="BE142" s="148">
        <f t="shared" si="14"/>
        <v>0</v>
      </c>
      <c r="BF142" s="148">
        <f t="shared" si="15"/>
        <v>0</v>
      </c>
      <c r="BG142" s="148">
        <f t="shared" si="16"/>
        <v>0</v>
      </c>
      <c r="BH142" s="148">
        <f t="shared" si="17"/>
        <v>0</v>
      </c>
      <c r="BI142" s="148">
        <f t="shared" si="18"/>
        <v>0</v>
      </c>
      <c r="BJ142" s="15" t="s">
        <v>88</v>
      </c>
      <c r="BK142" s="148">
        <f t="shared" si="19"/>
        <v>0</v>
      </c>
      <c r="BL142" s="15" t="s">
        <v>263</v>
      </c>
      <c r="BM142" s="147" t="s">
        <v>2200</v>
      </c>
    </row>
    <row r="143" spans="2:65" s="1" customFormat="1" ht="16.5" customHeight="1">
      <c r="B143" s="30"/>
      <c r="C143" s="135" t="s">
        <v>258</v>
      </c>
      <c r="D143" s="135" t="s">
        <v>170</v>
      </c>
      <c r="E143" s="136" t="s">
        <v>2201</v>
      </c>
      <c r="F143" s="137" t="s">
        <v>2202</v>
      </c>
      <c r="G143" s="138" t="s">
        <v>566</v>
      </c>
      <c r="H143" s="139">
        <v>1</v>
      </c>
      <c r="I143" s="140"/>
      <c r="J143" s="141">
        <f t="shared" si="10"/>
        <v>0</v>
      </c>
      <c r="K143" s="142"/>
      <c r="L143" s="30"/>
      <c r="M143" s="143" t="s">
        <v>1</v>
      </c>
      <c r="N143" s="144" t="s">
        <v>46</v>
      </c>
      <c r="P143" s="145">
        <f t="shared" si="11"/>
        <v>0</v>
      </c>
      <c r="Q143" s="145">
        <v>0</v>
      </c>
      <c r="R143" s="145">
        <f t="shared" si="12"/>
        <v>0</v>
      </c>
      <c r="S143" s="145">
        <v>0</v>
      </c>
      <c r="T143" s="146">
        <f t="shared" si="13"/>
        <v>0</v>
      </c>
      <c r="AR143" s="147" t="s">
        <v>263</v>
      </c>
      <c r="AT143" s="147" t="s">
        <v>170</v>
      </c>
      <c r="AU143" s="147" t="s">
        <v>98</v>
      </c>
      <c r="AY143" s="15" t="s">
        <v>168</v>
      </c>
      <c r="BE143" s="148">
        <f t="shared" si="14"/>
        <v>0</v>
      </c>
      <c r="BF143" s="148">
        <f t="shared" si="15"/>
        <v>0</v>
      </c>
      <c r="BG143" s="148">
        <f t="shared" si="16"/>
        <v>0</v>
      </c>
      <c r="BH143" s="148">
        <f t="shared" si="17"/>
        <v>0</v>
      </c>
      <c r="BI143" s="148">
        <f t="shared" si="18"/>
        <v>0</v>
      </c>
      <c r="BJ143" s="15" t="s">
        <v>88</v>
      </c>
      <c r="BK143" s="148">
        <f t="shared" si="19"/>
        <v>0</v>
      </c>
      <c r="BL143" s="15" t="s">
        <v>263</v>
      </c>
      <c r="BM143" s="147" t="s">
        <v>2203</v>
      </c>
    </row>
    <row r="144" spans="2:65" s="1" customFormat="1" ht="16.5" customHeight="1">
      <c r="B144" s="30"/>
      <c r="C144" s="135" t="s">
        <v>263</v>
      </c>
      <c r="D144" s="135" t="s">
        <v>170</v>
      </c>
      <c r="E144" s="136" t="s">
        <v>2204</v>
      </c>
      <c r="F144" s="137" t="s">
        <v>321</v>
      </c>
      <c r="G144" s="138" t="s">
        <v>566</v>
      </c>
      <c r="H144" s="139">
        <v>1</v>
      </c>
      <c r="I144" s="140"/>
      <c r="J144" s="141">
        <f t="shared" si="10"/>
        <v>0</v>
      </c>
      <c r="K144" s="142"/>
      <c r="L144" s="30"/>
      <c r="M144" s="143" t="s">
        <v>1</v>
      </c>
      <c r="N144" s="144" t="s">
        <v>46</v>
      </c>
      <c r="P144" s="145">
        <f t="shared" si="11"/>
        <v>0</v>
      </c>
      <c r="Q144" s="145">
        <v>0</v>
      </c>
      <c r="R144" s="145">
        <f t="shared" si="12"/>
        <v>0</v>
      </c>
      <c r="S144" s="145">
        <v>0</v>
      </c>
      <c r="T144" s="146">
        <f t="shared" si="13"/>
        <v>0</v>
      </c>
      <c r="AR144" s="147" t="s">
        <v>263</v>
      </c>
      <c r="AT144" s="147" t="s">
        <v>170</v>
      </c>
      <c r="AU144" s="147" t="s">
        <v>98</v>
      </c>
      <c r="AY144" s="15" t="s">
        <v>168</v>
      </c>
      <c r="BE144" s="148">
        <f t="shared" si="14"/>
        <v>0</v>
      </c>
      <c r="BF144" s="148">
        <f t="shared" si="15"/>
        <v>0</v>
      </c>
      <c r="BG144" s="148">
        <f t="shared" si="16"/>
        <v>0</v>
      </c>
      <c r="BH144" s="148">
        <f t="shared" si="17"/>
        <v>0</v>
      </c>
      <c r="BI144" s="148">
        <f t="shared" si="18"/>
        <v>0</v>
      </c>
      <c r="BJ144" s="15" t="s">
        <v>88</v>
      </c>
      <c r="BK144" s="148">
        <f t="shared" si="19"/>
        <v>0</v>
      </c>
      <c r="BL144" s="15" t="s">
        <v>263</v>
      </c>
      <c r="BM144" s="147" t="s">
        <v>2205</v>
      </c>
    </row>
    <row r="145" spans="2:65" s="1" customFormat="1" ht="16.5" customHeight="1">
      <c r="B145" s="30"/>
      <c r="C145" s="135" t="s">
        <v>270</v>
      </c>
      <c r="D145" s="135" t="s">
        <v>170</v>
      </c>
      <c r="E145" s="136" t="s">
        <v>2206</v>
      </c>
      <c r="F145" s="137" t="s">
        <v>2081</v>
      </c>
      <c r="G145" s="138" t="s">
        <v>566</v>
      </c>
      <c r="H145" s="139">
        <v>1</v>
      </c>
      <c r="I145" s="140"/>
      <c r="J145" s="141">
        <f t="shared" si="10"/>
        <v>0</v>
      </c>
      <c r="K145" s="142"/>
      <c r="L145" s="30"/>
      <c r="M145" s="143" t="s">
        <v>1</v>
      </c>
      <c r="N145" s="144" t="s">
        <v>46</v>
      </c>
      <c r="P145" s="145">
        <f t="shared" si="11"/>
        <v>0</v>
      </c>
      <c r="Q145" s="145">
        <v>0</v>
      </c>
      <c r="R145" s="145">
        <f t="shared" si="12"/>
        <v>0</v>
      </c>
      <c r="S145" s="145">
        <v>0</v>
      </c>
      <c r="T145" s="146">
        <f t="shared" si="13"/>
        <v>0</v>
      </c>
      <c r="AR145" s="147" t="s">
        <v>263</v>
      </c>
      <c r="AT145" s="147" t="s">
        <v>170</v>
      </c>
      <c r="AU145" s="147" t="s">
        <v>98</v>
      </c>
      <c r="AY145" s="15" t="s">
        <v>168</v>
      </c>
      <c r="BE145" s="148">
        <f t="shared" si="14"/>
        <v>0</v>
      </c>
      <c r="BF145" s="148">
        <f t="shared" si="15"/>
        <v>0</v>
      </c>
      <c r="BG145" s="148">
        <f t="shared" si="16"/>
        <v>0</v>
      </c>
      <c r="BH145" s="148">
        <f t="shared" si="17"/>
        <v>0</v>
      </c>
      <c r="BI145" s="148">
        <f t="shared" si="18"/>
        <v>0</v>
      </c>
      <c r="BJ145" s="15" t="s">
        <v>88</v>
      </c>
      <c r="BK145" s="148">
        <f t="shared" si="19"/>
        <v>0</v>
      </c>
      <c r="BL145" s="15" t="s">
        <v>263</v>
      </c>
      <c r="BM145" s="147" t="s">
        <v>2207</v>
      </c>
    </row>
    <row r="146" spans="2:65" s="1" customFormat="1" ht="16.5" customHeight="1">
      <c r="B146" s="30"/>
      <c r="C146" s="135" t="s">
        <v>275</v>
      </c>
      <c r="D146" s="135" t="s">
        <v>170</v>
      </c>
      <c r="E146" s="136" t="s">
        <v>2208</v>
      </c>
      <c r="F146" s="137" t="s">
        <v>2209</v>
      </c>
      <c r="G146" s="138" t="s">
        <v>566</v>
      </c>
      <c r="H146" s="139">
        <v>1</v>
      </c>
      <c r="I146" s="140"/>
      <c r="J146" s="141">
        <f t="shared" si="10"/>
        <v>0</v>
      </c>
      <c r="K146" s="142"/>
      <c r="L146" s="30"/>
      <c r="M146" s="143" t="s">
        <v>1</v>
      </c>
      <c r="N146" s="144" t="s">
        <v>46</v>
      </c>
      <c r="P146" s="145">
        <f t="shared" si="11"/>
        <v>0</v>
      </c>
      <c r="Q146" s="145">
        <v>0</v>
      </c>
      <c r="R146" s="145">
        <f t="shared" si="12"/>
        <v>0</v>
      </c>
      <c r="S146" s="145">
        <v>0</v>
      </c>
      <c r="T146" s="146">
        <f t="shared" si="13"/>
        <v>0</v>
      </c>
      <c r="AR146" s="147" t="s">
        <v>263</v>
      </c>
      <c r="AT146" s="147" t="s">
        <v>170</v>
      </c>
      <c r="AU146" s="147" t="s">
        <v>98</v>
      </c>
      <c r="AY146" s="15" t="s">
        <v>168</v>
      </c>
      <c r="BE146" s="148">
        <f t="shared" si="14"/>
        <v>0</v>
      </c>
      <c r="BF146" s="148">
        <f t="shared" si="15"/>
        <v>0</v>
      </c>
      <c r="BG146" s="148">
        <f t="shared" si="16"/>
        <v>0</v>
      </c>
      <c r="BH146" s="148">
        <f t="shared" si="17"/>
        <v>0</v>
      </c>
      <c r="BI146" s="148">
        <f t="shared" si="18"/>
        <v>0</v>
      </c>
      <c r="BJ146" s="15" t="s">
        <v>88</v>
      </c>
      <c r="BK146" s="148">
        <f t="shared" si="19"/>
        <v>0</v>
      </c>
      <c r="BL146" s="15" t="s">
        <v>263</v>
      </c>
      <c r="BM146" s="147" t="s">
        <v>2210</v>
      </c>
    </row>
    <row r="147" spans="2:65" s="1" customFormat="1" ht="16.5" customHeight="1">
      <c r="B147" s="30"/>
      <c r="C147" s="135" t="s">
        <v>281</v>
      </c>
      <c r="D147" s="135" t="s">
        <v>170</v>
      </c>
      <c r="E147" s="136" t="s">
        <v>2211</v>
      </c>
      <c r="F147" s="137" t="s">
        <v>2212</v>
      </c>
      <c r="G147" s="138" t="s">
        <v>173</v>
      </c>
      <c r="H147" s="139">
        <v>1</v>
      </c>
      <c r="I147" s="140"/>
      <c r="J147" s="141">
        <f t="shared" si="10"/>
        <v>0</v>
      </c>
      <c r="K147" s="142"/>
      <c r="L147" s="30"/>
      <c r="M147" s="143" t="s">
        <v>1</v>
      </c>
      <c r="N147" s="144" t="s">
        <v>46</v>
      </c>
      <c r="P147" s="145">
        <f t="shared" si="11"/>
        <v>0</v>
      </c>
      <c r="Q147" s="145">
        <v>0</v>
      </c>
      <c r="R147" s="145">
        <f t="shared" si="12"/>
        <v>0</v>
      </c>
      <c r="S147" s="145">
        <v>0</v>
      </c>
      <c r="T147" s="146">
        <f t="shared" si="13"/>
        <v>0</v>
      </c>
      <c r="AR147" s="147" t="s">
        <v>263</v>
      </c>
      <c r="AT147" s="147" t="s">
        <v>170</v>
      </c>
      <c r="AU147" s="147" t="s">
        <v>98</v>
      </c>
      <c r="AY147" s="15" t="s">
        <v>168</v>
      </c>
      <c r="BE147" s="148">
        <f t="shared" si="14"/>
        <v>0</v>
      </c>
      <c r="BF147" s="148">
        <f t="shared" si="15"/>
        <v>0</v>
      </c>
      <c r="BG147" s="148">
        <f t="shared" si="16"/>
        <v>0</v>
      </c>
      <c r="BH147" s="148">
        <f t="shared" si="17"/>
        <v>0</v>
      </c>
      <c r="BI147" s="148">
        <f t="shared" si="18"/>
        <v>0</v>
      </c>
      <c r="BJ147" s="15" t="s">
        <v>88</v>
      </c>
      <c r="BK147" s="148">
        <f t="shared" si="19"/>
        <v>0</v>
      </c>
      <c r="BL147" s="15" t="s">
        <v>263</v>
      </c>
      <c r="BM147" s="147" t="s">
        <v>2213</v>
      </c>
    </row>
    <row r="148" spans="2:65" s="1" customFormat="1" ht="16.5" customHeight="1">
      <c r="B148" s="30"/>
      <c r="C148" s="135" t="s">
        <v>287</v>
      </c>
      <c r="D148" s="135" t="s">
        <v>170</v>
      </c>
      <c r="E148" s="136" t="s">
        <v>2214</v>
      </c>
      <c r="F148" s="137" t="s">
        <v>2084</v>
      </c>
      <c r="G148" s="138" t="s">
        <v>566</v>
      </c>
      <c r="H148" s="139">
        <v>1</v>
      </c>
      <c r="I148" s="140"/>
      <c r="J148" s="141">
        <f t="shared" si="10"/>
        <v>0</v>
      </c>
      <c r="K148" s="142"/>
      <c r="L148" s="30"/>
      <c r="M148" s="143" t="s">
        <v>1</v>
      </c>
      <c r="N148" s="144" t="s">
        <v>46</v>
      </c>
      <c r="P148" s="145">
        <f t="shared" si="11"/>
        <v>0</v>
      </c>
      <c r="Q148" s="145">
        <v>0</v>
      </c>
      <c r="R148" s="145">
        <f t="shared" si="12"/>
        <v>0</v>
      </c>
      <c r="S148" s="145">
        <v>0</v>
      </c>
      <c r="T148" s="146">
        <f t="shared" si="13"/>
        <v>0</v>
      </c>
      <c r="AR148" s="147" t="s">
        <v>263</v>
      </c>
      <c r="AT148" s="147" t="s">
        <v>170</v>
      </c>
      <c r="AU148" s="147" t="s">
        <v>98</v>
      </c>
      <c r="AY148" s="15" t="s">
        <v>168</v>
      </c>
      <c r="BE148" s="148">
        <f t="shared" si="14"/>
        <v>0</v>
      </c>
      <c r="BF148" s="148">
        <f t="shared" si="15"/>
        <v>0</v>
      </c>
      <c r="BG148" s="148">
        <f t="shared" si="16"/>
        <v>0</v>
      </c>
      <c r="BH148" s="148">
        <f t="shared" si="17"/>
        <v>0</v>
      </c>
      <c r="BI148" s="148">
        <f t="shared" si="18"/>
        <v>0</v>
      </c>
      <c r="BJ148" s="15" t="s">
        <v>88</v>
      </c>
      <c r="BK148" s="148">
        <f t="shared" si="19"/>
        <v>0</v>
      </c>
      <c r="BL148" s="15" t="s">
        <v>263</v>
      </c>
      <c r="BM148" s="147" t="s">
        <v>2215</v>
      </c>
    </row>
    <row r="149" spans="2:65" s="1" customFormat="1" ht="16.5" customHeight="1">
      <c r="B149" s="30"/>
      <c r="C149" s="135" t="s">
        <v>7</v>
      </c>
      <c r="D149" s="135" t="s">
        <v>170</v>
      </c>
      <c r="E149" s="136" t="s">
        <v>2216</v>
      </c>
      <c r="F149" s="137" t="s">
        <v>2086</v>
      </c>
      <c r="G149" s="138" t="s">
        <v>566</v>
      </c>
      <c r="H149" s="139">
        <v>1</v>
      </c>
      <c r="I149" s="140"/>
      <c r="J149" s="141">
        <f t="shared" si="10"/>
        <v>0</v>
      </c>
      <c r="K149" s="142"/>
      <c r="L149" s="30"/>
      <c r="M149" s="184" t="s">
        <v>1</v>
      </c>
      <c r="N149" s="185" t="s">
        <v>46</v>
      </c>
      <c r="O149" s="169"/>
      <c r="P149" s="186">
        <f t="shared" si="11"/>
        <v>0</v>
      </c>
      <c r="Q149" s="186">
        <v>0</v>
      </c>
      <c r="R149" s="186">
        <f t="shared" si="12"/>
        <v>0</v>
      </c>
      <c r="S149" s="186">
        <v>0</v>
      </c>
      <c r="T149" s="187">
        <f t="shared" si="13"/>
        <v>0</v>
      </c>
      <c r="AR149" s="147" t="s">
        <v>263</v>
      </c>
      <c r="AT149" s="147" t="s">
        <v>170</v>
      </c>
      <c r="AU149" s="147" t="s">
        <v>98</v>
      </c>
      <c r="AY149" s="15" t="s">
        <v>168</v>
      </c>
      <c r="BE149" s="148">
        <f t="shared" si="14"/>
        <v>0</v>
      </c>
      <c r="BF149" s="148">
        <f t="shared" si="15"/>
        <v>0</v>
      </c>
      <c r="BG149" s="148">
        <f t="shared" si="16"/>
        <v>0</v>
      </c>
      <c r="BH149" s="148">
        <f t="shared" si="17"/>
        <v>0</v>
      </c>
      <c r="BI149" s="148">
        <f t="shared" si="18"/>
        <v>0</v>
      </c>
      <c r="BJ149" s="15" t="s">
        <v>88</v>
      </c>
      <c r="BK149" s="148">
        <f t="shared" si="19"/>
        <v>0</v>
      </c>
      <c r="BL149" s="15" t="s">
        <v>263</v>
      </c>
      <c r="BM149" s="147" t="s">
        <v>2217</v>
      </c>
    </row>
    <row r="150" spans="2:12" s="1" customFormat="1" ht="6.9" customHeight="1">
      <c r="B150" s="42"/>
      <c r="C150" s="43"/>
      <c r="D150" s="43"/>
      <c r="E150" s="43"/>
      <c r="F150" s="43"/>
      <c r="G150" s="43"/>
      <c r="H150" s="43"/>
      <c r="I150" s="43"/>
      <c r="J150" s="43"/>
      <c r="K150" s="43"/>
      <c r="L150" s="30"/>
    </row>
  </sheetData>
  <sheetProtection algorithmName="SHA-512" hashValue="ENz0SqTsi+3CfgDhIAWl4GawXJCjDGOWoeznq+3Jp5gxTy2otRQRg1VHLVmy9G462d23+BuH9x31kQcmWpLHzA==" saltValue="sd2b2xxEGq6A8ZtznretQA==" spinCount="100000" sheet="1" objects="1" scenarios="1" formatColumns="0" formatRows="0" autoFilter="0"/>
  <autoFilter ref="C123:K149"/>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48"/>
  <sheetViews>
    <sheetView showGridLines="0" workbookViewId="0" topLeftCell="A1">
      <selection activeCell="BE41" sqref="BE4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00"/>
      <c r="M2" s="200"/>
      <c r="N2" s="200"/>
      <c r="O2" s="200"/>
      <c r="P2" s="200"/>
      <c r="Q2" s="200"/>
      <c r="R2" s="200"/>
      <c r="S2" s="200"/>
      <c r="T2" s="200"/>
      <c r="U2" s="200"/>
      <c r="V2" s="200"/>
      <c r="AT2" s="15" t="s">
        <v>120</v>
      </c>
    </row>
    <row r="3" spans="2:46" ht="6.9" customHeight="1">
      <c r="B3" s="16"/>
      <c r="C3" s="17"/>
      <c r="D3" s="17"/>
      <c r="E3" s="17"/>
      <c r="F3" s="17"/>
      <c r="G3" s="17"/>
      <c r="H3" s="17"/>
      <c r="I3" s="17"/>
      <c r="J3" s="17"/>
      <c r="K3" s="17"/>
      <c r="L3" s="18"/>
      <c r="AT3" s="15" t="s">
        <v>90</v>
      </c>
    </row>
    <row r="4" spans="2:46" ht="24.9" customHeight="1">
      <c r="B4" s="18"/>
      <c r="D4" s="19" t="s">
        <v>130</v>
      </c>
      <c r="L4" s="18"/>
      <c r="M4" s="91" t="s">
        <v>10</v>
      </c>
      <c r="AT4" s="15" t="s">
        <v>4</v>
      </c>
    </row>
    <row r="5" spans="2:12" ht="6.9" customHeight="1">
      <c r="B5" s="18"/>
      <c r="L5" s="18"/>
    </row>
    <row r="6" spans="2:12" ht="12" customHeight="1">
      <c r="B6" s="18"/>
      <c r="D6" s="25" t="s">
        <v>16</v>
      </c>
      <c r="L6" s="18"/>
    </row>
    <row r="7" spans="2:12" ht="26.25" customHeight="1">
      <c r="B7" s="18"/>
      <c r="E7" s="231" t="str">
        <f>'Rekapitulace stavby'!K6</f>
        <v>Zvýšení bezpečnosti heliportu - Masarykova nemocnice Ústí nad Labem, o. z</v>
      </c>
      <c r="F7" s="232"/>
      <c r="G7" s="232"/>
      <c r="H7" s="232"/>
      <c r="L7" s="18"/>
    </row>
    <row r="8" spans="2:12" ht="12" customHeight="1">
      <c r="B8" s="18"/>
      <c r="D8" s="25" t="s">
        <v>131</v>
      </c>
      <c r="L8" s="18"/>
    </row>
    <row r="9" spans="2:12" s="1" customFormat="1" ht="16.5" customHeight="1">
      <c r="B9" s="30"/>
      <c r="E9" s="231" t="s">
        <v>132</v>
      </c>
      <c r="F9" s="233"/>
      <c r="G9" s="233"/>
      <c r="H9" s="233"/>
      <c r="L9" s="30"/>
    </row>
    <row r="10" spans="2:12" s="1" customFormat="1" ht="12" customHeight="1">
      <c r="B10" s="30"/>
      <c r="D10" s="25" t="s">
        <v>133</v>
      </c>
      <c r="L10" s="30"/>
    </row>
    <row r="11" spans="2:12" s="1" customFormat="1" ht="16.5" customHeight="1">
      <c r="B11" s="30"/>
      <c r="E11" s="193" t="s">
        <v>2218</v>
      </c>
      <c r="F11" s="233"/>
      <c r="G11" s="233"/>
      <c r="H11" s="233"/>
      <c r="L11" s="30"/>
    </row>
    <row r="12" spans="2:12" s="1" customFormat="1" ht="10.2">
      <c r="B12" s="30"/>
      <c r="L12" s="30"/>
    </row>
    <row r="13" spans="2:12" s="1" customFormat="1" ht="12" customHeight="1">
      <c r="B13" s="30"/>
      <c r="D13" s="25" t="s">
        <v>18</v>
      </c>
      <c r="F13" s="23" t="s">
        <v>1</v>
      </c>
      <c r="I13" s="25" t="s">
        <v>19</v>
      </c>
      <c r="J13" s="23" t="s">
        <v>1</v>
      </c>
      <c r="L13" s="30"/>
    </row>
    <row r="14" spans="2:12" s="1" customFormat="1" ht="12" customHeight="1">
      <c r="B14" s="30"/>
      <c r="D14" s="25" t="s">
        <v>20</v>
      </c>
      <c r="F14" s="23" t="s">
        <v>21</v>
      </c>
      <c r="I14" s="25" t="s">
        <v>22</v>
      </c>
      <c r="J14" s="50" t="str">
        <f>'Rekapitulace stavby'!AN8</f>
        <v>29. 4. 2024</v>
      </c>
      <c r="L14" s="30"/>
    </row>
    <row r="15" spans="2:12" s="1" customFormat="1" ht="10.8" customHeight="1">
      <c r="B15" s="30"/>
      <c r="L15" s="30"/>
    </row>
    <row r="16" spans="2:12" s="1" customFormat="1" ht="12" customHeight="1">
      <c r="B16" s="30"/>
      <c r="D16" s="25" t="s">
        <v>24</v>
      </c>
      <c r="I16" s="25" t="s">
        <v>25</v>
      </c>
      <c r="J16" s="23" t="s">
        <v>26</v>
      </c>
      <c r="L16" s="30"/>
    </row>
    <row r="17" spans="2:12" s="1" customFormat="1" ht="18" customHeight="1">
      <c r="B17" s="30"/>
      <c r="E17" s="23" t="s">
        <v>27</v>
      </c>
      <c r="I17" s="25" t="s">
        <v>28</v>
      </c>
      <c r="J17" s="23" t="s">
        <v>29</v>
      </c>
      <c r="L17" s="30"/>
    </row>
    <row r="18" spans="2:12" s="1" customFormat="1" ht="6.9" customHeight="1">
      <c r="B18" s="30"/>
      <c r="L18" s="30"/>
    </row>
    <row r="19" spans="2:12" s="1" customFormat="1" ht="12" customHeight="1">
      <c r="B19" s="30"/>
      <c r="D19" s="25" t="s">
        <v>30</v>
      </c>
      <c r="I19" s="25" t="s">
        <v>25</v>
      </c>
      <c r="J19" s="26" t="str">
        <f>'Rekapitulace stavby'!AN13</f>
        <v>Vyplň údaj</v>
      </c>
      <c r="L19" s="30"/>
    </row>
    <row r="20" spans="2:12" s="1" customFormat="1" ht="18" customHeight="1">
      <c r="B20" s="30"/>
      <c r="E20" s="234" t="str">
        <f>'Rekapitulace stavby'!E14</f>
        <v>Vyplň údaj</v>
      </c>
      <c r="F20" s="199"/>
      <c r="G20" s="199"/>
      <c r="H20" s="199"/>
      <c r="I20" s="25" t="s">
        <v>28</v>
      </c>
      <c r="J20" s="26" t="str">
        <f>'Rekapitulace stavby'!AN14</f>
        <v>Vyplň údaj</v>
      </c>
      <c r="L20" s="30"/>
    </row>
    <row r="21" spans="2:12" s="1" customFormat="1" ht="6.9" customHeight="1">
      <c r="B21" s="30"/>
      <c r="L21" s="30"/>
    </row>
    <row r="22" spans="2:12" s="1" customFormat="1" ht="12" customHeight="1">
      <c r="B22" s="30"/>
      <c r="D22" s="25" t="s">
        <v>32</v>
      </c>
      <c r="I22" s="25" t="s">
        <v>25</v>
      </c>
      <c r="J22" s="23" t="s">
        <v>33</v>
      </c>
      <c r="L22" s="30"/>
    </row>
    <row r="23" spans="2:12" s="1" customFormat="1" ht="18" customHeight="1">
      <c r="B23" s="30"/>
      <c r="E23" s="23" t="s">
        <v>34</v>
      </c>
      <c r="I23" s="25" t="s">
        <v>28</v>
      </c>
      <c r="J23" s="23" t="s">
        <v>35</v>
      </c>
      <c r="L23" s="30"/>
    </row>
    <row r="24" spans="2:12" s="1" customFormat="1" ht="6.9" customHeight="1">
      <c r="B24" s="30"/>
      <c r="L24" s="30"/>
    </row>
    <row r="25" spans="2:12" s="1" customFormat="1" ht="12" customHeight="1">
      <c r="B25" s="30"/>
      <c r="D25" s="25" t="s">
        <v>37</v>
      </c>
      <c r="I25" s="25" t="s">
        <v>25</v>
      </c>
      <c r="J25" s="23" t="str">
        <f>IF('Rekapitulace stavby'!AN19="","",'Rekapitulace stavby'!AN19)</f>
        <v/>
      </c>
      <c r="L25" s="30"/>
    </row>
    <row r="26" spans="2:12" s="1" customFormat="1" ht="18" customHeight="1">
      <c r="B26" s="30"/>
      <c r="E26" s="23" t="str">
        <f>IF('Rekapitulace stavby'!E20="","",'Rekapitulace stavby'!E20)</f>
        <v xml:space="preserve"> </v>
      </c>
      <c r="I26" s="25" t="s">
        <v>28</v>
      </c>
      <c r="J26" s="23" t="str">
        <f>IF('Rekapitulace stavby'!AN20="","",'Rekapitulace stavby'!AN20)</f>
        <v/>
      </c>
      <c r="L26" s="30"/>
    </row>
    <row r="27" spans="2:12" s="1" customFormat="1" ht="6.9" customHeight="1">
      <c r="B27" s="30"/>
      <c r="L27" s="30"/>
    </row>
    <row r="28" spans="2:12" s="1" customFormat="1" ht="12" customHeight="1">
      <c r="B28" s="30"/>
      <c r="D28" s="25" t="s">
        <v>39</v>
      </c>
      <c r="L28" s="30"/>
    </row>
    <row r="29" spans="2:12" s="7" customFormat="1" ht="47.25" customHeight="1">
      <c r="B29" s="92"/>
      <c r="E29" s="204" t="s">
        <v>40</v>
      </c>
      <c r="F29" s="204"/>
      <c r="G29" s="204"/>
      <c r="H29" s="204"/>
      <c r="L29" s="92"/>
    </row>
    <row r="30" spans="2:12" s="1" customFormat="1" ht="6.9" customHeight="1">
      <c r="B30" s="30"/>
      <c r="L30" s="30"/>
    </row>
    <row r="31" spans="2:12" s="1" customFormat="1" ht="6.9" customHeight="1">
      <c r="B31" s="30"/>
      <c r="D31" s="51"/>
      <c r="E31" s="51"/>
      <c r="F31" s="51"/>
      <c r="G31" s="51"/>
      <c r="H31" s="51"/>
      <c r="I31" s="51"/>
      <c r="J31" s="51"/>
      <c r="K31" s="51"/>
      <c r="L31" s="30"/>
    </row>
    <row r="32" spans="2:12" s="1" customFormat="1" ht="25.35" customHeight="1">
      <c r="B32" s="30"/>
      <c r="D32" s="93" t="s">
        <v>41</v>
      </c>
      <c r="J32" s="64">
        <f>ROUND(J124,2)</f>
        <v>0</v>
      </c>
      <c r="L32" s="30"/>
    </row>
    <row r="33" spans="2:12" s="1" customFormat="1" ht="6.9" customHeight="1">
      <c r="B33" s="30"/>
      <c r="D33" s="51"/>
      <c r="E33" s="51"/>
      <c r="F33" s="51"/>
      <c r="G33" s="51"/>
      <c r="H33" s="51"/>
      <c r="I33" s="51"/>
      <c r="J33" s="51"/>
      <c r="K33" s="51"/>
      <c r="L33" s="30"/>
    </row>
    <row r="34" spans="2:12" s="1" customFormat="1" ht="14.4" customHeight="1">
      <c r="B34" s="30"/>
      <c r="F34" s="33" t="s">
        <v>43</v>
      </c>
      <c r="I34" s="33" t="s">
        <v>42</v>
      </c>
      <c r="J34" s="33" t="s">
        <v>44</v>
      </c>
      <c r="L34" s="30"/>
    </row>
    <row r="35" spans="2:12" s="1" customFormat="1" ht="14.4" customHeight="1">
      <c r="B35" s="30"/>
      <c r="D35" s="53" t="s">
        <v>45</v>
      </c>
      <c r="E35" s="25" t="s">
        <v>46</v>
      </c>
      <c r="F35" s="83">
        <f>ROUND((SUM(BE124:BE147)),2)</f>
        <v>0</v>
      </c>
      <c r="I35" s="94">
        <v>0.21</v>
      </c>
      <c r="J35" s="83">
        <f>ROUND(((SUM(BE124:BE147))*I35),2)</f>
        <v>0</v>
      </c>
      <c r="L35" s="30"/>
    </row>
    <row r="36" spans="2:12" s="1" customFormat="1" ht="14.4" customHeight="1">
      <c r="B36" s="30"/>
      <c r="E36" s="25" t="s">
        <v>47</v>
      </c>
      <c r="F36" s="83">
        <f>ROUND((SUM(BF124:BF147)),2)</f>
        <v>0</v>
      </c>
      <c r="I36" s="94">
        <v>0.12</v>
      </c>
      <c r="J36" s="83">
        <f>ROUND(((SUM(BF124:BF147))*I36),2)</f>
        <v>0</v>
      </c>
      <c r="L36" s="30"/>
    </row>
    <row r="37" spans="2:12" s="1" customFormat="1" ht="14.4" customHeight="1" hidden="1">
      <c r="B37" s="30"/>
      <c r="E37" s="25" t="s">
        <v>48</v>
      </c>
      <c r="F37" s="83">
        <f>ROUND((SUM(BG124:BG147)),2)</f>
        <v>0</v>
      </c>
      <c r="I37" s="94">
        <v>0.21</v>
      </c>
      <c r="J37" s="83">
        <f>0</f>
        <v>0</v>
      </c>
      <c r="L37" s="30"/>
    </row>
    <row r="38" spans="2:12" s="1" customFormat="1" ht="14.4" customHeight="1" hidden="1">
      <c r="B38" s="30"/>
      <c r="E38" s="25" t="s">
        <v>49</v>
      </c>
      <c r="F38" s="83">
        <f>ROUND((SUM(BH124:BH147)),2)</f>
        <v>0</v>
      </c>
      <c r="I38" s="94">
        <v>0.12</v>
      </c>
      <c r="J38" s="83">
        <f>0</f>
        <v>0</v>
      </c>
      <c r="L38" s="30"/>
    </row>
    <row r="39" spans="2:12" s="1" customFormat="1" ht="14.4" customHeight="1" hidden="1">
      <c r="B39" s="30"/>
      <c r="E39" s="25" t="s">
        <v>50</v>
      </c>
      <c r="F39" s="83">
        <f>ROUND((SUM(BI124:BI147)),2)</f>
        <v>0</v>
      </c>
      <c r="I39" s="94">
        <v>0</v>
      </c>
      <c r="J39" s="83">
        <f>0</f>
        <v>0</v>
      </c>
      <c r="L39" s="30"/>
    </row>
    <row r="40" spans="2:12" s="1" customFormat="1" ht="6.9" customHeight="1">
      <c r="B40" s="30"/>
      <c r="L40" s="30"/>
    </row>
    <row r="41" spans="2:12" s="1" customFormat="1" ht="25.35" customHeight="1">
      <c r="B41" s="30"/>
      <c r="C41" s="95"/>
      <c r="D41" s="96" t="s">
        <v>51</v>
      </c>
      <c r="E41" s="55"/>
      <c r="F41" s="55"/>
      <c r="G41" s="97" t="s">
        <v>52</v>
      </c>
      <c r="H41" s="98" t="s">
        <v>53</v>
      </c>
      <c r="I41" s="55"/>
      <c r="J41" s="99">
        <f>SUM(J32:J39)</f>
        <v>0</v>
      </c>
      <c r="K41" s="100"/>
      <c r="L41" s="30"/>
    </row>
    <row r="42" spans="2:12" s="1" customFormat="1" ht="14.4" customHeight="1">
      <c r="B42" s="30"/>
      <c r="L42" s="30"/>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0"/>
      <c r="D50" s="39" t="s">
        <v>54</v>
      </c>
      <c r="E50" s="40"/>
      <c r="F50" s="40"/>
      <c r="G50" s="39" t="s">
        <v>55</v>
      </c>
      <c r="H50" s="40"/>
      <c r="I50" s="40"/>
      <c r="J50" s="40"/>
      <c r="K50" s="40"/>
      <c r="L50" s="30"/>
    </row>
    <row r="51" spans="2:12" ht="10.2">
      <c r="B51" s="18"/>
      <c r="L51" s="18"/>
    </row>
    <row r="52" spans="2:12" ht="10.2">
      <c r="B52" s="18"/>
      <c r="L52" s="18"/>
    </row>
    <row r="53" spans="2:12" ht="10.2">
      <c r="B53" s="18"/>
      <c r="L53" s="18"/>
    </row>
    <row r="54" spans="2:12" ht="10.2">
      <c r="B54" s="18"/>
      <c r="L54" s="18"/>
    </row>
    <row r="55" spans="2:12" ht="10.2">
      <c r="B55" s="18"/>
      <c r="L55" s="18"/>
    </row>
    <row r="56" spans="2:12" ht="10.2">
      <c r="B56" s="18"/>
      <c r="L56" s="18"/>
    </row>
    <row r="57" spans="2:12" ht="10.2">
      <c r="B57" s="18"/>
      <c r="L57" s="18"/>
    </row>
    <row r="58" spans="2:12" ht="10.2">
      <c r="B58" s="18"/>
      <c r="L58" s="18"/>
    </row>
    <row r="59" spans="2:12" ht="10.2">
      <c r="B59" s="18"/>
      <c r="L59" s="18"/>
    </row>
    <row r="60" spans="2:12" ht="10.2">
      <c r="B60" s="18"/>
      <c r="L60" s="18"/>
    </row>
    <row r="61" spans="2:12" s="1" customFormat="1" ht="13.2">
      <c r="B61" s="30"/>
      <c r="D61" s="41" t="s">
        <v>56</v>
      </c>
      <c r="E61" s="32"/>
      <c r="F61" s="101" t="s">
        <v>57</v>
      </c>
      <c r="G61" s="41" t="s">
        <v>56</v>
      </c>
      <c r="H61" s="32"/>
      <c r="I61" s="32"/>
      <c r="J61" s="102" t="s">
        <v>57</v>
      </c>
      <c r="K61" s="32"/>
      <c r="L61" s="30"/>
    </row>
    <row r="62" spans="2:12" ht="10.2">
      <c r="B62" s="18"/>
      <c r="L62" s="18"/>
    </row>
    <row r="63" spans="2:12" ht="10.2">
      <c r="B63" s="18"/>
      <c r="L63" s="18"/>
    </row>
    <row r="64" spans="2:12" ht="10.2">
      <c r="B64" s="18"/>
      <c r="L64" s="18"/>
    </row>
    <row r="65" spans="2:12" s="1" customFormat="1" ht="13.2">
      <c r="B65" s="30"/>
      <c r="D65" s="39" t="s">
        <v>58</v>
      </c>
      <c r="E65" s="40"/>
      <c r="F65" s="40"/>
      <c r="G65" s="39" t="s">
        <v>59</v>
      </c>
      <c r="H65" s="40"/>
      <c r="I65" s="40"/>
      <c r="J65" s="40"/>
      <c r="K65" s="40"/>
      <c r="L65" s="30"/>
    </row>
    <row r="66" spans="2:12" ht="10.2">
      <c r="B66" s="18"/>
      <c r="L66" s="18"/>
    </row>
    <row r="67" spans="2:12" ht="10.2">
      <c r="B67" s="18"/>
      <c r="L67" s="18"/>
    </row>
    <row r="68" spans="2:12" ht="10.2">
      <c r="B68" s="18"/>
      <c r="L68" s="18"/>
    </row>
    <row r="69" spans="2:12" ht="10.2">
      <c r="B69" s="18"/>
      <c r="L69" s="18"/>
    </row>
    <row r="70" spans="2:12" ht="10.2">
      <c r="B70" s="18"/>
      <c r="L70" s="18"/>
    </row>
    <row r="71" spans="2:12" ht="10.2">
      <c r="B71" s="18"/>
      <c r="L71" s="18"/>
    </row>
    <row r="72" spans="2:12" ht="10.2">
      <c r="B72" s="18"/>
      <c r="L72" s="18"/>
    </row>
    <row r="73" spans="2:12" ht="10.2">
      <c r="B73" s="18"/>
      <c r="L73" s="18"/>
    </row>
    <row r="74" spans="2:12" ht="10.2">
      <c r="B74" s="18"/>
      <c r="L74" s="18"/>
    </row>
    <row r="75" spans="2:12" ht="10.2">
      <c r="B75" s="18"/>
      <c r="L75" s="18"/>
    </row>
    <row r="76" spans="2:12" s="1" customFormat="1" ht="13.2">
      <c r="B76" s="30"/>
      <c r="D76" s="41" t="s">
        <v>56</v>
      </c>
      <c r="E76" s="32"/>
      <c r="F76" s="101" t="s">
        <v>57</v>
      </c>
      <c r="G76" s="41" t="s">
        <v>56</v>
      </c>
      <c r="H76" s="32"/>
      <c r="I76" s="32"/>
      <c r="J76" s="102" t="s">
        <v>57</v>
      </c>
      <c r="K76" s="32"/>
      <c r="L76" s="30"/>
    </row>
    <row r="77" spans="2:12" s="1" customFormat="1" ht="14.4" customHeight="1">
      <c r="B77" s="42"/>
      <c r="C77" s="43"/>
      <c r="D77" s="43"/>
      <c r="E77" s="43"/>
      <c r="F77" s="43"/>
      <c r="G77" s="43"/>
      <c r="H77" s="43"/>
      <c r="I77" s="43"/>
      <c r="J77" s="43"/>
      <c r="K77" s="43"/>
      <c r="L77" s="30"/>
    </row>
    <row r="81" spans="2:12" s="1" customFormat="1" ht="6.9" customHeight="1">
      <c r="B81" s="44"/>
      <c r="C81" s="45"/>
      <c r="D81" s="45"/>
      <c r="E81" s="45"/>
      <c r="F81" s="45"/>
      <c r="G81" s="45"/>
      <c r="H81" s="45"/>
      <c r="I81" s="45"/>
      <c r="J81" s="45"/>
      <c r="K81" s="45"/>
      <c r="L81" s="30"/>
    </row>
    <row r="82" spans="2:12" s="1" customFormat="1" ht="24.9" customHeight="1">
      <c r="B82" s="30"/>
      <c r="C82" s="19" t="s">
        <v>137</v>
      </c>
      <c r="L82" s="30"/>
    </row>
    <row r="83" spans="2:12" s="1" customFormat="1" ht="6.9" customHeight="1">
      <c r="B83" s="30"/>
      <c r="L83" s="30"/>
    </row>
    <row r="84" spans="2:12" s="1" customFormat="1" ht="12" customHeight="1">
      <c r="B84" s="30"/>
      <c r="C84" s="25" t="s">
        <v>16</v>
      </c>
      <c r="L84" s="30"/>
    </row>
    <row r="85" spans="2:12" s="1" customFormat="1" ht="26.25" customHeight="1">
      <c r="B85" s="30"/>
      <c r="E85" s="231" t="str">
        <f>E7</f>
        <v>Zvýšení bezpečnosti heliportu - Masarykova nemocnice Ústí nad Labem, o. z</v>
      </c>
      <c r="F85" s="232"/>
      <c r="G85" s="232"/>
      <c r="H85" s="232"/>
      <c r="L85" s="30"/>
    </row>
    <row r="86" spans="2:12" ht="12" customHeight="1">
      <c r="B86" s="18"/>
      <c r="C86" s="25" t="s">
        <v>131</v>
      </c>
      <c r="L86" s="18"/>
    </row>
    <row r="87" spans="2:12" s="1" customFormat="1" ht="16.5" customHeight="1">
      <c r="B87" s="30"/>
      <c r="E87" s="231" t="s">
        <v>132</v>
      </c>
      <c r="F87" s="233"/>
      <c r="G87" s="233"/>
      <c r="H87" s="233"/>
      <c r="L87" s="30"/>
    </row>
    <row r="88" spans="2:12" s="1" customFormat="1" ht="12" customHeight="1">
      <c r="B88" s="30"/>
      <c r="C88" s="25" t="s">
        <v>133</v>
      </c>
      <c r="L88" s="30"/>
    </row>
    <row r="89" spans="2:12" s="1" customFormat="1" ht="16.5" customHeight="1">
      <c r="B89" s="30"/>
      <c r="E89" s="193" t="str">
        <f>E11</f>
        <v>D.1.09 - Elektrická požární signalizace</v>
      </c>
      <c r="F89" s="233"/>
      <c r="G89" s="233"/>
      <c r="H89" s="233"/>
      <c r="L89" s="30"/>
    </row>
    <row r="90" spans="2:12" s="1" customFormat="1" ht="6.9" customHeight="1">
      <c r="B90" s="30"/>
      <c r="L90" s="30"/>
    </row>
    <row r="91" spans="2:12" s="1" customFormat="1" ht="12" customHeight="1">
      <c r="B91" s="30"/>
      <c r="C91" s="25" t="s">
        <v>20</v>
      </c>
      <c r="F91" s="23" t="str">
        <f>F14</f>
        <v>Sociální péče 3316/12A, 401 13  pavilon B</v>
      </c>
      <c r="I91" s="25" t="s">
        <v>22</v>
      </c>
      <c r="J91" s="50" t="str">
        <f>IF(J14="","",J14)</f>
        <v>29. 4. 2024</v>
      </c>
      <c r="L91" s="30"/>
    </row>
    <row r="92" spans="2:12" s="1" customFormat="1" ht="6.9" customHeight="1">
      <c r="B92" s="30"/>
      <c r="L92" s="30"/>
    </row>
    <row r="93" spans="2:12" s="1" customFormat="1" ht="40.05" customHeight="1">
      <c r="B93" s="30"/>
      <c r="C93" s="25" t="s">
        <v>24</v>
      </c>
      <c r="F93" s="23" t="str">
        <f>E17</f>
        <v>Krajská zdravotní, a.s., Sociální péče 3316/12A</v>
      </c>
      <c r="I93" s="25" t="s">
        <v>32</v>
      </c>
      <c r="J93" s="28" t="str">
        <f>E23</f>
        <v>SIEBERT+TALAŠ, spol.s r.o., Bucharova 1314/8, P5</v>
      </c>
      <c r="L93" s="30"/>
    </row>
    <row r="94" spans="2:12" s="1" customFormat="1" ht="15.15" customHeight="1">
      <c r="B94" s="30"/>
      <c r="C94" s="25" t="s">
        <v>30</v>
      </c>
      <c r="F94" s="23" t="str">
        <f>IF(E20="","",E20)</f>
        <v>Vyplň údaj</v>
      </c>
      <c r="I94" s="25" t="s">
        <v>37</v>
      </c>
      <c r="J94" s="28" t="str">
        <f>E26</f>
        <v xml:space="preserve"> </v>
      </c>
      <c r="L94" s="30"/>
    </row>
    <row r="95" spans="2:12" s="1" customFormat="1" ht="10.35" customHeight="1">
      <c r="B95" s="30"/>
      <c r="L95" s="30"/>
    </row>
    <row r="96" spans="2:12" s="1" customFormat="1" ht="29.25" customHeight="1">
      <c r="B96" s="30"/>
      <c r="C96" s="103" t="s">
        <v>138</v>
      </c>
      <c r="D96" s="95"/>
      <c r="E96" s="95"/>
      <c r="F96" s="95"/>
      <c r="G96" s="95"/>
      <c r="H96" s="95"/>
      <c r="I96" s="95"/>
      <c r="J96" s="104" t="s">
        <v>139</v>
      </c>
      <c r="K96" s="95"/>
      <c r="L96" s="30"/>
    </row>
    <row r="97" spans="2:12" s="1" customFormat="1" ht="10.35" customHeight="1">
      <c r="B97" s="30"/>
      <c r="L97" s="30"/>
    </row>
    <row r="98" spans="2:47" s="1" customFormat="1" ht="22.8" customHeight="1">
      <c r="B98" s="30"/>
      <c r="C98" s="105" t="s">
        <v>140</v>
      </c>
      <c r="J98" s="64">
        <f>J124</f>
        <v>0</v>
      </c>
      <c r="L98" s="30"/>
      <c r="AU98" s="15" t="s">
        <v>141</v>
      </c>
    </row>
    <row r="99" spans="2:12" s="8" customFormat="1" ht="24.9" customHeight="1">
      <c r="B99" s="106"/>
      <c r="D99" s="107" t="s">
        <v>148</v>
      </c>
      <c r="E99" s="108"/>
      <c r="F99" s="108"/>
      <c r="G99" s="108"/>
      <c r="H99" s="108"/>
      <c r="I99" s="108"/>
      <c r="J99" s="109">
        <f>J125</f>
        <v>0</v>
      </c>
      <c r="L99" s="106"/>
    </row>
    <row r="100" spans="2:12" s="9" customFormat="1" ht="19.95" customHeight="1">
      <c r="B100" s="110"/>
      <c r="D100" s="111" t="s">
        <v>2219</v>
      </c>
      <c r="E100" s="112"/>
      <c r="F100" s="112"/>
      <c r="G100" s="112"/>
      <c r="H100" s="112"/>
      <c r="I100" s="112"/>
      <c r="J100" s="113">
        <f>J126</f>
        <v>0</v>
      </c>
      <c r="L100" s="110"/>
    </row>
    <row r="101" spans="2:12" s="9" customFormat="1" ht="14.85" customHeight="1">
      <c r="B101" s="110"/>
      <c r="D101" s="111" t="s">
        <v>2220</v>
      </c>
      <c r="E101" s="112"/>
      <c r="F101" s="112"/>
      <c r="G101" s="112"/>
      <c r="H101" s="112"/>
      <c r="I101" s="112"/>
      <c r="J101" s="113">
        <f>J127</f>
        <v>0</v>
      </c>
      <c r="L101" s="110"/>
    </row>
    <row r="102" spans="2:12" s="9" customFormat="1" ht="14.85" customHeight="1">
      <c r="B102" s="110"/>
      <c r="D102" s="111" t="s">
        <v>2221</v>
      </c>
      <c r="E102" s="112"/>
      <c r="F102" s="112"/>
      <c r="G102" s="112"/>
      <c r="H102" s="112"/>
      <c r="I102" s="112"/>
      <c r="J102" s="113">
        <f>J137</f>
        <v>0</v>
      </c>
      <c r="L102" s="110"/>
    </row>
    <row r="103" spans="2:12" s="1" customFormat="1" ht="21.75" customHeight="1">
      <c r="B103" s="30"/>
      <c r="L103" s="30"/>
    </row>
    <row r="104" spans="2:12" s="1" customFormat="1" ht="6.9" customHeight="1">
      <c r="B104" s="42"/>
      <c r="C104" s="43"/>
      <c r="D104" s="43"/>
      <c r="E104" s="43"/>
      <c r="F104" s="43"/>
      <c r="G104" s="43"/>
      <c r="H104" s="43"/>
      <c r="I104" s="43"/>
      <c r="J104" s="43"/>
      <c r="K104" s="43"/>
      <c r="L104" s="30"/>
    </row>
    <row r="108" spans="2:12" s="1" customFormat="1" ht="6.9" customHeight="1">
      <c r="B108" s="44"/>
      <c r="C108" s="45"/>
      <c r="D108" s="45"/>
      <c r="E108" s="45"/>
      <c r="F108" s="45"/>
      <c r="G108" s="45"/>
      <c r="H108" s="45"/>
      <c r="I108" s="45"/>
      <c r="J108" s="45"/>
      <c r="K108" s="45"/>
      <c r="L108" s="30"/>
    </row>
    <row r="109" spans="2:12" s="1" customFormat="1" ht="24.9" customHeight="1">
      <c r="B109" s="30"/>
      <c r="C109" s="19" t="s">
        <v>153</v>
      </c>
      <c r="L109" s="30"/>
    </row>
    <row r="110" spans="2:12" s="1" customFormat="1" ht="6.9" customHeight="1">
      <c r="B110" s="30"/>
      <c r="L110" s="30"/>
    </row>
    <row r="111" spans="2:12" s="1" customFormat="1" ht="12" customHeight="1">
      <c r="B111" s="30"/>
      <c r="C111" s="25" t="s">
        <v>16</v>
      </c>
      <c r="L111" s="30"/>
    </row>
    <row r="112" spans="2:12" s="1" customFormat="1" ht="26.25" customHeight="1">
      <c r="B112" s="30"/>
      <c r="E112" s="231" t="str">
        <f>E7</f>
        <v>Zvýšení bezpečnosti heliportu - Masarykova nemocnice Ústí nad Labem, o. z</v>
      </c>
      <c r="F112" s="232"/>
      <c r="G112" s="232"/>
      <c r="H112" s="232"/>
      <c r="L112" s="30"/>
    </row>
    <row r="113" spans="2:12" ht="12" customHeight="1">
      <c r="B113" s="18"/>
      <c r="C113" s="25" t="s">
        <v>131</v>
      </c>
      <c r="L113" s="18"/>
    </row>
    <row r="114" spans="2:12" s="1" customFormat="1" ht="16.5" customHeight="1">
      <c r="B114" s="30"/>
      <c r="E114" s="231" t="s">
        <v>132</v>
      </c>
      <c r="F114" s="233"/>
      <c r="G114" s="233"/>
      <c r="H114" s="233"/>
      <c r="L114" s="30"/>
    </row>
    <row r="115" spans="2:12" s="1" customFormat="1" ht="12" customHeight="1">
      <c r="B115" s="30"/>
      <c r="C115" s="25" t="s">
        <v>133</v>
      </c>
      <c r="L115" s="30"/>
    </row>
    <row r="116" spans="2:12" s="1" customFormat="1" ht="16.5" customHeight="1">
      <c r="B116" s="30"/>
      <c r="E116" s="193" t="str">
        <f>E11</f>
        <v>D.1.09 - Elektrická požární signalizace</v>
      </c>
      <c r="F116" s="233"/>
      <c r="G116" s="233"/>
      <c r="H116" s="233"/>
      <c r="L116" s="30"/>
    </row>
    <row r="117" spans="2:12" s="1" customFormat="1" ht="6.9" customHeight="1">
      <c r="B117" s="30"/>
      <c r="L117" s="30"/>
    </row>
    <row r="118" spans="2:12" s="1" customFormat="1" ht="12" customHeight="1">
      <c r="B118" s="30"/>
      <c r="C118" s="25" t="s">
        <v>20</v>
      </c>
      <c r="F118" s="23" t="str">
        <f>F14</f>
        <v>Sociální péče 3316/12A, 401 13  pavilon B</v>
      </c>
      <c r="I118" s="25" t="s">
        <v>22</v>
      </c>
      <c r="J118" s="50" t="str">
        <f>IF(J14="","",J14)</f>
        <v>29. 4. 2024</v>
      </c>
      <c r="L118" s="30"/>
    </row>
    <row r="119" spans="2:12" s="1" customFormat="1" ht="6.9" customHeight="1">
      <c r="B119" s="30"/>
      <c r="L119" s="30"/>
    </row>
    <row r="120" spans="2:12" s="1" customFormat="1" ht="40.05" customHeight="1">
      <c r="B120" s="30"/>
      <c r="C120" s="25" t="s">
        <v>24</v>
      </c>
      <c r="F120" s="23" t="str">
        <f>E17</f>
        <v>Krajská zdravotní, a.s., Sociální péče 3316/12A</v>
      </c>
      <c r="I120" s="25" t="s">
        <v>32</v>
      </c>
      <c r="J120" s="28" t="str">
        <f>E23</f>
        <v>SIEBERT+TALAŠ, spol.s r.o., Bucharova 1314/8, P5</v>
      </c>
      <c r="L120" s="30"/>
    </row>
    <row r="121" spans="2:12" s="1" customFormat="1" ht="15.15" customHeight="1">
      <c r="B121" s="30"/>
      <c r="C121" s="25" t="s">
        <v>30</v>
      </c>
      <c r="F121" s="23" t="str">
        <f>IF(E20="","",E20)</f>
        <v>Vyplň údaj</v>
      </c>
      <c r="I121" s="25" t="s">
        <v>37</v>
      </c>
      <c r="J121" s="28" t="str">
        <f>E26</f>
        <v xml:space="preserve"> </v>
      </c>
      <c r="L121" s="30"/>
    </row>
    <row r="122" spans="2:12" s="1" customFormat="1" ht="10.35" customHeight="1">
      <c r="B122" s="30"/>
      <c r="L122" s="30"/>
    </row>
    <row r="123" spans="2:20" s="10" customFormat="1" ht="29.25" customHeight="1">
      <c r="B123" s="114"/>
      <c r="C123" s="115" t="s">
        <v>154</v>
      </c>
      <c r="D123" s="116" t="s">
        <v>66</v>
      </c>
      <c r="E123" s="116" t="s">
        <v>62</v>
      </c>
      <c r="F123" s="116" t="s">
        <v>63</v>
      </c>
      <c r="G123" s="116" t="s">
        <v>155</v>
      </c>
      <c r="H123" s="116" t="s">
        <v>156</v>
      </c>
      <c r="I123" s="116" t="s">
        <v>157</v>
      </c>
      <c r="J123" s="117" t="s">
        <v>139</v>
      </c>
      <c r="K123" s="118" t="s">
        <v>158</v>
      </c>
      <c r="L123" s="114"/>
      <c r="M123" s="57" t="s">
        <v>1</v>
      </c>
      <c r="N123" s="58" t="s">
        <v>45</v>
      </c>
      <c r="O123" s="58" t="s">
        <v>159</v>
      </c>
      <c r="P123" s="58" t="s">
        <v>160</v>
      </c>
      <c r="Q123" s="58" t="s">
        <v>161</v>
      </c>
      <c r="R123" s="58" t="s">
        <v>162</v>
      </c>
      <c r="S123" s="58" t="s">
        <v>163</v>
      </c>
      <c r="T123" s="59" t="s">
        <v>164</v>
      </c>
    </row>
    <row r="124" spans="2:63" s="1" customFormat="1" ht="22.8" customHeight="1">
      <c r="B124" s="30"/>
      <c r="C124" s="62" t="s">
        <v>165</v>
      </c>
      <c r="J124" s="119">
        <f>BK124</f>
        <v>0</v>
      </c>
      <c r="L124" s="30"/>
      <c r="M124" s="60"/>
      <c r="N124" s="51"/>
      <c r="O124" s="51"/>
      <c r="P124" s="120">
        <f>P125</f>
        <v>0</v>
      </c>
      <c r="Q124" s="51"/>
      <c r="R124" s="120">
        <f>R125</f>
        <v>0</v>
      </c>
      <c r="S124" s="51"/>
      <c r="T124" s="121">
        <f>T125</f>
        <v>0</v>
      </c>
      <c r="AT124" s="15" t="s">
        <v>80</v>
      </c>
      <c r="AU124" s="15" t="s">
        <v>141</v>
      </c>
      <c r="BK124" s="122">
        <f>BK125</f>
        <v>0</v>
      </c>
    </row>
    <row r="125" spans="2:63" s="11" customFormat="1" ht="25.95" customHeight="1">
      <c r="B125" s="123"/>
      <c r="D125" s="124" t="s">
        <v>80</v>
      </c>
      <c r="E125" s="125" t="s">
        <v>331</v>
      </c>
      <c r="F125" s="125" t="s">
        <v>332</v>
      </c>
      <c r="I125" s="126"/>
      <c r="J125" s="127">
        <f>BK125</f>
        <v>0</v>
      </c>
      <c r="L125" s="123"/>
      <c r="M125" s="128"/>
      <c r="P125" s="129">
        <f>P126</f>
        <v>0</v>
      </c>
      <c r="R125" s="129">
        <f>R126</f>
        <v>0</v>
      </c>
      <c r="T125" s="130">
        <f>T126</f>
        <v>0</v>
      </c>
      <c r="AR125" s="124" t="s">
        <v>90</v>
      </c>
      <c r="AT125" s="131" t="s">
        <v>80</v>
      </c>
      <c r="AU125" s="131" t="s">
        <v>81</v>
      </c>
      <c r="AY125" s="124" t="s">
        <v>168</v>
      </c>
      <c r="BK125" s="132">
        <f>BK126</f>
        <v>0</v>
      </c>
    </row>
    <row r="126" spans="2:63" s="11" customFormat="1" ht="22.8" customHeight="1">
      <c r="B126" s="123"/>
      <c r="D126" s="124" t="s">
        <v>80</v>
      </c>
      <c r="E126" s="133" t="s">
        <v>2009</v>
      </c>
      <c r="F126" s="133" t="s">
        <v>2222</v>
      </c>
      <c r="I126" s="126"/>
      <c r="J126" s="134">
        <f>BK126</f>
        <v>0</v>
      </c>
      <c r="L126" s="123"/>
      <c r="M126" s="128"/>
      <c r="P126" s="129">
        <f>P127+P137</f>
        <v>0</v>
      </c>
      <c r="R126" s="129">
        <f>R127+R137</f>
        <v>0</v>
      </c>
      <c r="T126" s="130">
        <f>T127+T137</f>
        <v>0</v>
      </c>
      <c r="AR126" s="124" t="s">
        <v>90</v>
      </c>
      <c r="AT126" s="131" t="s">
        <v>80</v>
      </c>
      <c r="AU126" s="131" t="s">
        <v>88</v>
      </c>
      <c r="AY126" s="124" t="s">
        <v>168</v>
      </c>
      <c r="BK126" s="132">
        <f>BK127+BK137</f>
        <v>0</v>
      </c>
    </row>
    <row r="127" spans="2:63" s="11" customFormat="1" ht="20.85" customHeight="1">
      <c r="B127" s="123"/>
      <c r="D127" s="124" t="s">
        <v>80</v>
      </c>
      <c r="E127" s="133" t="s">
        <v>2223</v>
      </c>
      <c r="F127" s="133" t="s">
        <v>119</v>
      </c>
      <c r="I127" s="126"/>
      <c r="J127" s="134">
        <f>BK127</f>
        <v>0</v>
      </c>
      <c r="L127" s="123"/>
      <c r="M127" s="128"/>
      <c r="P127" s="129">
        <f>SUM(P128:P136)</f>
        <v>0</v>
      </c>
      <c r="R127" s="129">
        <f>SUM(R128:R136)</f>
        <v>0</v>
      </c>
      <c r="T127" s="130">
        <f>SUM(T128:T136)</f>
        <v>0</v>
      </c>
      <c r="AR127" s="124" t="s">
        <v>90</v>
      </c>
      <c r="AT127" s="131" t="s">
        <v>80</v>
      </c>
      <c r="AU127" s="131" t="s">
        <v>90</v>
      </c>
      <c r="AY127" s="124" t="s">
        <v>168</v>
      </c>
      <c r="BK127" s="132">
        <f>SUM(BK128:BK136)</f>
        <v>0</v>
      </c>
    </row>
    <row r="128" spans="2:65" s="1" customFormat="1" ht="24.15" customHeight="1">
      <c r="B128" s="30"/>
      <c r="C128" s="235" t="s">
        <v>88</v>
      </c>
      <c r="D128" s="235" t="s">
        <v>170</v>
      </c>
      <c r="E128" s="236" t="s">
        <v>2224</v>
      </c>
      <c r="F128" s="237" t="s">
        <v>2225</v>
      </c>
      <c r="G128" s="238" t="s">
        <v>173</v>
      </c>
      <c r="H128" s="239">
        <v>4</v>
      </c>
      <c r="I128" s="240"/>
      <c r="J128" s="241">
        <f aca="true" t="shared" si="0" ref="J128:J136">ROUND(I128*H128,2)</f>
        <v>0</v>
      </c>
      <c r="K128" s="142"/>
      <c r="L128" s="30"/>
      <c r="M128" s="143" t="s">
        <v>1</v>
      </c>
      <c r="N128" s="144" t="s">
        <v>46</v>
      </c>
      <c r="P128" s="145">
        <f aca="true" t="shared" si="1" ref="P128:P136">O128*H128</f>
        <v>0</v>
      </c>
      <c r="Q128" s="145">
        <v>0</v>
      </c>
      <c r="R128" s="145">
        <f aca="true" t="shared" si="2" ref="R128:R136">Q128*H128</f>
        <v>0</v>
      </c>
      <c r="S128" s="145">
        <v>0</v>
      </c>
      <c r="T128" s="146">
        <f aca="true" t="shared" si="3" ref="T128:T136">S128*H128</f>
        <v>0</v>
      </c>
      <c r="AR128" s="147" t="s">
        <v>263</v>
      </c>
      <c r="AT128" s="147" t="s">
        <v>170</v>
      </c>
      <c r="AU128" s="147" t="s">
        <v>98</v>
      </c>
      <c r="AY128" s="15" t="s">
        <v>168</v>
      </c>
      <c r="BE128" s="148">
        <f aca="true" t="shared" si="4" ref="BE128:BE136">IF(N128="základní",J128,0)</f>
        <v>0</v>
      </c>
      <c r="BF128" s="148">
        <f aca="true" t="shared" si="5" ref="BF128:BF136">IF(N128="snížená",J128,0)</f>
        <v>0</v>
      </c>
      <c r="BG128" s="148">
        <f aca="true" t="shared" si="6" ref="BG128:BG136">IF(N128="zákl. přenesená",J128,0)</f>
        <v>0</v>
      </c>
      <c r="BH128" s="148">
        <f aca="true" t="shared" si="7" ref="BH128:BH136">IF(N128="sníž. přenesená",J128,0)</f>
        <v>0</v>
      </c>
      <c r="BI128" s="148">
        <f aca="true" t="shared" si="8" ref="BI128:BI136">IF(N128="nulová",J128,0)</f>
        <v>0</v>
      </c>
      <c r="BJ128" s="15" t="s">
        <v>88</v>
      </c>
      <c r="BK128" s="148">
        <f aca="true" t="shared" si="9" ref="BK128:BK136">ROUND(I128*H128,2)</f>
        <v>0</v>
      </c>
      <c r="BL128" s="15" t="s">
        <v>263</v>
      </c>
      <c r="BM128" s="147" t="s">
        <v>2226</v>
      </c>
    </row>
    <row r="129" spans="2:65" s="1" customFormat="1" ht="16.5" customHeight="1">
      <c r="B129" s="30"/>
      <c r="C129" s="135" t="s">
        <v>90</v>
      </c>
      <c r="D129" s="135" t="s">
        <v>170</v>
      </c>
      <c r="E129" s="136" t="s">
        <v>2227</v>
      </c>
      <c r="F129" s="137" t="s">
        <v>2228</v>
      </c>
      <c r="G129" s="138" t="s">
        <v>173</v>
      </c>
      <c r="H129" s="139">
        <v>4</v>
      </c>
      <c r="I129" s="140"/>
      <c r="J129" s="141">
        <f t="shared" si="0"/>
        <v>0</v>
      </c>
      <c r="K129" s="142"/>
      <c r="L129" s="30"/>
      <c r="M129" s="143" t="s">
        <v>1</v>
      </c>
      <c r="N129" s="144" t="s">
        <v>46</v>
      </c>
      <c r="P129" s="145">
        <f t="shared" si="1"/>
        <v>0</v>
      </c>
      <c r="Q129" s="145">
        <v>0</v>
      </c>
      <c r="R129" s="145">
        <f t="shared" si="2"/>
        <v>0</v>
      </c>
      <c r="S129" s="145">
        <v>0</v>
      </c>
      <c r="T129" s="146">
        <f t="shared" si="3"/>
        <v>0</v>
      </c>
      <c r="AR129" s="147" t="s">
        <v>263</v>
      </c>
      <c r="AT129" s="147" t="s">
        <v>170</v>
      </c>
      <c r="AU129" s="147" t="s">
        <v>98</v>
      </c>
      <c r="AY129" s="15" t="s">
        <v>168</v>
      </c>
      <c r="BE129" s="148">
        <f t="shared" si="4"/>
        <v>0</v>
      </c>
      <c r="BF129" s="148">
        <f t="shared" si="5"/>
        <v>0</v>
      </c>
      <c r="BG129" s="148">
        <f t="shared" si="6"/>
        <v>0</v>
      </c>
      <c r="BH129" s="148">
        <f t="shared" si="7"/>
        <v>0</v>
      </c>
      <c r="BI129" s="148">
        <f t="shared" si="8"/>
        <v>0</v>
      </c>
      <c r="BJ129" s="15" t="s">
        <v>88</v>
      </c>
      <c r="BK129" s="148">
        <f t="shared" si="9"/>
        <v>0</v>
      </c>
      <c r="BL129" s="15" t="s">
        <v>263</v>
      </c>
      <c r="BM129" s="147" t="s">
        <v>2229</v>
      </c>
    </row>
    <row r="130" spans="2:65" s="1" customFormat="1" ht="21.75" customHeight="1">
      <c r="B130" s="30"/>
      <c r="C130" s="235" t="s">
        <v>98</v>
      </c>
      <c r="D130" s="235" t="s">
        <v>170</v>
      </c>
      <c r="E130" s="236" t="s">
        <v>2230</v>
      </c>
      <c r="F130" s="237" t="s">
        <v>2231</v>
      </c>
      <c r="G130" s="238" t="s">
        <v>173</v>
      </c>
      <c r="H130" s="239">
        <v>3</v>
      </c>
      <c r="I130" s="240"/>
      <c r="J130" s="241">
        <f t="shared" si="0"/>
        <v>0</v>
      </c>
      <c r="K130" s="142"/>
      <c r="L130" s="30"/>
      <c r="M130" s="143" t="s">
        <v>1</v>
      </c>
      <c r="N130" s="144" t="s">
        <v>46</v>
      </c>
      <c r="P130" s="145">
        <f t="shared" si="1"/>
        <v>0</v>
      </c>
      <c r="Q130" s="145">
        <v>0</v>
      </c>
      <c r="R130" s="145">
        <f t="shared" si="2"/>
        <v>0</v>
      </c>
      <c r="S130" s="145">
        <v>0</v>
      </c>
      <c r="T130" s="146">
        <f t="shared" si="3"/>
        <v>0</v>
      </c>
      <c r="AR130" s="147" t="s">
        <v>263</v>
      </c>
      <c r="AT130" s="147" t="s">
        <v>170</v>
      </c>
      <c r="AU130" s="147" t="s">
        <v>98</v>
      </c>
      <c r="AY130" s="15" t="s">
        <v>168</v>
      </c>
      <c r="BE130" s="148">
        <f t="shared" si="4"/>
        <v>0</v>
      </c>
      <c r="BF130" s="148">
        <f t="shared" si="5"/>
        <v>0</v>
      </c>
      <c r="BG130" s="148">
        <f t="shared" si="6"/>
        <v>0</v>
      </c>
      <c r="BH130" s="148">
        <f t="shared" si="7"/>
        <v>0</v>
      </c>
      <c r="BI130" s="148">
        <f t="shared" si="8"/>
        <v>0</v>
      </c>
      <c r="BJ130" s="15" t="s">
        <v>88</v>
      </c>
      <c r="BK130" s="148">
        <f t="shared" si="9"/>
        <v>0</v>
      </c>
      <c r="BL130" s="15" t="s">
        <v>263</v>
      </c>
      <c r="BM130" s="147" t="s">
        <v>2232</v>
      </c>
    </row>
    <row r="131" spans="2:65" s="1" customFormat="1" ht="24.15" customHeight="1">
      <c r="B131" s="30"/>
      <c r="C131" s="235" t="s">
        <v>174</v>
      </c>
      <c r="D131" s="235" t="s">
        <v>170</v>
      </c>
      <c r="E131" s="236" t="s">
        <v>2233</v>
      </c>
      <c r="F131" s="237" t="s">
        <v>2234</v>
      </c>
      <c r="G131" s="238" t="s">
        <v>173</v>
      </c>
      <c r="H131" s="239">
        <v>6</v>
      </c>
      <c r="I131" s="240"/>
      <c r="J131" s="241">
        <f t="shared" si="0"/>
        <v>0</v>
      </c>
      <c r="K131" s="142"/>
      <c r="L131" s="30"/>
      <c r="M131" s="143" t="s">
        <v>1</v>
      </c>
      <c r="N131" s="144" t="s">
        <v>46</v>
      </c>
      <c r="P131" s="145">
        <f t="shared" si="1"/>
        <v>0</v>
      </c>
      <c r="Q131" s="145">
        <v>0</v>
      </c>
      <c r="R131" s="145">
        <f t="shared" si="2"/>
        <v>0</v>
      </c>
      <c r="S131" s="145">
        <v>0</v>
      </c>
      <c r="T131" s="146">
        <f t="shared" si="3"/>
        <v>0</v>
      </c>
      <c r="AR131" s="147" t="s">
        <v>263</v>
      </c>
      <c r="AT131" s="147" t="s">
        <v>170</v>
      </c>
      <c r="AU131" s="147" t="s">
        <v>98</v>
      </c>
      <c r="AY131" s="15" t="s">
        <v>168</v>
      </c>
      <c r="BE131" s="148">
        <f t="shared" si="4"/>
        <v>0</v>
      </c>
      <c r="BF131" s="148">
        <f t="shared" si="5"/>
        <v>0</v>
      </c>
      <c r="BG131" s="148">
        <f t="shared" si="6"/>
        <v>0</v>
      </c>
      <c r="BH131" s="148">
        <f t="shared" si="7"/>
        <v>0</v>
      </c>
      <c r="BI131" s="148">
        <f t="shared" si="8"/>
        <v>0</v>
      </c>
      <c r="BJ131" s="15" t="s">
        <v>88</v>
      </c>
      <c r="BK131" s="148">
        <f t="shared" si="9"/>
        <v>0</v>
      </c>
      <c r="BL131" s="15" t="s">
        <v>263</v>
      </c>
      <c r="BM131" s="147" t="s">
        <v>2235</v>
      </c>
    </row>
    <row r="132" spans="2:65" s="1" customFormat="1" ht="24.15" customHeight="1">
      <c r="B132" s="30"/>
      <c r="C132" s="135" t="s">
        <v>198</v>
      </c>
      <c r="D132" s="135" t="s">
        <v>170</v>
      </c>
      <c r="E132" s="136" t="s">
        <v>2236</v>
      </c>
      <c r="F132" s="137" t="s">
        <v>2237</v>
      </c>
      <c r="G132" s="138" t="s">
        <v>208</v>
      </c>
      <c r="H132" s="139">
        <v>100</v>
      </c>
      <c r="I132" s="140"/>
      <c r="J132" s="141">
        <f t="shared" si="0"/>
        <v>0</v>
      </c>
      <c r="K132" s="142"/>
      <c r="L132" s="30"/>
      <c r="M132" s="143" t="s">
        <v>1</v>
      </c>
      <c r="N132" s="144" t="s">
        <v>46</v>
      </c>
      <c r="P132" s="145">
        <f t="shared" si="1"/>
        <v>0</v>
      </c>
      <c r="Q132" s="145">
        <v>0</v>
      </c>
      <c r="R132" s="145">
        <f t="shared" si="2"/>
        <v>0</v>
      </c>
      <c r="S132" s="145">
        <v>0</v>
      </c>
      <c r="T132" s="146">
        <f t="shared" si="3"/>
        <v>0</v>
      </c>
      <c r="AR132" s="147" t="s">
        <v>263</v>
      </c>
      <c r="AT132" s="147" t="s">
        <v>170</v>
      </c>
      <c r="AU132" s="147" t="s">
        <v>98</v>
      </c>
      <c r="AY132" s="15" t="s">
        <v>168</v>
      </c>
      <c r="BE132" s="148">
        <f t="shared" si="4"/>
        <v>0</v>
      </c>
      <c r="BF132" s="148">
        <f t="shared" si="5"/>
        <v>0</v>
      </c>
      <c r="BG132" s="148">
        <f t="shared" si="6"/>
        <v>0</v>
      </c>
      <c r="BH132" s="148">
        <f t="shared" si="7"/>
        <v>0</v>
      </c>
      <c r="BI132" s="148">
        <f t="shared" si="8"/>
        <v>0</v>
      </c>
      <c r="BJ132" s="15" t="s">
        <v>88</v>
      </c>
      <c r="BK132" s="148">
        <f t="shared" si="9"/>
        <v>0</v>
      </c>
      <c r="BL132" s="15" t="s">
        <v>263</v>
      </c>
      <c r="BM132" s="147" t="s">
        <v>2238</v>
      </c>
    </row>
    <row r="133" spans="2:65" s="1" customFormat="1" ht="21.75" customHeight="1">
      <c r="B133" s="30"/>
      <c r="C133" s="135" t="s">
        <v>205</v>
      </c>
      <c r="D133" s="135" t="s">
        <v>170</v>
      </c>
      <c r="E133" s="136" t="s">
        <v>2239</v>
      </c>
      <c r="F133" s="137" t="s">
        <v>2240</v>
      </c>
      <c r="G133" s="138" t="s">
        <v>208</v>
      </c>
      <c r="H133" s="139">
        <v>100</v>
      </c>
      <c r="I133" s="140"/>
      <c r="J133" s="141">
        <f t="shared" si="0"/>
        <v>0</v>
      </c>
      <c r="K133" s="142"/>
      <c r="L133" s="30"/>
      <c r="M133" s="143" t="s">
        <v>1</v>
      </c>
      <c r="N133" s="144" t="s">
        <v>46</v>
      </c>
      <c r="P133" s="145">
        <f t="shared" si="1"/>
        <v>0</v>
      </c>
      <c r="Q133" s="145">
        <v>0</v>
      </c>
      <c r="R133" s="145">
        <f t="shared" si="2"/>
        <v>0</v>
      </c>
      <c r="S133" s="145">
        <v>0</v>
      </c>
      <c r="T133" s="146">
        <f t="shared" si="3"/>
        <v>0</v>
      </c>
      <c r="AR133" s="147" t="s">
        <v>263</v>
      </c>
      <c r="AT133" s="147" t="s">
        <v>170</v>
      </c>
      <c r="AU133" s="147" t="s">
        <v>98</v>
      </c>
      <c r="AY133" s="15" t="s">
        <v>168</v>
      </c>
      <c r="BE133" s="148">
        <f t="shared" si="4"/>
        <v>0</v>
      </c>
      <c r="BF133" s="148">
        <f t="shared" si="5"/>
        <v>0</v>
      </c>
      <c r="BG133" s="148">
        <f t="shared" si="6"/>
        <v>0</v>
      </c>
      <c r="BH133" s="148">
        <f t="shared" si="7"/>
        <v>0</v>
      </c>
      <c r="BI133" s="148">
        <f t="shared" si="8"/>
        <v>0</v>
      </c>
      <c r="BJ133" s="15" t="s">
        <v>88</v>
      </c>
      <c r="BK133" s="148">
        <f t="shared" si="9"/>
        <v>0</v>
      </c>
      <c r="BL133" s="15" t="s">
        <v>263</v>
      </c>
      <c r="BM133" s="147" t="s">
        <v>2241</v>
      </c>
    </row>
    <row r="134" spans="2:65" s="1" customFormat="1" ht="16.5" customHeight="1">
      <c r="B134" s="30"/>
      <c r="C134" s="135" t="s">
        <v>214</v>
      </c>
      <c r="D134" s="135" t="s">
        <v>170</v>
      </c>
      <c r="E134" s="136" t="s">
        <v>2242</v>
      </c>
      <c r="F134" s="137" t="s">
        <v>2114</v>
      </c>
      <c r="G134" s="138" t="s">
        <v>173</v>
      </c>
      <c r="H134" s="139">
        <v>5</v>
      </c>
      <c r="I134" s="140"/>
      <c r="J134" s="141">
        <f t="shared" si="0"/>
        <v>0</v>
      </c>
      <c r="K134" s="142"/>
      <c r="L134" s="30"/>
      <c r="M134" s="143" t="s">
        <v>1</v>
      </c>
      <c r="N134" s="144" t="s">
        <v>46</v>
      </c>
      <c r="P134" s="145">
        <f t="shared" si="1"/>
        <v>0</v>
      </c>
      <c r="Q134" s="145">
        <v>0</v>
      </c>
      <c r="R134" s="145">
        <f t="shared" si="2"/>
        <v>0</v>
      </c>
      <c r="S134" s="145">
        <v>0</v>
      </c>
      <c r="T134" s="146">
        <f t="shared" si="3"/>
        <v>0</v>
      </c>
      <c r="AR134" s="147" t="s">
        <v>263</v>
      </c>
      <c r="AT134" s="147" t="s">
        <v>170</v>
      </c>
      <c r="AU134" s="147" t="s">
        <v>98</v>
      </c>
      <c r="AY134" s="15" t="s">
        <v>168</v>
      </c>
      <c r="BE134" s="148">
        <f t="shared" si="4"/>
        <v>0</v>
      </c>
      <c r="BF134" s="148">
        <f t="shared" si="5"/>
        <v>0</v>
      </c>
      <c r="BG134" s="148">
        <f t="shared" si="6"/>
        <v>0</v>
      </c>
      <c r="BH134" s="148">
        <f t="shared" si="7"/>
        <v>0</v>
      </c>
      <c r="BI134" s="148">
        <f t="shared" si="8"/>
        <v>0</v>
      </c>
      <c r="BJ134" s="15" t="s">
        <v>88</v>
      </c>
      <c r="BK134" s="148">
        <f t="shared" si="9"/>
        <v>0</v>
      </c>
      <c r="BL134" s="15" t="s">
        <v>263</v>
      </c>
      <c r="BM134" s="147" t="s">
        <v>2243</v>
      </c>
    </row>
    <row r="135" spans="2:65" s="1" customFormat="1" ht="16.5" customHeight="1">
      <c r="B135" s="30"/>
      <c r="C135" s="135" t="s">
        <v>221</v>
      </c>
      <c r="D135" s="135" t="s">
        <v>170</v>
      </c>
      <c r="E135" s="136" t="s">
        <v>2244</v>
      </c>
      <c r="F135" s="137" t="s">
        <v>2116</v>
      </c>
      <c r="G135" s="138" t="s">
        <v>173</v>
      </c>
      <c r="H135" s="139">
        <v>5</v>
      </c>
      <c r="I135" s="140"/>
      <c r="J135" s="141">
        <f t="shared" si="0"/>
        <v>0</v>
      </c>
      <c r="K135" s="142"/>
      <c r="L135" s="30"/>
      <c r="M135" s="143" t="s">
        <v>1</v>
      </c>
      <c r="N135" s="144" t="s">
        <v>46</v>
      </c>
      <c r="P135" s="145">
        <f t="shared" si="1"/>
        <v>0</v>
      </c>
      <c r="Q135" s="145">
        <v>0</v>
      </c>
      <c r="R135" s="145">
        <f t="shared" si="2"/>
        <v>0</v>
      </c>
      <c r="S135" s="145">
        <v>0</v>
      </c>
      <c r="T135" s="146">
        <f t="shared" si="3"/>
        <v>0</v>
      </c>
      <c r="AR135" s="147" t="s">
        <v>263</v>
      </c>
      <c r="AT135" s="147" t="s">
        <v>170</v>
      </c>
      <c r="AU135" s="147" t="s">
        <v>98</v>
      </c>
      <c r="AY135" s="15" t="s">
        <v>168</v>
      </c>
      <c r="BE135" s="148">
        <f t="shared" si="4"/>
        <v>0</v>
      </c>
      <c r="BF135" s="148">
        <f t="shared" si="5"/>
        <v>0</v>
      </c>
      <c r="BG135" s="148">
        <f t="shared" si="6"/>
        <v>0</v>
      </c>
      <c r="BH135" s="148">
        <f t="shared" si="7"/>
        <v>0</v>
      </c>
      <c r="BI135" s="148">
        <f t="shared" si="8"/>
        <v>0</v>
      </c>
      <c r="BJ135" s="15" t="s">
        <v>88</v>
      </c>
      <c r="BK135" s="148">
        <f t="shared" si="9"/>
        <v>0</v>
      </c>
      <c r="BL135" s="15" t="s">
        <v>263</v>
      </c>
      <c r="BM135" s="147" t="s">
        <v>2245</v>
      </c>
    </row>
    <row r="136" spans="2:65" s="1" customFormat="1" ht="16.5" customHeight="1">
      <c r="B136" s="30"/>
      <c r="C136" s="135" t="s">
        <v>203</v>
      </c>
      <c r="D136" s="135" t="s">
        <v>170</v>
      </c>
      <c r="E136" s="136" t="s">
        <v>2246</v>
      </c>
      <c r="F136" s="137" t="s">
        <v>2118</v>
      </c>
      <c r="G136" s="138" t="s">
        <v>173</v>
      </c>
      <c r="H136" s="139">
        <v>6</v>
      </c>
      <c r="I136" s="140"/>
      <c r="J136" s="141">
        <f t="shared" si="0"/>
        <v>0</v>
      </c>
      <c r="K136" s="142"/>
      <c r="L136" s="30"/>
      <c r="M136" s="143" t="s">
        <v>1</v>
      </c>
      <c r="N136" s="144" t="s">
        <v>46</v>
      </c>
      <c r="P136" s="145">
        <f t="shared" si="1"/>
        <v>0</v>
      </c>
      <c r="Q136" s="145">
        <v>0</v>
      </c>
      <c r="R136" s="145">
        <f t="shared" si="2"/>
        <v>0</v>
      </c>
      <c r="S136" s="145">
        <v>0</v>
      </c>
      <c r="T136" s="146">
        <f t="shared" si="3"/>
        <v>0</v>
      </c>
      <c r="AR136" s="147" t="s">
        <v>263</v>
      </c>
      <c r="AT136" s="147" t="s">
        <v>170</v>
      </c>
      <c r="AU136" s="147" t="s">
        <v>98</v>
      </c>
      <c r="AY136" s="15" t="s">
        <v>168</v>
      </c>
      <c r="BE136" s="148">
        <f t="shared" si="4"/>
        <v>0</v>
      </c>
      <c r="BF136" s="148">
        <f t="shared" si="5"/>
        <v>0</v>
      </c>
      <c r="BG136" s="148">
        <f t="shared" si="6"/>
        <v>0</v>
      </c>
      <c r="BH136" s="148">
        <f t="shared" si="7"/>
        <v>0</v>
      </c>
      <c r="BI136" s="148">
        <f t="shared" si="8"/>
        <v>0</v>
      </c>
      <c r="BJ136" s="15" t="s">
        <v>88</v>
      </c>
      <c r="BK136" s="148">
        <f t="shared" si="9"/>
        <v>0</v>
      </c>
      <c r="BL136" s="15" t="s">
        <v>263</v>
      </c>
      <c r="BM136" s="147" t="s">
        <v>2247</v>
      </c>
    </row>
    <row r="137" spans="2:63" s="11" customFormat="1" ht="20.85" customHeight="1">
      <c r="B137" s="123"/>
      <c r="D137" s="124" t="s">
        <v>80</v>
      </c>
      <c r="E137" s="133" t="s">
        <v>2248</v>
      </c>
      <c r="F137" s="133" t="s">
        <v>2073</v>
      </c>
      <c r="I137" s="126"/>
      <c r="J137" s="134">
        <f>BK137</f>
        <v>0</v>
      </c>
      <c r="L137" s="123"/>
      <c r="M137" s="128"/>
      <c r="P137" s="129">
        <f>SUM(P138:P147)</f>
        <v>0</v>
      </c>
      <c r="R137" s="129">
        <f>SUM(R138:R147)</f>
        <v>0</v>
      </c>
      <c r="T137" s="130">
        <f>SUM(T138:T147)</f>
        <v>0</v>
      </c>
      <c r="AR137" s="124" t="s">
        <v>90</v>
      </c>
      <c r="AT137" s="131" t="s">
        <v>80</v>
      </c>
      <c r="AU137" s="131" t="s">
        <v>90</v>
      </c>
      <c r="AY137" s="124" t="s">
        <v>168</v>
      </c>
      <c r="BK137" s="132">
        <f>SUM(BK138:BK147)</f>
        <v>0</v>
      </c>
    </row>
    <row r="138" spans="2:65" s="1" customFormat="1" ht="16.5" customHeight="1">
      <c r="B138" s="30"/>
      <c r="C138" s="135" t="s">
        <v>230</v>
      </c>
      <c r="D138" s="135" t="s">
        <v>170</v>
      </c>
      <c r="E138" s="136" t="s">
        <v>2249</v>
      </c>
      <c r="F138" s="137" t="s">
        <v>2075</v>
      </c>
      <c r="G138" s="138" t="s">
        <v>566</v>
      </c>
      <c r="H138" s="139">
        <v>1</v>
      </c>
      <c r="I138" s="140"/>
      <c r="J138" s="141">
        <f aca="true" t="shared" si="10" ref="J138:J147">ROUND(I138*H138,2)</f>
        <v>0</v>
      </c>
      <c r="K138" s="142"/>
      <c r="L138" s="30"/>
      <c r="M138" s="143" t="s">
        <v>1</v>
      </c>
      <c r="N138" s="144" t="s">
        <v>46</v>
      </c>
      <c r="P138" s="145">
        <f aca="true" t="shared" si="11" ref="P138:P147">O138*H138</f>
        <v>0</v>
      </c>
      <c r="Q138" s="145">
        <v>0</v>
      </c>
      <c r="R138" s="145">
        <f aca="true" t="shared" si="12" ref="R138:R147">Q138*H138</f>
        <v>0</v>
      </c>
      <c r="S138" s="145">
        <v>0</v>
      </c>
      <c r="T138" s="146">
        <f aca="true" t="shared" si="13" ref="T138:T147">S138*H138</f>
        <v>0</v>
      </c>
      <c r="AR138" s="147" t="s">
        <v>263</v>
      </c>
      <c r="AT138" s="147" t="s">
        <v>170</v>
      </c>
      <c r="AU138" s="147" t="s">
        <v>98</v>
      </c>
      <c r="AY138" s="15" t="s">
        <v>168</v>
      </c>
      <c r="BE138" s="148">
        <f aca="true" t="shared" si="14" ref="BE138:BE147">IF(N138="základní",J138,0)</f>
        <v>0</v>
      </c>
      <c r="BF138" s="148">
        <f aca="true" t="shared" si="15" ref="BF138:BF147">IF(N138="snížená",J138,0)</f>
        <v>0</v>
      </c>
      <c r="BG138" s="148">
        <f aca="true" t="shared" si="16" ref="BG138:BG147">IF(N138="zákl. přenesená",J138,0)</f>
        <v>0</v>
      </c>
      <c r="BH138" s="148">
        <f aca="true" t="shared" si="17" ref="BH138:BH147">IF(N138="sníž. přenesená",J138,0)</f>
        <v>0</v>
      </c>
      <c r="BI138" s="148">
        <f aca="true" t="shared" si="18" ref="BI138:BI147">IF(N138="nulová",J138,0)</f>
        <v>0</v>
      </c>
      <c r="BJ138" s="15" t="s">
        <v>88</v>
      </c>
      <c r="BK138" s="148">
        <f aca="true" t="shared" si="19" ref="BK138:BK147">ROUND(I138*H138,2)</f>
        <v>0</v>
      </c>
      <c r="BL138" s="15" t="s">
        <v>263</v>
      </c>
      <c r="BM138" s="147" t="s">
        <v>2250</v>
      </c>
    </row>
    <row r="139" spans="2:65" s="1" customFormat="1" ht="16.5" customHeight="1">
      <c r="B139" s="30"/>
      <c r="C139" s="135" t="s">
        <v>236</v>
      </c>
      <c r="D139" s="135" t="s">
        <v>170</v>
      </c>
      <c r="E139" s="136" t="s">
        <v>2251</v>
      </c>
      <c r="F139" s="137" t="s">
        <v>2199</v>
      </c>
      <c r="G139" s="138" t="s">
        <v>566</v>
      </c>
      <c r="H139" s="139">
        <v>1</v>
      </c>
      <c r="I139" s="140"/>
      <c r="J139" s="141">
        <f t="shared" si="10"/>
        <v>0</v>
      </c>
      <c r="K139" s="142"/>
      <c r="L139" s="30"/>
      <c r="M139" s="143" t="s">
        <v>1</v>
      </c>
      <c r="N139" s="144" t="s">
        <v>46</v>
      </c>
      <c r="P139" s="145">
        <f t="shared" si="11"/>
        <v>0</v>
      </c>
      <c r="Q139" s="145">
        <v>0</v>
      </c>
      <c r="R139" s="145">
        <f t="shared" si="12"/>
        <v>0</v>
      </c>
      <c r="S139" s="145">
        <v>0</v>
      </c>
      <c r="T139" s="146">
        <f t="shared" si="13"/>
        <v>0</v>
      </c>
      <c r="AR139" s="147" t="s">
        <v>263</v>
      </c>
      <c r="AT139" s="147" t="s">
        <v>170</v>
      </c>
      <c r="AU139" s="147" t="s">
        <v>98</v>
      </c>
      <c r="AY139" s="15" t="s">
        <v>168</v>
      </c>
      <c r="BE139" s="148">
        <f t="shared" si="14"/>
        <v>0</v>
      </c>
      <c r="BF139" s="148">
        <f t="shared" si="15"/>
        <v>0</v>
      </c>
      <c r="BG139" s="148">
        <f t="shared" si="16"/>
        <v>0</v>
      </c>
      <c r="BH139" s="148">
        <f t="shared" si="17"/>
        <v>0</v>
      </c>
      <c r="BI139" s="148">
        <f t="shared" si="18"/>
        <v>0</v>
      </c>
      <c r="BJ139" s="15" t="s">
        <v>88</v>
      </c>
      <c r="BK139" s="148">
        <f t="shared" si="19"/>
        <v>0</v>
      </c>
      <c r="BL139" s="15" t="s">
        <v>263</v>
      </c>
      <c r="BM139" s="147" t="s">
        <v>2252</v>
      </c>
    </row>
    <row r="140" spans="2:65" s="1" customFormat="1" ht="16.5" customHeight="1">
      <c r="B140" s="30"/>
      <c r="C140" s="135" t="s">
        <v>8</v>
      </c>
      <c r="D140" s="135" t="s">
        <v>170</v>
      </c>
      <c r="E140" s="136" t="s">
        <v>2253</v>
      </c>
      <c r="F140" s="137" t="s">
        <v>2202</v>
      </c>
      <c r="G140" s="138" t="s">
        <v>566</v>
      </c>
      <c r="H140" s="139">
        <v>1</v>
      </c>
      <c r="I140" s="140"/>
      <c r="J140" s="141">
        <f t="shared" si="10"/>
        <v>0</v>
      </c>
      <c r="K140" s="142"/>
      <c r="L140" s="30"/>
      <c r="M140" s="143" t="s">
        <v>1</v>
      </c>
      <c r="N140" s="144" t="s">
        <v>46</v>
      </c>
      <c r="P140" s="145">
        <f t="shared" si="11"/>
        <v>0</v>
      </c>
      <c r="Q140" s="145">
        <v>0</v>
      </c>
      <c r="R140" s="145">
        <f t="shared" si="12"/>
        <v>0</v>
      </c>
      <c r="S140" s="145">
        <v>0</v>
      </c>
      <c r="T140" s="146">
        <f t="shared" si="13"/>
        <v>0</v>
      </c>
      <c r="AR140" s="147" t="s">
        <v>263</v>
      </c>
      <c r="AT140" s="147" t="s">
        <v>170</v>
      </c>
      <c r="AU140" s="147" t="s">
        <v>98</v>
      </c>
      <c r="AY140" s="15" t="s">
        <v>168</v>
      </c>
      <c r="BE140" s="148">
        <f t="shared" si="14"/>
        <v>0</v>
      </c>
      <c r="BF140" s="148">
        <f t="shared" si="15"/>
        <v>0</v>
      </c>
      <c r="BG140" s="148">
        <f t="shared" si="16"/>
        <v>0</v>
      </c>
      <c r="BH140" s="148">
        <f t="shared" si="17"/>
        <v>0</v>
      </c>
      <c r="BI140" s="148">
        <f t="shared" si="18"/>
        <v>0</v>
      </c>
      <c r="BJ140" s="15" t="s">
        <v>88</v>
      </c>
      <c r="BK140" s="148">
        <f t="shared" si="19"/>
        <v>0</v>
      </c>
      <c r="BL140" s="15" t="s">
        <v>263</v>
      </c>
      <c r="BM140" s="147" t="s">
        <v>2254</v>
      </c>
    </row>
    <row r="141" spans="2:65" s="1" customFormat="1" ht="16.5" customHeight="1">
      <c r="B141" s="30"/>
      <c r="C141" s="135" t="s">
        <v>246</v>
      </c>
      <c r="D141" s="135" t="s">
        <v>170</v>
      </c>
      <c r="E141" s="136" t="s">
        <v>2255</v>
      </c>
      <c r="F141" s="137" t="s">
        <v>321</v>
      </c>
      <c r="G141" s="138" t="s">
        <v>566</v>
      </c>
      <c r="H141" s="139">
        <v>1</v>
      </c>
      <c r="I141" s="140"/>
      <c r="J141" s="141">
        <f t="shared" si="10"/>
        <v>0</v>
      </c>
      <c r="K141" s="142"/>
      <c r="L141" s="30"/>
      <c r="M141" s="143" t="s">
        <v>1</v>
      </c>
      <c r="N141" s="144" t="s">
        <v>46</v>
      </c>
      <c r="P141" s="145">
        <f t="shared" si="11"/>
        <v>0</v>
      </c>
      <c r="Q141" s="145">
        <v>0</v>
      </c>
      <c r="R141" s="145">
        <f t="shared" si="12"/>
        <v>0</v>
      </c>
      <c r="S141" s="145">
        <v>0</v>
      </c>
      <c r="T141" s="146">
        <f t="shared" si="13"/>
        <v>0</v>
      </c>
      <c r="AR141" s="147" t="s">
        <v>263</v>
      </c>
      <c r="AT141" s="147" t="s">
        <v>170</v>
      </c>
      <c r="AU141" s="147" t="s">
        <v>98</v>
      </c>
      <c r="AY141" s="15" t="s">
        <v>168</v>
      </c>
      <c r="BE141" s="148">
        <f t="shared" si="14"/>
        <v>0</v>
      </c>
      <c r="BF141" s="148">
        <f t="shared" si="15"/>
        <v>0</v>
      </c>
      <c r="BG141" s="148">
        <f t="shared" si="16"/>
        <v>0</v>
      </c>
      <c r="BH141" s="148">
        <f t="shared" si="17"/>
        <v>0</v>
      </c>
      <c r="BI141" s="148">
        <f t="shared" si="18"/>
        <v>0</v>
      </c>
      <c r="BJ141" s="15" t="s">
        <v>88</v>
      </c>
      <c r="BK141" s="148">
        <f t="shared" si="19"/>
        <v>0</v>
      </c>
      <c r="BL141" s="15" t="s">
        <v>263</v>
      </c>
      <c r="BM141" s="147" t="s">
        <v>2256</v>
      </c>
    </row>
    <row r="142" spans="2:65" s="1" customFormat="1" ht="16.5" customHeight="1">
      <c r="B142" s="30"/>
      <c r="C142" s="135" t="s">
        <v>252</v>
      </c>
      <c r="D142" s="135" t="s">
        <v>170</v>
      </c>
      <c r="E142" s="136" t="s">
        <v>2257</v>
      </c>
      <c r="F142" s="137" t="s">
        <v>2081</v>
      </c>
      <c r="G142" s="138" t="s">
        <v>566</v>
      </c>
      <c r="H142" s="139">
        <v>1</v>
      </c>
      <c r="I142" s="140"/>
      <c r="J142" s="141">
        <f t="shared" si="10"/>
        <v>0</v>
      </c>
      <c r="K142" s="142"/>
      <c r="L142" s="30"/>
      <c r="M142" s="143" t="s">
        <v>1</v>
      </c>
      <c r="N142" s="144" t="s">
        <v>46</v>
      </c>
      <c r="P142" s="145">
        <f t="shared" si="11"/>
        <v>0</v>
      </c>
      <c r="Q142" s="145">
        <v>0</v>
      </c>
      <c r="R142" s="145">
        <f t="shared" si="12"/>
        <v>0</v>
      </c>
      <c r="S142" s="145">
        <v>0</v>
      </c>
      <c r="T142" s="146">
        <f t="shared" si="13"/>
        <v>0</v>
      </c>
      <c r="AR142" s="147" t="s">
        <v>263</v>
      </c>
      <c r="AT142" s="147" t="s">
        <v>170</v>
      </c>
      <c r="AU142" s="147" t="s">
        <v>98</v>
      </c>
      <c r="AY142" s="15" t="s">
        <v>168</v>
      </c>
      <c r="BE142" s="148">
        <f t="shared" si="14"/>
        <v>0</v>
      </c>
      <c r="BF142" s="148">
        <f t="shared" si="15"/>
        <v>0</v>
      </c>
      <c r="BG142" s="148">
        <f t="shared" si="16"/>
        <v>0</v>
      </c>
      <c r="BH142" s="148">
        <f t="shared" si="17"/>
        <v>0</v>
      </c>
      <c r="BI142" s="148">
        <f t="shared" si="18"/>
        <v>0</v>
      </c>
      <c r="BJ142" s="15" t="s">
        <v>88</v>
      </c>
      <c r="BK142" s="148">
        <f t="shared" si="19"/>
        <v>0</v>
      </c>
      <c r="BL142" s="15" t="s">
        <v>263</v>
      </c>
      <c r="BM142" s="147" t="s">
        <v>2258</v>
      </c>
    </row>
    <row r="143" spans="2:65" s="1" customFormat="1" ht="16.5" customHeight="1">
      <c r="B143" s="30"/>
      <c r="C143" s="135" t="s">
        <v>258</v>
      </c>
      <c r="D143" s="135" t="s">
        <v>170</v>
      </c>
      <c r="E143" s="136" t="s">
        <v>2259</v>
      </c>
      <c r="F143" s="137" t="s">
        <v>2209</v>
      </c>
      <c r="G143" s="138" t="s">
        <v>566</v>
      </c>
      <c r="H143" s="139">
        <v>1</v>
      </c>
      <c r="I143" s="140"/>
      <c r="J143" s="141">
        <f t="shared" si="10"/>
        <v>0</v>
      </c>
      <c r="K143" s="142"/>
      <c r="L143" s="30"/>
      <c r="M143" s="143" t="s">
        <v>1</v>
      </c>
      <c r="N143" s="144" t="s">
        <v>46</v>
      </c>
      <c r="P143" s="145">
        <f t="shared" si="11"/>
        <v>0</v>
      </c>
      <c r="Q143" s="145">
        <v>0</v>
      </c>
      <c r="R143" s="145">
        <f t="shared" si="12"/>
        <v>0</v>
      </c>
      <c r="S143" s="145">
        <v>0</v>
      </c>
      <c r="T143" s="146">
        <f t="shared" si="13"/>
        <v>0</v>
      </c>
      <c r="AR143" s="147" t="s">
        <v>263</v>
      </c>
      <c r="AT143" s="147" t="s">
        <v>170</v>
      </c>
      <c r="AU143" s="147" t="s">
        <v>98</v>
      </c>
      <c r="AY143" s="15" t="s">
        <v>168</v>
      </c>
      <c r="BE143" s="148">
        <f t="shared" si="14"/>
        <v>0</v>
      </c>
      <c r="BF143" s="148">
        <f t="shared" si="15"/>
        <v>0</v>
      </c>
      <c r="BG143" s="148">
        <f t="shared" si="16"/>
        <v>0</v>
      </c>
      <c r="BH143" s="148">
        <f t="shared" si="17"/>
        <v>0</v>
      </c>
      <c r="BI143" s="148">
        <f t="shared" si="18"/>
        <v>0</v>
      </c>
      <c r="BJ143" s="15" t="s">
        <v>88</v>
      </c>
      <c r="BK143" s="148">
        <f t="shared" si="19"/>
        <v>0</v>
      </c>
      <c r="BL143" s="15" t="s">
        <v>263</v>
      </c>
      <c r="BM143" s="147" t="s">
        <v>2260</v>
      </c>
    </row>
    <row r="144" spans="2:65" s="1" customFormat="1" ht="24.15" customHeight="1">
      <c r="B144" s="30"/>
      <c r="C144" s="135" t="s">
        <v>263</v>
      </c>
      <c r="D144" s="135" t="s">
        <v>170</v>
      </c>
      <c r="E144" s="136" t="s">
        <v>2261</v>
      </c>
      <c r="F144" s="137" t="s">
        <v>2262</v>
      </c>
      <c r="G144" s="138" t="s">
        <v>566</v>
      </c>
      <c r="H144" s="139">
        <v>1</v>
      </c>
      <c r="I144" s="140"/>
      <c r="J144" s="141">
        <f t="shared" si="10"/>
        <v>0</v>
      </c>
      <c r="K144" s="142"/>
      <c r="L144" s="30"/>
      <c r="M144" s="143" t="s">
        <v>1</v>
      </c>
      <c r="N144" s="144" t="s">
        <v>46</v>
      </c>
      <c r="P144" s="145">
        <f t="shared" si="11"/>
        <v>0</v>
      </c>
      <c r="Q144" s="145">
        <v>0</v>
      </c>
      <c r="R144" s="145">
        <f t="shared" si="12"/>
        <v>0</v>
      </c>
      <c r="S144" s="145">
        <v>0</v>
      </c>
      <c r="T144" s="146">
        <f t="shared" si="13"/>
        <v>0</v>
      </c>
      <c r="AR144" s="147" t="s">
        <v>263</v>
      </c>
      <c r="AT144" s="147" t="s">
        <v>170</v>
      </c>
      <c r="AU144" s="147" t="s">
        <v>98</v>
      </c>
      <c r="AY144" s="15" t="s">
        <v>168</v>
      </c>
      <c r="BE144" s="148">
        <f t="shared" si="14"/>
        <v>0</v>
      </c>
      <c r="BF144" s="148">
        <f t="shared" si="15"/>
        <v>0</v>
      </c>
      <c r="BG144" s="148">
        <f t="shared" si="16"/>
        <v>0</v>
      </c>
      <c r="BH144" s="148">
        <f t="shared" si="17"/>
        <v>0</v>
      </c>
      <c r="BI144" s="148">
        <f t="shared" si="18"/>
        <v>0</v>
      </c>
      <c r="BJ144" s="15" t="s">
        <v>88</v>
      </c>
      <c r="BK144" s="148">
        <f t="shared" si="19"/>
        <v>0</v>
      </c>
      <c r="BL144" s="15" t="s">
        <v>263</v>
      </c>
      <c r="BM144" s="147" t="s">
        <v>2263</v>
      </c>
    </row>
    <row r="145" spans="2:65" s="1" customFormat="1" ht="16.5" customHeight="1">
      <c r="B145" s="30"/>
      <c r="C145" s="135" t="s">
        <v>270</v>
      </c>
      <c r="D145" s="135" t="s">
        <v>170</v>
      </c>
      <c r="E145" s="136" t="s">
        <v>2264</v>
      </c>
      <c r="F145" s="137" t="s">
        <v>2212</v>
      </c>
      <c r="G145" s="138" t="s">
        <v>173</v>
      </c>
      <c r="H145" s="139">
        <v>1</v>
      </c>
      <c r="I145" s="140"/>
      <c r="J145" s="141">
        <f t="shared" si="10"/>
        <v>0</v>
      </c>
      <c r="K145" s="142"/>
      <c r="L145" s="30"/>
      <c r="M145" s="143" t="s">
        <v>1</v>
      </c>
      <c r="N145" s="144" t="s">
        <v>46</v>
      </c>
      <c r="P145" s="145">
        <f t="shared" si="11"/>
        <v>0</v>
      </c>
      <c r="Q145" s="145">
        <v>0</v>
      </c>
      <c r="R145" s="145">
        <f t="shared" si="12"/>
        <v>0</v>
      </c>
      <c r="S145" s="145">
        <v>0</v>
      </c>
      <c r="T145" s="146">
        <f t="shared" si="13"/>
        <v>0</v>
      </c>
      <c r="AR145" s="147" t="s">
        <v>263</v>
      </c>
      <c r="AT145" s="147" t="s">
        <v>170</v>
      </c>
      <c r="AU145" s="147" t="s">
        <v>98</v>
      </c>
      <c r="AY145" s="15" t="s">
        <v>168</v>
      </c>
      <c r="BE145" s="148">
        <f t="shared" si="14"/>
        <v>0</v>
      </c>
      <c r="BF145" s="148">
        <f t="shared" si="15"/>
        <v>0</v>
      </c>
      <c r="BG145" s="148">
        <f t="shared" si="16"/>
        <v>0</v>
      </c>
      <c r="BH145" s="148">
        <f t="shared" si="17"/>
        <v>0</v>
      </c>
      <c r="BI145" s="148">
        <f t="shared" si="18"/>
        <v>0</v>
      </c>
      <c r="BJ145" s="15" t="s">
        <v>88</v>
      </c>
      <c r="BK145" s="148">
        <f t="shared" si="19"/>
        <v>0</v>
      </c>
      <c r="BL145" s="15" t="s">
        <v>263</v>
      </c>
      <c r="BM145" s="147" t="s">
        <v>2265</v>
      </c>
    </row>
    <row r="146" spans="2:65" s="1" customFormat="1" ht="16.5" customHeight="1">
      <c r="B146" s="30"/>
      <c r="C146" s="135" t="s">
        <v>275</v>
      </c>
      <c r="D146" s="135" t="s">
        <v>170</v>
      </c>
      <c r="E146" s="136" t="s">
        <v>2266</v>
      </c>
      <c r="F146" s="137" t="s">
        <v>2084</v>
      </c>
      <c r="G146" s="138" t="s">
        <v>566</v>
      </c>
      <c r="H146" s="139">
        <v>1</v>
      </c>
      <c r="I146" s="140"/>
      <c r="J146" s="141">
        <f t="shared" si="10"/>
        <v>0</v>
      </c>
      <c r="K146" s="142"/>
      <c r="L146" s="30"/>
      <c r="M146" s="143" t="s">
        <v>1</v>
      </c>
      <c r="N146" s="144" t="s">
        <v>46</v>
      </c>
      <c r="P146" s="145">
        <f t="shared" si="11"/>
        <v>0</v>
      </c>
      <c r="Q146" s="145">
        <v>0</v>
      </c>
      <c r="R146" s="145">
        <f t="shared" si="12"/>
        <v>0</v>
      </c>
      <c r="S146" s="145">
        <v>0</v>
      </c>
      <c r="T146" s="146">
        <f t="shared" si="13"/>
        <v>0</v>
      </c>
      <c r="AR146" s="147" t="s">
        <v>263</v>
      </c>
      <c r="AT146" s="147" t="s">
        <v>170</v>
      </c>
      <c r="AU146" s="147" t="s">
        <v>98</v>
      </c>
      <c r="AY146" s="15" t="s">
        <v>168</v>
      </c>
      <c r="BE146" s="148">
        <f t="shared" si="14"/>
        <v>0</v>
      </c>
      <c r="BF146" s="148">
        <f t="shared" si="15"/>
        <v>0</v>
      </c>
      <c r="BG146" s="148">
        <f t="shared" si="16"/>
        <v>0</v>
      </c>
      <c r="BH146" s="148">
        <f t="shared" si="17"/>
        <v>0</v>
      </c>
      <c r="BI146" s="148">
        <f t="shared" si="18"/>
        <v>0</v>
      </c>
      <c r="BJ146" s="15" t="s">
        <v>88</v>
      </c>
      <c r="BK146" s="148">
        <f t="shared" si="19"/>
        <v>0</v>
      </c>
      <c r="BL146" s="15" t="s">
        <v>263</v>
      </c>
      <c r="BM146" s="147" t="s">
        <v>2267</v>
      </c>
    </row>
    <row r="147" spans="2:65" s="1" customFormat="1" ht="16.5" customHeight="1">
      <c r="B147" s="30"/>
      <c r="C147" s="135" t="s">
        <v>281</v>
      </c>
      <c r="D147" s="135" t="s">
        <v>170</v>
      </c>
      <c r="E147" s="136" t="s">
        <v>2268</v>
      </c>
      <c r="F147" s="137" t="s">
        <v>2086</v>
      </c>
      <c r="G147" s="138" t="s">
        <v>566</v>
      </c>
      <c r="H147" s="139">
        <v>1</v>
      </c>
      <c r="I147" s="140"/>
      <c r="J147" s="141">
        <f t="shared" si="10"/>
        <v>0</v>
      </c>
      <c r="K147" s="142"/>
      <c r="L147" s="30"/>
      <c r="M147" s="184" t="s">
        <v>1</v>
      </c>
      <c r="N147" s="185" t="s">
        <v>46</v>
      </c>
      <c r="O147" s="169"/>
      <c r="P147" s="186">
        <f t="shared" si="11"/>
        <v>0</v>
      </c>
      <c r="Q147" s="186">
        <v>0</v>
      </c>
      <c r="R147" s="186">
        <f t="shared" si="12"/>
        <v>0</v>
      </c>
      <c r="S147" s="186">
        <v>0</v>
      </c>
      <c r="T147" s="187">
        <f t="shared" si="13"/>
        <v>0</v>
      </c>
      <c r="AR147" s="147" t="s">
        <v>263</v>
      </c>
      <c r="AT147" s="147" t="s">
        <v>170</v>
      </c>
      <c r="AU147" s="147" t="s">
        <v>98</v>
      </c>
      <c r="AY147" s="15" t="s">
        <v>168</v>
      </c>
      <c r="BE147" s="148">
        <f t="shared" si="14"/>
        <v>0</v>
      </c>
      <c r="BF147" s="148">
        <f t="shared" si="15"/>
        <v>0</v>
      </c>
      <c r="BG147" s="148">
        <f t="shared" si="16"/>
        <v>0</v>
      </c>
      <c r="BH147" s="148">
        <f t="shared" si="17"/>
        <v>0</v>
      </c>
      <c r="BI147" s="148">
        <f t="shared" si="18"/>
        <v>0</v>
      </c>
      <c r="BJ147" s="15" t="s">
        <v>88</v>
      </c>
      <c r="BK147" s="148">
        <f t="shared" si="19"/>
        <v>0</v>
      </c>
      <c r="BL147" s="15" t="s">
        <v>263</v>
      </c>
      <c r="BM147" s="147" t="s">
        <v>2269</v>
      </c>
    </row>
    <row r="148" spans="2:12" s="1" customFormat="1" ht="6.9" customHeight="1">
      <c r="B148" s="42"/>
      <c r="C148" s="43"/>
      <c r="D148" s="43"/>
      <c r="E148" s="43"/>
      <c r="F148" s="43"/>
      <c r="G148" s="43"/>
      <c r="H148" s="43"/>
      <c r="I148" s="43"/>
      <c r="J148" s="43"/>
      <c r="K148" s="43"/>
      <c r="L148" s="30"/>
    </row>
  </sheetData>
  <sheetProtection algorithmName="SHA-512" hashValue="KFNtCaNJtW1fDlaNCtrGsra9xzxGHr9ULt+AU7VRsfo9AxZ7AKlXoiiJyr3WXgMOLmm/sE5ey7TVZNApivUABQ==" saltValue="cRMTUJO4kCeqTfvLfiedqQ==" spinCount="100000" sheet="1" objects="1" scenarios="1" formatColumns="0" formatRows="0" autoFilter="0"/>
  <autoFilter ref="C123:K147"/>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Vasina</dc:creator>
  <cp:keywords/>
  <dc:description/>
  <cp:lastModifiedBy>Tomas Janecek</cp:lastModifiedBy>
  <dcterms:created xsi:type="dcterms:W3CDTF">2024-04-29T18:57:20Z</dcterms:created>
  <dcterms:modified xsi:type="dcterms:W3CDTF">2024-06-13T11:50:05Z</dcterms:modified>
  <cp:category/>
  <cp:version/>
  <cp:contentType/>
  <cp:contentStatus/>
</cp:coreProperties>
</file>