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5" windowHeight="1140" activeTab="3"/>
  </bookViews>
  <sheets>
    <sheet name="Razítko" sheetId="1" r:id="rId1"/>
    <sheet name="Rekapitulace stavby" sheetId="2" r:id="rId2"/>
    <sheet name="100 - SO 100 VEDLEJŠÍ ROZ..." sheetId="3" r:id="rId3"/>
    <sheet name="101 - SO 101 OBJEKTY POZE..." sheetId="4" r:id="rId4"/>
    <sheet name="301 - SO 301 VODOHOSPODÁŘ..." sheetId="5" r:id="rId5"/>
    <sheet name="401 - SO 401 ELEKTRO A SD..." sheetId="6" r:id="rId6"/>
    <sheet name="401 - Rekapitulace" sheetId="7" r:id="rId7"/>
    <sheet name="801.1 - PŘÍPRAVA ÚZEMÍ" sheetId="8" r:id="rId8"/>
    <sheet name="801.2 - ROK 1. - 3. NÁSLE..." sheetId="9" r:id="rId9"/>
    <sheet name="Pokyny pro vyplnění" sheetId="10" r:id="rId10"/>
    <sheet name="List3" sheetId="11" r:id="rId11"/>
  </sheets>
  <definedNames>
    <definedName name="_xlnm._FilterDatabase" localSheetId="2" hidden="1">'100 - SO 100 VEDLEJŠÍ ROZ...'!$C$79:$K$79</definedName>
    <definedName name="_xlnm._FilterDatabase" localSheetId="3" hidden="1">'101 - SO 101 OBJEKTY POZE...'!$C$90:$K$90</definedName>
    <definedName name="_xlnm._FilterDatabase" localSheetId="4" hidden="1">'301 - SO 301 VODOHOSPODÁŘ...'!$C$80:$K$80</definedName>
    <definedName name="_xlnm._FilterDatabase" localSheetId="5" hidden="1">'401 - SO 401 ELEKTRO A SD...'!$C$77:$K$77</definedName>
    <definedName name="_xlnm._FilterDatabase" localSheetId="7" hidden="1">'801.1 - PŘÍPRAVA ÚZEMÍ'!$C$85:$K$85</definedName>
    <definedName name="_xlnm._FilterDatabase" localSheetId="8" hidden="1">'801.2 - ROK 1. - 3. NÁSLE...'!$C$84:$K$84</definedName>
    <definedName name="_xlnm.Print_Titles" localSheetId="2">'100 - SO 100 VEDLEJŠÍ ROZ...'!$79:$79</definedName>
    <definedName name="_xlnm.Print_Titles" localSheetId="3">'101 - SO 101 OBJEKTY POZE...'!$90:$90</definedName>
    <definedName name="_xlnm.Print_Titles" localSheetId="4">'301 - SO 301 VODOHOSPODÁŘ...'!$80:$80</definedName>
    <definedName name="_xlnm.Print_Titles" localSheetId="5">'401 - SO 401 ELEKTRO A SD...'!$77:$77</definedName>
    <definedName name="_xlnm.Print_Titles" localSheetId="7">'801.1 - PŘÍPRAVA ÚZEMÍ'!$85:$85</definedName>
    <definedName name="_xlnm.Print_Titles" localSheetId="8">'801.2 - ROK 1. - 3. NÁSLE...'!$84:$84</definedName>
    <definedName name="_xlnm.Print_Titles" localSheetId="1">'Rekapitulace stavby'!$49:$49</definedName>
    <definedName name="_xlnm.Print_Area" localSheetId="2">'100 - SO 100 VEDLEJŠÍ ROZ...'!$C$4:$J$36,'100 - SO 100 VEDLEJŠÍ ROZ...'!$C$42:$J$61,'100 - SO 100 VEDLEJŠÍ ROZ...'!$C$67:$K$95</definedName>
    <definedName name="_xlnm.Print_Area" localSheetId="3">'101 - SO 101 OBJEKTY POZE...'!$C$4:$J$36,'101 - SO 101 OBJEKTY POZE...'!$C$42:$J$72,'101 - SO 101 OBJEKTY POZE...'!$C$78:$K$531</definedName>
    <definedName name="_xlnm.Print_Area" localSheetId="4">'301 - SO 301 VODOHOSPODÁŘ...'!$C$4:$J$36,'301 - SO 301 VODOHOSPODÁŘ...'!$C$42:$J$62,'301 - SO 301 VODOHOSPODÁŘ...'!$C$68:$K$215</definedName>
    <definedName name="_xlnm.Print_Area" localSheetId="5">'401 - SO 401 ELEKTRO A SD...'!$C$4:$J$36,'401 - SO 401 ELEKTRO A SD...'!$C$42:$J$59,'401 - SO 401 ELEKTRO A SD...'!$C$65:$K$84</definedName>
    <definedName name="_xlnm.Print_Area" localSheetId="7">'801.1 - PŘÍPRAVA ÚZEMÍ'!$C$4:$J$38,'801.1 - PŘÍPRAVA ÚZEMÍ'!$C$44:$J$65,'801.1 - PŘÍPRAVA ÚZEMÍ'!$C$71:$K$149</definedName>
    <definedName name="_xlnm.Print_Area" localSheetId="8">'801.2 - ROK 1. - 3. NÁSLE...'!$C$4:$J$38,'801.2 - ROK 1. - 3. NÁSLE...'!$C$44:$J$64,'801.2 - ROK 1. - 3. NÁSLE...'!$C$70:$K$132</definedName>
    <definedName name="_xlnm.Print_Area" localSheetId="9">'Pokyny pro vyplnění'!$B$2:$K$69,'Pokyny pro vyplnění'!$B$72:$K$116,'Pokyny pro vyplnění'!$B$119:$K$188,'Pokyny pro vyplnění'!$B$192:$K$212</definedName>
    <definedName name="_xlnm.Print_Area" localSheetId="1">'Rekapitulace stavby'!$D$4:$AO$33,'Rekapitulace stavby'!$C$39:$AQ$59</definedName>
  </definedNames>
  <calcPr fullCalcOnLoad="1"/>
</workbook>
</file>

<file path=xl/sharedStrings.xml><?xml version="1.0" encoding="utf-8"?>
<sst xmlns="http://schemas.openxmlformats.org/spreadsheetml/2006/main" count="7447" uniqueCount="1530">
  <si>
    <t>Export VZ</t>
  </si>
  <si>
    <t>List obsahuje:</t>
  </si>
  <si>
    <t>3.0</t>
  </si>
  <si>
    <t>ZAMOK</t>
  </si>
  <si>
    <t>False</t>
  </si>
  <si>
    <t>{b9f8648a-ac2f-424b-bdeb-9b3cea620875}</t>
  </si>
  <si>
    <t>0,01</t>
  </si>
  <si>
    <t>21</t>
  </si>
  <si>
    <t>15</t>
  </si>
  <si>
    <t>REKAPITULACE STAVBY</t>
  </si>
  <si>
    <t>v ---  níže se nacházejí doplnkové a pomocné údaje k sestavám  --- v</t>
  </si>
  <si>
    <t>Návod na vyplnění</t>
  </si>
  <si>
    <t>0,001</t>
  </si>
  <si>
    <t>Kód:</t>
  </si>
  <si>
    <t>1813_2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</si>
  <si>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</si>
  <si>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</si>
  <si>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PARKOVIŠTĚ OA U BUDOVY B, KZ a.s. - NEMOCNICE MOST, o.z.</t>
  </si>
  <si>
    <t>0,1</t>
  </si>
  <si>
    <t>KSO:</t>
  </si>
  <si>
    <t/>
  </si>
  <si>
    <t>CC-CZ:</t>
  </si>
  <si>
    <t>1</t>
  </si>
  <si>
    <t>Místo:</t>
  </si>
  <si>
    <t xml:space="preserve"> </t>
  </si>
  <si>
    <t>Datum:</t>
  </si>
  <si>
    <t>12.4.2016</t>
  </si>
  <si>
    <t>10</t>
  </si>
  <si>
    <t>100</t>
  </si>
  <si>
    <t>Zadavatel:</t>
  </si>
  <si>
    <t>IČ:</t>
  </si>
  <si>
    <t>KRAJSKÁ ZDRAVOTNÍ a.s. ÚL</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</si>
  <si>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</si>
  <si>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</si>
  <si>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</si>
  <si>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</si>
  <si>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</si>
  <si>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</si>
  <si>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</si>
  <si>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</si>
  <si>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</si>
  <si>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</si>
  <si>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</si>
  <si>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</si>
  <si>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</si>
  <si>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</si>
  <si>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</si>
  <si>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</si>
  <si>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</si>
  <si>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</si>
  <si>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</si>
  <si>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</si>
  <si>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</si>
  <si>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</si>
  <si>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</si>
  <si>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</si>
  <si>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</si>
  <si>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</si>
  <si>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</si>
  <si>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</si>
  <si>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</si>
  <si>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</si>
  <si>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</si>
  <si>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</si>
  <si>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</si>
  <si>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</si>
  <si>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</si>
  <si>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</si>
  <si>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</si>
  <si>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</si>
  <si>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</si>
  <si>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</si>
  <si>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</si>
  <si>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</si>
  <si>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</si>
  <si>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</si>
  <si>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100 VEDLEJŠÍ ROZPOČTOVÉ NÁKLADY</t>
  </si>
  <si>
    <t>STA</t>
  </si>
  <si>
    <t>{fbd5bb1a-1fc0-413d-97f0-ddc3d95b526a}</t>
  </si>
  <si>
    <t>2</t>
  </si>
  <si>
    <t>101</t>
  </si>
  <si>
    <t>SO 101 OBJEKTY POZEMNÍCH KOMUNIKACÍ</t>
  </si>
  <si>
    <t>{52ff5862-4219-4bc8-baac-81f5c3e65d79}</t>
  </si>
  <si>
    <t>301</t>
  </si>
  <si>
    <t>SO 301 VODOHOSPODÁŘSKÉ OBJEKTY</t>
  </si>
  <si>
    <t>{90a32dd1-5ad3-49b5-9524-dc62f7722716}</t>
  </si>
  <si>
    <t>401</t>
  </si>
  <si>
    <t>SO 401 ELEKTRO A SDĚLOVACÍ OBJEKTY</t>
  </si>
  <si>
    <t>{b70afced-d475-40ac-bc97-9a95eb5cd31f}</t>
  </si>
  <si>
    <t>801</t>
  </si>
  <si>
    <t>SO 801 PŘÍPRAVA ÚZEMÍ</t>
  </si>
  <si>
    <t>{6bc2e36f-aeeb-4088-8c3a-cabc8af23322}</t>
  </si>
  <si>
    <t>801.1</t>
  </si>
  <si>
    <t>PŘÍPRAVA ÚZEMÍ</t>
  </si>
  <si>
    <t>Soupis</t>
  </si>
  <si>
    <t>{e80e821f-89ac-40dd-9c5a-272f4b90ecf6}</t>
  </si>
  <si>
    <t>801.2</t>
  </si>
  <si>
    <t>ROK 1. - 3. NÁSLEDNÁ PÉČE O VÝSADBU</t>
  </si>
  <si>
    <t>{a3fe98e7-dfe2-4889-9c54-d9cba7c5f787}</t>
  </si>
  <si>
    <t>Zpět na list:</t>
  </si>
  <si>
    <t>KRYCÍ LIST SOUPISU</t>
  </si>
  <si>
    <t>Objekt:</t>
  </si>
  <si>
    <t>100 - SO 100 VEDLEJŠÍ ROZPOČTOVÉ NÁKLADY</t>
  </si>
  <si>
    <t>REKAPITULACE ČLENĚNÍ SOUPISU PRACÍ</t>
  </si>
  <si>
    <t>Kód dílu - Popis</t>
  </si>
  <si>
    <t>Cena celkem [CZK]</t>
  </si>
  <si>
    <t>Náklady soupisu celkem</t>
  </si>
  <si>
    <t>-1</t>
  </si>
  <si>
    <t>VRN - Vedlejší rozpočtové náklady</t>
  </si>
  <si>
    <t xml:space="preserve">    VRN3 - Zařízení staveniště</t>
  </si>
  <si>
    <t xml:space="preserve">    VRN7 - Provozní vlivy</t>
  </si>
  <si>
    <t xml:space="preserve">    VRN9 -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</si>
  <si>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</si>
  <si>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</si>
  <si>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</si>
  <si>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</si>
  <si>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</si>
  <si>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</si>
  <si>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</si>
  <si>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</si>
  <si>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</si>
  <si>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</si>
  <si>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</si>
  <si>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</si>
  <si>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</si>
  <si>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</si>
  <si>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</si>
  <si>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</si>
  <si>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</si>
  <si>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</si>
  <si>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VRN3</t>
  </si>
  <si>
    <t>Zařízení staveniště</t>
  </si>
  <si>
    <t>K</t>
  </si>
  <si>
    <t>030001000</t>
  </si>
  <si>
    <t>%</t>
  </si>
  <si>
    <t>CS ÚRS 2016 01</t>
  </si>
  <si>
    <t>1024</t>
  </si>
  <si>
    <t>-1007641436</t>
  </si>
  <si>
    <t>PP</t>
  </si>
  <si>
    <t>Základní rozdělení průvodních činností a nákladů zařízení staveniště</t>
  </si>
  <si>
    <t>VRN7</t>
  </si>
  <si>
    <t>Provozní vlivy</t>
  </si>
  <si>
    <t>070001000</t>
  </si>
  <si>
    <t>1796531952</t>
  </si>
  <si>
    <t>Základní rozdělení průvodních činností a nákladů provozní vlivy</t>
  </si>
  <si>
    <t>VRN9</t>
  </si>
  <si>
    <t>Ostatní náklady</t>
  </si>
  <si>
    <t>3</t>
  </si>
  <si>
    <t>090001000</t>
  </si>
  <si>
    <t>Kč</t>
  </si>
  <si>
    <t>2037594392</t>
  </si>
  <si>
    <t>Základní rozdělení průvodních činností a nákladů ostatní náklady</t>
  </si>
  <si>
    <t>VV</t>
  </si>
  <si>
    <t xml:space="preserve">ztížené podmínky </t>
  </si>
  <si>
    <t>související s provozem při provádění stavby</t>
  </si>
  <si>
    <t>v areálu nemocnice</t>
  </si>
  <si>
    <t>1,00</t>
  </si>
  <si>
    <t>Součet</t>
  </si>
  <si>
    <t>4</t>
  </si>
  <si>
    <t>101 - SO 101 OBJEKTY POZEMNÍCH KOMUNIKACÍ</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</si>
  <si>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</si>
  <si>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</si>
  <si>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</si>
  <si>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</si>
  <si>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</si>
  <si>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</si>
  <si>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</si>
  <si>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</si>
  <si>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</si>
  <si>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</si>
  <si>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</si>
  <si>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</si>
  <si>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767 - Konstrukce zámečnické</t>
  </si>
  <si>
    <t>M - Práce a dodávky M</t>
  </si>
  <si>
    <t xml:space="preserve">    22-M - Montáže technologických zařízení pro dopravní stavby</t>
  </si>
  <si>
    <t>HSV</t>
  </si>
  <si>
    <t>Práce a dodávky HSV</t>
  </si>
  <si>
    <t>Zemní práce</t>
  </si>
  <si>
    <t>113107132</t>
  </si>
  <si>
    <t>Odstranění podkladu pl do 50 m2 z betonu prostého tl 300 mm</t>
  </si>
  <si>
    <t>m2</t>
  </si>
  <si>
    <t>-1976721355</t>
  </si>
  <si>
    <t>Odstranění podkladů nebo krytů s přemístěním hmot na skládku na vzdálenost do 3 m nebo s naložením na dopravní prostředek v ploše jednotlivě do 50 m2 z betonu prostého, o tl. vrstvy přes 150 do 300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</si>
  <si>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</si>
  <si>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</si>
  <si>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113107212</t>
  </si>
  <si>
    <t>Odstranění podkladu pl přes 200 m2 z kameniva těženého tl 200 mm</t>
  </si>
  <si>
    <t>67300032</t>
  </si>
  <si>
    <t>Odstranění podkladů nebo krytů s přemístěním hmot na skládku na vzdálenost do 20 m nebo s naložením na dopravní prostředek v ploše jednotlivě přes 200 m2 z kameniva těženého, o tl. vrstvy přes 100 do 200 mm</t>
  </si>
  <si>
    <t>odstranění stávající štěrkové cesty</t>
  </si>
  <si>
    <t>562,00</t>
  </si>
  <si>
    <t>113154122</t>
  </si>
  <si>
    <t>Frézování živičného krytu tl 40 mm pruh š 1 m pl do 500 m2 bez překážek v trase</t>
  </si>
  <si>
    <t>-783410103</t>
  </si>
  <si>
    <t>Frézování živičného podkladu nebo krytu s naložením na dopravní prostředek plochy do 500 m2 bez překážek v trase pruhu šířky přes 0,5 m do 1 m, tloušťky vrstvy 40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</si>
  <si>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</si>
  <si>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113201112</t>
  </si>
  <si>
    <t>Vytrhání obrub silničních ležatých</t>
  </si>
  <si>
    <t>m</t>
  </si>
  <si>
    <t>2036528159</t>
  </si>
  <si>
    <t>Vytrhání obrub s vybouráním lože, s přemístěním hmot na skládku na vzdálenost do 3 m nebo s naložením na dopravní prostředek silničních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</si>
  <si>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</si>
  <si>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12110110R</t>
  </si>
  <si>
    <t>Nákup ornice s naložením a vodorovným přemístěním na místo určení</t>
  </si>
  <si>
    <t>m3</t>
  </si>
  <si>
    <t>-1377528883</t>
  </si>
  <si>
    <t>Sejmutí ornice nebo lesní půdy s vodorovným přemístěním na hromady v místě upotřebení nebo na dočasné či trvalé skládky se složením, na vzdálenost přes 50 do 100 m</t>
  </si>
  <si>
    <t>parkoviště</t>
  </si>
  <si>
    <t>4620,00*0,10</t>
  </si>
  <si>
    <t>pro svahování</t>
  </si>
  <si>
    <t>810,00*0,10</t>
  </si>
  <si>
    <t>pro ostrůvky</t>
  </si>
  <si>
    <t>183,00*0,40</t>
  </si>
  <si>
    <t>6</t>
  </si>
  <si>
    <t>122202203</t>
  </si>
  <si>
    <t>Odkopávky a prokopávky nezapažené pro silnice objemu do 5000 m3 v hornině tř. 3</t>
  </si>
  <si>
    <t>-1041243495</t>
  </si>
  <si>
    <t>Odkopávky a prokopávky nezapažené pro silnice s přemístěním výkopku v příčných profilech na vzdálenost do 15 m nebo s naložením na dopravní prostředek v hornině tř. 3 přes 1 000 do 5 000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</si>
  <si>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</si>
  <si>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7</t>
  </si>
  <si>
    <t>122202209</t>
  </si>
  <si>
    <t>Příplatek k odkopávkám a prokopávkám pro silnice v hornině tř. 3 za lepivost</t>
  </si>
  <si>
    <t>-1207130174</t>
  </si>
  <si>
    <t>Odkopávky a prokopávky nezapažené pro silnice s přemístěním výkopku v příčných profilech na vzdálenost do 15 m nebo s naložením na dopravní prostředek v hornině tř. 3 Příplatek k cenám za lepivost horniny tř. 3</t>
  </si>
  <si>
    <t>4384*0,5 'Přepočtené koeficientem množství</t>
  </si>
  <si>
    <t>8</t>
  </si>
  <si>
    <t>131201101</t>
  </si>
  <si>
    <t>Hloubení jam nezapažených v hornině tř. 3 objemu do 100 m3</t>
  </si>
  <si>
    <t>-1228057244</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</si>
  <si>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</si>
  <si>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</si>
  <si>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odkopávka pro odstranění hydrantů</t>
  </si>
  <si>
    <t>5*(1,50*1,50*1,60)</t>
  </si>
  <si>
    <t>9</t>
  </si>
  <si>
    <t>131201109</t>
  </si>
  <si>
    <t>Příplatek za lepivost u hloubení jam nezapažených v hornině tř. 3</t>
  </si>
  <si>
    <t>-1507729765</t>
  </si>
  <si>
    <t>Hloubení nezapažených jam a zářezů s urovnáním dna do předepsaného profilu a spádu Příplatek k cenám za lepivost horniny tř. 3</t>
  </si>
  <si>
    <t>18*0,5 'Přepočtené koeficientem množství</t>
  </si>
  <si>
    <t>132203302</t>
  </si>
  <si>
    <t>Hloubení rýh pro sběrné a svodné drény hl do 1,1 m v hornině tř. 3</t>
  </si>
  <si>
    <t>925044086</t>
  </si>
  <si>
    <t>Hloubení rýh pro drény ve sklonu terénu do 15 st. v jakémkoliv množství, s úpravou do předepsaného spádu, v suchu, mokru i ve vodě sběrné i svodné DN do 200 hloubky do 1,10 m v hornině tř. 3</t>
  </si>
  <si>
    <t xml:space="preserve">Poznámka k souboru cen:
1. Ceny nelze použít pro hloubení rýh:     a) v tekoucím písku; toto hloubení se oceňuje individuálně,     b) vedených pod silnicemi, polními cestami a v místech, kde projekt předepisuje zhutněný zásyp         rýh, nebo použít betonové trouby;     c) v hloubce přes 2 m; toto hloubení se oceňuje podle čl.3134 Všeobecných podmínek katalogu. 2. V cenách jsou započteny i náklady na svislé přemístění výkopku a na odstranění napadávky hornin. 3. Pro volbu cen podle hloubky rýhy rozhoduje průměrná hloubka úseků určených projektem. 4. Hloubení rýh v hornině 5, 6 a 7 se oceňuje cenami souboru cen 132 . 0-11 Hloubení zapažených i     nezapažených rýh části A 01 tohoto katalogu. 5. Je-li ve výjimečných případech nutno stěny rýhy hloubky přes 1,30 m pažit, oceňuje se:     a) rozšíření rýh cenami souborů cen 132 . 0-1101 nebo 132 . 0-1201 části A 01. Objem výkopu pro         rozšíření se určí podle ČSN 73 3050 - Zemní práce;     b) pažení těchto rýh cenami souborů cen 151 . 0-11 Zřízení pažení a rozepření stěn rýh pro         podzemní vedení pro všechny šířky rýhy části A 01 tohoto katalogu. 6. Hloubení rýh pro dva drény v jedné rýze se oceňuje příslušnými cenami souborů cen části A 01     tohoto katalogu. 7. Objem rýhy pro drén se od objemu výkopu pro objekty na drenážní síti neodečítá. 8. Hloubka se určuje v ose rýhy vždy od povrchu i s ornicí. 9. Délka rýhy se určuje v ose rýhy průběžně přes objekty. </t>
  </si>
  <si>
    <t>11</t>
  </si>
  <si>
    <t>161101101</t>
  </si>
  <si>
    <t>Svislé přemístění výkopku z horniny tř. 1 až 4 hl výkopu do 2,5 m</t>
  </si>
  <si>
    <t>-79319440</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</si>
  <si>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</si>
  <si>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</si>
  <si>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12</t>
  </si>
  <si>
    <t>162201102</t>
  </si>
  <si>
    <t>Vodorovné přemístění do 50 m výkopku/sypaniny z horniny tř. 1 až 4</t>
  </si>
  <si>
    <t>1786738589</t>
  </si>
  <si>
    <t>Vodorovné přemístění výkopku nebo sypaniny po suchu na obvyklém dopravním prostředku, bez naložení výkopku, avšak se složením bez rozhrnutí z horniny tř. 1 až 4 na vzdálenost přes 20 do 50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</si>
  <si>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</si>
  <si>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zemina pro násypy</t>
  </si>
  <si>
    <t>tam+zpět</t>
  </si>
  <si>
    <t>2*(616,00+274,00)</t>
  </si>
  <si>
    <t>13</t>
  </si>
  <si>
    <t>162701105</t>
  </si>
  <si>
    <t>Vodorovné přemístění do 10000 m výkopku/sypaniny z horniny tř. 1 až 4</t>
  </si>
  <si>
    <t>1888198872</t>
  </si>
  <si>
    <t>Vodorovné přemístění výkopku nebo sypaniny po suchu na obvyklém dopravním prostředku, bez naložení výkopku, avšak se složením bez rozhrnutí z horniny tř. 1 až 4 na vzdálenost přes 9 000 do 10 000 m</t>
  </si>
  <si>
    <t>4384,00</t>
  </si>
  <si>
    <t>odpočet násypy</t>
  </si>
  <si>
    <t>-(618,00+274,00)</t>
  </si>
  <si>
    <t>14</t>
  </si>
  <si>
    <t>162701109</t>
  </si>
  <si>
    <t>Příplatek k vodorovnému přemístění výkopku/sypaniny z horniny tř. 1 až 4 ZKD 1000 m přes 10000 m</t>
  </si>
  <si>
    <t>1910360661</t>
  </si>
  <si>
    <t>Vodorovné přemístění výkopku nebo sypaniny po suchu na obvyklém dopravním prostředku, bez naložení výkopku, avšak se složením bez rozhrnutí z horniny tř. 1 až 4 na vzdálenost Příplatek k ceně za každých dalších i započatých 1 000 m</t>
  </si>
  <si>
    <t>3492*10 'Přepočtené koeficientem množství</t>
  </si>
  <si>
    <t>167101102</t>
  </si>
  <si>
    <t>Nakládání výkopku z hornin tř. 1 až 4 přes 100 m3-pro násypy</t>
  </si>
  <si>
    <t>-1486926176</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</si>
  <si>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</si>
  <si>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</si>
  <si>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16</t>
  </si>
  <si>
    <t>1161364775</t>
  </si>
  <si>
    <t>17</t>
  </si>
  <si>
    <t>171101141</t>
  </si>
  <si>
    <t>Uložení sypaniny do 0,75 m3 násypu na 1 m silnice nebo železnice</t>
  </si>
  <si>
    <t>-1704529997</t>
  </si>
  <si>
    <t>Uložení sypaniny do násypů s rozprostřením sypaniny ve vrstvách a s hrubým urovnáním zhutněných s uzavřením povrchu násypu z jakýchkoliv hornin pro jakýkoliv způsob uložení, při průměrném množství násypu do 0,75 m3 na 1 m</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</si>
  <si>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</si>
  <si>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pro komunikaci</t>
  </si>
  <si>
    <t>618,00</t>
  </si>
  <si>
    <t>za zdí</t>
  </si>
  <si>
    <t>274,00</t>
  </si>
  <si>
    <t>18</t>
  </si>
  <si>
    <t>171201201</t>
  </si>
  <si>
    <t>Uložení sypaniny na skládky</t>
  </si>
  <si>
    <t>1468278886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</si>
  <si>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</si>
  <si>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19</t>
  </si>
  <si>
    <t>171201211</t>
  </si>
  <si>
    <t>Poplatek za uložení odpadu ze sypaniny na skládce (skládkovné)</t>
  </si>
  <si>
    <t>t</t>
  </si>
  <si>
    <t>745510977</t>
  </si>
  <si>
    <t>Uložení sypaniny poplatek za uložení sypaniny na skládce (skládkovné)</t>
  </si>
  <si>
    <t>3492*1,59 'Přepočtené koeficientem množství</t>
  </si>
  <si>
    <t>20</t>
  </si>
  <si>
    <t>174101101</t>
  </si>
  <si>
    <t>Zásyp jam, šachet rýh nebo kolem objektů sypaninou se zhutněním</t>
  </si>
  <si>
    <t>261478603</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</si>
  <si>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</si>
  <si>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</si>
  <si>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98</t>
  </si>
  <si>
    <t>181101123r</t>
  </si>
  <si>
    <t>Úprava pozemku s rozpojením, přehrnutím (mísení ornice s Vapexem)</t>
  </si>
  <si>
    <t>-1275614558</t>
  </si>
  <si>
    <t>Úprava pozemku s rozpojením a přehrnutím včetně urovnání v zemině tř. 1 a 2, s přemístěním na vzdálenost přes 40 do 60 m</t>
  </si>
  <si>
    <t xml:space="preserve">Poznámka k souboru cen:
1. V cenách jsou započteny i náklady na urovnání povrchu pozemku s tolerancí +/- 100 mm. 2. Ceny lze použít i pro:     a) zahrnutí úvozových cest a prohlubní na upravovaných pozemcích,     b) zřízení zemních teras,     c) srovnání mezí výšky přes 500 mm,     d) sejmutí ornice z pozemku a její odhrnutí na dočasnou skládku nebo přihrnutí ornice z dočasné         skládky na upravený pozemek s jejím rozprostřením. 3. Objem zeminy se určuje v m3 rostlého stavu. </t>
  </si>
  <si>
    <t>P</t>
  </si>
  <si>
    <t>Poznámka k položce:
Mísení ornice s Vapexem</t>
  </si>
  <si>
    <t>181301111</t>
  </si>
  <si>
    <t>Rozprostření ornice tl vrstvy do 100 mm pl přes 500 m2 v rovině nebo ve svahu do 1:5</t>
  </si>
  <si>
    <t>-724099288</t>
  </si>
  <si>
    <t>Rozprostření a urovnání ornice v rovině nebo ve svahu sklonu do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</si>
  <si>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</si>
  <si>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810,00</t>
  </si>
  <si>
    <t>rozprostření s hydrofobizačním perlitem-VAPEX</t>
  </si>
  <si>
    <t>4620,00</t>
  </si>
  <si>
    <t>22</t>
  </si>
  <si>
    <t>M</t>
  </si>
  <si>
    <t>581727200</t>
  </si>
  <si>
    <t>hmota perlitová Vapex B bal. 125 litrů</t>
  </si>
  <si>
    <t>-1049065990</t>
  </si>
  <si>
    <t>Perlit hmoty perlitové, pytle 125 litrů Vapex B  0-2 mm            bal.</t>
  </si>
  <si>
    <t>462,00/6</t>
  </si>
  <si>
    <t>23</t>
  </si>
  <si>
    <t>181301116</t>
  </si>
  <si>
    <t>Rozprostření ornice tl vrstvy do 400 mm pl přes 500 m2 v rovině nebo ve svahu do 1:5</t>
  </si>
  <si>
    <t>-855318870</t>
  </si>
  <si>
    <t>Rozprostření a urovnání ornice v rovině nebo ve svahu sklonu do 1:5 při souvislé ploše přes 500 m2, tl. vrstvy přes 300 do 400 mm</t>
  </si>
  <si>
    <t>24</t>
  </si>
  <si>
    <t>181951102</t>
  </si>
  <si>
    <t>Úprava pláně v hornině tř. 1 až 4 se zhutněním</t>
  </si>
  <si>
    <t>1889566500</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</si>
  <si>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</si>
  <si>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</si>
  <si>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příjezdová komunikace</t>
  </si>
  <si>
    <t>680,00</t>
  </si>
  <si>
    <t>4713,00</t>
  </si>
  <si>
    <t>chodník</t>
  </si>
  <si>
    <t>328,00</t>
  </si>
  <si>
    <t>25</t>
  </si>
  <si>
    <t>182201101</t>
  </si>
  <si>
    <t>Svahování násypů</t>
  </si>
  <si>
    <t>-1804989494</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</si>
  <si>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</si>
  <si>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</si>
  <si>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26</t>
  </si>
  <si>
    <t>183405211</t>
  </si>
  <si>
    <t>Výsev trávníku hydroosevem na ornici</t>
  </si>
  <si>
    <t>809659965</t>
  </si>
  <si>
    <t xml:space="preserve">Poznámka k souboru cen: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</si>
  <si>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zatravnění v ploše</t>
  </si>
  <si>
    <t>993,00</t>
  </si>
  <si>
    <t>27</t>
  </si>
  <si>
    <t>005724100</t>
  </si>
  <si>
    <t>osivo směs travní parková</t>
  </si>
  <si>
    <t>kg</t>
  </si>
  <si>
    <t>636473980</t>
  </si>
  <si>
    <t>Osiva pícnin směsi travní balení obvykle 25 kg parková</t>
  </si>
  <si>
    <t>5613*0,025 'Přepočtené koeficientem množství</t>
  </si>
  <si>
    <t>Zakládání</t>
  </si>
  <si>
    <t>28</t>
  </si>
  <si>
    <t>211571101</t>
  </si>
  <si>
    <t>Filtrační vrstvy vsakovací dren  z kameniva drobného těženého tříděného do 2 mm</t>
  </si>
  <si>
    <t>83094029</t>
  </si>
  <si>
    <t>Filtrační vrstvy pro umělou infiltraci ukládané do rýh nebo do jam s úpravou povrchu každé vrstvy, s obsypem sběrného potrubí procházejícího filtračními vrstvami, pro jakoukoliv jmenovitou světlost potrubí z kameniva drobného těženého tříděného 0-2 mm</t>
  </si>
  <si>
    <t xml:space="preserve">Poznámka k souboru cen:
1. V cenách jsou započteny i náklady na zřizování filtračních vrstev po vrstvách o tl. předepsané     projektem. 2. V cenách  nejsou započteny náklady na sběrné potrubí; toto potrubí se oceňuje cenami souboru cen     212 74 Montáž děrovaných kameninových trub pro umělou infiltraci. </t>
  </si>
  <si>
    <t>29</t>
  </si>
  <si>
    <t>211971121</t>
  </si>
  <si>
    <t>Zřízení opláštění tvarovek  geotextilií v rýze nebo zářezu sklonu přes 1:2 š do 2,5 m</t>
  </si>
  <si>
    <t>147300479</t>
  </si>
  <si>
    <t>Zřízení opláštění výplně z geotextilie odvodňovacích žeber nebo trativodů v rýze nebo zářezu se stěnami svislými nebo šikmými o sklonu přes 1:2 při rozvinuté šířce opláštění do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</si>
  <si>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</si>
  <si>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vsakovací dren</t>
  </si>
  <si>
    <t>230,70*1,60</t>
  </si>
  <si>
    <t>30</t>
  </si>
  <si>
    <t>693111440</t>
  </si>
  <si>
    <t>textilie GEOFILTEX 63 63/25 250 g/m2 do š 8,8 m</t>
  </si>
  <si>
    <t>-21684014</t>
  </si>
  <si>
    <t>Geotextilie geotextilie netkané GEOFILTEX 63 (polypropylenová vlákna) se základní ÚV stabilizací šíře do 8,8 m 63/ 25  250 g/m2</t>
  </si>
  <si>
    <t>369,12*1,02 'Přepočtené koeficientem množství</t>
  </si>
  <si>
    <t>31</t>
  </si>
  <si>
    <t>212752213</t>
  </si>
  <si>
    <t>Trativod z drenážních trubek plastových flexibilních D do 160 mm včetně lože otevřený výkop</t>
  </si>
  <si>
    <t>-626780257</t>
  </si>
  <si>
    <t>Trativody z drenážních trubek se zřízením štěrkopískového lože pod trubky a s jejich obsypem v průměrném celkovém množství do 0,15 m3/m v otevřeném výkopu z trubek plastových flexibilních D přes 100 do 160 mm</t>
  </si>
  <si>
    <t>za opěrnou zdí</t>
  </si>
  <si>
    <t>90.00</t>
  </si>
  <si>
    <t>32</t>
  </si>
  <si>
    <t>213141113</t>
  </si>
  <si>
    <t>Zřízení vrstvy z geotextilie v rovině nebo ve sklonu do 1:5 š do 8,5 m</t>
  </si>
  <si>
    <t>864378312</t>
  </si>
  <si>
    <t>Zřízení vrstvy z geotextilie filtrační, separační, odvodňovací, ochranné, výztužné nebo protierozní v rovině nebo ve sklonu do 1:5, šířky přes 6 do 8,5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</si>
  <si>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</si>
  <si>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33</t>
  </si>
  <si>
    <t>693112080</t>
  </si>
  <si>
    <t>textilie GEOFILTEX 73 73/100 1000 g/m2 do š 3 m</t>
  </si>
  <si>
    <t>1315866065</t>
  </si>
  <si>
    <t>Geotextilie geotextilie netkané GEOFILTEX 73 - SILTEX (polyesterová vlákna) 1.kvality s vyšší tepelnou odolností s vyšší odol.vůči ropným látkám než polypropylenová geotextilie do šíře 600 cm 73/100  1000 g/m2</t>
  </si>
  <si>
    <t>4620*1,15 'Přepočtené koeficientem množství</t>
  </si>
  <si>
    <t>34</t>
  </si>
  <si>
    <t>271572211</t>
  </si>
  <si>
    <t>Podsyp pod základové konstrukce se zhutněním z netříděného štěrkopísku</t>
  </si>
  <si>
    <t>-968930899</t>
  </si>
  <si>
    <t>Podsyp pod základové konstrukce se zhutněním a urovnáním povrchu ze štěrkopísku netříděného</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</si>
  <si>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</si>
  <si>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opěrná zeď</t>
  </si>
  <si>
    <t>88.00*0.20*0.10</t>
  </si>
  <si>
    <t>8.20*0.20*0.10</t>
  </si>
  <si>
    <t>35</t>
  </si>
  <si>
    <t>27911311R</t>
  </si>
  <si>
    <t xml:space="preserve">Vsakovací dren tl do 300 mm z tvárnic ztraceného bednění </t>
  </si>
  <si>
    <t>-187803394</t>
  </si>
  <si>
    <t>Základové zdi z tvárnic ztraceného bednění včetně výplně z betonu bez zvláštních nároků na vliv prostředí (X0, XC) třídy C 8/10, tloušťky zdiva přes 150 do 200 mm</t>
  </si>
  <si>
    <t>230,70*0,30</t>
  </si>
  <si>
    <t>Svislé a kompletní konstrukce</t>
  </si>
  <si>
    <t>36</t>
  </si>
  <si>
    <t>311361221</t>
  </si>
  <si>
    <t>Výztuž nosných zdí betonářskou ocelí 10 216</t>
  </si>
  <si>
    <t>726575233</t>
  </si>
  <si>
    <t>Výztuž nadzákladových zdí nosných svislých nebo odkloněných od svislice, rovných nebo oblých z betonářské oceli 10 216 (E)</t>
  </si>
  <si>
    <t>(88*2.0+8.2*1.6)*0.2*0.042</t>
  </si>
  <si>
    <t>37</t>
  </si>
  <si>
    <t>313271195</t>
  </si>
  <si>
    <t>Příplatek ke zdivu obkladovému z kvádrů betonových a tvárnic  za zalití dutin MC</t>
  </si>
  <si>
    <t>1129072057</t>
  </si>
  <si>
    <t>Zdivo z cihel a tvárnic nepálených obkladové z cihel betonových Příplatek k cenám za zálivku dutin tvárnic shora maltou cementovou</t>
  </si>
  <si>
    <t xml:space="preserve">Poznámka k souboru cen:
1. Ceny příplatku jsou určeny jen při použití tvárnic betonových (-1151) velikosti 440x290x215 mm.     Zálivka se provádí současně při zdění pro dosažení vyšší nosnosti zdiva. Výměra je m3 zdiva. </t>
  </si>
  <si>
    <t>88.00*0.20*(1.20+0.8)</t>
  </si>
  <si>
    <t>8.20*0.20*(0.95+0.65)</t>
  </si>
  <si>
    <t>38</t>
  </si>
  <si>
    <t>327591111</t>
  </si>
  <si>
    <t>Zřízení výplně za opěrami a protimrazové klíny z jílu</t>
  </si>
  <si>
    <t>-556822416</t>
  </si>
  <si>
    <t>Zřízení výplně a protimrazových klínů za opěrami z jílu včetně zhutnění</t>
  </si>
  <si>
    <t xml:space="preserve">Poznámka k souboru cen:
1. Cenu nelze použít pro výplně nebo klíny provedené z výkopku získaného na stavbě; tyto stavební     práce se oceňují cenami katalogu 800-1 Zemní práce. 2. V ceně nejsou započteny náklady na dodání jílu; dodání se oceňuje ve specifikaci. Ztratné lze     dohodnout ve výši 2 %. </t>
  </si>
  <si>
    <t>88.00*0.40*1.20</t>
  </si>
  <si>
    <t>39</t>
  </si>
  <si>
    <t>348272153</t>
  </si>
  <si>
    <t>Opěrná zeď tl 195 mm z betonových tvarovek jednostranně štípaných přírodních na MC vč spárování</t>
  </si>
  <si>
    <t>845268261</t>
  </si>
  <si>
    <t>Ploty z tvárnic betonových plotová zeď na maltu cementovou včetně spárování současně při zdění z tvarovek jednostranně štípaných, dutých přírodních, tloušťka zdiva 195 mm</t>
  </si>
  <si>
    <t xml:space="preserve">Poznámka k souboru cen: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</si>
  <si>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88.00*(1.20+0.8)</t>
  </si>
  <si>
    <t>u schodiště</t>
  </si>
  <si>
    <t>8.20*(0.95+0.65)</t>
  </si>
  <si>
    <t>40</t>
  </si>
  <si>
    <t>348272613</t>
  </si>
  <si>
    <t>Stříška pro zeď tl 195 mm z tvarovek broušených přírodních</t>
  </si>
  <si>
    <t>384309723</t>
  </si>
  <si>
    <t>Ploty z tvárnic betonových plotová stříška lepená mrazuvzdorným lepidlem z tvarovek broušených, plochých přírodních, tloušťka zdiva 195 mm</t>
  </si>
  <si>
    <t>Vodorovné konstrukce</t>
  </si>
  <si>
    <t>41</t>
  </si>
  <si>
    <t>45157777R</t>
  </si>
  <si>
    <t>Podklad nebo lože pod dlažbu vodorovný nebo do sklonu 1:5  písek hlinitý tl 50 mm</t>
  </si>
  <si>
    <t>288312177</t>
  </si>
  <si>
    <t>Podklad nebo lože pod dlažbu (přídlažbu) v ploše vodorovné nebo ve sklonu do 1:5, tloušťky od 30 do 100 mm z kameniva těženého</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</si>
  <si>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</si>
  <si>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42</t>
  </si>
  <si>
    <t>45157787R1</t>
  </si>
  <si>
    <t>Podklad nebo lože pod dlažbu vodorovný nebo do sklonu 1:5 štěrk hlinitý tl 100 mm</t>
  </si>
  <si>
    <t>-535202097</t>
  </si>
  <si>
    <t>Podklad nebo lože pod dlažbu (přídlažbu) v ploše vodorovné nebo ve sklonu do 1:5, tloušťky od 30 do 100 mm ze štěrkopísku</t>
  </si>
  <si>
    <t>Komunikace pozemní</t>
  </si>
  <si>
    <t>43</t>
  </si>
  <si>
    <t>564851111</t>
  </si>
  <si>
    <t>Podklad ze štěrkodrtě ŠD tl 150 mm</t>
  </si>
  <si>
    <t>455440182</t>
  </si>
  <si>
    <t>Podklad ze štěrkodrti ŠD s rozprostřením a zhutněním, po zhutnění tl. 150 mm</t>
  </si>
  <si>
    <t>44</t>
  </si>
  <si>
    <t>564861111</t>
  </si>
  <si>
    <t>Podklad ze štěrkodrtě ŠD tl 200 mm</t>
  </si>
  <si>
    <t>-1632373689</t>
  </si>
  <si>
    <t>Podklad ze štěrkodrti ŠD s rozprostřením a zhutněním, po zhutnění tl. 200 mm</t>
  </si>
  <si>
    <t>45</t>
  </si>
  <si>
    <t>564952111</t>
  </si>
  <si>
    <t>Podklad z mechanicky zpevněného kameniva MZK tl 150 mm</t>
  </si>
  <si>
    <t>955359792</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</si>
  <si>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</si>
  <si>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</si>
  <si>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46</t>
  </si>
  <si>
    <t>565145121</t>
  </si>
  <si>
    <t>Asfaltový beton vrstva podkladní ACP 16 (obalované kamenivo OKS) tl 60 mm š přes 3 m</t>
  </si>
  <si>
    <t>1055259812</t>
  </si>
  <si>
    <t>Asfaltový beton vrstva podkladní ACP 16 (obalované kamenivo střednězrnné - OKS) s rozprostřením a zhutněním v pruhu šířky přes 3 m, po zhutnění tl. 60 mm</t>
  </si>
  <si>
    <t xml:space="preserve">Poznámka k souboru cen:
1. ČSN EN 13108-1 připouští pro ACP 16 pouze tl. 50 až 80 mm. </t>
  </si>
  <si>
    <t>47</t>
  </si>
  <si>
    <t>573111112</t>
  </si>
  <si>
    <t>Postřik živičný infiltrační s posypem z asfaltu množství 1 kg/m2</t>
  </si>
  <si>
    <t>1490977444</t>
  </si>
  <si>
    <t>Postřik živičný infiltrační z asfaltu silničního s posypem kamenivem, v množství 1,00 kg/m2</t>
  </si>
  <si>
    <t>48</t>
  </si>
  <si>
    <t>573211111</t>
  </si>
  <si>
    <t>Postřik živičný spojovací z asfaltu v množství do 0,70 kg/m2</t>
  </si>
  <si>
    <t>1967848965</t>
  </si>
  <si>
    <t>Postřik živičný spojovací bez posypu kamenivem z asfaltu silničního, v množství od 0,50 do 0,70 kg/m2</t>
  </si>
  <si>
    <t>602,00</t>
  </si>
  <si>
    <t>16,00</t>
  </si>
  <si>
    <t>49</t>
  </si>
  <si>
    <t>577134141</t>
  </si>
  <si>
    <t>Asfaltový beton vrstva obrusná ACO 11 (ABS) tř. I tl 40 mm š přes 3 m z modifikovaného asfaltu</t>
  </si>
  <si>
    <t>-1990274154</t>
  </si>
  <si>
    <t>Asfaltový beton vrstva obrusná ACO 11 (ABS) s rozprostřením a se zhutněním z modifikovaného asfaltu v pruhu šířky přes 3 m tl. 40 mm</t>
  </si>
  <si>
    <t xml:space="preserve">Poznámka k souboru cen:
1. ČSN EN 13108-1 připouští pro ACO 11 pouze tl. 35 až 50 mm. </t>
  </si>
  <si>
    <t>50</t>
  </si>
  <si>
    <t>596211110</t>
  </si>
  <si>
    <t>Kladení zámkové dlažby komunikací pro pěší tl 60 mm skupiny A pl do 50 m2</t>
  </si>
  <si>
    <t>1547856701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</si>
  <si>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</si>
  <si>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</si>
  <si>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37,00+237,00</t>
  </si>
  <si>
    <t>51</t>
  </si>
  <si>
    <t>592450380</t>
  </si>
  <si>
    <t>dlažba zámková H-PROFIL HBB 20x16,5x6 cm přírodní</t>
  </si>
  <si>
    <t>228498578</t>
  </si>
  <si>
    <t>Dlaždice betonové dlažba zámková (ČSN EN 1338) dlažba H-PROFIL,  s fazetou 1 m2=36 kusů HBB  20 x 16,5 x 6 přírodní</t>
  </si>
  <si>
    <t>Poznámka k položce:
spotřeba: 36 kus/m2</t>
  </si>
  <si>
    <t>37*1,1 'Přepočtené koeficientem množství</t>
  </si>
  <si>
    <t>52</t>
  </si>
  <si>
    <t>592457390</t>
  </si>
  <si>
    <t>dlažba betonová velkoformátová tl. 6 cm</t>
  </si>
  <si>
    <t>kus</t>
  </si>
  <si>
    <t>1633548738</t>
  </si>
  <si>
    <t>Dlaždice betonové dlažba betonová na terasy povrch STANDARD BEST - PLATEN  60 x 60 x 6</t>
  </si>
  <si>
    <t>Poznámka k položce:
Spotřeba: 2,78 kus/m2</t>
  </si>
  <si>
    <t>237*1,1 'Přepočtené koeficientem množství</t>
  </si>
  <si>
    <t>53</t>
  </si>
  <si>
    <t>596412313</t>
  </si>
  <si>
    <t>Kladení dlažby z vegetačních tvárnic pozemních komunikací tl 100 mm přes 300 m2</t>
  </si>
  <si>
    <t>-1673415182</t>
  </si>
  <si>
    <t>Kladení dlažby z betonových vegetačních dlaždic pozemních komunikací s ložem z kameniva těženého nebo drceného tl. do 50 mm, s vyplněním spár a vegetačních otvorů, s hutněním vibrováním tl. 100 mm, bez rozlišení skupiny, pro plochy přes 300 m2</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</si>
  <si>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</si>
  <si>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komunikace</t>
  </si>
  <si>
    <t>2226,00</t>
  </si>
  <si>
    <t>stání</t>
  </si>
  <si>
    <t>2394,00</t>
  </si>
  <si>
    <t>54</t>
  </si>
  <si>
    <t>592281150</t>
  </si>
  <si>
    <t>tvárnice betonová zatravňovací 10, 60x40x10 cm</t>
  </si>
  <si>
    <t>-31949733</t>
  </si>
  <si>
    <t>Prefabrikáty pro komunální stavby a pro terénní úpravu ostatní betonové a železobetonové tvárnice zatravňovací tvárnice 10      60 x 40 x 10</t>
  </si>
  <si>
    <t>4620,00/0,24</t>
  </si>
  <si>
    <t>19250*1,01 'Přepočtené koeficientem množství</t>
  </si>
  <si>
    <t>Trubní vedení</t>
  </si>
  <si>
    <t>55</t>
  </si>
  <si>
    <t>89440121R</t>
  </si>
  <si>
    <t>Odstranění stávajících betonových skruží  a demontáž hydrantů vč zaslepení</t>
  </si>
  <si>
    <t>-1930509244</t>
  </si>
  <si>
    <t>Osazení betonových dílců pro šachty skruží rovných</t>
  </si>
  <si>
    <t>56</t>
  </si>
  <si>
    <t>89594131R</t>
  </si>
  <si>
    <t>Zřízení vpusti kanalizační uliční včetně dodání betonových dílců,koše a mříže</t>
  </si>
  <si>
    <t>887124857</t>
  </si>
  <si>
    <t>Zřízení vpusti kanalizační uliční z betonových dílců typ UVB-50</t>
  </si>
  <si>
    <t>Ostatní konstrukce a práce-bourání</t>
  </si>
  <si>
    <t>57</t>
  </si>
  <si>
    <t>914111111</t>
  </si>
  <si>
    <t>Montáž svislé dopravní značky do velikosti 1 m2 objímkami na sloupek nebo konzolu</t>
  </si>
  <si>
    <t>2117388251</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</si>
  <si>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</si>
  <si>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</si>
  <si>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58</t>
  </si>
  <si>
    <t>404442580</t>
  </si>
  <si>
    <t>značka svislá reflexní AL- 3M 500 x 700 mm IP12</t>
  </si>
  <si>
    <t>-1146180310</t>
  </si>
  <si>
    <t>Výrobky a zabezpečovací prvky pro zařízení silniční značky dopravní svislé FeZn  plech FeZn AL     plech Al NK, 3M   povrchová úprava reflexní fólií tř.1 obdélníkové značky IP8,IP9,IP11,IP12, IP13,IS15, IJ1-15, E2,E12 500x700 mm AL- 3M  reflexní tř.1</t>
  </si>
  <si>
    <t>59</t>
  </si>
  <si>
    <t>404442720</t>
  </si>
  <si>
    <t>značka svislá reflexní AL- 3M 1000 x 1500 mm IP25a,b</t>
  </si>
  <si>
    <t>949450616</t>
  </si>
  <si>
    <t>Výrobky a zabezpečovací prvky pro zařízení silniční značky dopravní svislé FeZn  plech FeZn AL     plech Al NK, 3M   povrchová úprava reflexní fólií tř.1 obdélníkové značky IP14-24, IP28, IP29, IS9-11, IS23, IP25, IP27 1000x1500 mm AL- 3M  reflexní tř.1</t>
  </si>
  <si>
    <t>60</t>
  </si>
  <si>
    <t>404443340</t>
  </si>
  <si>
    <t>značka svislá reflexní AL- 3M 500 x 150 mm E8</t>
  </si>
  <si>
    <t>1573704358</t>
  </si>
  <si>
    <t>Výrobky a zabezpečovací prvky pro zařízení silniční značky dopravní svislé FeZn  plech FeZn AL     plech Al NK, 3M   povrchová úprava reflexní fólií tř.1 obdélníkové značky E3a, E3b, E4, E5, E8d, E8c, E8a,E8b 500 x 150 mm AL- 3M  reflexní tř.1</t>
  </si>
  <si>
    <t>61</t>
  </si>
  <si>
    <t>914511112</t>
  </si>
  <si>
    <t>Montáž sloupku dopravních značek délky do 3,5 m s betonovým základem a patkou</t>
  </si>
  <si>
    <t>1853927437</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</si>
  <si>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</si>
  <si>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</si>
  <si>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62</t>
  </si>
  <si>
    <t>404452400</t>
  </si>
  <si>
    <t>patka hliníková HP 60</t>
  </si>
  <si>
    <t>-1306910691</t>
  </si>
  <si>
    <t>Výrobky a zabezpečovací prvky pro zařízení silniční značky dopravní svislé patky hliníkové HP 60</t>
  </si>
  <si>
    <t>63</t>
  </si>
  <si>
    <t>404452250</t>
  </si>
  <si>
    <t>sloupek Zn 60 - 350</t>
  </si>
  <si>
    <t>782271174</t>
  </si>
  <si>
    <t>Výrobky a zabezpečovací prvky pro zařízení silniční značky dopravní svislé sloupky Zn 60 - 350</t>
  </si>
  <si>
    <t>64</t>
  </si>
  <si>
    <t>404452530</t>
  </si>
  <si>
    <t>víčko plastové na sloupek 60</t>
  </si>
  <si>
    <t>-1087053594</t>
  </si>
  <si>
    <t>Výrobky a zabezpečovací prvky pro zařízení silniční značky dopravní svislé víčka plastová na sloupek 60</t>
  </si>
  <si>
    <t>65</t>
  </si>
  <si>
    <t>404452560</t>
  </si>
  <si>
    <t>upínací svorka na sloupek US 60</t>
  </si>
  <si>
    <t>-827934834</t>
  </si>
  <si>
    <t>Výrobky a zabezpečovací prvky pro zařízení silniční značky dopravní svislé upínací svorky na sloupek US 60</t>
  </si>
  <si>
    <t>66</t>
  </si>
  <si>
    <t>915211112</t>
  </si>
  <si>
    <t>Vodorovné dopravní značení retroreflexním bílým plastem dělící čáry souvislé šířky 125 mm</t>
  </si>
  <si>
    <t>207614615</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</si>
  <si>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</si>
  <si>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912 21 a 915 22 určuje v m a u cen 915 23 v m2 stříkané     plochy bez mezer. </t>
  </si>
  <si>
    <t>parkovací stání</t>
  </si>
  <si>
    <t>1036.00</t>
  </si>
  <si>
    <t>67</t>
  </si>
  <si>
    <t>915231112</t>
  </si>
  <si>
    <t>Vodorovné dopravní značení retroreflexním bílým plastem přechody pro chodce, šipky nebo symboly</t>
  </si>
  <si>
    <t>-2065879907</t>
  </si>
  <si>
    <t>Vodorovné dopravní značení stříkaným plastem přechody pro chodce, šipky, symboly nápisy bílé retroreflexní</t>
  </si>
  <si>
    <t>invalida</t>
  </si>
  <si>
    <t>7*18.00</t>
  </si>
  <si>
    <t>68</t>
  </si>
  <si>
    <t>915611111</t>
  </si>
  <si>
    <t>Předznačení vodorovného liniového značení</t>
  </si>
  <si>
    <t>1309035697</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</si>
  <si>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</si>
  <si>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</si>
  <si>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69</t>
  </si>
  <si>
    <t>915621111</t>
  </si>
  <si>
    <t>Předznačení vodorovného plošného značení</t>
  </si>
  <si>
    <t>-77424561</t>
  </si>
  <si>
    <t>Předznačení pro vodorovné značení stříkané barvou nebo prováděné z nátěrových hmot plošné šipky, symboly, nápisy</t>
  </si>
  <si>
    <t>70</t>
  </si>
  <si>
    <t>916131113</t>
  </si>
  <si>
    <t>Osazení silničního obrubníku betonového ležatého s boční opěrou do lože z betonu prostého</t>
  </si>
  <si>
    <t>1129502753</t>
  </si>
  <si>
    <t>Osazení silničního obrubníku betonového se zřízením lože, s vyplněním a zatřením spár cementovou maltou ležatého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</si>
  <si>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</si>
  <si>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555,00</t>
  </si>
  <si>
    <t>69,00</t>
  </si>
  <si>
    <t>71</t>
  </si>
  <si>
    <t>592SPCM 02</t>
  </si>
  <si>
    <t>obrubník betonový silniční CSB T8</t>
  </si>
  <si>
    <t>-1849014265</t>
  </si>
  <si>
    <t>obrubníky betonové a železobetonové obrubníky ABO  13-10      100 x 10 x 25</t>
  </si>
  <si>
    <t>72</t>
  </si>
  <si>
    <t>592SPCM 05</t>
  </si>
  <si>
    <t>obrubník betonový silniční CSB H25 100x15x25 cm</t>
  </si>
  <si>
    <t>710428139</t>
  </si>
  <si>
    <t>obrubníky betonové a železobetonové obrubník silniční přír. šedá         100 x 15 x 25</t>
  </si>
  <si>
    <t>73</t>
  </si>
  <si>
    <t>919735111</t>
  </si>
  <si>
    <t>Řezání stávajícího živičného krytu hl do 50 mm</t>
  </si>
  <si>
    <t>-1676364571</t>
  </si>
  <si>
    <t>Řezání stávajícího živičného krytu nebo podkladu hloubky do 50 mm</t>
  </si>
  <si>
    <t xml:space="preserve">Poznámka k souboru cen:
1. V cenách jsou započteny i náklady na spotřebu vody. </t>
  </si>
  <si>
    <t>74</t>
  </si>
  <si>
    <t>935932119</t>
  </si>
  <si>
    <t>Odvodňovací žlab ACO MultiDrain V 100S</t>
  </si>
  <si>
    <t>-1772721446</t>
  </si>
  <si>
    <t>Odvodňovací plastový žlab pro třídu zatížení A 15 vnitřní šířky 100 mm s krycím roštem děrovaným z pozinkované oceli</t>
  </si>
  <si>
    <t xml:space="preserve">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</si>
  <si>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75</t>
  </si>
  <si>
    <t>938909331</t>
  </si>
  <si>
    <t>Očištění povrchu po odfrézování</t>
  </si>
  <si>
    <t>463401290</t>
  </si>
  <si>
    <t>Čištění vozovek metením bláta, prachu nebo hlinitého nánosu s odklizením na hromady na vzdálenost do 20 m nebo naložením na dopravní prostředek ručně povrchu podkladu nebo krytu betonového nebo živičného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</si>
  <si>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</si>
  <si>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76</t>
  </si>
  <si>
    <t>953961117</t>
  </si>
  <si>
    <t>Kotvy chemickým tmelem M 27 hl 240 mm do betonu, ŽB nebo kamene s vyvrtáním otvoru</t>
  </si>
  <si>
    <t>-76299285</t>
  </si>
  <si>
    <t>Kotvy chemické s vyvrtáním otvoru do betonu, železobetonu nebo tvrdého kamene tmel, velikost M 27, hloubka 240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</si>
  <si>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</si>
  <si>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kotvení sloupků zábradlí</t>
  </si>
  <si>
    <t>16.00</t>
  </si>
  <si>
    <t>77</t>
  </si>
  <si>
    <t>961044111</t>
  </si>
  <si>
    <t>Bourání základů z betonu prostého</t>
  </si>
  <si>
    <t>-1757209556</t>
  </si>
  <si>
    <t>Bourání základů z betonu prostého</t>
  </si>
  <si>
    <t>podezdívka oplocení</t>
  </si>
  <si>
    <t>(4.20+2.10+8.30+4.20)*0.30*0.30</t>
  </si>
  <si>
    <t>78</t>
  </si>
  <si>
    <t>962042321</t>
  </si>
  <si>
    <t>Bourání zdiva nadzákladového z betonu prostého přes 1 m3</t>
  </si>
  <si>
    <t>-17446802</t>
  </si>
  <si>
    <t>Bourání zdiva z betonu prostého nadzákladového objemu přes 1 m3</t>
  </si>
  <si>
    <t xml:space="preserve">Poznámka k souboru cen:
1. Bourání pilířů o průřezu přes 0,36 m2 se oceňuje cenami -2320 a - 2321 jako bourání zdiva     nadzákladového z betonu prostého. </t>
  </si>
  <si>
    <t>plotová podezdívka</t>
  </si>
  <si>
    <t>18.80*0.30*0.50</t>
  </si>
  <si>
    <t>79</t>
  </si>
  <si>
    <t>96305494R</t>
  </si>
  <si>
    <t>Odřiznutí stávajícího betonového schodiště vč záladu</t>
  </si>
  <si>
    <t>ks</t>
  </si>
  <si>
    <t>1993865028</t>
  </si>
  <si>
    <t>Bourání železobetonových schodnic jakékoliv délky</t>
  </si>
  <si>
    <t>80</t>
  </si>
  <si>
    <t>966072811</t>
  </si>
  <si>
    <t>Rozebrání rámového oplocení na ocelové sloupky výšky do 2m</t>
  </si>
  <si>
    <t>1353533972</t>
  </si>
  <si>
    <t>Rozebrání oplocení z dílců rámových na ocelové sloupky, výšky přes 1 do 2 m</t>
  </si>
  <si>
    <t xml:space="preserve">Poznámka k souboru cen:
1. V cenách nejsou započteny náklady na demontáž sloupků. </t>
  </si>
  <si>
    <t>5*2.10</t>
  </si>
  <si>
    <t>81</t>
  </si>
  <si>
    <t>966073813</t>
  </si>
  <si>
    <t>Rozebrání vrat a vrátek k oplocení plochy do 20 m2</t>
  </si>
  <si>
    <t>-1313299676</t>
  </si>
  <si>
    <t>Rozebrání vrat a vrátek k oplocení plochy jednotlivě přes 10 do 20 m2</t>
  </si>
  <si>
    <t>997</t>
  </si>
  <si>
    <t>Přesun sutě</t>
  </si>
  <si>
    <t>82</t>
  </si>
  <si>
    <t>997221551</t>
  </si>
  <si>
    <t>Vodorovná doprava suti ze sypkých materiálů do 1 km</t>
  </si>
  <si>
    <t>-1631348043</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</si>
  <si>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</si>
  <si>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</si>
  <si>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0.320</t>
  </si>
  <si>
    <t>22.50+3.384+6.204+0.440</t>
  </si>
  <si>
    <t>134.88</t>
  </si>
  <si>
    <t>1.648</t>
  </si>
  <si>
    <t>83</t>
  </si>
  <si>
    <t>997221559</t>
  </si>
  <si>
    <t>Příplatek ZKD 1 km u vodorovné dopravy suti ze sypkých materiálů</t>
  </si>
  <si>
    <t>-260034571</t>
  </si>
  <si>
    <t>Vodorovná doprava suti bez naložení, ale se složením a s hrubým urovnáním Příplatek k ceně za každý další i započatý 1 km přes 1 km</t>
  </si>
  <si>
    <t>169,376*10 'Přepočtené koeficientem množství</t>
  </si>
  <si>
    <t>84</t>
  </si>
  <si>
    <t>997221561</t>
  </si>
  <si>
    <t>Vodorovná doprava suti z kusových materiálů do 1 km</t>
  </si>
  <si>
    <t>-1320849752</t>
  </si>
  <si>
    <t>Vodorovná doprava suti bez naložení, ale se složením a s hrubým urovnáním z kusových materiálů, na vzdálenost do 1 km</t>
  </si>
  <si>
    <t>79.46</t>
  </si>
  <si>
    <t>0.925</t>
  </si>
  <si>
    <t>0.097</t>
  </si>
  <si>
    <t>0.400</t>
  </si>
  <si>
    <t>85</t>
  </si>
  <si>
    <t>997221569</t>
  </si>
  <si>
    <t>Příplatek ZKD 1 km u vodorovné dopravy suti z kusových materiálů</t>
  </si>
  <si>
    <t>-257864451</t>
  </si>
  <si>
    <t>80,883*10 'Přepočtené koeficientem množství</t>
  </si>
  <si>
    <t>86</t>
  </si>
  <si>
    <t>997221611</t>
  </si>
  <si>
    <t>Nakládání suti na dopravní prostředky pro vodorovnou dopravu</t>
  </si>
  <si>
    <t>-916832014</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</si>
  <si>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</si>
  <si>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</si>
  <si>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87</t>
  </si>
  <si>
    <t>997221612</t>
  </si>
  <si>
    <t>Nakládání vybouraných hmot na dopravní prostředky pro vodorovnou dopravu</t>
  </si>
  <si>
    <t>325747275</t>
  </si>
  <si>
    <t>Nakládání na dopravní prostředky pro vodorovnou dopravu vybouraných hmot</t>
  </si>
  <si>
    <t>88</t>
  </si>
  <si>
    <t>997221815</t>
  </si>
  <si>
    <t>Poplatek za uložení betonového odpadu na skládce (skládkovné)</t>
  </si>
  <si>
    <t>2024485635</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</si>
  <si>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</si>
  <si>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</si>
  <si>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79.46+0.925</t>
  </si>
  <si>
    <t>89</t>
  </si>
  <si>
    <t>997221845</t>
  </si>
  <si>
    <t>Poplatek za uložení odpadu z asfaltových povrchů na skládce (skládkovné)</t>
  </si>
  <si>
    <t>-920970670</t>
  </si>
  <si>
    <t>Poplatek za uložení stavebního odpadu na skládce (skládkovné) z asfaltových povrchů</t>
  </si>
  <si>
    <t>90</t>
  </si>
  <si>
    <t>997221855</t>
  </si>
  <si>
    <t>Poplatek za uložení odpadu z kameniva na skládce (skládkovné)</t>
  </si>
  <si>
    <t>-1658003406</t>
  </si>
  <si>
    <t>Poplatek za uložení stavebního odpadu na skládce (skládkovné) z kameniva</t>
  </si>
  <si>
    <t>134.88+0.320</t>
  </si>
  <si>
    <t>91</t>
  </si>
  <si>
    <t>997013831</t>
  </si>
  <si>
    <t>Poplatek za uložení stavebního směsného odpadu na skládce (skládkovné)</t>
  </si>
  <si>
    <t>-1652213884</t>
  </si>
  <si>
    <t>Poplatek za uložení stavebního odpadu na skládce (skládkovné) směsného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</si>
  <si>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</si>
  <si>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kov</t>
  </si>
  <si>
    <t>998</t>
  </si>
  <si>
    <t>Přesun hmot</t>
  </si>
  <si>
    <t>92</t>
  </si>
  <si>
    <t>998223011</t>
  </si>
  <si>
    <t>Přesun hmot pro pozemní komunikace s krytem dlážděným</t>
  </si>
  <si>
    <t>1207329661</t>
  </si>
  <si>
    <t>Přesun hmot pro pozemní komunikace s krytem dlážděným dopravní vzdálenost do 200 m jakékoliv délky objektu</t>
  </si>
  <si>
    <t>PSV</t>
  </si>
  <si>
    <t>Práce a dodávky PSV</t>
  </si>
  <si>
    <t>711</t>
  </si>
  <si>
    <t>Izolace proti vodě, vlhkosti a plynům</t>
  </si>
  <si>
    <t>99</t>
  </si>
  <si>
    <t>711112012</t>
  </si>
  <si>
    <t>Provedení izolace proti zemní vlhkosti svislé za studena nátěrem tekutou lepenkou</t>
  </si>
  <si>
    <t>319915331</t>
  </si>
  <si>
    <t>Provedení izolace proti zemní vlhkosti natěradly a tmely za studena na ploše svislé S nátěrem tekutou lepenkou</t>
  </si>
  <si>
    <t xml:space="preserve">Poznámka k souboru cen:
1. Izolace plochy jednotlivě do 10 m2 se oceňují skladebně cenou příslušné izolace a cenou 711     19-9095 Příplatek za plochu do 10 m2. </t>
  </si>
  <si>
    <t>88*(1.2+0.8+0.8)</t>
  </si>
  <si>
    <t>zeď</t>
  </si>
  <si>
    <t>8.2*(0.95+0.65+0.65)</t>
  </si>
  <si>
    <t>schodiště</t>
  </si>
  <si>
    <t>245510320</t>
  </si>
  <si>
    <t>nátěr hydroizolační - tekutá lepenka, Duroflex bal. 30 kg</t>
  </si>
  <si>
    <t>-773549423</t>
  </si>
  <si>
    <t>Materiály chemické pro výrobu stavební a příbuzné obory hydroizolace nátěr hydroizolační - tekutá lepenka dvousložková polymerní disperze a cementová směs izolace betonu, obkladů a dlažeb Duroflex   bal. 30 kg</t>
  </si>
  <si>
    <t>Poznámka k položce:
Spotřeba: 1 vrstva 1,5 kg/m2</t>
  </si>
  <si>
    <t>264.85</t>
  </si>
  <si>
    <t>264,85*1,5 'Přepočtené koeficientem množství</t>
  </si>
  <si>
    <t>93</t>
  </si>
  <si>
    <t>711161303</t>
  </si>
  <si>
    <t>Izolace proti zemní vlhkosti stěn foliemi nopovými pro běžné podmínky  tl. 0,4 mm šířky 1,5 m</t>
  </si>
  <si>
    <t>740570568</t>
  </si>
  <si>
    <t>Izolace proti zemní vlhkosti nopovými foliemi FONDALINE základů nebo stěn pro běžné podmínky tloušťky 0,4 mm, šířky 1,5 m</t>
  </si>
  <si>
    <t xml:space="preserve">Poznámka k souboru cen:
1. V cenách -1302 až -1361 nejsou započteny náklady na ukončení izolace lištou. 2. Prostupy izolací se oceňují cenami souboru 711 76 - Provedení detailů fóliemi. </t>
  </si>
  <si>
    <t>u vsakovacího drenu</t>
  </si>
  <si>
    <t>230.70*1.20</t>
  </si>
  <si>
    <t>88.00*1.20</t>
  </si>
  <si>
    <t>94</t>
  </si>
  <si>
    <t>998711201</t>
  </si>
  <si>
    <t>Přesun hmot procentní pro izolace proti vodě, vlhkosti a plynům v objektech v do 6 m</t>
  </si>
  <si>
    <t>-946767310</t>
  </si>
  <si>
    <t>Přesun hmot pro izolace proti vodě, vlhkosti a plynům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</si>
  <si>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</si>
  <si>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</si>
  <si>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</si>
  <si>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95</t>
  </si>
  <si>
    <t>76722051R</t>
  </si>
  <si>
    <t xml:space="preserve">Schodiště z pozinkované oceli a zábradlí </t>
  </si>
  <si>
    <t>1006766005</t>
  </si>
  <si>
    <t>Montáž schodišťového zábradlí z profilové oceli na ocelovou konstrukci, hmotnosti 1 m zábradlí do 20 kg</t>
  </si>
  <si>
    <t>vč připevnění do stávající betonové podesty</t>
  </si>
  <si>
    <t>kotveno do nové opěrné zdi</t>
  </si>
  <si>
    <t>1.00</t>
  </si>
  <si>
    <t>96</t>
  </si>
  <si>
    <t>998767201</t>
  </si>
  <si>
    <t>Přesun hmot procentní pro zámečnické konstrukce v objektech v do 6 m</t>
  </si>
  <si>
    <t>727548679</t>
  </si>
  <si>
    <t>Přesun hmot pro zámečnické konstrukce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</si>
  <si>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</si>
  <si>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Práce a dodávky M</t>
  </si>
  <si>
    <t>22-M</t>
  </si>
  <si>
    <t>Montáže technologických zařízení pro dopravní stavby</t>
  </si>
  <si>
    <t>97</t>
  </si>
  <si>
    <t>22086020R</t>
  </si>
  <si>
    <t>Parkovištní automatická vjezdová a výjezdová závora</t>
  </si>
  <si>
    <t>-1078443322</t>
  </si>
  <si>
    <t>Uvedení do trvalého provozu parkovištní závory</t>
  </si>
  <si>
    <t>301 - SO 301 VODOHOSPODÁŘSKÉ OBJEKTY</t>
  </si>
  <si>
    <t>132201201</t>
  </si>
  <si>
    <t>Hloubení rýh š do 2000 mm v hornině tř. 3 objemu do 100 m3</t>
  </si>
  <si>
    <t>-2054602671</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</si>
  <si>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</si>
  <si>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</si>
  <si>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132201209</t>
  </si>
  <si>
    <t>Příplatek za lepivost k hloubení rýh š do 2000 mm v hornině tř. 3</t>
  </si>
  <si>
    <t>352034395</t>
  </si>
  <si>
    <t>Hloubení zapažených i nezapažených rýh šířky přes 600 do 2 000 mm s urovnáním dna do předepsaného profilu a spádu v hornině tř. 3 Příplatek k cenám za lepivost horniny tř. 3</t>
  </si>
  <si>
    <t>63,2*0,5 'Přepočtené koeficientem množství</t>
  </si>
  <si>
    <t>151101101</t>
  </si>
  <si>
    <t>Zřízení příložného pažení a rozepření stěn rýh hl do 2 m</t>
  </si>
  <si>
    <t>-247846844</t>
  </si>
  <si>
    <t>Zřízení pažení a rozepření stěn rýh pro podzemní vedení pro všechny šířky rýhy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</si>
  <si>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</si>
  <si>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151101111</t>
  </si>
  <si>
    <t>Odstranění příložného pažení a rozepření stěn rýh hl do 2 m</t>
  </si>
  <si>
    <t>1745125776</t>
  </si>
  <si>
    <t>Odstranění pažení a rozepření stěn rýh pro podzemní vedení s uložením materiálu na vzdálenost do 3 m od kraje výkopu příložné, hloubky do 2 m</t>
  </si>
  <si>
    <t>151101301</t>
  </si>
  <si>
    <t>Zřízení rozepření stěn při pažení příložném hl do 4 m</t>
  </si>
  <si>
    <t>-1712932643</t>
  </si>
  <si>
    <t>Zřízení rozepření zapažených stěn výkopů s potřebným přepažováním při roubení příložném, hloubky do 4 m</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</si>
  <si>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</si>
  <si>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151101311</t>
  </si>
  <si>
    <t>Odstranění rozepření stěn při pažení příložném hl do 4 m</t>
  </si>
  <si>
    <t>1332197069</t>
  </si>
  <si>
    <t>Odstranění rozepření stěn výkopů s uložením materiálu na vzdálenost do 3 m od okraje výkopu roubení příložného, hloubky do 4 m</t>
  </si>
  <si>
    <t>-1783200562</t>
  </si>
  <si>
    <t>-66898611</t>
  </si>
  <si>
    <t>167101101</t>
  </si>
  <si>
    <t>Nakládání výkopku z hornin tř. 1 až 4 do 100 m3</t>
  </si>
  <si>
    <t>-1577805282</t>
  </si>
  <si>
    <t>Nakládání, skládání a překládání neulehlého výkopku nebo sypaniny nakládání, množství do 100 m3, z hornin tř. 1 až 4</t>
  </si>
  <si>
    <t>vytlačená zemina</t>
  </si>
  <si>
    <t>obsyp</t>
  </si>
  <si>
    <t>lože</t>
  </si>
  <si>
    <t>9,54</t>
  </si>
  <si>
    <t>-548528222</t>
  </si>
  <si>
    <t>-489349617</t>
  </si>
  <si>
    <t>25,54*1,59 'Přepočtené koeficientem množství</t>
  </si>
  <si>
    <t>270065841</t>
  </si>
  <si>
    <t xml:space="preserve">zpětný zásyp </t>
  </si>
  <si>
    <t>37,66</t>
  </si>
  <si>
    <t>175151101</t>
  </si>
  <si>
    <t>Obsypání potrubí strojně sypaninou bez prohození, uloženou do 3 m</t>
  </si>
  <si>
    <t>1902758443</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</si>
  <si>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</si>
  <si>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</si>
  <si>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16,00-7,65</t>
  </si>
  <si>
    <t>583313480</t>
  </si>
  <si>
    <t>kamenivo těžené drobné  frakce 0-4</t>
  </si>
  <si>
    <t>-1656160873</t>
  </si>
  <si>
    <t>Kamenivo přírodní těžené pro stavební účely  PTK  (drobné, hrubé, štěrkopísky) kamenivo těžené drobné D&lt;=2 mm (ČSN EN 13043 ) D&lt;=4 mm (ČSN EN 12620, ČSN EN 13139 ) d=0 mm, D&lt;=6,3 mm (ČSN EN 13242) frakce  0-4  Horní Řasnice</t>
  </si>
  <si>
    <t>8,35*2 'Přepočtené koeficientem množství</t>
  </si>
  <si>
    <t>451573111</t>
  </si>
  <si>
    <t>Lože pod potrubí otevřený výkop ze štěrkopísku</t>
  </si>
  <si>
    <t>1967721397</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</si>
  <si>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</si>
  <si>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</si>
  <si>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85126113R</t>
  </si>
  <si>
    <t>Demontáž potrubí z trub litinových DN 100 vč naložení a odvozu na skládku</t>
  </si>
  <si>
    <t>2045648458</t>
  </si>
  <si>
    <t>Montáž potrubí z trub litinových tlakových hrdlových v otevřeném výkopu s integrovaným těsněním DN 100</t>
  </si>
  <si>
    <t>85726412R</t>
  </si>
  <si>
    <t>Montáž  tvarovek  přírubových otevřený výkop DN 100</t>
  </si>
  <si>
    <t>833998905</t>
  </si>
  <si>
    <t>Montáž litinových tvarovek na potrubí litinovém tlakovém odbočných na potrubí z trub přírubových v otevřeném výkopu, kanálu nebo v šachtě DN 100</t>
  </si>
  <si>
    <t>55254048R</t>
  </si>
  <si>
    <t>koleno přírubové DN 100 90st č.8530</t>
  </si>
  <si>
    <t>-2141337458</t>
  </si>
  <si>
    <t>Trouby a tvarovky litinové tlakové kolena přírubová s patkou 90° zn. N tvárná litina dle ČSN EN 545 uvnitř i vně: práškový epoxid dle GSK-RAL, min. tl. 250 µm DN 100</t>
  </si>
  <si>
    <t>55254063R</t>
  </si>
  <si>
    <t>koleno přírubové s patkou DN 100 90st č.5049</t>
  </si>
  <si>
    <t>989405575</t>
  </si>
  <si>
    <t>Trouby a tvarovky litinové tlakové kolena přírubová s hrdlem a patkou 90° zn. EN tvárná litina dle ČSN EN 545 uvnitř i vně: práškový epoxid dle GSK-RAL, min. tl. 250 µm DN 100</t>
  </si>
  <si>
    <t>28613290R</t>
  </si>
  <si>
    <t>přírubový T-kus  DN 100/100 č.8510</t>
  </si>
  <si>
    <t>-497164909</t>
  </si>
  <si>
    <t>Trubky z polyetylénu drenážní systémy víceúčelové PE drenážní systém Korusil SN8 TP PE-HD plně vsakovací drenážní trubka příslušenství Strabusil T-kus DN 100</t>
  </si>
  <si>
    <t>28613291R</t>
  </si>
  <si>
    <t>dvoupřírubový kus DN 100, dl. 100 mm č.8500</t>
  </si>
  <si>
    <t>-1073837950</t>
  </si>
  <si>
    <t>28613292R</t>
  </si>
  <si>
    <t>příruba jištěná proti posunu pro PE d.110 č.0400</t>
  </si>
  <si>
    <t>306043876</t>
  </si>
  <si>
    <t>28613293R</t>
  </si>
  <si>
    <t>příruba jištěná proti posunu pro LT DN 100 č.7602</t>
  </si>
  <si>
    <t>-962607306</t>
  </si>
  <si>
    <t>871251141</t>
  </si>
  <si>
    <t>Montáž potrubí z PE100 SDR 11 otevřený výkop svařovaných na tupo D 110 x 10,0 mm</t>
  </si>
  <si>
    <t>115565476</t>
  </si>
  <si>
    <t>Montáž vodovodního potrubí z plastů v otevřeném výkopu z polyetylenu PE 100 svařovaných na tupo SDR 11/PN16 D 110 x 10,0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</si>
  <si>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</si>
  <si>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286136010</t>
  </si>
  <si>
    <t xml:space="preserve">potrubí dvouvrstvé PE100 RC se signalizačním vodičem SDR 11, 110x10,0. </t>
  </si>
  <si>
    <t>-174009869</t>
  </si>
  <si>
    <t>Trubky z polyetylénu vodovodní potrubí PE PE100 potrubí - pro rozvody vody dvouvrstvé potrubí PE 100 s 10% signalizační vrstvou (od d32 do d450) SDR 11, délka 12 m 110x10,0</t>
  </si>
  <si>
    <t>51*1,5 'Přepočtené koeficientem množství</t>
  </si>
  <si>
    <t>877261101</t>
  </si>
  <si>
    <t>Montáž elektrospojek na potrubí z PE trub D 110</t>
  </si>
  <si>
    <t>938813322</t>
  </si>
  <si>
    <t>Montáž tvarovek na vodovodním plastovém potrubí z polyetylenu PE 100 elektrotvarovek SDR 11/PN16 spojek nebo redukcí D 110</t>
  </si>
  <si>
    <t xml:space="preserve">Poznámka k souboru cen:
1. V cenách montáže tvarovek nejsou započteny náklady na dodání tvarovek. Tyto náklady se oceňují     ve specifikaci. </t>
  </si>
  <si>
    <t>286159750</t>
  </si>
  <si>
    <t>elektrospojka SDR 11, PE 100, PN 16 d 110</t>
  </si>
  <si>
    <t>-51708996</t>
  </si>
  <si>
    <t>Trubky z polypropylénu a kombinované pro rozvod pitné a teplé užitkové vody PE elektrotvarovky elektrospojka SDR 11, PE 100 - Radius, PN 16 d 110</t>
  </si>
  <si>
    <t>877261113</t>
  </si>
  <si>
    <t>Montáž elektro T-kusů na potrubí z PE trub D 110</t>
  </si>
  <si>
    <t>1976649796</t>
  </si>
  <si>
    <t>Montáž tvarovek na vodovodním plastovém potrubí z polyetylenu PE 100 elektrotvarovek SDR 11/PN16 T-kusů D 110</t>
  </si>
  <si>
    <t>286149610</t>
  </si>
  <si>
    <t>elektro T-kus rovnoramenný, PE 100, PN 16, d 110</t>
  </si>
  <si>
    <t>-1649780800</t>
  </si>
  <si>
    <t>Trubky z polypropylénu a kombinované pro rozvod pitné a teplé užitkové vody PE elektrotvarovky elektro T-kus rovnoramenný, PE 100, PN 16 d 110</t>
  </si>
  <si>
    <t>87726111R</t>
  </si>
  <si>
    <t>Montáž elektrokolen 30° na potrubí z PE trub D 110</t>
  </si>
  <si>
    <t>1640944981</t>
  </si>
  <si>
    <t>Montáž tvarovek na vodovodním plastovém potrubí z polyetylenu PE 100 elektrotvarovek SDR 11/PN16 kolen 45 st. D 110</t>
  </si>
  <si>
    <t>286149490</t>
  </si>
  <si>
    <t>elektrokoleno 30°, PE 100, PN 16, d 110</t>
  </si>
  <si>
    <t>1504792752</t>
  </si>
  <si>
    <t>Trubky z polypropylénu a kombinované pro rozvod pitné a teplé užitkové vody PE elektrotvarovky elektrokoleno 45°, PE 100, PN 16 d 110</t>
  </si>
  <si>
    <t>87922111R</t>
  </si>
  <si>
    <t>Napojení přeložky na stávající vodovod</t>
  </si>
  <si>
    <t>459018106</t>
  </si>
  <si>
    <t>Montáž napojení vodovodní přípojky v otevřeném výkopu ve sklonu přes 20 % DN 63</t>
  </si>
  <si>
    <t>891261111</t>
  </si>
  <si>
    <t>Montáž vodovodních šoupátek otevřený výkop DN 100</t>
  </si>
  <si>
    <t>1364216361</t>
  </si>
  <si>
    <t>Montáž vodovodních armatur na potrubí šoupátek v otevřeném výkopu nebo v šachtách s osazením zemní soupravy (bez poklopů) DN 100</t>
  </si>
  <si>
    <t xml:space="preserve">Poznámka k souboru cen:
1. V cenách jsou započteny i náklady:     a) u šoupátek ceny -1111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</si>
  <si>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42291080R</t>
  </si>
  <si>
    <t>E2 šoupátko s přírubami krátké DN 100 č.4000E2</t>
  </si>
  <si>
    <t>579135126</t>
  </si>
  <si>
    <t>Díly (sestavy) k armaturám průmyslovým soupravy zemní LADA pro ovládání armatur zakopaných v zemi typ A pro šoupátko EKO, BETA 200, BETA Zz, BETA-Z DN 40 a 50 nástavec a spojka z tvárné litiny GGG-40, prodlužovací tyč z uhlíkové oceli, ochranná trubka z plastu, kolíky z nerezu pro krycí hloubku Rd 2,0 m DN 100-150 mm</t>
  </si>
  <si>
    <t>42291081R</t>
  </si>
  <si>
    <t>zemní souprava pro šoupě DN 100 č.9500E2</t>
  </si>
  <si>
    <t>973664762</t>
  </si>
  <si>
    <t>42291082R</t>
  </si>
  <si>
    <t>univerzální podkladová deska č.3481</t>
  </si>
  <si>
    <t>731374997</t>
  </si>
  <si>
    <t>89126721R</t>
  </si>
  <si>
    <t>Montáž hydrantů podzemních DN 100</t>
  </si>
  <si>
    <t>710358579</t>
  </si>
  <si>
    <t>Montáž vodovodních armatur na potrubí hydrantů nadzemních DN 100</t>
  </si>
  <si>
    <t>42273660R</t>
  </si>
  <si>
    <t>hydrant podzemní DN100 č.K240</t>
  </si>
  <si>
    <t>-441615679</t>
  </si>
  <si>
    <t>Armatury speciální ostatní do PN 40 hydranty podzemní DN 80, PN 16, tvárná litina, HVĚZDA podzemní hydrant dvojitý uzávěr s koulí 12.1.1 výška krytí 1000 mm</t>
  </si>
  <si>
    <t>Poznámka k položce:
Dvojitý uzávěr s koulí. Tvárná litina. Epoxidace dle DIN 30677-2 a GSK. Nerezové silnostěné vřeteno s prolisy. Ochranný kryt odvodnění.Manžeta proti vnikání nečistot. Vizuelní odlišení délky hydrantu. Možnost demontáže vnitřních částí za provozu. Příslušenství: hydrantová drenáž, hydrantový poklop</t>
  </si>
  <si>
    <t>42273661R</t>
  </si>
  <si>
    <t>podkladová deska č.3482</t>
  </si>
  <si>
    <t>1767530991</t>
  </si>
  <si>
    <t>899401112</t>
  </si>
  <si>
    <t>Osazení poklopů šoupátkových</t>
  </si>
  <si>
    <t>-1531897076</t>
  </si>
  <si>
    <t>Osazení poklopů litinových šoupátkových</t>
  </si>
  <si>
    <t xml:space="preserve">Poznámka k souboru cen:
1. V cenách osazení poklopů jsou započteny i náklady na jejich podezdění. 2. V cenách nejsou započteny náklady na dodání poklopů; tyto se oceňují ve specifikaci. Ztratné se     nestanoví. </t>
  </si>
  <si>
    <t>42291352R</t>
  </si>
  <si>
    <t>uliční poklop tuhý č.1750</t>
  </si>
  <si>
    <t>2008940262</t>
  </si>
  <si>
    <t>Díly (sestavy) k armaturám průmyslovým poklopy litinové, GGG-400 typ 504 - šoupátkový</t>
  </si>
  <si>
    <t>89940111R</t>
  </si>
  <si>
    <t>Osazení poklopů uličních hydrantových</t>
  </si>
  <si>
    <t>1026328459</t>
  </si>
  <si>
    <t>Osazení poklopů litinových hydrantových</t>
  </si>
  <si>
    <t>42291452R</t>
  </si>
  <si>
    <t>poklop uliční tuhý hydrantový č.1950</t>
  </si>
  <si>
    <t>1183429272</t>
  </si>
  <si>
    <t>Díly (sestavy) k armaturám průmyslovým poklopy litinové, GGG-400 typ 522 - hydrantový  DN 80</t>
  </si>
  <si>
    <t>899722114</t>
  </si>
  <si>
    <t>Krytí potrubí z plastů výstražnou fólií z PVC 40 cm</t>
  </si>
  <si>
    <t>1670341953</t>
  </si>
  <si>
    <t>Krytí potrubí z plastů výstražnou fólií z PVC šířky 40 cm</t>
  </si>
  <si>
    <t>892271111</t>
  </si>
  <si>
    <t>Tlaková zkouška vodou potrubí DN 100 nebo 125</t>
  </si>
  <si>
    <t>100569708</t>
  </si>
  <si>
    <t>Tlakové zkoušky vodou na potrubí DN 100 nebo 125</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</si>
  <si>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</si>
  <si>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892273122</t>
  </si>
  <si>
    <t>Proplach a dezinfekce vodovodního potrubí DN od 80 do 125</t>
  </si>
  <si>
    <t>597114761</t>
  </si>
  <si>
    <t xml:space="preserve">Poznámka k souboru cen:
1. V cenách jsou započteny náklady na napuštění a vypuštění vody, dodání vody a dezinfekčního     prostředku. </t>
  </si>
  <si>
    <t>892372111</t>
  </si>
  <si>
    <t>Zabezpečení konců potrubí DN do 300 při tlakových zkouškách vodou</t>
  </si>
  <si>
    <t>1164759327</t>
  </si>
  <si>
    <t>Tlakové zkoušky vodou zabezpečení konců potrubí při tlakových zkouškách DN do 300</t>
  </si>
  <si>
    <t>998276101</t>
  </si>
  <si>
    <t>Přesun hmot pro trubní vedení z trub z plastických hmot otevřený výkop</t>
  </si>
  <si>
    <t>-1089567393</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</si>
  <si>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</si>
  <si>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</si>
  <si>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401 - SO 401 ELEKTRO A SDĚLOVACÍ OBJEKTY</t>
  </si>
  <si>
    <t>M - M</t>
  </si>
  <si>
    <t>Dodávka (viz. příloha Elektro a sdělovací objekty)</t>
  </si>
  <si>
    <t>kpl</t>
  </si>
  <si>
    <t>-387374739</t>
  </si>
  <si>
    <t>Příloha rozpočtu C.3 - Elektro a sdělovací objekty</t>
  </si>
  <si>
    <t>Montáž (viz. příloha Elektro a sdělovací objekty)</t>
  </si>
  <si>
    <t>-693346237</t>
  </si>
  <si>
    <t>Materiál (viz. příloha Elektro a sdělovací objekty)</t>
  </si>
  <si>
    <t>256</t>
  </si>
  <si>
    <t>-1628580984</t>
  </si>
  <si>
    <t>801 - SO 801 PŘÍPRAVA ÚZEMÍ</t>
  </si>
  <si>
    <t>Soupis:</t>
  </si>
  <si>
    <t>801.1 - PŘÍPRAVA ÚZEMÍ</t>
  </si>
  <si>
    <t xml:space="preserve">      99 - Přesun hmot</t>
  </si>
  <si>
    <t>11121113R</t>
  </si>
  <si>
    <t>Odklizení kmenů, větví stromů listnatých a jehličnatých se snášením na hromady a odvozem</t>
  </si>
  <si>
    <t>-252466673</t>
  </si>
  <si>
    <t>Pálení větví stromů se snášením na hromady listnatých v rovině nebo ve svahu do 1:3, průměru kmene do 30 cm</t>
  </si>
  <si>
    <t>112101101</t>
  </si>
  <si>
    <t>Kácení stromů listnatých D kmene do 300 mm</t>
  </si>
  <si>
    <t>-203202097</t>
  </si>
  <si>
    <t>Kácení stromů s odřezáním kmene a s odvětvením listnatých, průměru kmene přes 100 do 300 mm</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</si>
  <si>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</si>
  <si>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112101102</t>
  </si>
  <si>
    <t>Kácení stromů listnatých D kmene do 500 mm</t>
  </si>
  <si>
    <t>2140144104</t>
  </si>
  <si>
    <t>Kácení stromů s odřezáním kmene a s odvětvením listnatých, průměru kmene přes 300 do 500 mm</t>
  </si>
  <si>
    <t>112101122</t>
  </si>
  <si>
    <t>Kácení stromů jehličnatých D kmene do 500 mm</t>
  </si>
  <si>
    <t>-613229695</t>
  </si>
  <si>
    <t>Kácení stromů s odřezáním kmene a s odvětvením jehličnatých bez odkornění, kmene průměru přes 300 do 500 mm</t>
  </si>
  <si>
    <t>112201201</t>
  </si>
  <si>
    <t>Odřezání pařezů D do 300 mm</t>
  </si>
  <si>
    <t>1347502460</t>
  </si>
  <si>
    <t>Odřezání nebo odsekání pařezů v úrovni přilehlého území s vykopávkou potřebného pracovního prostoru a s jeho zahrnutím výkopkem pro všechny sklony území, průměru přes 100 do 300 mm</t>
  </si>
  <si>
    <t xml:space="preserve">Poznámka k souboru cen:
1. Ceny lze použít jen pro odstranění částí pařezů zasahujících do průtočného profilu na objektech     oceňovaných cenami souboru cen části A01 Zřízení konstrukcí stavebních objektů katalogu 831-2     Hydromeliorace lesnickotechnické. 2. Odřezání nebo odsekání pařezů se oceňuje pouze tehdy, jestliže by příp. odstranění celého pařezu     porušilo stabilitu území. 3. V ceně jsou započteny i náklady na odklizení vytěžené dřevní hmoty na hromady na vzdálenost do     50 m nebo naložení na dopravní prostředek. </t>
  </si>
  <si>
    <t>112201202</t>
  </si>
  <si>
    <t>Odřezání pařezů D do 500 mm</t>
  </si>
  <si>
    <t>-976218851</t>
  </si>
  <si>
    <t>Odřezání nebo odsekání pařezů v úrovni přilehlého území s vykopávkou potřebného pracovního prostoru a s jeho zahrnutím výkopkem pro všechny sklony území, průměru přes 300 do 500 mm</t>
  </si>
  <si>
    <t>listnatý strom</t>
  </si>
  <si>
    <t>19,00</t>
  </si>
  <si>
    <t>jehličnatý strom</t>
  </si>
  <si>
    <t>183101321</t>
  </si>
  <si>
    <t>Jamky pro výsadbu s výměnou 100 % půdy zeminy tř 1 až 4 objem do 1 m3 v rovině a svahu do 1:5</t>
  </si>
  <si>
    <t>-872769188</t>
  </si>
  <si>
    <t>Hloubení jamek pro vysazování rostlin v zemině tř.1 až 4 s výměnou půdy z 100% v rovině nebo na svahu do 1:5, objemu přes 0,40 do 1,00 m3</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</si>
  <si>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</si>
  <si>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184102115</t>
  </si>
  <si>
    <t>Výsadba dřeviny s balem D do 0,6 m do jamky se zalitím v rovině a svahu do 1:5</t>
  </si>
  <si>
    <t>881022600</t>
  </si>
  <si>
    <t>Výsadba dřeviny s balem do předem vyhloubené jamky se zalitím v rovině nebo na svahu do 1:5, při průměru balu přes 500 do 600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</si>
  <si>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</si>
  <si>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t>
  </si>
  <si>
    <t>dřeviny okrasné listnaté (soupis dle kap. 3.1 technické zprávy - SO 801)</t>
  </si>
  <si>
    <t>101483862</t>
  </si>
  <si>
    <t>02660</t>
  </si>
  <si>
    <t>dřeviny okrasné jehličnaté (soupis dle kap. 3.1 technické zprávy - SO 801)</t>
  </si>
  <si>
    <t>1668434297</t>
  </si>
  <si>
    <t>184215113</t>
  </si>
  <si>
    <t>Ukotvení kmene dřevin jedním kůlem D do 0,1 m délky do 3 m</t>
  </si>
  <si>
    <t>-595518225</t>
  </si>
  <si>
    <t>Ukotvení dřeviny kůly jedním kůlem, délky přes 2 do 3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</si>
  <si>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</si>
  <si>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184 SPCM 01</t>
  </si>
  <si>
    <t xml:space="preserve">1 ks pro ukotvení dřevin vč úvazků a impregnace-borovice </t>
  </si>
  <si>
    <t>-1100720938</t>
  </si>
  <si>
    <t xml:space="preserve">sestava kůlů-3 ks pro ukotvení dřevin vč úvazků a impregnace  </t>
  </si>
  <si>
    <t>184215133</t>
  </si>
  <si>
    <t>Ukotvení kmene dřevin třemi kůly D do 0,1 m délky do 3 m-listnáče</t>
  </si>
  <si>
    <t>561702050</t>
  </si>
  <si>
    <t>Ukotvení dřeviny kůly třemi kůly, délky přes 2 do 3 m</t>
  </si>
  <si>
    <t>184 SPCM 02</t>
  </si>
  <si>
    <t>1768992539</t>
  </si>
  <si>
    <t>184806131</t>
  </si>
  <si>
    <t>Řez stromů řezem na čípek D koruny do 2 m</t>
  </si>
  <si>
    <t>-817722687</t>
  </si>
  <si>
    <t>Řez stromů, keřů nebo růží řez na čípek stromů netrnitých, o průměru koruny do 2 m</t>
  </si>
  <si>
    <t xml:space="preserve">Poznámka k souboru cen:
1. V cenách jsou započteny i náklady spojené s přemístěním odstraněných větví na vzdálenost do 20     m, uložením na hromady, naložením na dopravní prostředek, odvozem do 20 km a se složením. 2. V cenách nejsou započteny náklady na uložení odpadu na skládku. 3. Ceny -6111 až -6163 a -6185 až -6188 jsou určeny pouze pro každoročně řezané dřeviny. 4. Ceny -6111 až -6144 jsou určeny pouze při použití žebře do maximální délky 5 m. 5. Ceny nelze použít pro řez popínavých dřevin a řez stromů nebo keřů ve ztížených podmínkách. Tyto     práce se oceňují individuálně. 6. Měrnou jednotkou kus se u řezu rozumí jeden strom nebo jeden keř. </t>
  </si>
  <si>
    <t>184911421</t>
  </si>
  <si>
    <t>Mulčování rostlin kůrou tl. do 0,1 m v rovině a svahu do 1:5</t>
  </si>
  <si>
    <t>1455787906</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</si>
  <si>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</si>
  <si>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</si>
  <si>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103911000</t>
  </si>
  <si>
    <t>kůra mulčovací VL</t>
  </si>
  <si>
    <t>-30662141</t>
  </si>
  <si>
    <t>Výrobky ostatní kůra mulčovací              VL</t>
  </si>
  <si>
    <t>42*0,103 'Přepočtené koeficientem množství</t>
  </si>
  <si>
    <t>185851121</t>
  </si>
  <si>
    <t>Dovoz vody pro zálivku rostlin za vzdálenost do 1000 m</t>
  </si>
  <si>
    <t>-1257484965</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</si>
  <si>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</si>
  <si>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</si>
  <si>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185851129</t>
  </si>
  <si>
    <t>Příplatek k dovozu vody pro zálivku rostlin do 1000 m ZKD 1000 m</t>
  </si>
  <si>
    <t>-312285220</t>
  </si>
  <si>
    <t>Dovoz vody pro zálivku rostlin Příplatek k ceně za každých dalších i započatých 1000 m</t>
  </si>
  <si>
    <t>082113210</t>
  </si>
  <si>
    <t>voda pitná pro ostatní odběratele</t>
  </si>
  <si>
    <t>566962607</t>
  </si>
  <si>
    <t>Voda pitná voda pro ostatní odběratele</t>
  </si>
  <si>
    <t>998231111</t>
  </si>
  <si>
    <t>Přesun hmot na objektech rekultivací území ovlivněných důlní a hutnickou činností</t>
  </si>
  <si>
    <t>1455404989</t>
  </si>
  <si>
    <t>801.2 - ROK 1. - 3. NÁSLEDNÁ PÉČE O VÝSADBU</t>
  </si>
  <si>
    <t>-356374539</t>
  </si>
  <si>
    <t>-564096394</t>
  </si>
  <si>
    <t>1855651021</t>
  </si>
  <si>
    <t>oprava kůlů a úvazků</t>
  </si>
  <si>
    <t>4,00</t>
  </si>
  <si>
    <t>-448152079</t>
  </si>
  <si>
    <t>1005448301</t>
  </si>
  <si>
    <t>doplnění chybějícího mulče</t>
  </si>
  <si>
    <t>4,20</t>
  </si>
  <si>
    <t>-1050978674</t>
  </si>
  <si>
    <t>0,42*0,103 'Přepočtené koeficientem množství</t>
  </si>
  <si>
    <t>185804312</t>
  </si>
  <si>
    <t>Zalití rostlin vodou plocha přes 20 m2</t>
  </si>
  <si>
    <t>330224698</t>
  </si>
  <si>
    <t>Zalití rostlin vodou plochy záhonů jednotlivě přes 20 m2</t>
  </si>
  <si>
    <t>8*4,20</t>
  </si>
  <si>
    <t>185804514</t>
  </si>
  <si>
    <t>Odplevelení souvislých keřových skupin v rovině a svahu do 1:5</t>
  </si>
  <si>
    <t>-333497540</t>
  </si>
  <si>
    <t>Odplevelení výsadeb v rovině nebo na svahu do 1:5 souvislých keřových skupin</t>
  </si>
  <si>
    <t xml:space="preserve">Poznámka k souboru cen:
1. V cenách jsou započteny i náklady spojené s nakypřením, s případným naložením odpadu na dopravní     prostředek, odvozem do 20 km a se složením.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</si>
  <si>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4*42,00</t>
  </si>
  <si>
    <t>-41381726</t>
  </si>
  <si>
    <t>-272789538</t>
  </si>
  <si>
    <t>2033538539</t>
  </si>
  <si>
    <t>721920307</t>
  </si>
  <si>
    <t>Přesun hmot na objektech rekultivací území ovlivněných důlní a hutnickou činností jakéhokoliv rozsahu a druhu</t>
  </si>
  <si>
    <t xml:space="preserve">Poznámka k souboru cen:
1. Cena je určena pro jakýkoliv rozsah plochy a vzdálenosti. </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</si>
  <si>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</si>
  <si>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</si>
  <si>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</si>
  <si>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</si>
  <si>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</si>
  <si>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</si>
  <si>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</si>
  <si>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</si>
  <si>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</si>
  <si>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</si>
  <si>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</si>
  <si>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</si>
  <si>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</si>
  <si>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</si>
  <si>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</si>
  <si>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</si>
  <si>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</si>
  <si>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</si>
  <si>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</si>
  <si>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</si>
  <si>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</si>
  <si>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</si>
  <si>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</si>
  <si>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</si>
  <si>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</si>
  <si>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</si>
  <si>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</si>
  <si>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</si>
  <si>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</si>
  <si>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</si>
  <si>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</si>
  <si>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</si>
  <si>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</si>
  <si>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</si>
  <si>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</si>
  <si>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</si>
  <si>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</si>
  <si>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</si>
  <si>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</si>
  <si>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</si>
  <si>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</si>
  <si>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</si>
  <si>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</si>
  <si>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</si>
  <si>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</si>
  <si>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</si>
  <si>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</si>
  <si>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</si>
  <si>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</si>
  <si>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</si>
  <si>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</si>
  <si>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</si>
  <si>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</si>
  <si>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</si>
  <si>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</si>
  <si>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</si>
  <si>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</si>
  <si>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</si>
  <si>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</si>
  <si>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</si>
  <si>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</si>
  <si>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</si>
  <si>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</si>
  <si>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</si>
  <si>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</si>
  <si>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</si>
  <si>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</si>
  <si>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</si>
  <si>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</si>
  <si>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</si>
  <si>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</si>
  <si>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</si>
  <si>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</si>
  <si>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</si>
  <si>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</si>
  <si>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</si>
  <si>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</si>
  <si>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</si>
  <si>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</si>
  <si>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</si>
  <si>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</si>
  <si>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</si>
  <si>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</si>
  <si>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</si>
  <si>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</si>
  <si>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</si>
  <si>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</si>
  <si>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</si>
  <si>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</si>
  <si>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</si>
  <si>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</si>
  <si>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</si>
  <si>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</si>
  <si>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</si>
  <si>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</si>
  <si>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</si>
  <si>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</si>
  <si>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</si>
  <si>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</si>
  <si>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</si>
  <si>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</si>
  <si>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</si>
  <si>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</si>
  <si>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</si>
  <si>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</si>
  <si>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</si>
  <si>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</si>
  <si>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</si>
  <si>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</si>
  <si>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</si>
  <si>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</si>
  <si>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</si>
  <si>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</si>
  <si>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</si>
  <si>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</si>
  <si>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</si>
  <si>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</si>
  <si>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</si>
  <si>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</si>
  <si>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</si>
  <si>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</si>
  <si>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</si>
  <si>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</si>
  <si>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</si>
  <si>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</si>
  <si>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</si>
  <si>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</si>
  <si>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</si>
  <si>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</si>
  <si>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</si>
  <si>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</si>
  <si>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</si>
  <si>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</si>
  <si>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</si>
  <si>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</si>
  <si>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</si>
  <si>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</si>
  <si>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</si>
  <si>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</si>
  <si>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</si>
  <si>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</si>
  <si>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</si>
  <si>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</si>
  <si>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</si>
  <si>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</si>
  <si>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</si>
  <si>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</si>
  <si>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</si>
  <si>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</si>
  <si>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</si>
  <si>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</si>
  <si>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</si>
  <si>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</si>
  <si>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</si>
  <si>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</si>
  <si>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</si>
  <si>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</si>
  <si>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</si>
  <si>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</si>
  <si>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</si>
  <si>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</si>
  <si>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</si>
  <si>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</si>
  <si>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</si>
  <si>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</si>
  <si>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</si>
  <si>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</si>
  <si>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</si>
  <si>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</si>
  <si>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</si>
  <si>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</si>
  <si>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</si>
  <si>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</si>
  <si>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</si>
  <si>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</si>
  <si>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</si>
  <si>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</si>
  <si>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</si>
  <si>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</si>
  <si>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</si>
  <si>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</si>
  <si>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Oprava množství 16.8.2016 - dodatečné informace č.8</t>
  </si>
  <si>
    <t>původní</t>
  </si>
  <si>
    <t>nová</t>
  </si>
  <si>
    <t>SO 101</t>
  </si>
  <si>
    <t>pol. č. 31 (1-Zemní práce)</t>
  </si>
  <si>
    <t>pol. č. 36 (3-Svislé a kompletní konstrukce)</t>
  </si>
  <si>
    <t>pol. č. 37 (3-Svislé a kompletní konstrukce)</t>
  </si>
  <si>
    <t>pol. č. 39 (3-Svislé a kompletní konstrukce)</t>
  </si>
  <si>
    <t>ŘÍZENÍ ZAKÁZKY</t>
  </si>
  <si>
    <t>ING. JAN HAVANIČ</t>
  </si>
  <si>
    <t>ZODPOVĚDNÝ PROJEKTANT</t>
  </si>
  <si>
    <t>PROJEKTANT</t>
  </si>
  <si>
    <t>IVANKA GUDZOVÁ</t>
  </si>
  <si>
    <r>
      <t>KRAJ:</t>
    </r>
    <r>
      <rPr>
        <sz val="8"/>
        <rFont val="Arial"/>
        <family val="2"/>
      </rPr>
      <t xml:space="preserve">  ÚSTECKÝ</t>
    </r>
  </si>
  <si>
    <r>
      <t>OBLAST:</t>
    </r>
    <r>
      <rPr>
        <sz val="8"/>
        <rFont val="Arial"/>
        <family val="2"/>
      </rPr>
      <t xml:space="preserve">  MOST</t>
    </r>
  </si>
  <si>
    <r>
      <t xml:space="preserve">OBEC:  </t>
    </r>
    <r>
      <rPr>
        <sz val="8"/>
        <rFont val="Arial"/>
        <family val="2"/>
      </rPr>
      <t>MOST</t>
    </r>
  </si>
  <si>
    <r>
      <t>INVESTOR</t>
    </r>
    <r>
      <rPr>
        <sz val="8"/>
        <rFont val="Arial"/>
        <family val="2"/>
      </rPr>
      <t>: ÚSTECKÝ KRAJ</t>
    </r>
  </si>
  <si>
    <t>FORMÁT:</t>
  </si>
  <si>
    <t>... x A4</t>
  </si>
  <si>
    <t>PARKOVIŠTĚ OSOBNÍCH AUTOMOBILŮ U BUDOVY B, KRAJSKÁ ZDRAVOTNÍ, a.s. – NEMOCNICE MOST, o.z.</t>
  </si>
  <si>
    <r>
      <t>DATUM:</t>
    </r>
    <r>
      <rPr>
        <sz val="8"/>
        <rFont val="Arial"/>
        <family val="2"/>
      </rPr>
      <t xml:space="preserve">     </t>
    </r>
  </si>
  <si>
    <t>04/2016</t>
  </si>
  <si>
    <r>
      <t>STUPEŇ:</t>
    </r>
    <r>
      <rPr>
        <sz val="8"/>
        <rFont val="Arial"/>
        <family val="2"/>
      </rPr>
      <t xml:space="preserve">    </t>
    </r>
  </si>
  <si>
    <t>DPS</t>
  </si>
  <si>
    <t>ČÍSLO ZAKÁZKY:</t>
  </si>
  <si>
    <t>SOUPIS PRACÍ (ZADÁNÍ)</t>
  </si>
  <si>
    <t>G.2</t>
  </si>
  <si>
    <t>Doplnění 3.8.2016 - dodatečné informace č.3</t>
  </si>
  <si>
    <t>pol. č. 98 (1-Zemní práce)</t>
  </si>
  <si>
    <t>SO 801.1</t>
  </si>
  <si>
    <t>pol. č. 9 (1-Zemní práce)</t>
  </si>
  <si>
    <t>pol. č. 21 (1-Zemní práce)</t>
  </si>
  <si>
    <t>pol. č. 99 (711-Izolace proti vodě, vlhkosti a plynům)</t>
  </si>
  <si>
    <t>pol. č. 100 (711-Izolace proti vodě, vlhkosti a plynům)</t>
  </si>
  <si>
    <t>SO 401 - Elektro a sdělovací objekty</t>
  </si>
  <si>
    <t>Popis položek dle seznamu materiálu</t>
  </si>
  <si>
    <t>Počet</t>
  </si>
  <si>
    <t>Jedn.</t>
  </si>
  <si>
    <t>Dodávka/J</t>
  </si>
  <si>
    <t>Dodávka</t>
  </si>
  <si>
    <t>Montáž/J</t>
  </si>
  <si>
    <t>Montáž</t>
  </si>
  <si>
    <t>Mater./J</t>
  </si>
  <si>
    <t>Materiál</t>
  </si>
  <si>
    <t>Celkem</t>
  </si>
  <si>
    <t>1. Svítidla, stožáry a příslušenství</t>
  </si>
  <si>
    <t>Výbojkové svítidlo Philips, SGS 102 SON-TPP100W K II MR SKD 42/60A</t>
  </si>
  <si>
    <t>Sodíková výbojka Philips, SON-T PIA plus 100W, 230V, E40</t>
  </si>
  <si>
    <t>Stožár vetknutý Kooperativa VOD, K10-133/89/60, žár. pozinkování</t>
  </si>
  <si>
    <t>Výložník Kooperativa VOD, SD1-1500, jednoramenný, žár. pozinkování</t>
  </si>
  <si>
    <t>Výložník Kooperativa VOD, SD2-1500/180, dvouramenný, žár. pozinkování</t>
  </si>
  <si>
    <t>Stožárová svorkovnice VD Elektro, SV-A 9.35.4 (stávající stožár)</t>
  </si>
  <si>
    <t>Stožárová svorkovnice VD Elektro, SV-A 9.16.4, rozbočovací</t>
  </si>
  <si>
    <t>Stožárová svorkovnice VD Elektro, SV-A 6.16.4, průchozí</t>
  </si>
  <si>
    <t>Pojistka Neozet, E14 D01 gL, 4A</t>
  </si>
  <si>
    <t>Základ pro stožár výšky 10m, 0,8x0,8x1,5m , litý v místě</t>
  </si>
  <si>
    <t>Mezisoučet za část 1</t>
  </si>
  <si>
    <t>2. Kabely, chráničky a instalační lišty</t>
  </si>
  <si>
    <t>Kabel CYKY-J 4x16</t>
  </si>
  <si>
    <t>Kabel CYKY-J 3x4</t>
  </si>
  <si>
    <t>Kabel CYKY-J 3x2,5</t>
  </si>
  <si>
    <t>Kabelový štítek plastový zavírací 30x8mm, s páskami</t>
  </si>
  <si>
    <t>Kabelová chránička Kopoflex KF 09090, Kopos</t>
  </si>
  <si>
    <t>Kabelová chránička Kopoflex KF 09050, Kopos</t>
  </si>
  <si>
    <t>Kabelová chránička HDPE 40, oranžová</t>
  </si>
  <si>
    <t>Instalační lišta LV 40X15, s víčkem, bílá</t>
  </si>
  <si>
    <t>Tvarovka k liště LV 40X15, různá</t>
  </si>
  <si>
    <r>
      <t xml:space="preserve">Inst. trubka ohebná 1225, L50D, </t>
    </r>
    <r>
      <rPr>
        <sz val="10"/>
        <rFont val="Calibri"/>
        <family val="2"/>
      </rPr>
      <t>Ø</t>
    </r>
    <r>
      <rPr>
        <sz val="10"/>
        <rFont val="Arial CE"/>
        <family val="2"/>
      </rPr>
      <t>25mm, střední mech. odolnost</t>
    </r>
  </si>
  <si>
    <t>Kabelový inst. kanál EKD 100X40, bílý</t>
  </si>
  <si>
    <t>Kabel optický LSZH 4x 9/125 SM</t>
  </si>
  <si>
    <t>Konektor optický, mechanický gelový SC, MM</t>
  </si>
  <si>
    <t>Konvertor průmyslový, 10/100M, MM, RJ45, Ethernet, vč. zdroje</t>
  </si>
  <si>
    <t>Kabel datový, UTP 4x2x0,5 Cat5e</t>
  </si>
  <si>
    <t>Protipožární těsnění Intumex, 0,1x0,1m, 60min</t>
  </si>
  <si>
    <t>Mezisoučet za část 2</t>
  </si>
  <si>
    <t>3. Kabely, chráničky a instalační lišty</t>
  </si>
  <si>
    <t>Skříňka plastová 7MOD, IP55, hl. vypínač, 3x jistič B6/1, sv. PE, N</t>
  </si>
  <si>
    <t>Zásuvka 230V/16A, IP44</t>
  </si>
  <si>
    <t>Mezisoučet za část 3</t>
  </si>
  <si>
    <t>4. Uzemnění</t>
  </si>
  <si>
    <t>Zemnící pásek FeZn 30x4mm</t>
  </si>
  <si>
    <t>Zemnící svorka pásek-pásek, SR 2b, FeZn, vč. asfalt. nátěru</t>
  </si>
  <si>
    <t>Ochranná trubice na pásek 30x4mm, PVC, smršťovací, zelenožlutá</t>
  </si>
  <si>
    <t>Asfaltový lak 3,5kg</t>
  </si>
  <si>
    <t>Mezisoučet za části 1 až 4</t>
  </si>
  <si>
    <t>Ukončení vodičů</t>
  </si>
  <si>
    <t>Podružný drobný materiál (z ceny montážního materiálu)</t>
  </si>
  <si>
    <t>Přeprava materiálu (z ceny montážního materiálu)</t>
  </si>
  <si>
    <t>5. Zemní práce</t>
  </si>
  <si>
    <t>Kabelový výkop 0,4x 0,8m, vč zásypu, písk. Lože, zhutnšní a úpravy terénu</t>
  </si>
  <si>
    <t>bm</t>
  </si>
  <si>
    <t>Kabelový výkop 0,5x 1,2m, vč zásypu, písk. Lože, zhutnšní a úpravy terénu</t>
  </si>
  <si>
    <t>Výkop pro stožár 1x 1x 1,5, pro beton. Základ stožáru výšky 10m</t>
  </si>
  <si>
    <t xml:space="preserve">Výstražná fólie rudá s bleskem, šíře 33cm </t>
  </si>
  <si>
    <t>Písek kopaný tříděný 0-4mm (písk. lože kab. tras)</t>
  </si>
  <si>
    <t>Mezisoučet za část 5</t>
  </si>
  <si>
    <t>6. Mechanizace</t>
  </si>
  <si>
    <t xml:space="preserve">Autojeřáb AD 20 t, vč. dopravy </t>
  </si>
  <si>
    <t>hod</t>
  </si>
  <si>
    <t>Vysokoždvižná plošina 15m, vč. dopravy</t>
  </si>
  <si>
    <t>Mezisoučet za část 6</t>
  </si>
  <si>
    <t>7. Související činnosti</t>
  </si>
  <si>
    <t>Dokumentace skutečného stavu "v tužce"</t>
  </si>
  <si>
    <t>Připojení nové části VO na stáv. Okruh</t>
  </si>
  <si>
    <t xml:space="preserve">Zaměření nové části VO, tj. kabelových tras a svítidel </t>
  </si>
  <si>
    <t>Vyzkoušení a uvedení do provozu</t>
  </si>
  <si>
    <t>Inženýrská činnost</t>
  </si>
  <si>
    <t>Nepředvídatelné práce</t>
  </si>
  <si>
    <t>celek</t>
  </si>
  <si>
    <t>Proškolení zaměstnanců pro obsluhu el. zařízení</t>
  </si>
  <si>
    <t>Mezisoučet za část 7</t>
  </si>
  <si>
    <t>Součet za elektrotechnickou část celkem (1 až 7)</t>
  </si>
  <si>
    <t xml:space="preserve">Poznámky :        uvednené ceny jsou cenami bez DPH !!! </t>
  </si>
  <si>
    <t>1. ZÁKLADNÍ ÚDAJE A PODKLADY</t>
  </si>
  <si>
    <t xml:space="preserve">Tento soupis prací je vypracován dle vyhlášky MMR č. 230/2012 Sb., kterou se stanoví podrobnosti vymezení předmětu veřejné zakázky na stavební práce a rozsah soupisu stavebních prací, dodávek a služeb s výkazem výměr (dále jen „vyhláška“) k zákonu č. 137/2006 Sb., o veřejných zakázkách (dále jen „zákon“) a stanoví v přímé návaznosti na příslušnou dokumentaci podle § 1 odst. 1 vyhlášky podrobný popis všech stavebních prací, dodávek či služeb nezbytných k úplné realizaci předmětu veřejné zakázky, případně i popis dalších prací, dodávek a služeb nezbytných k plnění požadavků zadavatele. </t>
  </si>
  <si>
    <t>Příslušnou dokumentací k tomuto soupisu prací je výhradně dokumentace:</t>
  </si>
  <si>
    <t xml:space="preserve">„Parkoviště osobních automobilů u budovy B, Krajská zdravotní a.s. – Nemocnice Most, o.z.",  DPS 04/2016, zpracovaná spol. ARTECH s.r.o. IČ 25024671  pod zak.č. 1813, vedoucí projektant    Ing. Jan Havanič   </t>
  </si>
  <si>
    <r>
      <t xml:space="preserve">(dále jen </t>
    </r>
    <r>
      <rPr>
        <i/>
        <sz val="11"/>
        <color indexed="8"/>
        <rFont val="Arial"/>
        <family val="2"/>
      </rPr>
      <t>„projektová dokumentace“</t>
    </r>
    <r>
      <rPr>
        <sz val="11"/>
        <color indexed="8"/>
        <rFont val="Arial"/>
        <family val="2"/>
      </rPr>
      <t>)</t>
    </r>
  </si>
  <si>
    <t>Tato výše uvedená projektová dokumentace specifikuje předmět zadávané zakázky v rozsahu nezbytném pro zpracování nabídky.</t>
  </si>
  <si>
    <t>2. VŠEOBECNÉ PODMÍNKY PRO STANOVENÍ CENY</t>
  </si>
  <si>
    <t>Pro zpracování nabídky  (stanovení ceny díla nebo služeb) jsou závazně stanoveny následující všeobecné podmínky :</t>
  </si>
  <si>
    <t xml:space="preserve">[1] </t>
  </si>
  <si>
    <t>Nabídková cena obsahuje veškeré práce a dodávky obsažené v tomto soupisu prací a příslušné projektové dokumentaci pro zadání stavby, která je součástí zadávací dokumentace.</t>
  </si>
  <si>
    <t xml:space="preserve">[1a] </t>
  </si>
  <si>
    <t>Zhotovitel při zpracování nabídky vychází z projektové dokumentace, kterou je specifikován rozsah díla a technické a kvalitativní parametry a podmínky provádění. Případné odchylky ve výměrách nebo chybějící položky budou uchazečem (zhotovitelem) uvedeny v samostatné příloze nabídkového rozpočtu. Pokud  neuplatní tento požadavek v samostatné příloze, má se za to, že náklady na zhotovení díla dle PD je kryto v ceně díla dle soupisu prací.</t>
  </si>
  <si>
    <t xml:space="preserve">[2] </t>
  </si>
  <si>
    <t>Žádný z údajů ve všech položkách soupisu prací (včetně jejich výkazu výměr, odkazů a poznámek k nim) nesmí být zhotovitelem při zpracování nabídky měněn. Výměry k položkám v soupisu prací jsou uvedeny v teoretické (vypočítané) výměře. Náklady na prořez či ztratné, vliv nepřesnosti provádění prací (např. překopávky zemních prací, jejich vyplnění a odstranění nerovností), vliv nakypření zeminy apod. zahrne zhotovitel do jednotkové ceny příslušné položky. Celkové ceny jednotlivých položek i kapitol budou odpovídat uvedené věcné náplni a výměrám v soupisu prací.</t>
  </si>
  <si>
    <t xml:space="preserve">[3] </t>
  </si>
  <si>
    <t>Zhotovitel při vypracování nabídky zohlední v jednotkových cenách příslušných položek soupisu prací všechny údaje a požadavky uvedené v projektové dokumentaci a v technických standardech (podmínkách) stanovených obecně závaznými předpisy (zejména zákonem 22/1997 Sb. a NV 163/2002 Sb.) a platnými technickými normami a obdobnými dokumenty. Zhotovitel nemá nárok na uznání víceprací vyplývajících z výše uvedených údajů a požadavků, které měl zahrnout do ceny.</t>
  </si>
  <si>
    <t xml:space="preserve">[4] </t>
  </si>
  <si>
    <t xml:space="preserve">Jsou-li v projektové dokumentaci nebo soupisu prací výjimečně uvedeny odkazy na obchodní firmy, názvy nebo jména a příjmení, specifická označení zboží a služeb, které platí pro určitou osobu, popřípadě její organizační složku za příznačné, patenty na vynálezy, užitné vzory, průmyslové vzory, ochranné známky nebo označení původu apod., jsou takové odkazy pouze informativní a slouží pouze k dostatečně přesnému a srozumitelnému popisu prací, nebo dodávek a zadavatel umožňuje v souladu s § 44 odst. 11 zákona použití i jiných, kvalitativně a technicky obdobných řešení. </t>
  </si>
  <si>
    <t xml:space="preserve">[5] </t>
  </si>
  <si>
    <t>Nabídka a jednotková cena zahrnuje v každé položce soupisu prací, pokud není v konkrétní položce soupisu prací výslovně uvedeno jinak, náklady na dodávku, zabudování nebo montáž materiálů a výrobků, vč. dodání na staveniště, provedení potřebných zkoušek a revizí, dodání návodů na obsluhu zařízení v českém jazyce, dodání protokolů z provedených zkoušek a revizí, atestů, schválení, certifikátů a obdobných dokladů vyžadovaných projektovou dokumentací nebo obecně závaznými předpisy a technickými normami.</t>
  </si>
  <si>
    <t xml:space="preserve">[6] </t>
  </si>
  <si>
    <t>Nabídka a jednotková cena zahrnuje v každé položce soupisu prací, pokud není v konkrétní položce soupisu prací výslovně uvedeno jinak, náklady na provedení „pomocných prací“ tj. provedení veškerých kotevních a spojovacích prvků, pomocných a dočasných konstrukcí, a provedení stavebních přípomocí pro provedení technických instalací (zhotovení nik, chrániček a těsnění prostupů), zpřístupňovacích a zajišťovacích prací a prací k ochraně dokončených částí stavby a provedení ostatních prací přímo samostatně nespecifikovaných v soupisu prací a projektové dokumentaci, ale nezbytných pro zhotovení a plnou funkčnost a požadovanou kvalitu díla a řádný postup stavby. Náklady na tyto „pomocné práce“ jsou zahrnuty do nákladů jednotkové ceny a ceny příslušné položky soupisu prací, ke které se tyto pomocné práce vztahují.</t>
  </si>
  <si>
    <t xml:space="preserve">[7] </t>
  </si>
  <si>
    <t>Nabídka a jednotková cena zahrnuje v každé položce soupisu prací, pokud není v konkrétní položce soupisu prací výslovně uvedeno jinak, náklady na provedení „pomocných prací“ tj. provedení veškerých kotevních a spojovacích prvků, pomocných a dočasných konstrukcí, a provedení stavebních přípomocí pro provedení technických instalací (zhotovení nik, chrániček a těsnění prostupů), zpřístupňovacích a zajišťovacích prací (včetně prací lešenářských), a prací k ochraně dokončených částí stavby a provedení ostatních prací přímo samostatně nespecifikovaných v soupisu prací a projektové dokumentaci, ale nezbytných pro zhotovení a plnou funkčnost a požadovanou kvalitu díla a řádný postup stavby. Do těchto prací jsou zahrnuty i veškeré nároky na zajištění a použití stavební mechanizace a zdvihacích prostředků (stavební lávky, výtahy, jeřáby apod.). Náklady na tyto „pomocné práce“ jsou zahrnuty do nákladů jednotkové ceny a ceny příslušné položky soupisu prací, ke které se tyto pomocné práce vztahují.</t>
  </si>
  <si>
    <t xml:space="preserve">[8] </t>
  </si>
  <si>
    <t>Součástí nabídky a ceny prací zhotovitele jsou též „vedlejší náklady“ nezbytné pro zhotovení stavby společné pro celou stavbu, nezahrnuté v položkových soupisech. Jedná se zejména o tyto náklady spojené s prováděním stavby:</t>
  </si>
  <si>
    <t>-</t>
  </si>
  <si>
    <t xml:space="preserve">náklady na přípravu, povolení, vybudování, provoz a likvidaci zařízení staveniště, včetně nákladů na připojení staveniště na technickou a dopravní infrastrukturu a nákladů na média a energie spotřebovávaná při provádění stavby, </t>
  </si>
  <si>
    <t xml:space="preserve">náklady na ostrahu stavby a staveniště, náklady na pojištění nedokončené stavby, </t>
  </si>
  <si>
    <t>náklady na závěrečný úklid stavby a okolí,</t>
  </si>
  <si>
    <t>náklady na ztížené podmínky přímo souvisejícími nebo vyvolanými stavbou spojené s provozními nebo dopravními omezeními včetně nákladů na ochranu okolí před negativními účinky stavby, ochrany stavby před okolními vlivy (protiprašná a protihluková opatření apod.),</t>
  </si>
  <si>
    <t>náklady na dopravně inženýrská opatření, včetně jejich projednání s příslušným úřadem</t>
  </si>
  <si>
    <t xml:space="preserve">náklady na vytýčení, ověření polohy, ochranu nebo zajištění technické infrastruktury (např. křížení nebo souběh inženýrských sítí)., </t>
  </si>
  <si>
    <t>náklady spojené se zajištěním bezpečnosti práce, ochrany zdraví a požární ochrany na staveništi dle projektové dokumentace, obecně závazných předpisů a dokumentace zajišťované dle těchto předpisů,</t>
  </si>
  <si>
    <t>náklady zhotovitele spojené s případnou prací nad rámec pracovní doby, prací v noci, prací ve dnech pracovního klidu, náklady zhotovitele spojené s opatřeními a ztíženými podmínkami při provádění stavby při zachovávaném provozu objednatele v místě stavby,</t>
  </si>
  <si>
    <t xml:space="preserve">náklady spojené s předáním a převzetím staveniště, vedením stavby, koordinací dodávek, účastí na kontrolních dnech, </t>
  </si>
  <si>
    <t xml:space="preserve">náklady spojené s přípravou, provedením a vyhodnocením individuálních zkoušek, komplexního vyzkoušení případně zkušebního provozu (je-li předepsán), </t>
  </si>
  <si>
    <t>náklady spojené s přípravou kontrolních prohlídek stavby a závěrečné kontrolní prohlídky stavby,</t>
  </si>
  <si>
    <t>náklady spojené s předáním a převzetím dokončené stavby.</t>
  </si>
  <si>
    <t>Vedlejší náklady jsou v soupisu prací popsány jako samostatné položky. Práce samostatně nevykazované jsou zahrnuty do paušální položky vedlejších nákladů, do kterých jsou zahrnuty veškeré vedlejší náklady samostatně nevykazované.</t>
  </si>
  <si>
    <t xml:space="preserve">[9] </t>
  </si>
  <si>
    <t>Součástí nabídky a ceny prací zhotovitel jsou též „ostatní náklady“ nezbytné pro plnění povinností zhotovitele vyplývajících projektové dokumentace nebo z jiných podmínek zadávací dokumentace společné pro celou stavbu, nezahrnuté v položkových soupisech. Jedná se zejména o náklady na tyto činnosti:</t>
  </si>
  <si>
    <t xml:space="preserve">vybudování a udržování základní vytyčovací sítě (vytýčení prostorové polohy stavby), </t>
  </si>
  <si>
    <t>zajištění vytýčení a vyznačení dotčené technické infrastruktury na staveništi, plnění podmínek provozovatelů a správců sítí stanovené pro práce v ochranných pásmech</t>
  </si>
  <si>
    <t>projednání záborů nemovitostí mimo vlastní staveniště, využívané zhotovitelem pro realizaci stavby, s vlasníky a plnění sjednaných podmínek</t>
  </si>
  <si>
    <t>zajištění přístupu na stavbu mimo přímého napojení na veřejné komunikace a jejich uvedení do původního stavu po skončení stavby</t>
  </si>
  <si>
    <t xml:space="preserve">kontrolní geodetická měření nezbytná k prokázání provedeného množství, </t>
  </si>
  <si>
    <t xml:space="preserve">geodetická zaměření dokončené stavby nebo její zakrývané části, </t>
  </si>
  <si>
    <t>vyhotovení dokumentace a podkladů pro vnesení dokončené stavby do katastru nemovitostí (geometrické plány),</t>
  </si>
  <si>
    <t>dokumentace k provádění stavby tj. vypracování potřebné realizační (výrobní, dodavatelské, montážní) dokumentace, dokumentace staveb zařízení staveniště a dopravně inženýrských opatření včetně potřebné inženýrské činnosti (obstarání stanovisek, vyjádření, rozhodnutí a jiných opatření), včetně úhrady poplatků s tím spojených</t>
  </si>
  <si>
    <t>vypracování technologických předpisů a kontrolně zkušebních plánů pro provádění jednotlivých částí stavby,</t>
  </si>
  <si>
    <t xml:space="preserve">dokumentace a evidence dle zvláštních předpisů (plán BOZP, plán nakládání s odpady, evidence vyprodukovaných odpadů, havarijní plán, povodňový plán apod.), </t>
  </si>
  <si>
    <t>dokumentace zkušebního provozu (je-li požadován), náklady spojené z předčasným užíváním a zkušebním provozem</t>
  </si>
  <si>
    <t>dokumentace skutečného provedení a podklady pro kolaudační souhlas a užívání stavby,</t>
  </si>
  <si>
    <t>vypracování pokynů pro provoz a údržbu (provozní řády, zaškolení obsluhy), včetně stanovení formy a vedení provozních záznamů,</t>
  </si>
  <si>
    <t>náklady spojené s podmínkami pro publicitu projektu.</t>
  </si>
  <si>
    <t>Ostatní náklady jsou v soupisu prací popsány jako samostatné položky. Práce samostatně nevykazované jsou zahrnuty do paušální položky ostatních nákladů, do které jsou zahrnuty veškeré ostatní náklady samostatně nevykazované.</t>
  </si>
  <si>
    <t>3. SOUPIS PRACÍ</t>
  </si>
  <si>
    <t xml:space="preserve">Soupis prací je vypracován s využitím cenové základny ÚRS (ÚRS PRAHA, a.s. ), je-li u položky uveden odkaz na cenovou soustavu, případně není-li přímo v soupise prací uvedeno jinak. 
Pokud je použita „R“ položka nebo kalkulovaná cena „KC“ jako úprava ceníkové položky, je v soupisu prací u této položky ve sloupci kód položky uvedeno vedle čísla položky označení „R“ resp. „KC“ a v popisu položky je uveden obsah položky. Úplný popis položky dle cenové soustavy se v tomto případě použije přiměřeně.
Cenové a technické podmínky pro jednotlivé soupisy prací zpracované s použitím cenové soustavy ÚRS, pokud nejsou součástí soupisu prací, jsou na základě požadavků na zajištění dokumentace ze strany zadavatele uvedených v ustanovení §11 odst. 2) vyhlášky zpřístupněny pro potřeby veřejných zakázek na webu www.cs-urs.cz.
</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</si>
</sst>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69">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sz val="10"/>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i/>
      <sz val="9"/>
      <name val="Trebuchet MS"/>
      <family val="2"/>
    </font>
    <font>
      <sz val="11"/>
      <color indexed="8"/>
      <name val="Calibri"/>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20"/>
      <name val="Trebuchet MS"/>
      <family val="2"/>
    </font>
    <font>
      <sz val="8"/>
      <color indexed="63"/>
      <name val="Trebuchet MS"/>
      <family val="2"/>
    </font>
    <font>
      <sz val="8"/>
      <color indexed="1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12"/>
      <color indexed="16"/>
      <name val="Trebuchet MS"/>
      <family val="2"/>
    </font>
    <font>
      <sz val="12"/>
      <color indexed="55"/>
      <name val="Trebuchet MS"/>
      <family val="2"/>
    </font>
    <font>
      <b/>
      <sz val="11"/>
      <color indexed="56"/>
      <name val="Trebuchet MS"/>
      <family val="2"/>
    </font>
    <font>
      <sz val="11"/>
      <color indexed="56"/>
      <name val="Trebuchet MS"/>
      <family val="2"/>
    </font>
    <font>
      <sz val="11"/>
      <color indexed="55"/>
      <name val="Trebuchet MS"/>
      <family val="2"/>
    </font>
    <font>
      <sz val="10"/>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b/>
      <sz val="8"/>
      <color indexed="55"/>
      <name val="Trebuchet MS"/>
      <family val="2"/>
    </font>
    <font>
      <b/>
      <sz val="10"/>
      <color indexed="56"/>
      <name val="Trebuchet MS"/>
      <family val="2"/>
    </font>
    <font>
      <sz val="18"/>
      <color indexed="12"/>
      <name val="Wingdings 2"/>
      <family val="1"/>
    </font>
    <font>
      <sz val="10"/>
      <color indexed="16"/>
      <name val="Trebuchet MS"/>
      <family val="2"/>
    </font>
    <font>
      <u val="single"/>
      <sz val="10"/>
      <color indexed="12"/>
      <name val="Trebuchet MS"/>
      <family val="2"/>
    </font>
    <font>
      <sz val="8"/>
      <name val="Segoe UI"/>
      <family val="2"/>
    </font>
    <font>
      <sz val="16"/>
      <name val="Arial"/>
      <family val="2"/>
    </font>
    <font>
      <sz val="14"/>
      <color indexed="10"/>
      <name val="Arial"/>
      <family val="2"/>
    </font>
    <font>
      <sz val="12"/>
      <name val="Arial"/>
      <family val="2"/>
    </font>
    <font>
      <sz val="12"/>
      <name val="Calibri"/>
      <family val="2"/>
    </font>
    <font>
      <b/>
      <sz val="14"/>
      <name val="Arial CE"/>
      <family val="2"/>
    </font>
    <font>
      <b/>
      <sz val="16"/>
      <color indexed="10"/>
      <name val="Arial CE"/>
      <family val="2"/>
    </font>
    <font>
      <b/>
      <sz val="12"/>
      <name val="Arial"/>
      <family val="2"/>
    </font>
    <font>
      <sz val="8"/>
      <name val="Arial"/>
      <family val="2"/>
    </font>
    <font>
      <sz val="8"/>
      <color indexed="12"/>
      <name val="Arial"/>
      <family val="2"/>
    </font>
    <font>
      <sz val="8"/>
      <name val="Vogue"/>
      <family val="0"/>
    </font>
    <font>
      <sz val="6"/>
      <name val="Arial"/>
      <family val="2"/>
    </font>
    <font>
      <b/>
      <sz val="14"/>
      <name val="Arial"/>
      <family val="2"/>
    </font>
    <font>
      <sz val="11"/>
      <name val="Arial"/>
      <family val="2"/>
    </font>
    <font>
      <b/>
      <sz val="18"/>
      <name val="Arial"/>
      <family val="2"/>
    </font>
    <font>
      <sz val="10"/>
      <name val="Times New Roman"/>
      <family val="1"/>
    </font>
    <font>
      <b/>
      <sz val="12"/>
      <name val="Arial CE"/>
      <family val="2"/>
    </font>
    <font>
      <b/>
      <sz val="10"/>
      <name val="Arial CE"/>
      <family val="2"/>
    </font>
    <font>
      <sz val="10"/>
      <color indexed="8"/>
      <name val="Arial CE"/>
      <family val="2"/>
    </font>
    <font>
      <b/>
      <sz val="11"/>
      <name val="Arial CE"/>
      <family val="2"/>
    </font>
    <font>
      <sz val="10"/>
      <color indexed="60"/>
      <name val="Arial CE"/>
      <family val="2"/>
    </font>
    <font>
      <sz val="10"/>
      <color indexed="10"/>
      <name val="Arial CE"/>
      <family val="2"/>
    </font>
    <font>
      <sz val="10"/>
      <color indexed="30"/>
      <name val="Arial CE"/>
      <family val="2"/>
    </font>
    <font>
      <sz val="10"/>
      <color indexed="17"/>
      <name val="Arial CE"/>
      <family val="2"/>
    </font>
    <font>
      <sz val="10"/>
      <name val="Arial CE"/>
      <family val="2"/>
    </font>
    <font>
      <sz val="11"/>
      <name val="Arial CE"/>
      <family val="2"/>
    </font>
    <font>
      <sz val="10"/>
      <name val="Calibri"/>
      <family val="2"/>
    </font>
    <font>
      <sz val="12"/>
      <name val="Arial CE"/>
      <family val="2"/>
    </font>
    <font>
      <sz val="12"/>
      <color indexed="60"/>
      <name val="Arial CE"/>
      <family val="2"/>
    </font>
    <font>
      <b/>
      <sz val="12"/>
      <color indexed="60"/>
      <name val="Arial CE"/>
      <family val="2"/>
    </font>
    <font>
      <b/>
      <sz val="12"/>
      <color indexed="10"/>
      <name val="Arial CE"/>
      <family val="2"/>
    </font>
    <font>
      <b/>
      <sz val="12"/>
      <color indexed="30"/>
      <name val="Arial CE"/>
      <family val="2"/>
    </font>
    <font>
      <b/>
      <sz val="12"/>
      <color indexed="17"/>
      <name val="Arial CE"/>
      <family val="2"/>
    </font>
    <font>
      <b/>
      <sz val="10"/>
      <color indexed="60"/>
      <name val="Arial CE"/>
      <family val="2"/>
    </font>
    <font>
      <b/>
      <sz val="10"/>
      <color indexed="10"/>
      <name val="Arial CE"/>
      <family val="2"/>
    </font>
    <font>
      <b/>
      <sz val="10"/>
      <color indexed="30"/>
      <name val="Arial CE"/>
      <family val="2"/>
    </font>
    <font>
      <b/>
      <sz val="10"/>
      <color indexed="17"/>
      <name val="Arial CE"/>
      <family val="2"/>
    </font>
    <font>
      <sz val="11"/>
      <color indexed="30"/>
      <name val="Calibri"/>
      <family val="2"/>
    </font>
    <font>
      <b/>
      <sz val="13"/>
      <color indexed="16"/>
      <name val="Arial"/>
      <family val="2"/>
    </font>
    <font>
      <sz val="11"/>
      <color indexed="8"/>
      <name val="Arial"/>
      <family val="2"/>
    </font>
    <font>
      <i/>
      <sz val="11"/>
      <color indexed="8"/>
      <name val="Arial"/>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sz val="10"/>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sz val="18"/>
      <color theme="10"/>
      <name val="Wingdings 2"/>
      <family val="1"/>
    </font>
    <font>
      <sz val="10"/>
      <color rgb="FF960000"/>
      <name val="Trebuchet MS"/>
      <family val="2"/>
    </font>
    <font>
      <u val="single"/>
      <sz val="10"/>
      <color theme="10"/>
      <name val="Trebuchet MS"/>
      <family val="2"/>
    </font>
    <font>
      <b/>
      <sz val="10"/>
      <color rgb="FF003366"/>
      <name val="Trebuchet MS"/>
      <family val="2"/>
    </font>
    <font>
      <b/>
      <sz val="8"/>
      <color rgb="FF969696"/>
      <name val="Trebuchet MS"/>
      <family val="2"/>
    </font>
    <font>
      <sz val="14"/>
      <color rgb="FFFF0000"/>
      <name val="Arial"/>
      <family val="2"/>
    </font>
    <font>
      <b/>
      <sz val="16"/>
      <color rgb="FFFF0000"/>
      <name val="Arial CE"/>
      <family val="2"/>
    </font>
    <font>
      <sz val="10"/>
      <color theme="1"/>
      <name val="Arial CE"/>
      <family val="2"/>
    </font>
    <font>
      <sz val="10"/>
      <color theme="9" tint="-0.4999699890613556"/>
      <name val="Arial CE"/>
      <family val="2"/>
    </font>
    <font>
      <sz val="10"/>
      <color rgb="FFFF0000"/>
      <name val="Arial CE"/>
      <family val="2"/>
    </font>
    <font>
      <sz val="10"/>
      <color rgb="FF0070C0"/>
      <name val="Arial CE"/>
      <family val="2"/>
    </font>
    <font>
      <sz val="10"/>
      <color rgb="FFC00000"/>
      <name val="Arial CE"/>
      <family val="2"/>
    </font>
    <font>
      <sz val="12"/>
      <color theme="9" tint="-0.4999699890613556"/>
      <name val="Arial CE"/>
      <family val="2"/>
    </font>
    <font>
      <b/>
      <sz val="12"/>
      <color theme="9" tint="-0.4999699890613556"/>
      <name val="Arial CE"/>
      <family val="2"/>
    </font>
    <font>
      <b/>
      <sz val="12"/>
      <color rgb="FFFF0000"/>
      <name val="Arial CE"/>
      <family val="2"/>
    </font>
    <font>
      <b/>
      <sz val="12"/>
      <color rgb="FF0070C0"/>
      <name val="Arial CE"/>
      <family val="2"/>
    </font>
    <font>
      <b/>
      <sz val="10"/>
      <color theme="9" tint="-0.4999699890613556"/>
      <name val="Arial CE"/>
      <family val="2"/>
    </font>
    <font>
      <b/>
      <sz val="10"/>
      <color rgb="FFFF0000"/>
      <name val="Arial CE"/>
      <family val="2"/>
    </font>
    <font>
      <b/>
      <sz val="10"/>
      <color rgb="FF0070C0"/>
      <name val="Arial CE"/>
      <family val="2"/>
    </font>
    <font>
      <sz val="11"/>
      <color rgb="FF0070C0"/>
      <name val="Calibri"/>
      <family val="2"/>
    </font>
    <font>
      <b/>
      <sz val="13"/>
      <color rgb="FF800000"/>
      <name val="Arial"/>
      <family val="2"/>
    </font>
    <font>
      <sz val="11"/>
      <color theme="1"/>
      <name val="Arial"/>
      <family val="2"/>
    </font>
    <font>
      <sz val="11"/>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rgb="FFFFFF00"/>
        <bgColor indexed="64"/>
      </patternFill>
    </fill>
  </fills>
  <borders count="83">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color indexed="63"/>
      </left>
      <right>
        <color indexed="63"/>
      </right>
      <top style="medium"/>
      <bottom>
        <color indexed="63"/>
      </bottom>
    </border>
    <border>
      <left/>
      <right style="medium"/>
      <top style="medium"/>
      <bottom/>
    </border>
    <border>
      <left style="medium"/>
      <right style="thin"/>
      <top style="thin"/>
      <bottom style="thin"/>
    </border>
    <border>
      <left style="thin"/>
      <right style="thin"/>
      <top style="thin"/>
      <bottom style="thin"/>
    </border>
    <border>
      <left/>
      <right style="medium"/>
      <top/>
      <bottom/>
    </border>
    <border>
      <left style="thin"/>
      <right/>
      <top style="thin"/>
      <bottom style="thin"/>
    </border>
    <border>
      <left/>
      <right/>
      <top style="thin"/>
      <bottom style="thin"/>
    </border>
    <border>
      <left/>
      <right style="medium"/>
      <top style="thin"/>
      <bottom style="thin"/>
    </border>
    <border>
      <left style="medium"/>
      <right/>
      <top style="thin"/>
      <bottom/>
    </border>
    <border>
      <left style="medium"/>
      <right/>
      <top/>
      <bottom/>
    </border>
    <border>
      <left/>
      <right style="medium"/>
      <top style="thin"/>
      <bottom/>
    </border>
    <border>
      <left style="medium"/>
      <right/>
      <top/>
      <bottom style="thin"/>
    </border>
    <border>
      <left/>
      <right style="medium"/>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color indexed="63"/>
      </top>
      <bottom style="thin"/>
    </border>
    <border>
      <left style="thin"/>
      <right style="thin"/>
      <top style="thin"/>
      <bottom>
        <color indexed="63"/>
      </botto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6" fillId="0" borderId="1" applyNumberFormat="0" applyFill="0" applyAlignment="0" applyProtection="0"/>
    <xf numFmtId="170" fontId="104" fillId="0" borderId="0" applyFont="0" applyFill="0" applyBorder="0" applyAlignment="0" applyProtection="0"/>
    <xf numFmtId="168" fontId="104" fillId="0" borderId="0" applyFont="0" applyFill="0" applyBorder="0" applyAlignment="0" applyProtection="0"/>
    <xf numFmtId="0" fontId="107" fillId="0" borderId="0" applyNumberFormat="0" applyFill="0" applyBorder="0" applyAlignment="0" applyProtection="0"/>
    <xf numFmtId="0" fontId="108" fillId="20" borderId="0" applyNumberFormat="0" applyBorder="0" applyAlignment="0" applyProtection="0"/>
    <xf numFmtId="0" fontId="109" fillId="21" borderId="2" applyNumberFormat="0" applyAlignment="0" applyProtection="0"/>
    <xf numFmtId="171" fontId="104" fillId="0" borderId="0" applyFont="0" applyFill="0" applyBorder="0" applyAlignment="0" applyProtection="0"/>
    <xf numFmtId="169" fontId="104" fillId="0" borderId="0" applyFont="0" applyFill="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22" borderId="0" applyNumberFormat="0" applyBorder="0" applyAlignment="0" applyProtection="0"/>
    <xf numFmtId="0" fontId="4" fillId="0" borderId="0" applyAlignment="0">
      <protection locked="0"/>
    </xf>
    <xf numFmtId="0" fontId="115" fillId="0" borderId="0" applyNumberFormat="0" applyFill="0" applyBorder="0" applyAlignment="0" applyProtection="0"/>
    <xf numFmtId="0" fontId="104" fillId="23" borderId="6" applyNumberFormat="0" applyFont="0" applyAlignment="0" applyProtection="0"/>
    <xf numFmtId="9" fontId="104" fillId="0" borderId="0" applyFont="0" applyFill="0" applyBorder="0" applyAlignment="0" applyProtection="0"/>
    <xf numFmtId="0" fontId="116" fillId="0" borderId="7" applyNumberFormat="0" applyFill="0" applyAlignment="0" applyProtection="0"/>
    <xf numFmtId="0" fontId="117" fillId="24" borderId="0" applyNumberFormat="0" applyBorder="0" applyAlignment="0" applyProtection="0"/>
    <xf numFmtId="0" fontId="118" fillId="0" borderId="0" applyNumberFormat="0" applyFill="0" applyBorder="0" applyAlignment="0" applyProtection="0"/>
    <xf numFmtId="0" fontId="119" fillId="25" borderId="8" applyNumberFormat="0" applyAlignment="0" applyProtection="0"/>
    <xf numFmtId="0" fontId="120" fillId="26" borderId="8" applyNumberFormat="0" applyAlignment="0" applyProtection="0"/>
    <xf numFmtId="0" fontId="121" fillId="26" borderId="9" applyNumberFormat="0" applyAlignment="0" applyProtection="0"/>
    <xf numFmtId="0" fontId="122" fillId="0" borderId="0" applyNumberFormat="0" applyFill="0" applyBorder="0" applyAlignment="0" applyProtection="0"/>
    <xf numFmtId="0" fontId="105" fillId="27" borderId="0" applyNumberFormat="0" applyBorder="0" applyAlignment="0" applyProtection="0"/>
    <xf numFmtId="0" fontId="105"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105" fillId="31" borderId="0" applyNumberFormat="0" applyBorder="0" applyAlignment="0" applyProtection="0"/>
    <xf numFmtId="0" fontId="105" fillId="32" borderId="0" applyNumberFormat="0" applyBorder="0" applyAlignment="0" applyProtection="0"/>
  </cellStyleXfs>
  <cellXfs count="626">
    <xf numFmtId="0" fontId="4" fillId="0" borderId="0" xfId="0" applyFont="1" applyAlignment="1">
      <alignment/>
    </xf>
    <xf numFmtId="0" fontId="4" fillId="0" borderId="0" xfId="0" applyFont="1" applyAlignment="1">
      <alignment vertical="center"/>
    </xf>
    <xf numFmtId="0" fontId="12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vertical="center" wrapText="1"/>
    </xf>
    <xf numFmtId="0" fontId="124" fillId="0" borderId="0" xfId="0" applyFont="1" applyAlignment="1">
      <alignment vertical="center"/>
    </xf>
    <xf numFmtId="0" fontId="125" fillId="0" borderId="0" xfId="0" applyFont="1" applyAlignment="1">
      <alignment vertical="center"/>
    </xf>
    <xf numFmtId="0" fontId="4" fillId="0" borderId="0" xfId="0" applyFont="1" applyAlignment="1">
      <alignment horizontal="center" vertical="center" wrapText="1"/>
    </xf>
    <xf numFmtId="0" fontId="126" fillId="0" borderId="0" xfId="0" applyFont="1" applyAlignment="1">
      <alignment/>
    </xf>
    <xf numFmtId="0" fontId="127" fillId="0" borderId="0" xfId="0" applyFont="1" applyAlignment="1">
      <alignment vertical="center"/>
    </xf>
    <xf numFmtId="0" fontId="128" fillId="0" borderId="0" xfId="0" applyFont="1" applyAlignment="1">
      <alignment vertical="center"/>
    </xf>
    <xf numFmtId="0" fontId="129" fillId="0" borderId="0" xfId="0" applyFont="1" applyAlignment="1">
      <alignment vertical="center"/>
    </xf>
    <xf numFmtId="0" fontId="130" fillId="33" borderId="0" xfId="0" applyFont="1" applyFill="1" applyAlignment="1">
      <alignment horizontal="left" vertical="center"/>
    </xf>
    <xf numFmtId="0" fontId="4" fillId="33" borderId="0" xfId="0" applyFont="1" applyFill="1" applyAlignment="1">
      <alignment/>
    </xf>
    <xf numFmtId="0" fontId="130"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9" fillId="0" borderId="0" xfId="0" applyFont="1" applyBorder="1" applyAlignment="1">
      <alignment horizontal="left" vertical="center"/>
    </xf>
    <xf numFmtId="0" fontId="4" fillId="0" borderId="14" xfId="0" applyFont="1" applyBorder="1" applyAlignment="1">
      <alignment/>
    </xf>
    <xf numFmtId="0" fontId="131" fillId="0" borderId="0" xfId="0" applyFont="1" applyAlignment="1">
      <alignment horizontal="left" vertical="center"/>
    </xf>
    <xf numFmtId="0" fontId="132" fillId="0" borderId="0" xfId="0" applyFont="1" applyAlignment="1">
      <alignment horizontal="left" vertical="center"/>
    </xf>
    <xf numFmtId="0" fontId="133"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133" fillId="0" borderId="0" xfId="0" applyFont="1" applyBorder="1" applyAlignment="1">
      <alignment horizontal="left" vertical="center"/>
    </xf>
    <xf numFmtId="0" fontId="5" fillId="23" borderId="0" xfId="0" applyFont="1" applyFill="1" applyBorder="1" applyAlignment="1" applyProtection="1">
      <alignment horizontal="left" vertical="center"/>
      <protection locked="0"/>
    </xf>
    <xf numFmtId="49" fontId="5" fillId="23" borderId="0" xfId="0" applyNumberFormat="1" applyFont="1" applyFill="1" applyBorder="1" applyAlignment="1" applyProtection="1">
      <alignment horizontal="left" vertical="center"/>
      <protection locked="0"/>
    </xf>
    <xf numFmtId="0" fontId="4" fillId="0" borderId="15" xfId="0" applyFont="1" applyBorder="1" applyAlignment="1">
      <alignment/>
    </xf>
    <xf numFmtId="0" fontId="4" fillId="0" borderId="13" xfId="0" applyFont="1" applyBorder="1" applyAlignment="1">
      <alignment vertical="center"/>
    </xf>
    <xf numFmtId="0" fontId="4" fillId="0" borderId="0" xfId="0" applyFont="1" applyBorder="1" applyAlignment="1">
      <alignment vertical="center"/>
    </xf>
    <xf numFmtId="0" fontId="10" fillId="0" borderId="16" xfId="0" applyFont="1" applyBorder="1" applyAlignment="1">
      <alignment horizontal="left" vertical="center"/>
    </xf>
    <xf numFmtId="0" fontId="4" fillId="0" borderId="16" xfId="0" applyFont="1" applyBorder="1" applyAlignment="1">
      <alignment vertical="center"/>
    </xf>
    <xf numFmtId="0" fontId="4" fillId="0" borderId="14" xfId="0" applyFont="1" applyBorder="1" applyAlignment="1">
      <alignment vertical="center"/>
    </xf>
    <xf numFmtId="0" fontId="123" fillId="0" borderId="0" xfId="0" applyFont="1" applyBorder="1" applyAlignment="1">
      <alignment horizontal="right" vertical="center"/>
    </xf>
    <xf numFmtId="0" fontId="123" fillId="0" borderId="13" xfId="0" applyFont="1" applyBorder="1" applyAlignment="1">
      <alignment vertical="center"/>
    </xf>
    <xf numFmtId="0" fontId="123" fillId="0" borderId="0" xfId="0" applyFont="1" applyBorder="1" applyAlignment="1">
      <alignment vertical="center"/>
    </xf>
    <xf numFmtId="0" fontId="123" fillId="0" borderId="0" xfId="0" applyFont="1" applyBorder="1" applyAlignment="1">
      <alignment horizontal="left" vertical="center"/>
    </xf>
    <xf numFmtId="0" fontId="123" fillId="0" borderId="14" xfId="0" applyFont="1" applyBorder="1" applyAlignment="1">
      <alignment vertical="center"/>
    </xf>
    <xf numFmtId="0" fontId="4" fillId="34" borderId="0" xfId="0" applyFont="1" applyFill="1" applyBorder="1" applyAlignment="1">
      <alignment vertical="center"/>
    </xf>
    <xf numFmtId="0" fontId="6" fillId="34" borderId="17" xfId="0" applyFont="1" applyFill="1" applyBorder="1" applyAlignment="1">
      <alignment horizontal="left" vertical="center"/>
    </xf>
    <xf numFmtId="0" fontId="4" fillId="34" borderId="18" xfId="0" applyFont="1" applyFill="1" applyBorder="1" applyAlignment="1">
      <alignment vertical="center"/>
    </xf>
    <xf numFmtId="0" fontId="6" fillId="34" borderId="18" xfId="0" applyFont="1" applyFill="1" applyBorder="1" applyAlignment="1">
      <alignment horizontal="center" vertical="center"/>
    </xf>
    <xf numFmtId="0" fontId="4" fillId="34" borderId="14"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9" fillId="0" borderId="0" xfId="0" applyFont="1" applyAlignment="1">
      <alignment horizontal="left" vertical="center"/>
    </xf>
    <xf numFmtId="0" fontId="5" fillId="0" borderId="13" xfId="0" applyFont="1" applyBorder="1" applyAlignment="1">
      <alignment vertical="center"/>
    </xf>
    <xf numFmtId="0" fontId="133" fillId="0" borderId="0" xfId="0" applyFont="1" applyAlignment="1">
      <alignment horizontal="left" vertical="center"/>
    </xf>
    <xf numFmtId="0" fontId="6" fillId="0" borderId="13" xfId="0" applyFont="1" applyBorder="1" applyAlignment="1">
      <alignment vertical="center"/>
    </xf>
    <xf numFmtId="0" fontId="6" fillId="0" borderId="0" xfId="0" applyFont="1" applyAlignment="1">
      <alignment horizontal="left" vertical="center"/>
    </xf>
    <xf numFmtId="0" fontId="11" fillId="0" borderId="0" xfId="0" applyFont="1" applyAlignment="1">
      <alignment vertical="center"/>
    </xf>
    <xf numFmtId="173" fontId="5" fillId="0" borderId="0" xfId="0" applyNumberFormat="1" applyFont="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35" borderId="18" xfId="0" applyFont="1" applyFill="1" applyBorder="1" applyAlignment="1">
      <alignment vertical="center"/>
    </xf>
    <xf numFmtId="0" fontId="5" fillId="35" borderId="26" xfId="0" applyFont="1" applyFill="1" applyBorder="1" applyAlignment="1">
      <alignment horizontal="center" vertical="center"/>
    </xf>
    <xf numFmtId="0" fontId="133" fillId="0" borderId="27" xfId="0" applyFont="1" applyBorder="1" applyAlignment="1">
      <alignment horizontal="center" vertical="center" wrapText="1"/>
    </xf>
    <xf numFmtId="0" fontId="133" fillId="0" borderId="28" xfId="0" applyFont="1" applyBorder="1" applyAlignment="1">
      <alignment horizontal="center" vertical="center" wrapText="1"/>
    </xf>
    <xf numFmtId="0" fontId="133" fillId="0" borderId="29" xfId="0" applyFont="1" applyBorder="1" applyAlignment="1">
      <alignment horizontal="center" vertical="center" wrapText="1"/>
    </xf>
    <xf numFmtId="0" fontId="4" fillId="0" borderId="30" xfId="0" applyFont="1" applyBorder="1" applyAlignment="1">
      <alignment vertical="center"/>
    </xf>
    <xf numFmtId="0" fontId="134" fillId="0" borderId="0" xfId="0" applyFont="1" applyAlignment="1">
      <alignment horizontal="left" vertical="center"/>
    </xf>
    <xf numFmtId="0" fontId="134" fillId="0" borderId="0" xfId="0" applyFont="1" applyAlignment="1">
      <alignment vertical="center"/>
    </xf>
    <xf numFmtId="0" fontId="6" fillId="0" borderId="0" xfId="0" applyFont="1" applyAlignment="1">
      <alignment horizontal="center" vertical="center"/>
    </xf>
    <xf numFmtId="4" fontId="135" fillId="0" borderId="24" xfId="0" applyNumberFormat="1" applyFont="1" applyBorder="1" applyAlignment="1">
      <alignment vertical="center"/>
    </xf>
    <xf numFmtId="4" fontId="135" fillId="0" borderId="0" xfId="0" applyNumberFormat="1" applyFont="1" applyBorder="1" applyAlignment="1">
      <alignment vertical="center"/>
    </xf>
    <xf numFmtId="174" fontId="135" fillId="0" borderId="0" xfId="0" applyNumberFormat="1" applyFont="1" applyBorder="1" applyAlignment="1">
      <alignment vertical="center"/>
    </xf>
    <xf numFmtId="4" fontId="135" fillId="0" borderId="25" xfId="0" applyNumberFormat="1" applyFont="1" applyBorder="1" applyAlignment="1">
      <alignment vertical="center"/>
    </xf>
    <xf numFmtId="0" fontId="12" fillId="0" borderId="0" xfId="0" applyFont="1" applyAlignment="1">
      <alignment horizontal="left" vertical="center"/>
    </xf>
    <xf numFmtId="0" fontId="7" fillId="0" borderId="13" xfId="0" applyFont="1" applyBorder="1" applyAlignment="1">
      <alignment vertical="center"/>
    </xf>
    <xf numFmtId="0" fontId="136" fillId="0" borderId="0" xfId="0" applyFont="1" applyAlignment="1">
      <alignment vertical="center"/>
    </xf>
    <xf numFmtId="0" fontId="137" fillId="0" borderId="0" xfId="0" applyFont="1" applyAlignment="1">
      <alignment vertical="center"/>
    </xf>
    <xf numFmtId="0" fontId="13" fillId="0" borderId="0" xfId="0" applyFont="1" applyAlignment="1">
      <alignment horizontal="center" vertical="center"/>
    </xf>
    <xf numFmtId="4" fontId="138" fillId="0" borderId="24" xfId="0" applyNumberFormat="1" applyFont="1" applyBorder="1" applyAlignment="1">
      <alignment vertical="center"/>
    </xf>
    <xf numFmtId="4" fontId="138" fillId="0" borderId="0" xfId="0" applyNumberFormat="1" applyFont="1" applyBorder="1" applyAlignment="1">
      <alignment vertical="center"/>
    </xf>
    <xf numFmtId="174" fontId="138" fillId="0" borderId="0" xfId="0" applyNumberFormat="1" applyFont="1" applyBorder="1" applyAlignment="1">
      <alignment vertical="center"/>
    </xf>
    <xf numFmtId="4" fontId="138" fillId="0" borderId="25" xfId="0" applyNumberFormat="1" applyFont="1" applyBorder="1" applyAlignment="1">
      <alignment vertical="center"/>
    </xf>
    <xf numFmtId="0" fontId="7" fillId="0" borderId="0" xfId="0" applyFont="1" applyAlignment="1">
      <alignment horizontal="left" vertical="center"/>
    </xf>
    <xf numFmtId="0" fontId="8" fillId="0" borderId="13" xfId="0" applyFont="1" applyBorder="1" applyAlignment="1">
      <alignment vertical="center"/>
    </xf>
    <xf numFmtId="0" fontId="8" fillId="0" borderId="0" xfId="0" applyFont="1" applyAlignment="1">
      <alignment horizontal="center" vertical="center"/>
    </xf>
    <xf numFmtId="4" fontId="139" fillId="0" borderId="24" xfId="0" applyNumberFormat="1" applyFont="1" applyBorder="1" applyAlignment="1">
      <alignment vertical="center"/>
    </xf>
    <xf numFmtId="4" fontId="139" fillId="0" borderId="0" xfId="0" applyNumberFormat="1" applyFont="1" applyBorder="1" applyAlignment="1">
      <alignment vertical="center"/>
    </xf>
    <xf numFmtId="174" fontId="139" fillId="0" borderId="0" xfId="0" applyNumberFormat="1" applyFont="1" applyBorder="1" applyAlignment="1">
      <alignment vertical="center"/>
    </xf>
    <xf numFmtId="4" fontId="139" fillId="0" borderId="25" xfId="0" applyNumberFormat="1" applyFont="1" applyBorder="1" applyAlignment="1">
      <alignment vertical="center"/>
    </xf>
    <xf numFmtId="0" fontId="8" fillId="0" borderId="0" xfId="0" applyFont="1" applyAlignment="1">
      <alignment horizontal="left" vertical="center"/>
    </xf>
    <xf numFmtId="4" fontId="139" fillId="0" borderId="31" xfId="0" applyNumberFormat="1" applyFont="1" applyBorder="1" applyAlignment="1">
      <alignment vertical="center"/>
    </xf>
    <xf numFmtId="4" fontId="139" fillId="0" borderId="32" xfId="0" applyNumberFormat="1" applyFont="1" applyBorder="1" applyAlignment="1">
      <alignment vertical="center"/>
    </xf>
    <xf numFmtId="174" fontId="139" fillId="0" borderId="32" xfId="0" applyNumberFormat="1" applyFont="1" applyBorder="1" applyAlignment="1">
      <alignment vertical="center"/>
    </xf>
    <xf numFmtId="4" fontId="139" fillId="0" borderId="33" xfId="0" applyNumberFormat="1" applyFont="1" applyBorder="1" applyAlignment="1">
      <alignment vertical="center"/>
    </xf>
    <xf numFmtId="0" fontId="4" fillId="0" borderId="0" xfId="0" applyFont="1" applyAlignment="1" applyProtection="1">
      <alignment/>
      <protection locked="0"/>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vertical="center"/>
      <protection locked="0"/>
    </xf>
    <xf numFmtId="0" fontId="133"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4" xfId="0" applyFont="1" applyBorder="1" applyAlignment="1">
      <alignment vertical="center" wrapText="1"/>
    </xf>
    <xf numFmtId="0" fontId="4" fillId="0" borderId="22" xfId="0" applyFont="1" applyBorder="1" applyAlignment="1" applyProtection="1">
      <alignment vertical="center"/>
      <protection locked="0"/>
    </xf>
    <xf numFmtId="0" fontId="4" fillId="0" borderId="34" xfId="0" applyFont="1" applyBorder="1" applyAlignment="1">
      <alignment vertical="center"/>
    </xf>
    <xf numFmtId="0" fontId="10" fillId="0" borderId="0" xfId="0" applyFont="1" applyBorder="1" applyAlignment="1">
      <alignment horizontal="left" vertical="center"/>
    </xf>
    <xf numFmtId="4" fontId="134" fillId="0" borderId="0" xfId="0" applyNumberFormat="1" applyFont="1" applyBorder="1" applyAlignment="1">
      <alignment vertical="center"/>
    </xf>
    <xf numFmtId="0" fontId="123" fillId="0" borderId="0" xfId="0" applyFont="1" applyBorder="1" applyAlignment="1" applyProtection="1">
      <alignment horizontal="right" vertical="center"/>
      <protection locked="0"/>
    </xf>
    <xf numFmtId="4" fontId="123" fillId="0" borderId="0" xfId="0" applyNumberFormat="1" applyFont="1" applyBorder="1" applyAlignment="1">
      <alignment vertical="center"/>
    </xf>
    <xf numFmtId="172" fontId="123" fillId="0" borderId="0" xfId="0" applyNumberFormat="1" applyFont="1" applyBorder="1" applyAlignment="1" applyProtection="1">
      <alignment horizontal="right" vertical="center"/>
      <protection locked="0"/>
    </xf>
    <xf numFmtId="0" fontId="4" fillId="35" borderId="0" xfId="0" applyFont="1" applyFill="1" applyBorder="1" applyAlignment="1">
      <alignment vertical="center"/>
    </xf>
    <xf numFmtId="0" fontId="6" fillId="35" borderId="17" xfId="0" applyFont="1" applyFill="1" applyBorder="1" applyAlignment="1">
      <alignment horizontal="left" vertical="center"/>
    </xf>
    <xf numFmtId="0" fontId="6" fillId="35" borderId="18" xfId="0" applyFont="1" applyFill="1" applyBorder="1" applyAlignment="1">
      <alignment horizontal="right" vertical="center"/>
    </xf>
    <xf numFmtId="0" fontId="6" fillId="35" borderId="18" xfId="0" applyFont="1" applyFill="1" applyBorder="1" applyAlignment="1">
      <alignment horizontal="center" vertical="center"/>
    </xf>
    <xf numFmtId="0" fontId="4" fillId="35" borderId="18" xfId="0" applyFont="1" applyFill="1" applyBorder="1" applyAlignment="1" applyProtection="1">
      <alignment vertical="center"/>
      <protection locked="0"/>
    </xf>
    <xf numFmtId="4" fontId="6" fillId="35" borderId="18" xfId="0" applyNumberFormat="1" applyFont="1" applyFill="1" applyBorder="1" applyAlignment="1">
      <alignment vertical="center"/>
    </xf>
    <xf numFmtId="0" fontId="4" fillId="35" borderId="35" xfId="0" applyFont="1" applyFill="1" applyBorder="1" applyAlignment="1">
      <alignment vertical="center"/>
    </xf>
    <xf numFmtId="0" fontId="4" fillId="0" borderId="2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lignment vertical="center"/>
    </xf>
    <xf numFmtId="0" fontId="5" fillId="35" borderId="0" xfId="0" applyFont="1" applyFill="1" applyBorder="1" applyAlignment="1">
      <alignment horizontal="left" vertical="center"/>
    </xf>
    <xf numFmtId="0" fontId="4" fillId="35" borderId="0" xfId="0" applyFont="1" applyFill="1" applyBorder="1" applyAlignment="1" applyProtection="1">
      <alignment vertical="center"/>
      <protection locked="0"/>
    </xf>
    <xf numFmtId="0" fontId="5" fillId="35" borderId="0" xfId="0" applyFont="1" applyFill="1" applyBorder="1" applyAlignment="1">
      <alignment horizontal="right" vertical="center"/>
    </xf>
    <xf numFmtId="0" fontId="4" fillId="35" borderId="14" xfId="0" applyFont="1" applyFill="1" applyBorder="1" applyAlignment="1">
      <alignment vertical="center"/>
    </xf>
    <xf numFmtId="0" fontId="140" fillId="0" borderId="0" xfId="0" applyFont="1" applyBorder="1" applyAlignment="1">
      <alignment horizontal="left" vertical="center"/>
    </xf>
    <xf numFmtId="0" fontId="124" fillId="0" borderId="13" xfId="0" applyFont="1" applyBorder="1" applyAlignment="1">
      <alignment vertical="center"/>
    </xf>
    <xf numFmtId="0" fontId="124" fillId="0" borderId="0" xfId="0" applyFont="1" applyBorder="1" applyAlignment="1">
      <alignment vertical="center"/>
    </xf>
    <xf numFmtId="0" fontId="124" fillId="0" borderId="32" xfId="0" applyFont="1" applyBorder="1" applyAlignment="1">
      <alignment horizontal="left" vertical="center"/>
    </xf>
    <xf numFmtId="0" fontId="124" fillId="0" borderId="32" xfId="0" applyFont="1" applyBorder="1" applyAlignment="1">
      <alignment vertical="center"/>
    </xf>
    <xf numFmtId="0" fontId="124" fillId="0" borderId="32" xfId="0" applyFont="1" applyBorder="1" applyAlignment="1" applyProtection="1">
      <alignment vertical="center"/>
      <protection locked="0"/>
    </xf>
    <xf numFmtId="4" fontId="124" fillId="0" borderId="32" xfId="0" applyNumberFormat="1" applyFont="1" applyBorder="1" applyAlignment="1">
      <alignment vertical="center"/>
    </xf>
    <xf numFmtId="0" fontId="124" fillId="0" borderId="14" xfId="0" applyFont="1" applyBorder="1" applyAlignment="1">
      <alignment vertical="center"/>
    </xf>
    <xf numFmtId="0" fontId="125" fillId="0" borderId="13" xfId="0" applyFont="1" applyBorder="1" applyAlignment="1">
      <alignment vertical="center"/>
    </xf>
    <xf numFmtId="0" fontId="125" fillId="0" borderId="0" xfId="0" applyFont="1" applyBorder="1" applyAlignment="1">
      <alignment vertical="center"/>
    </xf>
    <xf numFmtId="0" fontId="125" fillId="0" borderId="32" xfId="0" applyFont="1" applyBorder="1" applyAlignment="1">
      <alignment horizontal="left" vertical="center"/>
    </xf>
    <xf numFmtId="0" fontId="125" fillId="0" borderId="32" xfId="0" applyFont="1" applyBorder="1" applyAlignment="1">
      <alignment vertical="center"/>
    </xf>
    <xf numFmtId="0" fontId="125" fillId="0" borderId="32" xfId="0" applyFont="1" applyBorder="1" applyAlignment="1" applyProtection="1">
      <alignment vertical="center"/>
      <protection locked="0"/>
    </xf>
    <xf numFmtId="4" fontId="125" fillId="0" borderId="32" xfId="0" applyNumberFormat="1" applyFont="1" applyBorder="1" applyAlignment="1">
      <alignment vertical="center"/>
    </xf>
    <xf numFmtId="0" fontId="125" fillId="0" borderId="14" xfId="0" applyFont="1" applyBorder="1" applyAlignment="1">
      <alignment vertical="center"/>
    </xf>
    <xf numFmtId="0" fontId="4" fillId="0" borderId="0" xfId="0" applyFont="1" applyAlignment="1" applyProtection="1">
      <alignment vertical="center"/>
      <protection locked="0"/>
    </xf>
    <xf numFmtId="0" fontId="5" fillId="0" borderId="0" xfId="0" applyFont="1" applyAlignment="1">
      <alignment horizontal="left" vertical="center"/>
    </xf>
    <xf numFmtId="0" fontId="133" fillId="0" borderId="0" xfId="0" applyFont="1" applyAlignment="1" applyProtection="1">
      <alignment horizontal="left" vertical="center"/>
      <protection locked="0"/>
    </xf>
    <xf numFmtId="0" fontId="4" fillId="0" borderId="13" xfId="0" applyFont="1" applyBorder="1" applyAlignment="1">
      <alignment horizontal="center"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141" fillId="35" borderId="28" xfId="0" applyFont="1" applyFill="1" applyBorder="1" applyAlignment="1" applyProtection="1">
      <alignment horizontal="center" vertical="center" wrapText="1"/>
      <protection locked="0"/>
    </xf>
    <xf numFmtId="0" fontId="5" fillId="35" borderId="29" xfId="0" applyFont="1" applyFill="1" applyBorder="1" applyAlignment="1">
      <alignment horizontal="center" vertical="center" wrapText="1"/>
    </xf>
    <xf numFmtId="4" fontId="134" fillId="0" borderId="0" xfId="0" applyNumberFormat="1" applyFont="1" applyAlignment="1">
      <alignment/>
    </xf>
    <xf numFmtId="174" fontId="142" fillId="0" borderId="22" xfId="0" applyNumberFormat="1" applyFont="1" applyBorder="1" applyAlignment="1">
      <alignment/>
    </xf>
    <xf numFmtId="174" fontId="142" fillId="0" borderId="23" xfId="0" applyNumberFormat="1" applyFont="1" applyBorder="1" applyAlignment="1">
      <alignment/>
    </xf>
    <xf numFmtId="4" fontId="14" fillId="0" borderId="0" xfId="0" applyNumberFormat="1" applyFont="1" applyAlignment="1">
      <alignment vertical="center"/>
    </xf>
    <xf numFmtId="0" fontId="126" fillId="0" borderId="13" xfId="0" applyFont="1" applyBorder="1" applyAlignment="1">
      <alignment/>
    </xf>
    <xf numFmtId="0" fontId="126" fillId="0" borderId="0" xfId="0" applyFont="1" applyAlignment="1">
      <alignment horizontal="left"/>
    </xf>
    <xf numFmtId="0" fontId="124" fillId="0" borderId="0" xfId="0" applyFont="1" applyAlignment="1">
      <alignment horizontal="left"/>
    </xf>
    <xf numFmtId="0" fontId="126" fillId="0" borderId="0" xfId="0" applyFont="1" applyAlignment="1" applyProtection="1">
      <alignment/>
      <protection locked="0"/>
    </xf>
    <xf numFmtId="4" fontId="124" fillId="0" borderId="0" xfId="0" applyNumberFormat="1" applyFont="1" applyAlignment="1">
      <alignment/>
    </xf>
    <xf numFmtId="0" fontId="126" fillId="0" borderId="24" xfId="0" applyFont="1" applyBorder="1" applyAlignment="1">
      <alignment/>
    </xf>
    <xf numFmtId="0" fontId="126" fillId="0" borderId="0" xfId="0" applyFont="1" applyBorder="1" applyAlignment="1">
      <alignment/>
    </xf>
    <xf numFmtId="174" fontId="126" fillId="0" borderId="0" xfId="0" applyNumberFormat="1" applyFont="1" applyBorder="1" applyAlignment="1">
      <alignment/>
    </xf>
    <xf numFmtId="174" fontId="126" fillId="0" borderId="25" xfId="0" applyNumberFormat="1" applyFont="1" applyBorder="1" applyAlignment="1">
      <alignment/>
    </xf>
    <xf numFmtId="0" fontId="126" fillId="0" borderId="0" xfId="0" applyFont="1" applyAlignment="1">
      <alignment horizontal="center"/>
    </xf>
    <xf numFmtId="4" fontId="126" fillId="0" borderId="0" xfId="0" applyNumberFormat="1" applyFont="1" applyAlignment="1">
      <alignment vertical="center"/>
    </xf>
    <xf numFmtId="0" fontId="126" fillId="0" borderId="0" xfId="0" applyFont="1" applyBorder="1" applyAlignment="1">
      <alignment horizontal="left"/>
    </xf>
    <xf numFmtId="0" fontId="125" fillId="0" borderId="0" xfId="0" applyFont="1" applyBorder="1" applyAlignment="1">
      <alignment horizontal="left"/>
    </xf>
    <xf numFmtId="4" fontId="125" fillId="0" borderId="0" xfId="0" applyNumberFormat="1" applyFont="1" applyBorder="1" applyAlignment="1">
      <alignment/>
    </xf>
    <xf numFmtId="0" fontId="4" fillId="0" borderId="13" xfId="0" applyFont="1" applyBorder="1" applyAlignment="1" applyProtection="1">
      <alignment vertical="center"/>
      <protection/>
    </xf>
    <xf numFmtId="0" fontId="4" fillId="0" borderId="36" xfId="0" applyFont="1" applyBorder="1" applyAlignment="1" applyProtection="1">
      <alignment horizontal="center" vertical="center"/>
      <protection/>
    </xf>
    <xf numFmtId="49" fontId="4" fillId="0" borderId="36" xfId="0" applyNumberFormat="1"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4" fillId="0" borderId="36" xfId="0" applyFont="1" applyBorder="1" applyAlignment="1" applyProtection="1">
      <alignment horizontal="center" vertical="center" wrapText="1"/>
      <protection/>
    </xf>
    <xf numFmtId="175" fontId="4" fillId="23" borderId="36" xfId="0" applyNumberFormat="1" applyFont="1" applyFill="1" applyBorder="1" applyAlignment="1" applyProtection="1">
      <alignment vertical="center"/>
      <protection locked="0"/>
    </xf>
    <xf numFmtId="4" fontId="4" fillId="23" borderId="36" xfId="0" applyNumberFormat="1" applyFont="1" applyFill="1" applyBorder="1" applyAlignment="1" applyProtection="1">
      <alignment vertical="center"/>
      <protection locked="0"/>
    </xf>
    <xf numFmtId="4" fontId="4" fillId="0" borderId="36" xfId="0" applyNumberFormat="1" applyFont="1" applyBorder="1" applyAlignment="1" applyProtection="1">
      <alignment vertical="center"/>
      <protection/>
    </xf>
    <xf numFmtId="0" fontId="123" fillId="23" borderId="36" xfId="0" applyFont="1" applyFill="1" applyBorder="1" applyAlignment="1" applyProtection="1">
      <alignment horizontal="left" vertical="center"/>
      <protection locked="0"/>
    </xf>
    <xf numFmtId="0" fontId="123" fillId="0" borderId="0" xfId="0" applyFont="1" applyBorder="1" applyAlignment="1">
      <alignment horizontal="center" vertical="center"/>
    </xf>
    <xf numFmtId="174" fontId="123" fillId="0" borderId="0" xfId="0" applyNumberFormat="1" applyFont="1" applyBorder="1" applyAlignment="1">
      <alignment vertical="center"/>
    </xf>
    <xf numFmtId="174" fontId="123" fillId="0" borderId="25" xfId="0" applyNumberFormat="1" applyFont="1" applyBorder="1" applyAlignment="1">
      <alignment vertical="center"/>
    </xf>
    <xf numFmtId="4" fontId="4" fillId="0" borderId="0" xfId="0" applyNumberFormat="1" applyFont="1" applyAlignment="1">
      <alignment vertical="center"/>
    </xf>
    <xf numFmtId="0" fontId="143" fillId="0" borderId="0" xfId="0" applyFont="1" applyAlignment="1">
      <alignment horizontal="left" vertical="center"/>
    </xf>
    <xf numFmtId="0" fontId="15" fillId="0" borderId="0" xfId="0" applyFont="1" applyAlignment="1">
      <alignment horizontal="left" vertical="center" wrapText="1"/>
    </xf>
    <xf numFmtId="175" fontId="4" fillId="0" borderId="36" xfId="0" applyNumberFormat="1" applyFont="1" applyBorder="1" applyAlignment="1" applyProtection="1">
      <alignment vertical="center"/>
      <protection/>
    </xf>
    <xf numFmtId="0" fontId="127" fillId="0" borderId="13" xfId="0" applyFont="1" applyBorder="1" applyAlignment="1">
      <alignment vertical="center"/>
    </xf>
    <xf numFmtId="0" fontId="127" fillId="0" borderId="0" xfId="0" applyFont="1" applyAlignment="1">
      <alignment horizontal="left" vertical="center"/>
    </xf>
    <xf numFmtId="0" fontId="127" fillId="0" borderId="0" xfId="0" applyFont="1" applyAlignment="1">
      <alignment horizontal="left" vertical="center" wrapText="1"/>
    </xf>
    <xf numFmtId="0" fontId="127" fillId="0" borderId="0" xfId="0" applyFont="1" applyAlignment="1">
      <alignment horizontal="left" vertical="center"/>
    </xf>
    <xf numFmtId="0" fontId="127" fillId="0" borderId="0" xfId="0" applyFont="1" applyAlignment="1" applyProtection="1">
      <alignment vertical="center"/>
      <protection locked="0"/>
    </xf>
    <xf numFmtId="0" fontId="127" fillId="0" borderId="24" xfId="0" applyFont="1" applyBorder="1" applyAlignment="1">
      <alignment vertical="center"/>
    </xf>
    <xf numFmtId="0" fontId="127" fillId="0" borderId="0" xfId="0" applyFont="1" applyBorder="1" applyAlignment="1">
      <alignment vertical="center"/>
    </xf>
    <xf numFmtId="0" fontId="127" fillId="0" borderId="25" xfId="0" applyFont="1" applyBorder="1" applyAlignment="1">
      <alignment vertical="center"/>
    </xf>
    <xf numFmtId="0" fontId="128" fillId="0" borderId="13" xfId="0" applyFont="1" applyBorder="1" applyAlignment="1">
      <alignment vertical="center"/>
    </xf>
    <xf numFmtId="0" fontId="128" fillId="0" borderId="0" xfId="0" applyFont="1" applyAlignment="1">
      <alignment horizontal="left" vertical="center"/>
    </xf>
    <xf numFmtId="0" fontId="128" fillId="0" borderId="0" xfId="0" applyFont="1" applyAlignment="1">
      <alignment horizontal="left" vertical="center" wrapText="1"/>
    </xf>
    <xf numFmtId="175" fontId="128" fillId="0" borderId="0" xfId="0" applyNumberFormat="1" applyFont="1" applyAlignment="1">
      <alignment vertical="center"/>
    </xf>
    <xf numFmtId="0" fontId="128" fillId="0" borderId="0" xfId="0" applyFont="1" applyAlignment="1" applyProtection="1">
      <alignment vertical="center"/>
      <protection locked="0"/>
    </xf>
    <xf numFmtId="0" fontId="128" fillId="0" borderId="24" xfId="0" applyFont="1" applyBorder="1" applyAlignment="1">
      <alignment vertical="center"/>
    </xf>
    <xf numFmtId="0" fontId="128" fillId="0" borderId="0" xfId="0" applyFont="1" applyBorder="1" applyAlignment="1">
      <alignment vertical="center"/>
    </xf>
    <xf numFmtId="0" fontId="128" fillId="0" borderId="25" xfId="0" applyFont="1" applyBorder="1" applyAlignment="1">
      <alignment vertical="center"/>
    </xf>
    <xf numFmtId="0" fontId="129" fillId="0" borderId="13" xfId="0" applyFont="1" applyBorder="1" applyAlignment="1">
      <alignment vertical="center"/>
    </xf>
    <xf numFmtId="0" fontId="129" fillId="0" borderId="0" xfId="0" applyFont="1" applyAlignment="1">
      <alignment horizontal="left" vertical="center"/>
    </xf>
    <xf numFmtId="0" fontId="129" fillId="0" borderId="0" xfId="0" applyFont="1" applyAlignment="1">
      <alignment horizontal="left" vertical="center" wrapText="1"/>
    </xf>
    <xf numFmtId="175" fontId="129" fillId="0" borderId="0" xfId="0" applyNumberFormat="1" applyFont="1" applyAlignment="1">
      <alignment vertical="center"/>
    </xf>
    <xf numFmtId="0" fontId="129" fillId="0" borderId="0" xfId="0" applyFont="1" applyAlignment="1" applyProtection="1">
      <alignment vertical="center"/>
      <protection locked="0"/>
    </xf>
    <xf numFmtId="0" fontId="129" fillId="0" borderId="31" xfId="0" applyFont="1" applyBorder="1" applyAlignment="1">
      <alignment vertical="center"/>
    </xf>
    <xf numFmtId="0" fontId="129" fillId="0" borderId="32" xfId="0" applyFont="1" applyBorder="1" applyAlignment="1">
      <alignment vertical="center"/>
    </xf>
    <xf numFmtId="0" fontId="129" fillId="0" borderId="33" xfId="0" applyFont="1" applyBorder="1" applyAlignment="1">
      <alignment vertical="center"/>
    </xf>
    <xf numFmtId="0" fontId="129" fillId="0" borderId="0" xfId="0" applyFont="1" applyAlignment="1">
      <alignment horizontal="left" vertical="center"/>
    </xf>
    <xf numFmtId="0" fontId="4" fillId="0" borderId="0" xfId="0" applyFont="1" applyAlignment="1">
      <alignment/>
    </xf>
    <xf numFmtId="0" fontId="143" fillId="0" borderId="0" xfId="0" applyFont="1" applyBorder="1" applyAlignment="1">
      <alignment horizontal="left" vertical="center"/>
    </xf>
    <xf numFmtId="0" fontId="144" fillId="0" borderId="0" xfId="0" applyFont="1" applyBorder="1" applyAlignment="1">
      <alignment vertical="center" wrapText="1"/>
    </xf>
    <xf numFmtId="0" fontId="144" fillId="0" borderId="0" xfId="0" applyFont="1" applyAlignment="1">
      <alignment vertical="center" wrapText="1"/>
    </xf>
    <xf numFmtId="0" fontId="129" fillId="0" borderId="0" xfId="0" applyFont="1" applyBorder="1" applyAlignment="1">
      <alignment horizontal="left" vertical="center"/>
    </xf>
    <xf numFmtId="0" fontId="129" fillId="0" borderId="0" xfId="0" applyFont="1" applyBorder="1" applyAlignment="1">
      <alignment horizontal="left" vertical="center" wrapText="1"/>
    </xf>
    <xf numFmtId="175" fontId="129" fillId="0" borderId="0" xfId="0" applyNumberFormat="1" applyFont="1" applyBorder="1" applyAlignment="1">
      <alignment vertical="center"/>
    </xf>
    <xf numFmtId="0" fontId="129" fillId="0" borderId="24" xfId="0" applyFont="1" applyBorder="1" applyAlignment="1">
      <alignment vertical="center"/>
    </xf>
    <xf numFmtId="0" fontId="129" fillId="0" borderId="0" xfId="0" applyFont="1" applyBorder="1" applyAlignment="1">
      <alignment vertical="center"/>
    </xf>
    <xf numFmtId="0" fontId="129" fillId="0" borderId="25" xfId="0" applyFont="1" applyBorder="1" applyAlignment="1">
      <alignment vertical="center"/>
    </xf>
    <xf numFmtId="0" fontId="128" fillId="0" borderId="0" xfId="0" applyFont="1" applyBorder="1" applyAlignment="1">
      <alignment horizontal="left" vertical="center" wrapText="1"/>
    </xf>
    <xf numFmtId="175" fontId="128" fillId="0" borderId="0" xfId="0" applyNumberFormat="1" applyFont="1" applyBorder="1" applyAlignment="1">
      <alignment vertical="center"/>
    </xf>
    <xf numFmtId="0" fontId="144" fillId="0" borderId="0" xfId="0" applyFont="1" applyAlignment="1">
      <alignment vertical="top" wrapText="1"/>
    </xf>
    <xf numFmtId="0" fontId="144" fillId="0" borderId="0" xfId="0" applyFont="1" applyBorder="1" applyAlignment="1">
      <alignment vertical="top" wrapText="1"/>
    </xf>
    <xf numFmtId="0" fontId="145" fillId="0" borderId="36" xfId="0" applyFont="1" applyBorder="1" applyAlignment="1" applyProtection="1">
      <alignment horizontal="center" vertical="center"/>
      <protection/>
    </xf>
    <xf numFmtId="49" fontId="145" fillId="0" borderId="36" xfId="0" applyNumberFormat="1" applyFont="1" applyBorder="1" applyAlignment="1" applyProtection="1">
      <alignment horizontal="left" vertical="center" wrapText="1"/>
      <protection/>
    </xf>
    <xf numFmtId="0" fontId="145" fillId="0" borderId="36" xfId="0" applyFont="1" applyBorder="1" applyAlignment="1" applyProtection="1">
      <alignment horizontal="left" vertical="center" wrapText="1"/>
      <protection/>
    </xf>
    <xf numFmtId="0" fontId="145" fillId="0" borderId="36" xfId="0" applyFont="1" applyBorder="1" applyAlignment="1" applyProtection="1">
      <alignment horizontal="center" vertical="center" wrapText="1"/>
      <protection/>
    </xf>
    <xf numFmtId="175" fontId="145" fillId="0" borderId="36" xfId="0" applyNumberFormat="1" applyFont="1" applyBorder="1" applyAlignment="1" applyProtection="1">
      <alignment vertical="center"/>
      <protection/>
    </xf>
    <xf numFmtId="4" fontId="145" fillId="23" borderId="36" xfId="0" applyNumberFormat="1" applyFont="1" applyFill="1" applyBorder="1" applyAlignment="1" applyProtection="1">
      <alignment vertical="center"/>
      <protection locked="0"/>
    </xf>
    <xf numFmtId="4" fontId="145" fillId="0" borderId="36" xfId="0" applyNumberFormat="1" applyFont="1" applyBorder="1" applyAlignment="1" applyProtection="1">
      <alignment vertical="center"/>
      <protection/>
    </xf>
    <xf numFmtId="0" fontId="145" fillId="0" borderId="13" xfId="0" applyFont="1" applyBorder="1" applyAlignment="1">
      <alignment vertical="center"/>
    </xf>
    <xf numFmtId="0" fontId="145" fillId="23" borderId="36" xfId="0" applyFont="1" applyFill="1" applyBorder="1" applyAlignment="1" applyProtection="1">
      <alignment horizontal="left" vertical="center"/>
      <protection locked="0"/>
    </xf>
    <xf numFmtId="0" fontId="145" fillId="0" borderId="0" xfId="0" applyFont="1" applyBorder="1" applyAlignment="1">
      <alignment horizontal="center" vertical="center"/>
    </xf>
    <xf numFmtId="0" fontId="15" fillId="0" borderId="0" xfId="0" applyFont="1" applyBorder="1" applyAlignment="1">
      <alignment horizontal="left" vertical="center" wrapText="1"/>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124" fillId="0" borderId="0" xfId="0" applyFont="1" applyBorder="1" applyAlignment="1">
      <alignment horizontal="left"/>
    </xf>
    <xf numFmtId="4" fontId="124" fillId="0" borderId="0" xfId="0" applyNumberFormat="1" applyFont="1" applyBorder="1" applyAlignment="1">
      <alignment/>
    </xf>
    <xf numFmtId="0" fontId="145" fillId="0" borderId="32" xfId="0" applyFont="1" applyBorder="1" applyAlignment="1">
      <alignment horizontal="center" vertical="center"/>
    </xf>
    <xf numFmtId="174" fontId="123" fillId="0" borderId="32" xfId="0" applyNumberFormat="1" applyFont="1" applyBorder="1" applyAlignment="1">
      <alignment vertical="center"/>
    </xf>
    <xf numFmtId="174" fontId="123" fillId="0" borderId="33" xfId="0" applyNumberFormat="1" applyFont="1" applyBorder="1" applyAlignment="1">
      <alignment vertical="center"/>
    </xf>
    <xf numFmtId="0" fontId="125" fillId="0" borderId="0" xfId="0" applyFont="1" applyAlignment="1">
      <alignment horizontal="left"/>
    </xf>
    <xf numFmtId="4" fontId="125" fillId="0" borderId="0" xfId="0" applyNumberFormat="1" applyFont="1" applyAlignment="1">
      <alignment/>
    </xf>
    <xf numFmtId="0" fontId="107" fillId="33" borderId="0" xfId="36" applyFill="1" applyAlignment="1">
      <alignment/>
    </xf>
    <xf numFmtId="0" fontId="146" fillId="0" borderId="0" xfId="36" applyFont="1" applyAlignment="1">
      <alignment horizontal="center" vertical="center"/>
    </xf>
    <xf numFmtId="0" fontId="147" fillId="33" borderId="0" xfId="0" applyFont="1" applyFill="1" applyAlignment="1">
      <alignment horizontal="left" vertical="center"/>
    </xf>
    <xf numFmtId="0" fontId="8" fillId="33" borderId="0" xfId="0" applyFont="1" applyFill="1" applyAlignment="1">
      <alignment vertical="center"/>
    </xf>
    <xf numFmtId="0" fontId="148" fillId="33" borderId="0" xfId="36" applyFont="1" applyFill="1" applyAlignment="1">
      <alignment vertical="center"/>
    </xf>
    <xf numFmtId="0" fontId="130" fillId="33" borderId="0" xfId="0" applyFont="1" applyFill="1" applyAlignment="1" applyProtection="1">
      <alignment horizontal="left" vertical="center"/>
      <protection/>
    </xf>
    <xf numFmtId="0" fontId="8" fillId="33" borderId="0" xfId="0" applyFont="1" applyFill="1" applyAlignment="1" applyProtection="1">
      <alignment vertical="center"/>
      <protection/>
    </xf>
    <xf numFmtId="0" fontId="147" fillId="33" borderId="0" xfId="0" applyFont="1" applyFill="1" applyAlignment="1" applyProtection="1">
      <alignment horizontal="left" vertical="center"/>
      <protection/>
    </xf>
    <xf numFmtId="0" fontId="148" fillId="33" borderId="0" xfId="36" applyFont="1" applyFill="1" applyAlignment="1" applyProtection="1">
      <alignment vertical="center"/>
      <protection/>
    </xf>
    <xf numFmtId="0" fontId="8" fillId="33" borderId="0" xfId="0" applyFont="1" applyFill="1" applyAlignment="1" applyProtection="1">
      <alignment vertical="center"/>
      <protection locked="0"/>
    </xf>
    <xf numFmtId="0" fontId="4" fillId="0" borderId="0" xfId="47" applyAlignment="1">
      <alignment vertical="top"/>
      <protection locked="0"/>
    </xf>
    <xf numFmtId="0" fontId="4" fillId="0" borderId="37" xfId="47" applyFont="1" applyBorder="1" applyAlignment="1">
      <alignment vertical="center" wrapText="1"/>
      <protection locked="0"/>
    </xf>
    <xf numFmtId="0" fontId="4" fillId="0" borderId="38" xfId="47" applyFont="1" applyBorder="1" applyAlignment="1">
      <alignment vertical="center" wrapText="1"/>
      <protection locked="0"/>
    </xf>
    <xf numFmtId="0" fontId="4" fillId="0" borderId="39" xfId="47" applyFont="1" applyBorder="1" applyAlignment="1">
      <alignment vertical="center" wrapText="1"/>
      <protection locked="0"/>
    </xf>
    <xf numFmtId="0" fontId="4" fillId="0" borderId="40" xfId="47" applyFont="1" applyBorder="1" applyAlignment="1">
      <alignment horizontal="center" vertical="center" wrapText="1"/>
      <protection locked="0"/>
    </xf>
    <xf numFmtId="0" fontId="4" fillId="0" borderId="41" xfId="47" applyFont="1" applyBorder="1" applyAlignment="1">
      <alignment horizontal="center" vertical="center" wrapText="1"/>
      <protection locked="0"/>
    </xf>
    <xf numFmtId="0" fontId="4" fillId="0" borderId="0" xfId="47" applyAlignment="1">
      <alignment horizontal="center" vertical="center"/>
      <protection locked="0"/>
    </xf>
    <xf numFmtId="0" fontId="4" fillId="0" borderId="40" xfId="47" applyFont="1" applyBorder="1" applyAlignment="1">
      <alignment vertical="center" wrapText="1"/>
      <protection locked="0"/>
    </xf>
    <xf numFmtId="0" fontId="4" fillId="0" borderId="41" xfId="47" applyFont="1" applyBorder="1" applyAlignment="1">
      <alignment vertical="center" wrapText="1"/>
      <protection locked="0"/>
    </xf>
    <xf numFmtId="0" fontId="13" fillId="0" borderId="0" xfId="47" applyFont="1" applyBorder="1" applyAlignment="1">
      <alignment horizontal="left" vertical="center" wrapText="1"/>
      <protection locked="0"/>
    </xf>
    <xf numFmtId="0" fontId="5" fillId="0" borderId="0" xfId="47" applyFont="1" applyBorder="1" applyAlignment="1">
      <alignment horizontal="left" vertical="center" wrapText="1"/>
      <protection locked="0"/>
    </xf>
    <xf numFmtId="0" fontId="5" fillId="0" borderId="40" xfId="47" applyFont="1" applyBorder="1" applyAlignment="1">
      <alignment vertical="center" wrapText="1"/>
      <protection locked="0"/>
    </xf>
    <xf numFmtId="0" fontId="5" fillId="0" borderId="0" xfId="47" applyFont="1" applyBorder="1" applyAlignment="1">
      <alignment vertical="center" wrapText="1"/>
      <protection locked="0"/>
    </xf>
    <xf numFmtId="0" fontId="5" fillId="0" borderId="0" xfId="47" applyFont="1" applyBorder="1" applyAlignment="1">
      <alignment vertical="center"/>
      <protection locked="0"/>
    </xf>
    <xf numFmtId="0" fontId="5" fillId="0" borderId="0" xfId="47" applyFont="1" applyBorder="1" applyAlignment="1">
      <alignment horizontal="left" vertical="center"/>
      <protection locked="0"/>
    </xf>
    <xf numFmtId="49" fontId="5" fillId="0" borderId="0" xfId="47" applyNumberFormat="1" applyFont="1" applyBorder="1" applyAlignment="1">
      <alignment vertical="center" wrapText="1"/>
      <protection locked="0"/>
    </xf>
    <xf numFmtId="0" fontId="4" fillId="0" borderId="42" xfId="47" applyFont="1" applyBorder="1" applyAlignment="1">
      <alignment vertical="center" wrapText="1"/>
      <protection locked="0"/>
    </xf>
    <xf numFmtId="0" fontId="8" fillId="0" borderId="43" xfId="47" applyFont="1" applyBorder="1" applyAlignment="1">
      <alignment vertical="center" wrapText="1"/>
      <protection locked="0"/>
    </xf>
    <xf numFmtId="0" fontId="4" fillId="0" borderId="44" xfId="47" applyFont="1" applyBorder="1" applyAlignment="1">
      <alignment vertical="center" wrapText="1"/>
      <protection locked="0"/>
    </xf>
    <xf numFmtId="0" fontId="4" fillId="0" borderId="0" xfId="47" applyFont="1" applyBorder="1" applyAlignment="1">
      <alignment vertical="top"/>
      <protection locked="0"/>
    </xf>
    <xf numFmtId="0" fontId="4" fillId="0" borderId="0" xfId="47" applyFont="1" applyAlignment="1">
      <alignment vertical="top"/>
      <protection locked="0"/>
    </xf>
    <xf numFmtId="0" fontId="4" fillId="0" borderId="37" xfId="47" applyFont="1" applyBorder="1" applyAlignment="1">
      <alignment horizontal="left" vertical="center"/>
      <protection locked="0"/>
    </xf>
    <xf numFmtId="0" fontId="4" fillId="0" borderId="38" xfId="47" applyFont="1" applyBorder="1" applyAlignment="1">
      <alignment horizontal="left" vertical="center"/>
      <protection locked="0"/>
    </xf>
    <xf numFmtId="0" fontId="4" fillId="0" borderId="39" xfId="47" applyFont="1" applyBorder="1" applyAlignment="1">
      <alignment horizontal="left" vertical="center"/>
      <protection locked="0"/>
    </xf>
    <xf numFmtId="0" fontId="4" fillId="0" borderId="40" xfId="47" applyFont="1" applyBorder="1" applyAlignment="1">
      <alignment horizontal="left" vertical="center"/>
      <protection locked="0"/>
    </xf>
    <xf numFmtId="0" fontId="4" fillId="0" borderId="41" xfId="47" applyFont="1" applyBorder="1" applyAlignment="1">
      <alignment horizontal="left" vertical="center"/>
      <protection locked="0"/>
    </xf>
    <xf numFmtId="0" fontId="13" fillId="0" borderId="0" xfId="47" applyFont="1" applyBorder="1" applyAlignment="1">
      <alignment horizontal="left" vertical="center"/>
      <protection locked="0"/>
    </xf>
    <xf numFmtId="0" fontId="7" fillId="0" borderId="0" xfId="47" applyFont="1" applyAlignment="1">
      <alignment horizontal="left" vertical="center"/>
      <protection locked="0"/>
    </xf>
    <xf numFmtId="0" fontId="13" fillId="0" borderId="43" xfId="47" applyFont="1" applyBorder="1" applyAlignment="1">
      <alignment horizontal="left" vertical="center"/>
      <protection locked="0"/>
    </xf>
    <xf numFmtId="0" fontId="13" fillId="0" borderId="43" xfId="47" applyFont="1" applyBorder="1" applyAlignment="1">
      <alignment horizontal="center" vertical="center"/>
      <protection locked="0"/>
    </xf>
    <xf numFmtId="0" fontId="7" fillId="0" borderId="43" xfId="47" applyFont="1" applyBorder="1" applyAlignment="1">
      <alignment horizontal="left" vertical="center"/>
      <protection locked="0"/>
    </xf>
    <xf numFmtId="0" fontId="11" fillId="0" borderId="0" xfId="47" applyFont="1" applyBorder="1" applyAlignment="1">
      <alignment horizontal="left" vertical="center"/>
      <protection locked="0"/>
    </xf>
    <xf numFmtId="0" fontId="5" fillId="0" borderId="0" xfId="47" applyFont="1" applyAlignment="1">
      <alignment horizontal="left" vertical="center"/>
      <protection locked="0"/>
    </xf>
    <xf numFmtId="0" fontId="5" fillId="0" borderId="0" xfId="47" applyFont="1" applyBorder="1" applyAlignment="1">
      <alignment horizontal="center" vertical="center"/>
      <protection locked="0"/>
    </xf>
    <xf numFmtId="0" fontId="5" fillId="0" borderId="40" xfId="47" applyFont="1" applyBorder="1" applyAlignment="1">
      <alignment horizontal="left" vertical="center"/>
      <protection locked="0"/>
    </xf>
    <xf numFmtId="0" fontId="5" fillId="0" borderId="0" xfId="47" applyFont="1" applyFill="1" applyBorder="1" applyAlignment="1">
      <alignment horizontal="left" vertical="center"/>
      <protection locked="0"/>
    </xf>
    <xf numFmtId="0" fontId="5" fillId="0" borderId="0" xfId="47" applyFont="1" applyFill="1" applyBorder="1" applyAlignment="1">
      <alignment horizontal="center" vertical="center"/>
      <protection locked="0"/>
    </xf>
    <xf numFmtId="0" fontId="4" fillId="0" borderId="42" xfId="47" applyFont="1" applyBorder="1" applyAlignment="1">
      <alignment horizontal="left" vertical="center"/>
      <protection locked="0"/>
    </xf>
    <xf numFmtId="0" fontId="8" fillId="0" borderId="43" xfId="47" applyFont="1" applyBorder="1" applyAlignment="1">
      <alignment horizontal="left" vertical="center"/>
      <protection locked="0"/>
    </xf>
    <xf numFmtId="0" fontId="4" fillId="0" borderId="44" xfId="47" applyFont="1" applyBorder="1" applyAlignment="1">
      <alignment horizontal="left" vertical="center"/>
      <protection locked="0"/>
    </xf>
    <xf numFmtId="0" fontId="4" fillId="0" borderId="0" xfId="47" applyFont="1" applyBorder="1" applyAlignment="1">
      <alignment horizontal="left" vertical="center"/>
      <protection locked="0"/>
    </xf>
    <xf numFmtId="0" fontId="8" fillId="0" borderId="0" xfId="47" applyFont="1" applyBorder="1" applyAlignment="1">
      <alignment horizontal="left" vertical="center"/>
      <protection locked="0"/>
    </xf>
    <xf numFmtId="0" fontId="7" fillId="0" borderId="0" xfId="47" applyFont="1" applyBorder="1" applyAlignment="1">
      <alignment horizontal="left" vertical="center"/>
      <protection locked="0"/>
    </xf>
    <xf numFmtId="0" fontId="5" fillId="0" borderId="43" xfId="47" applyFont="1" applyBorder="1" applyAlignment="1">
      <alignment horizontal="left" vertical="center"/>
      <protection locked="0"/>
    </xf>
    <xf numFmtId="0" fontId="4" fillId="0" borderId="0" xfId="47" applyFont="1" applyBorder="1" applyAlignment="1">
      <alignment horizontal="left" vertical="center" wrapText="1"/>
      <protection locked="0"/>
    </xf>
    <xf numFmtId="0" fontId="5" fillId="0" borderId="0" xfId="47" applyFont="1" applyBorder="1" applyAlignment="1">
      <alignment horizontal="center" vertical="center" wrapText="1"/>
      <protection locked="0"/>
    </xf>
    <xf numFmtId="0" fontId="4" fillId="0" borderId="37" xfId="47" applyFont="1" applyBorder="1" applyAlignment="1">
      <alignment horizontal="left" vertical="center" wrapText="1"/>
      <protection locked="0"/>
    </xf>
    <xf numFmtId="0" fontId="4" fillId="0" borderId="38" xfId="47" applyFont="1" applyBorder="1" applyAlignment="1">
      <alignment horizontal="left" vertical="center" wrapText="1"/>
      <protection locked="0"/>
    </xf>
    <xf numFmtId="0" fontId="4" fillId="0" borderId="39"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7" fillId="0" borderId="40" xfId="47" applyFont="1" applyBorder="1" applyAlignment="1">
      <alignment horizontal="left" vertical="center" wrapText="1"/>
      <protection locked="0"/>
    </xf>
    <xf numFmtId="0" fontId="7" fillId="0" borderId="41" xfId="47" applyFont="1" applyBorder="1" applyAlignment="1">
      <alignment horizontal="left" vertical="center" wrapText="1"/>
      <protection locked="0"/>
    </xf>
    <xf numFmtId="0" fontId="5" fillId="0" borderId="40" xfId="47" applyFont="1" applyBorder="1" applyAlignment="1">
      <alignment horizontal="left" vertical="center" wrapText="1"/>
      <protection locked="0"/>
    </xf>
    <xf numFmtId="0" fontId="5" fillId="0" borderId="41" xfId="47" applyFont="1" applyBorder="1" applyAlignment="1">
      <alignment horizontal="left" vertical="center" wrapText="1"/>
      <protection locked="0"/>
    </xf>
    <xf numFmtId="0" fontId="5" fillId="0" borderId="41" xfId="47" applyFont="1" applyBorder="1" applyAlignment="1">
      <alignment horizontal="left" vertical="center"/>
      <protection locked="0"/>
    </xf>
    <xf numFmtId="0" fontId="5" fillId="0" borderId="42" xfId="47" applyFont="1" applyBorder="1" applyAlignment="1">
      <alignment horizontal="left" vertical="center" wrapText="1"/>
      <protection locked="0"/>
    </xf>
    <xf numFmtId="0" fontId="5" fillId="0" borderId="43" xfId="47" applyFont="1" applyBorder="1" applyAlignment="1">
      <alignment horizontal="left" vertical="center" wrapText="1"/>
      <protection locked="0"/>
    </xf>
    <xf numFmtId="0" fontId="5" fillId="0" borderId="44" xfId="47" applyFont="1" applyBorder="1" applyAlignment="1">
      <alignment horizontal="left" vertical="center" wrapText="1"/>
      <protection locked="0"/>
    </xf>
    <xf numFmtId="0" fontId="5" fillId="0" borderId="0" xfId="47" applyFont="1" applyBorder="1" applyAlignment="1">
      <alignment horizontal="left" vertical="top"/>
      <protection locked="0"/>
    </xf>
    <xf numFmtId="0" fontId="5" fillId="0" borderId="0" xfId="47" applyFont="1" applyBorder="1" applyAlignment="1">
      <alignment horizontal="center" vertical="top"/>
      <protection locked="0"/>
    </xf>
    <xf numFmtId="0" fontId="5" fillId="0" borderId="42" xfId="47" applyFont="1" applyBorder="1" applyAlignment="1">
      <alignment horizontal="left" vertical="center"/>
      <protection locked="0"/>
    </xf>
    <xf numFmtId="0" fontId="5" fillId="0" borderId="44" xfId="47" applyFont="1" applyBorder="1" applyAlignment="1">
      <alignment horizontal="left" vertical="center"/>
      <protection locked="0"/>
    </xf>
    <xf numFmtId="0" fontId="7" fillId="0" borderId="0" xfId="47" applyFont="1" applyAlignment="1">
      <alignment vertical="center"/>
      <protection locked="0"/>
    </xf>
    <xf numFmtId="0" fontId="13" fillId="0" borderId="0" xfId="47" applyFont="1" applyBorder="1" applyAlignment="1">
      <alignment vertical="center"/>
      <protection locked="0"/>
    </xf>
    <xf numFmtId="0" fontId="7" fillId="0" borderId="43" xfId="47" applyFont="1" applyBorder="1" applyAlignment="1">
      <alignment vertical="center"/>
      <protection locked="0"/>
    </xf>
    <xf numFmtId="0" fontId="13" fillId="0" borderId="43" xfId="47" applyFont="1" applyBorder="1" applyAlignment="1">
      <alignment vertical="center"/>
      <protection locked="0"/>
    </xf>
    <xf numFmtId="0" fontId="4" fillId="0" borderId="0" xfId="47" applyBorder="1" applyAlignment="1">
      <alignment vertical="top"/>
      <protection locked="0"/>
    </xf>
    <xf numFmtId="49" fontId="5" fillId="0" borderId="0" xfId="47" applyNumberFormat="1" applyFont="1" applyBorder="1" applyAlignment="1">
      <alignment horizontal="left" vertical="center"/>
      <protection locked="0"/>
    </xf>
    <xf numFmtId="0" fontId="4" fillId="0" borderId="43" xfId="47" applyBorder="1" applyAlignment="1">
      <alignment vertical="top"/>
      <protection locked="0"/>
    </xf>
    <xf numFmtId="0" fontId="5" fillId="0" borderId="38" xfId="47" applyFont="1" applyBorder="1" applyAlignment="1">
      <alignment horizontal="left" vertical="center" wrapText="1"/>
      <protection locked="0"/>
    </xf>
    <xf numFmtId="0" fontId="5" fillId="0" borderId="38" xfId="47" applyFont="1" applyBorder="1" applyAlignment="1">
      <alignment horizontal="left" vertical="center"/>
      <protection locked="0"/>
    </xf>
    <xf numFmtId="0" fontId="5" fillId="0" borderId="38" xfId="47" applyFont="1" applyBorder="1" applyAlignment="1">
      <alignment horizontal="center" vertical="center"/>
      <protection locked="0"/>
    </xf>
    <xf numFmtId="0" fontId="13" fillId="0" borderId="43" xfId="47" applyFont="1" applyBorder="1" applyAlignment="1">
      <alignment horizontal="left"/>
      <protection locked="0"/>
    </xf>
    <xf numFmtId="0" fontId="7" fillId="0" borderId="43" xfId="47" applyFont="1" applyBorder="1" applyAlignment="1">
      <alignment/>
      <protection locked="0"/>
    </xf>
    <xf numFmtId="0" fontId="4" fillId="0" borderId="40" xfId="47" applyFont="1" applyBorder="1" applyAlignment="1">
      <alignment vertical="top"/>
      <protection locked="0"/>
    </xf>
    <xf numFmtId="0" fontId="4" fillId="0" borderId="41" xfId="47" applyFont="1" applyBorder="1" applyAlignment="1">
      <alignment vertical="top"/>
      <protection locked="0"/>
    </xf>
    <xf numFmtId="0" fontId="4" fillId="0" borderId="0" xfId="47" applyFont="1" applyBorder="1" applyAlignment="1">
      <alignment horizontal="center" vertical="center"/>
      <protection locked="0"/>
    </xf>
    <xf numFmtId="0" fontId="4" fillId="0" borderId="0" xfId="47" applyFont="1" applyBorder="1" applyAlignment="1">
      <alignment horizontal="left" vertical="top"/>
      <protection locked="0"/>
    </xf>
    <xf numFmtId="0" fontId="4" fillId="0" borderId="42" xfId="47" applyFont="1" applyBorder="1" applyAlignment="1">
      <alignment vertical="top"/>
      <protection locked="0"/>
    </xf>
    <xf numFmtId="0" fontId="4" fillId="0" borderId="43" xfId="47" applyFont="1" applyBorder="1" applyAlignment="1">
      <alignment vertical="top"/>
      <protection locked="0"/>
    </xf>
    <xf numFmtId="0" fontId="4" fillId="0" borderId="44" xfId="47" applyFont="1" applyBorder="1" applyAlignment="1">
      <alignment vertical="top"/>
      <protection locked="0"/>
    </xf>
    <xf numFmtId="0" fontId="4" fillId="0" borderId="0" xfId="0" applyFont="1" applyAlignment="1">
      <alignment/>
    </xf>
    <xf numFmtId="4" fontId="125" fillId="0" borderId="0" xfId="0" applyNumberFormat="1" applyFont="1" applyAlignment="1">
      <alignment vertical="center"/>
    </xf>
    <xf numFmtId="0" fontId="125" fillId="0" borderId="0" xfId="0" applyFont="1" applyAlignment="1">
      <alignment vertical="center"/>
    </xf>
    <xf numFmtId="0" fontId="149" fillId="0" borderId="0" xfId="0" applyFont="1" applyAlignment="1">
      <alignment horizontal="left" vertical="center" wrapText="1"/>
    </xf>
    <xf numFmtId="4" fontId="137" fillId="0" borderId="0" xfId="0" applyNumberFormat="1" applyFont="1" applyAlignment="1">
      <alignment vertical="center"/>
    </xf>
    <xf numFmtId="0" fontId="137" fillId="0" borderId="0" xfId="0" applyFont="1" applyAlignment="1">
      <alignment vertical="center"/>
    </xf>
    <xf numFmtId="0" fontId="136" fillId="0" borderId="0" xfId="0" applyFont="1" applyAlignment="1">
      <alignment horizontal="left" vertical="center" wrapText="1"/>
    </xf>
    <xf numFmtId="4" fontId="137" fillId="0" borderId="0" xfId="0" applyNumberFormat="1" applyFont="1" applyAlignment="1">
      <alignment horizontal="right" vertical="center"/>
    </xf>
    <xf numFmtId="0" fontId="5" fillId="35" borderId="17" xfId="0" applyFont="1" applyFill="1" applyBorder="1" applyAlignment="1">
      <alignment horizontal="center" vertical="center"/>
    </xf>
    <xf numFmtId="0" fontId="4" fillId="35" borderId="18" xfId="0" applyFont="1" applyFill="1" applyBorder="1" applyAlignment="1">
      <alignment vertical="center"/>
    </xf>
    <xf numFmtId="0" fontId="5" fillId="35" borderId="18" xfId="0" applyFont="1" applyFill="1" applyBorder="1" applyAlignment="1">
      <alignment horizontal="center" vertical="center"/>
    </xf>
    <xf numFmtId="0" fontId="5" fillId="35" borderId="18" xfId="0" applyFont="1" applyFill="1" applyBorder="1" applyAlignment="1">
      <alignment horizontal="right" vertical="center"/>
    </xf>
    <xf numFmtId="4" fontId="134" fillId="0" borderId="0" xfId="0" applyNumberFormat="1" applyFont="1" applyAlignment="1">
      <alignment horizontal="right" vertical="center"/>
    </xf>
    <xf numFmtId="4" fontId="134" fillId="0" borderId="0" xfId="0" applyNumberFormat="1" applyFont="1" applyAlignment="1">
      <alignment vertical="center"/>
    </xf>
    <xf numFmtId="0" fontId="6" fillId="34" borderId="18" xfId="0" applyFont="1" applyFill="1" applyBorder="1" applyAlignment="1">
      <alignment horizontal="left" vertical="center"/>
    </xf>
    <xf numFmtId="0" fontId="4" fillId="34" borderId="18" xfId="0" applyFont="1" applyFill="1" applyBorder="1" applyAlignment="1">
      <alignment vertical="center"/>
    </xf>
    <xf numFmtId="4" fontId="6" fillId="34" borderId="18" xfId="0" applyNumberFormat="1" applyFont="1" applyFill="1" applyBorder="1" applyAlignment="1">
      <alignment vertical="center"/>
    </xf>
    <xf numFmtId="0" fontId="4" fillId="34" borderId="26"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135" fillId="0" borderId="30" xfId="0"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172" fontId="123" fillId="0" borderId="0" xfId="0" applyNumberFormat="1" applyFont="1" applyBorder="1" applyAlignment="1">
      <alignment horizontal="center" vertical="center"/>
    </xf>
    <xf numFmtId="0" fontId="123" fillId="0" borderId="0" xfId="0" applyFont="1" applyBorder="1" applyAlignment="1">
      <alignment vertical="center"/>
    </xf>
    <xf numFmtId="4" fontId="150" fillId="0" borderId="0" xfId="0" applyNumberFormat="1" applyFont="1" applyBorder="1" applyAlignment="1">
      <alignment vertical="center"/>
    </xf>
    <xf numFmtId="0" fontId="150" fillId="0" borderId="0" xfId="0" applyFont="1" applyAlignment="1">
      <alignment horizontal="left" vertical="top" wrapText="1"/>
    </xf>
    <xf numFmtId="0" fontId="123" fillId="0" borderId="0" xfId="0" applyFont="1" applyAlignment="1">
      <alignment vertical="center"/>
    </xf>
    <xf numFmtId="0" fontId="5" fillId="0" borderId="0" xfId="0" applyFont="1" applyBorder="1" applyAlignment="1">
      <alignment horizontal="left" vertical="center"/>
    </xf>
    <xf numFmtId="0" fontId="4" fillId="0" borderId="0" xfId="0" applyFont="1" applyBorder="1" applyAlignment="1">
      <alignment/>
    </xf>
    <xf numFmtId="0" fontId="6" fillId="0" borderId="0" xfId="0" applyFont="1" applyBorder="1" applyAlignment="1">
      <alignment horizontal="left" vertical="top" wrapText="1"/>
    </xf>
    <xf numFmtId="49" fontId="5" fillId="23"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10" fillId="0" borderId="16" xfId="0" applyNumberFormat="1" applyFont="1" applyBorder="1" applyAlignment="1">
      <alignment vertical="center"/>
    </xf>
    <xf numFmtId="0" fontId="4" fillId="0" borderId="16" xfId="0" applyFont="1" applyBorder="1" applyAlignment="1">
      <alignment vertical="center"/>
    </xf>
    <xf numFmtId="0" fontId="123" fillId="0" borderId="0" xfId="0" applyFont="1" applyBorder="1" applyAlignment="1">
      <alignment horizontal="right" vertical="center"/>
    </xf>
    <xf numFmtId="0" fontId="148" fillId="33" borderId="0" xfId="36" applyFont="1" applyFill="1" applyAlignment="1">
      <alignment vertical="center"/>
    </xf>
    <xf numFmtId="0" fontId="133"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133" fillId="0" borderId="0" xfId="0" applyFont="1" applyAlignment="1">
      <alignment horizontal="left" vertical="center" wrapText="1"/>
    </xf>
    <xf numFmtId="0" fontId="5" fillId="0" borderId="0" xfId="47" applyFont="1" applyBorder="1" applyAlignment="1">
      <alignment horizontal="left" vertical="top"/>
      <protection locked="0"/>
    </xf>
    <xf numFmtId="0" fontId="5" fillId="0" borderId="0" xfId="47" applyFont="1" applyBorder="1" applyAlignment="1">
      <alignment horizontal="left" vertical="center"/>
      <protection locked="0"/>
    </xf>
    <xf numFmtId="0" fontId="9" fillId="0" borderId="0" xfId="47" applyFont="1" applyBorder="1" applyAlignment="1">
      <alignment horizontal="center" vertical="center" wrapText="1"/>
      <protection locked="0"/>
    </xf>
    <xf numFmtId="0" fontId="13" fillId="0" borderId="43" xfId="47" applyFont="1" applyBorder="1" applyAlignment="1">
      <alignment horizontal="left"/>
      <protection locked="0"/>
    </xf>
    <xf numFmtId="0" fontId="5" fillId="0" borderId="0" xfId="47" applyFont="1" applyBorder="1" applyAlignment="1">
      <alignment horizontal="left" vertical="center" wrapText="1"/>
      <protection locked="0"/>
    </xf>
    <xf numFmtId="0" fontId="9" fillId="0" borderId="0" xfId="47" applyFont="1" applyBorder="1" applyAlignment="1">
      <alignment horizontal="center" vertical="center"/>
      <protection locked="0"/>
    </xf>
    <xf numFmtId="49" fontId="5" fillId="0" borderId="0" xfId="47" applyNumberFormat="1" applyFont="1" applyBorder="1" applyAlignment="1">
      <alignment horizontal="left" vertical="center" wrapText="1"/>
      <protection locked="0"/>
    </xf>
    <xf numFmtId="0" fontId="13" fillId="0" borderId="43" xfId="47" applyFont="1" applyBorder="1" applyAlignment="1">
      <alignment horizontal="left" wrapText="1"/>
      <protection locked="0"/>
    </xf>
    <xf numFmtId="0" fontId="64" fillId="0" borderId="0" xfId="0" applyFont="1" applyAlignment="1" applyProtection="1">
      <alignment horizontal="justify"/>
      <protection/>
    </xf>
    <xf numFmtId="0" fontId="0" fillId="0" borderId="0" xfId="0" applyAlignment="1" applyProtection="1">
      <alignment/>
      <protection/>
    </xf>
    <xf numFmtId="0" fontId="151" fillId="0" borderId="0" xfId="0" applyFont="1" applyAlignment="1" applyProtection="1">
      <alignment horizontal="left"/>
      <protection/>
    </xf>
    <xf numFmtId="0" fontId="3" fillId="0" borderId="0" xfId="0" applyFont="1" applyAlignment="1" applyProtection="1">
      <alignment horizontal="center"/>
      <protection/>
    </xf>
    <xf numFmtId="0" fontId="66" fillId="0" borderId="0" xfId="0" applyFont="1" applyAlignment="1" applyProtection="1">
      <alignment horizontal="justify"/>
      <protection/>
    </xf>
    <xf numFmtId="0" fontId="67" fillId="0" borderId="0" xfId="0" applyFont="1" applyAlignment="1" applyProtection="1">
      <alignment horizontal="left"/>
      <protection/>
    </xf>
    <xf numFmtId="0" fontId="67" fillId="0" borderId="0" xfId="0" applyFont="1" applyAlignment="1" applyProtection="1">
      <alignment horizontal="center"/>
      <protection/>
    </xf>
    <xf numFmtId="0" fontId="0" fillId="0" borderId="0" xfId="0" applyAlignment="1" applyProtection="1">
      <alignment horizontal="center"/>
      <protection/>
    </xf>
    <xf numFmtId="14" fontId="68" fillId="0" borderId="0" xfId="0" applyNumberFormat="1" applyFont="1" applyAlignment="1" applyProtection="1">
      <alignment horizontal="center"/>
      <protection/>
    </xf>
    <xf numFmtId="0" fontId="152" fillId="0" borderId="0" xfId="0" applyFont="1" applyAlignment="1" applyProtection="1">
      <alignment horizontal="center"/>
      <protection/>
    </xf>
    <xf numFmtId="0" fontId="70" fillId="0" borderId="0" xfId="0" applyFont="1" applyAlignment="1" applyProtection="1">
      <alignment horizontal="justify"/>
      <protection/>
    </xf>
    <xf numFmtId="0" fontId="71" fillId="0" borderId="45" xfId="0" applyFont="1" applyBorder="1" applyAlignment="1" applyProtection="1">
      <alignment horizontal="justify" wrapText="1"/>
      <protection/>
    </xf>
    <xf numFmtId="0" fontId="71" fillId="0" borderId="46" xfId="0" applyFont="1" applyBorder="1" applyAlignment="1" applyProtection="1">
      <alignment horizontal="justify" wrapText="1"/>
      <protection/>
    </xf>
    <xf numFmtId="0" fontId="72" fillId="0" borderId="46" xfId="0" applyFont="1" applyBorder="1" applyAlignment="1" applyProtection="1">
      <alignment horizontal="justify" wrapText="1"/>
      <protection/>
    </xf>
    <xf numFmtId="0" fontId="73" fillId="0" borderId="47" xfId="0" applyFont="1" applyBorder="1" applyAlignment="1" applyProtection="1">
      <alignment wrapText="1"/>
      <protection/>
    </xf>
    <xf numFmtId="0" fontId="73" fillId="0" borderId="48" xfId="0" applyFont="1" applyBorder="1" applyAlignment="1" applyProtection="1">
      <alignment wrapText="1"/>
      <protection/>
    </xf>
    <xf numFmtId="0" fontId="71" fillId="0" borderId="49" xfId="0" applyFont="1" applyBorder="1" applyAlignment="1" applyProtection="1">
      <alignment horizontal="justify" wrapText="1"/>
      <protection/>
    </xf>
    <xf numFmtId="0" fontId="71" fillId="0" borderId="50" xfId="0" applyFont="1" applyBorder="1" applyAlignment="1" applyProtection="1">
      <alignment horizontal="justify" wrapText="1"/>
      <protection/>
    </xf>
    <xf numFmtId="0" fontId="72" fillId="0" borderId="50" xfId="0" applyFont="1" applyBorder="1" applyAlignment="1" applyProtection="1">
      <alignment horizontal="justify" wrapText="1"/>
      <protection/>
    </xf>
    <xf numFmtId="0" fontId="73" fillId="0" borderId="0" xfId="0" applyFont="1" applyBorder="1" applyAlignment="1" applyProtection="1">
      <alignment wrapText="1"/>
      <protection/>
    </xf>
    <xf numFmtId="0" fontId="73" fillId="0" borderId="51" xfId="0" applyFont="1" applyBorder="1" applyAlignment="1" applyProtection="1">
      <alignment wrapText="1"/>
      <protection/>
    </xf>
    <xf numFmtId="0" fontId="74" fillId="0" borderId="49" xfId="0" applyFont="1" applyBorder="1" applyAlignment="1" applyProtection="1">
      <alignment horizontal="justify" wrapText="1"/>
      <protection/>
    </xf>
    <xf numFmtId="0" fontId="74" fillId="0" borderId="50" xfId="0" applyFont="1" applyBorder="1" applyAlignment="1" applyProtection="1">
      <alignment horizontal="left" wrapText="1"/>
      <protection/>
    </xf>
    <xf numFmtId="0" fontId="74" fillId="0" borderId="50" xfId="0" applyFont="1" applyBorder="1" applyAlignment="1" applyProtection="1">
      <alignment horizontal="justify" wrapText="1"/>
      <protection/>
    </xf>
    <xf numFmtId="0" fontId="74" fillId="0" borderId="49" xfId="0" applyFont="1" applyBorder="1" applyAlignment="1" applyProtection="1">
      <alignment horizontal="justify" wrapText="1"/>
      <protection/>
    </xf>
    <xf numFmtId="0" fontId="74" fillId="0" borderId="50" xfId="0" applyFont="1" applyBorder="1" applyAlignment="1" applyProtection="1">
      <alignment horizontal="justify" wrapText="1"/>
      <protection/>
    </xf>
    <xf numFmtId="0" fontId="74" fillId="0" borderId="52" xfId="0" applyFont="1" applyBorder="1" applyAlignment="1" applyProtection="1">
      <alignment horizontal="justify" vertical="top" wrapText="1"/>
      <protection/>
    </xf>
    <xf numFmtId="0" fontId="71" fillId="0" borderId="53" xfId="0" applyFont="1" applyBorder="1" applyAlignment="1" applyProtection="1">
      <alignment horizontal="center" vertical="top" wrapText="1"/>
      <protection/>
    </xf>
    <xf numFmtId="0" fontId="71" fillId="0" borderId="54" xfId="0" applyFont="1" applyBorder="1" applyAlignment="1" applyProtection="1">
      <alignment horizontal="center" vertical="top" wrapText="1"/>
      <protection/>
    </xf>
    <xf numFmtId="0" fontId="75" fillId="0" borderId="55" xfId="0" applyFont="1" applyBorder="1" applyAlignment="1" applyProtection="1">
      <alignment horizontal="center" vertical="center" wrapText="1"/>
      <protection/>
    </xf>
    <xf numFmtId="0" fontId="75" fillId="0" borderId="38" xfId="0" applyFont="1" applyBorder="1" applyAlignment="1" applyProtection="1">
      <alignment horizontal="center" vertical="center" wrapText="1"/>
      <protection/>
    </xf>
    <xf numFmtId="0" fontId="75" fillId="0" borderId="39" xfId="0" applyFont="1" applyBorder="1" applyAlignment="1" applyProtection="1">
      <alignment horizontal="center" vertical="center" wrapText="1"/>
      <protection/>
    </xf>
    <xf numFmtId="0" fontId="74" fillId="0" borderId="0" xfId="0" applyFont="1" applyBorder="1" applyAlignment="1" applyProtection="1">
      <alignment horizontal="justify" wrapText="1"/>
      <protection/>
    </xf>
    <xf numFmtId="49" fontId="71" fillId="0" borderId="0" xfId="0" applyNumberFormat="1" applyFont="1" applyBorder="1" applyAlignment="1" applyProtection="1">
      <alignment horizontal="center" wrapText="1"/>
      <protection/>
    </xf>
    <xf numFmtId="49" fontId="71" fillId="0" borderId="51" xfId="0" applyNumberFormat="1" applyFont="1" applyBorder="1" applyAlignment="1" applyProtection="1">
      <alignment horizontal="center" wrapText="1"/>
      <protection/>
    </xf>
    <xf numFmtId="0" fontId="75" fillId="0" borderId="56" xfId="0" applyFont="1" applyBorder="1" applyAlignment="1" applyProtection="1">
      <alignment horizontal="center" vertical="center" wrapText="1"/>
      <protection/>
    </xf>
    <xf numFmtId="0" fontId="75" fillId="0" borderId="0" xfId="0" applyFont="1" applyBorder="1" applyAlignment="1" applyProtection="1">
      <alignment horizontal="center" vertical="center" wrapText="1"/>
      <protection/>
    </xf>
    <xf numFmtId="0" fontId="75" fillId="0" borderId="41" xfId="0" applyFont="1" applyBorder="1" applyAlignment="1" applyProtection="1">
      <alignment horizontal="center" vertical="center" wrapText="1"/>
      <protection/>
    </xf>
    <xf numFmtId="0" fontId="74" fillId="0" borderId="53" xfId="0" applyFont="1" applyBorder="1" applyAlignment="1" applyProtection="1">
      <alignment horizontal="justify" wrapText="1"/>
      <protection/>
    </xf>
    <xf numFmtId="0" fontId="71" fillId="0" borderId="53" xfId="0" applyFont="1" applyBorder="1" applyAlignment="1" applyProtection="1">
      <alignment horizontal="center" wrapText="1"/>
      <protection/>
    </xf>
    <xf numFmtId="0" fontId="71" fillId="0" borderId="54" xfId="0" applyFont="1" applyBorder="1" applyAlignment="1" applyProtection="1">
      <alignment horizontal="center" wrapText="1"/>
      <protection/>
    </xf>
    <xf numFmtId="0" fontId="74" fillId="0" borderId="0" xfId="0" applyFont="1" applyBorder="1" applyAlignment="1" applyProtection="1">
      <alignment horizontal="justify" wrapText="1"/>
      <protection/>
    </xf>
    <xf numFmtId="0" fontId="76" fillId="0" borderId="57" xfId="0" applyNumberFormat="1" applyFont="1" applyBorder="1" applyAlignment="1" applyProtection="1">
      <alignment horizontal="center" vertical="center" wrapText="1"/>
      <protection/>
    </xf>
    <xf numFmtId="49" fontId="76" fillId="0" borderId="51" xfId="0" applyNumberFormat="1" applyFont="1" applyBorder="1" applyAlignment="1" applyProtection="1">
      <alignment horizontal="center" vertical="center" wrapText="1"/>
      <protection/>
    </xf>
    <xf numFmtId="0" fontId="75" fillId="0" borderId="58" xfId="0" applyFont="1" applyBorder="1" applyAlignment="1" applyProtection="1">
      <alignment horizontal="center" vertical="center" wrapText="1"/>
      <protection/>
    </xf>
    <xf numFmtId="0" fontId="75" fillId="0" borderId="43" xfId="0" applyFont="1" applyBorder="1" applyAlignment="1" applyProtection="1">
      <alignment horizontal="center" vertical="center" wrapText="1"/>
      <protection/>
    </xf>
    <xf numFmtId="0" fontId="75" fillId="0" borderId="44" xfId="0" applyFont="1" applyBorder="1" applyAlignment="1" applyProtection="1">
      <alignment horizontal="center" vertical="center" wrapText="1"/>
      <protection/>
    </xf>
    <xf numFmtId="0" fontId="76" fillId="0" borderId="0" xfId="0" applyFont="1" applyBorder="1" applyAlignment="1" applyProtection="1">
      <alignment horizontal="right" wrapText="1"/>
      <protection/>
    </xf>
    <xf numFmtId="49" fontId="76" fillId="0" borderId="59" xfId="0" applyNumberFormat="1" applyFont="1" applyBorder="1" applyAlignment="1" applyProtection="1">
      <alignment horizontal="center" vertical="center" wrapText="1"/>
      <protection/>
    </xf>
    <xf numFmtId="0" fontId="75" fillId="0" borderId="60" xfId="0" applyFont="1" applyBorder="1" applyAlignment="1" applyProtection="1">
      <alignment horizontal="center" vertical="center" wrapText="1"/>
      <protection/>
    </xf>
    <xf numFmtId="0" fontId="75" fillId="0" borderId="61" xfId="0" applyFont="1" applyBorder="1" applyAlignment="1" applyProtection="1">
      <alignment horizontal="center" vertical="center" wrapText="1"/>
      <protection/>
    </xf>
    <xf numFmtId="0" fontId="75" fillId="0" borderId="62" xfId="0" applyFont="1" applyBorder="1" applyAlignment="1" applyProtection="1">
      <alignment horizontal="center" vertical="center" wrapText="1"/>
      <protection/>
    </xf>
    <xf numFmtId="0" fontId="76" fillId="0" borderId="63" xfId="0" applyFont="1" applyBorder="1" applyAlignment="1" applyProtection="1">
      <alignment horizontal="justify" vertical="center" wrapText="1"/>
      <protection/>
    </xf>
    <xf numFmtId="0" fontId="77" fillId="0" borderId="64" xfId="0" applyFont="1" applyBorder="1" applyAlignment="1" applyProtection="1">
      <alignment horizontal="center" vertical="center" wrapText="1"/>
      <protection/>
    </xf>
    <xf numFmtId="0" fontId="78" fillId="0" borderId="0" xfId="0" applyFont="1" applyAlignment="1" applyProtection="1">
      <alignment wrapText="1"/>
      <protection/>
    </xf>
    <xf numFmtId="0" fontId="76" fillId="0" borderId="0" xfId="0" applyFont="1" applyAlignment="1" applyProtection="1">
      <alignment horizontal="justify"/>
      <protection/>
    </xf>
    <xf numFmtId="0" fontId="67" fillId="0" borderId="0" xfId="0" applyFont="1" applyAlignment="1" applyProtection="1">
      <alignment/>
      <protection/>
    </xf>
    <xf numFmtId="0" fontId="67" fillId="0" borderId="0" xfId="0" applyFont="1" applyAlignment="1" applyProtection="1">
      <alignment horizontal="left" wrapText="1"/>
      <protection/>
    </xf>
    <xf numFmtId="0" fontId="0" fillId="0" borderId="65" xfId="0" applyBorder="1" applyAlignment="1">
      <alignment/>
    </xf>
    <xf numFmtId="0" fontId="0" fillId="0" borderId="47" xfId="0" applyBorder="1" applyAlignment="1">
      <alignment/>
    </xf>
    <xf numFmtId="0" fontId="79" fillId="0" borderId="66" xfId="0" applyFont="1" applyBorder="1" applyAlignment="1">
      <alignment vertical="center"/>
    </xf>
    <xf numFmtId="0" fontId="80" fillId="0" borderId="66" xfId="0" applyFont="1" applyBorder="1" applyAlignment="1">
      <alignment vertical="center"/>
    </xf>
    <xf numFmtId="0" fontId="80" fillId="0" borderId="67" xfId="0" applyFont="1" applyBorder="1" applyAlignment="1">
      <alignment vertical="center"/>
    </xf>
    <xf numFmtId="0" fontId="0" fillId="0" borderId="0" xfId="0" applyAlignment="1">
      <alignment/>
    </xf>
    <xf numFmtId="0" fontId="153" fillId="0" borderId="68" xfId="0" applyFont="1" applyFill="1" applyBorder="1" applyAlignment="1">
      <alignment horizontal="center" vertical="center"/>
    </xf>
    <xf numFmtId="0" fontId="153" fillId="0" borderId="69" xfId="0" applyFont="1" applyFill="1" applyBorder="1" applyAlignment="1">
      <alignment horizontal="center" vertical="center"/>
    </xf>
    <xf numFmtId="0" fontId="82" fillId="0" borderId="70" xfId="0" applyFont="1" applyFill="1" applyBorder="1" applyAlignment="1">
      <alignment/>
    </xf>
    <xf numFmtId="0" fontId="0" fillId="0" borderId="70" xfId="0" applyBorder="1" applyAlignment="1">
      <alignment horizontal="center"/>
    </xf>
    <xf numFmtId="0" fontId="154" fillId="0" borderId="70" xfId="0" applyFont="1" applyFill="1" applyBorder="1" applyAlignment="1">
      <alignment horizontal="center"/>
    </xf>
    <xf numFmtId="0" fontId="154" fillId="0" borderId="70" xfId="0" applyFont="1" applyBorder="1" applyAlignment="1">
      <alignment horizontal="center"/>
    </xf>
    <xf numFmtId="0" fontId="155" fillId="0" borderId="70" xfId="0" applyFont="1" applyFill="1" applyBorder="1" applyAlignment="1">
      <alignment horizontal="center"/>
    </xf>
    <xf numFmtId="0" fontId="84" fillId="0" borderId="70" xfId="0" applyFont="1" applyFill="1" applyBorder="1" applyAlignment="1">
      <alignment horizontal="center"/>
    </xf>
    <xf numFmtId="0" fontId="156" fillId="0" borderId="70" xfId="0" applyFont="1" applyFill="1" applyBorder="1" applyAlignment="1">
      <alignment horizontal="center"/>
    </xf>
    <xf numFmtId="0" fontId="86" fillId="0" borderId="71" xfId="0" applyFont="1"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0" fillId="0" borderId="45" xfId="0" applyFont="1" applyBorder="1" applyAlignment="1">
      <alignment horizontal="center" vertical="center"/>
    </xf>
    <xf numFmtId="0" fontId="0" fillId="0" borderId="72" xfId="0" applyFont="1" applyBorder="1" applyAlignment="1">
      <alignment horizontal="center" vertical="center"/>
    </xf>
    <xf numFmtId="0" fontId="82" fillId="0" borderId="46" xfId="0" applyFont="1" applyFill="1" applyBorder="1" applyAlignment="1">
      <alignment/>
    </xf>
    <xf numFmtId="0" fontId="0" fillId="0" borderId="46" xfId="0" applyBorder="1" applyAlignment="1">
      <alignment horizontal="center"/>
    </xf>
    <xf numFmtId="0" fontId="155" fillId="0" borderId="46" xfId="0" applyFont="1" applyFill="1" applyBorder="1" applyAlignment="1">
      <alignment horizontal="center"/>
    </xf>
    <xf numFmtId="0" fontId="84" fillId="0" borderId="46" xfId="0" applyFont="1" applyFill="1" applyBorder="1" applyAlignment="1">
      <alignment horizontal="center"/>
    </xf>
    <xf numFmtId="0" fontId="156" fillId="0" borderId="46" xfId="0" applyFont="1" applyFill="1" applyBorder="1" applyAlignment="1">
      <alignment horizontal="center"/>
    </xf>
    <xf numFmtId="0" fontId="86" fillId="0" borderId="73" xfId="0" applyFont="1" applyFill="1" applyBorder="1" applyAlignment="1">
      <alignment horizontal="center"/>
    </xf>
    <xf numFmtId="0" fontId="0" fillId="0" borderId="49" xfId="0" applyFont="1" applyBorder="1" applyAlignment="1">
      <alignment horizontal="center" vertical="center"/>
    </xf>
    <xf numFmtId="0" fontId="0" fillId="0" borderId="74" xfId="0" applyFont="1" applyBorder="1" applyAlignment="1">
      <alignment horizontal="center" vertical="center"/>
    </xf>
    <xf numFmtId="0" fontId="87" fillId="0" borderId="50" xfId="0" applyFont="1" applyFill="1" applyBorder="1" applyAlignment="1">
      <alignment horizontal="left"/>
    </xf>
    <xf numFmtId="0" fontId="0" fillId="0" borderId="50" xfId="0" applyFill="1" applyBorder="1" applyAlignment="1">
      <alignment/>
    </xf>
    <xf numFmtId="0" fontId="0" fillId="0" borderId="50" xfId="0" applyFill="1" applyBorder="1" applyAlignment="1">
      <alignment horizontal="left"/>
    </xf>
    <xf numFmtId="4" fontId="154" fillId="0" borderId="50" xfId="0" applyNumberFormat="1" applyFont="1" applyFill="1" applyBorder="1" applyAlignment="1">
      <alignment/>
    </xf>
    <xf numFmtId="4" fontId="155" fillId="13" borderId="50" xfId="0" applyNumberFormat="1" applyFont="1" applyFill="1" applyBorder="1" applyAlignment="1" applyProtection="1">
      <alignment/>
      <protection locked="0"/>
    </xf>
    <xf numFmtId="4" fontId="84" fillId="0" borderId="50" xfId="0" applyNumberFormat="1" applyFont="1" applyFill="1" applyBorder="1" applyAlignment="1">
      <alignment/>
    </xf>
    <xf numFmtId="4" fontId="156" fillId="13" borderId="50" xfId="0" applyNumberFormat="1" applyFont="1" applyFill="1" applyBorder="1" applyAlignment="1" applyProtection="1">
      <alignment/>
      <protection locked="0"/>
    </xf>
    <xf numFmtId="4" fontId="156" fillId="0" borderId="50" xfId="0" applyNumberFormat="1" applyFont="1" applyFill="1" applyBorder="1" applyAlignment="1">
      <alignment/>
    </xf>
    <xf numFmtId="4" fontId="86" fillId="0" borderId="75" xfId="0" applyNumberFormat="1" applyFont="1" applyFill="1" applyBorder="1" applyAlignment="1">
      <alignment/>
    </xf>
    <xf numFmtId="4" fontId="0" fillId="0" borderId="0" xfId="0" applyNumberFormat="1" applyAlignment="1">
      <alignment horizontal="center" vertical="center"/>
    </xf>
    <xf numFmtId="2" fontId="157" fillId="0" borderId="0" xfId="0" applyNumberFormat="1" applyFont="1" applyFill="1" applyBorder="1" applyAlignment="1">
      <alignment/>
    </xf>
    <xf numFmtId="0" fontId="88" fillId="0" borderId="0" xfId="0" applyFont="1" applyAlignment="1">
      <alignment/>
    </xf>
    <xf numFmtId="2" fontId="155" fillId="0" borderId="50" xfId="0" applyNumberFormat="1" applyFont="1" applyFill="1" applyBorder="1" applyAlignment="1">
      <alignment/>
    </xf>
    <xf numFmtId="0" fontId="0" fillId="0" borderId="76" xfId="0" applyFont="1" applyBorder="1" applyAlignment="1">
      <alignment horizontal="center" vertical="center"/>
    </xf>
    <xf numFmtId="0" fontId="0" fillId="0" borderId="62" xfId="0" applyFont="1" applyBorder="1" applyAlignment="1">
      <alignment horizontal="center" vertical="center"/>
    </xf>
    <xf numFmtId="0" fontId="87" fillId="0" borderId="63" xfId="0" applyFont="1" applyFill="1" applyBorder="1" applyAlignment="1">
      <alignment horizontal="left"/>
    </xf>
    <xf numFmtId="0" fontId="0" fillId="0" borderId="63" xfId="0" applyFill="1" applyBorder="1" applyAlignment="1">
      <alignment/>
    </xf>
    <xf numFmtId="4" fontId="154" fillId="13" borderId="50" xfId="0" applyNumberFormat="1" applyFont="1" applyFill="1" applyBorder="1" applyAlignment="1" applyProtection="1">
      <alignment/>
      <protection locked="0"/>
    </xf>
    <xf numFmtId="4" fontId="154" fillId="0" borderId="63" xfId="0" applyNumberFormat="1" applyFont="1" applyFill="1" applyBorder="1" applyAlignment="1">
      <alignment/>
    </xf>
    <xf numFmtId="4" fontId="84" fillId="0" borderId="63" xfId="0" applyNumberFormat="1" applyFont="1" applyFill="1" applyBorder="1" applyAlignment="1">
      <alignment/>
    </xf>
    <xf numFmtId="4" fontId="156" fillId="0" borderId="63" xfId="0" applyNumberFormat="1" applyFont="1" applyFill="1" applyBorder="1" applyAlignment="1">
      <alignment/>
    </xf>
    <xf numFmtId="4" fontId="86" fillId="0" borderId="64" xfId="0" applyNumberFormat="1" applyFont="1" applyFill="1" applyBorder="1" applyAlignment="1">
      <alignment/>
    </xf>
    <xf numFmtId="0" fontId="0" fillId="0" borderId="44" xfId="0" applyFont="1" applyBorder="1" applyAlignment="1">
      <alignment horizontal="center" vertical="center"/>
    </xf>
    <xf numFmtId="0" fontId="82" fillId="0" borderId="50" xfId="0" applyFont="1" applyFill="1" applyBorder="1" applyAlignment="1">
      <alignment/>
    </xf>
    <xf numFmtId="0" fontId="0" fillId="0" borderId="46" xfId="0" applyFill="1" applyBorder="1" applyAlignment="1">
      <alignment/>
    </xf>
    <xf numFmtId="0" fontId="0" fillId="0" borderId="46" xfId="0" applyFill="1" applyBorder="1" applyAlignment="1">
      <alignment horizontal="left"/>
    </xf>
    <xf numFmtId="4" fontId="154" fillId="0" borderId="46" xfId="0" applyNumberFormat="1" applyFont="1" applyFill="1" applyBorder="1" applyAlignment="1">
      <alignment/>
    </xf>
    <xf numFmtId="2" fontId="155" fillId="0" borderId="46" xfId="0" applyNumberFormat="1" applyFont="1" applyFill="1" applyBorder="1" applyAlignment="1">
      <alignment/>
    </xf>
    <xf numFmtId="4" fontId="84" fillId="0" borderId="46" xfId="0" applyNumberFormat="1" applyFont="1" applyFill="1" applyBorder="1" applyAlignment="1">
      <alignment/>
    </xf>
    <xf numFmtId="4" fontId="156" fillId="0" borderId="46" xfId="0" applyNumberFormat="1" applyFont="1" applyFill="1" applyBorder="1" applyAlignment="1">
      <alignment/>
    </xf>
    <xf numFmtId="4" fontId="86" fillId="0" borderId="73" xfId="0" applyNumberFormat="1" applyFont="1" applyFill="1" applyBorder="1" applyAlignment="1">
      <alignment/>
    </xf>
    <xf numFmtId="0" fontId="0" fillId="0" borderId="63" xfId="0" applyFill="1" applyBorder="1" applyAlignment="1">
      <alignment horizontal="left"/>
    </xf>
    <xf numFmtId="2" fontId="155" fillId="0" borderId="63" xfId="0" applyNumberFormat="1" applyFont="1" applyFill="1" applyBorder="1" applyAlignment="1">
      <alignment/>
    </xf>
    <xf numFmtId="0" fontId="80" fillId="0" borderId="46" xfId="0" applyFont="1" applyFill="1" applyBorder="1" applyAlignment="1">
      <alignment horizontal="left"/>
    </xf>
    <xf numFmtId="0" fontId="0" fillId="0" borderId="77" xfId="0" applyFill="1" applyBorder="1" applyAlignment="1">
      <alignment/>
    </xf>
    <xf numFmtId="0" fontId="0" fillId="0" borderId="77" xfId="0" applyFill="1" applyBorder="1" applyAlignment="1">
      <alignment/>
    </xf>
    <xf numFmtId="0" fontId="0" fillId="0" borderId="77" xfId="0" applyFill="1" applyBorder="1" applyAlignment="1">
      <alignment horizontal="left"/>
    </xf>
    <xf numFmtId="4" fontId="0" fillId="0" borderId="0" xfId="0" applyNumberFormat="1" applyFill="1" applyAlignment="1">
      <alignment horizontal="center" vertical="center"/>
    </xf>
    <xf numFmtId="0" fontId="87" fillId="0" borderId="77" xfId="0" applyFont="1" applyFill="1" applyBorder="1" applyAlignment="1">
      <alignment/>
    </xf>
    <xf numFmtId="0" fontId="87" fillId="0" borderId="77" xfId="0" applyFont="1" applyFill="1" applyBorder="1" applyAlignment="1">
      <alignment horizontal="left"/>
    </xf>
    <xf numFmtId="0" fontId="87" fillId="0" borderId="50" xfId="0" applyFont="1" applyFill="1" applyBorder="1" applyAlignment="1">
      <alignment/>
    </xf>
    <xf numFmtId="0" fontId="0" fillId="0" borderId="50" xfId="0" applyFont="1" applyBorder="1" applyAlignment="1">
      <alignment horizontal="center" vertical="center"/>
    </xf>
    <xf numFmtId="0" fontId="0" fillId="0" borderId="78" xfId="0" applyFont="1" applyBorder="1" applyAlignment="1">
      <alignment horizontal="center" vertical="center"/>
    </xf>
    <xf numFmtId="0" fontId="87" fillId="0" borderId="63" xfId="0" applyFont="1" applyFill="1" applyBorder="1" applyAlignment="1">
      <alignment/>
    </xf>
    <xf numFmtId="0" fontId="87" fillId="0" borderId="46" xfId="0" applyFont="1" applyFill="1" applyBorder="1" applyAlignment="1">
      <alignment horizontal="left"/>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0" fillId="0" borderId="50" xfId="0" applyFill="1" applyBorder="1" applyAlignment="1">
      <alignment/>
    </xf>
    <xf numFmtId="0" fontId="0" fillId="0" borderId="39" xfId="0" applyFont="1" applyBorder="1" applyAlignment="1">
      <alignment horizontal="center" vertical="center"/>
    </xf>
    <xf numFmtId="0" fontId="0" fillId="0" borderId="63" xfId="0" applyFill="1" applyBorder="1" applyAlignment="1">
      <alignment/>
    </xf>
    <xf numFmtId="0" fontId="80" fillId="0" borderId="63" xfId="0" applyFont="1" applyFill="1" applyBorder="1" applyAlignment="1">
      <alignment horizontal="left"/>
    </xf>
    <xf numFmtId="0" fontId="79" fillId="0" borderId="50" xfId="0" applyFont="1" applyFill="1" applyBorder="1" applyAlignment="1">
      <alignment/>
    </xf>
    <xf numFmtId="0" fontId="90" fillId="0" borderId="50" xfId="0" applyFont="1" applyFill="1" applyBorder="1" applyAlignment="1">
      <alignment/>
    </xf>
    <xf numFmtId="0" fontId="90" fillId="0" borderId="50" xfId="0" applyFont="1" applyFill="1" applyBorder="1" applyAlignment="1">
      <alignment horizontal="left"/>
    </xf>
    <xf numFmtId="4" fontId="158" fillId="0" borderId="50" xfId="0" applyNumberFormat="1" applyFont="1" applyFill="1" applyBorder="1" applyAlignment="1">
      <alignment/>
    </xf>
    <xf numFmtId="4" fontId="159" fillId="0" borderId="50" xfId="0" applyNumberFormat="1" applyFont="1" applyFill="1" applyBorder="1" applyAlignment="1">
      <alignment/>
    </xf>
    <xf numFmtId="2" fontId="160" fillId="0" borderId="50" xfId="0" applyNumberFormat="1" applyFont="1" applyFill="1" applyBorder="1" applyAlignment="1">
      <alignment/>
    </xf>
    <xf numFmtId="4" fontId="93" fillId="0" borderId="50" xfId="0" applyNumberFormat="1" applyFont="1" applyFill="1" applyBorder="1" applyAlignment="1">
      <alignment/>
    </xf>
    <xf numFmtId="4" fontId="161" fillId="0" borderId="50" xfId="0" applyNumberFormat="1" applyFont="1" applyFill="1" applyBorder="1" applyAlignment="1">
      <alignment/>
    </xf>
    <xf numFmtId="4" fontId="95" fillId="0" borderId="75" xfId="0" applyNumberFormat="1" applyFont="1" applyFill="1" applyBorder="1" applyAlignment="1">
      <alignment/>
    </xf>
    <xf numFmtId="0" fontId="82" fillId="0" borderId="63" xfId="0" applyFont="1" applyFill="1" applyBorder="1" applyAlignment="1">
      <alignment/>
    </xf>
    <xf numFmtId="4" fontId="162" fillId="0" borderId="63" xfId="0" applyNumberFormat="1" applyFont="1" applyFill="1" applyBorder="1" applyAlignment="1">
      <alignment/>
    </xf>
    <xf numFmtId="2" fontId="163" fillId="0" borderId="63" xfId="0" applyNumberFormat="1" applyFont="1" applyFill="1" applyBorder="1" applyAlignment="1">
      <alignment/>
    </xf>
    <xf numFmtId="4" fontId="97" fillId="0" borderId="63" xfId="0" applyNumberFormat="1" applyFont="1" applyFill="1" applyBorder="1" applyAlignment="1">
      <alignment/>
    </xf>
    <xf numFmtId="4" fontId="164" fillId="0" borderId="63" xfId="0" applyNumberFormat="1" applyFont="1" applyFill="1" applyBorder="1" applyAlignment="1">
      <alignment/>
    </xf>
    <xf numFmtId="4" fontId="99" fillId="0" borderId="64" xfId="0" applyNumberFormat="1" applyFont="1" applyFill="1" applyBorder="1" applyAlignment="1">
      <alignment/>
    </xf>
    <xf numFmtId="4" fontId="162" fillId="0" borderId="46" xfId="0" applyNumberFormat="1" applyFont="1" applyFill="1" applyBorder="1" applyAlignment="1">
      <alignment/>
    </xf>
    <xf numFmtId="2" fontId="163" fillId="0" borderId="46" xfId="0" applyNumberFormat="1" applyFont="1" applyFill="1" applyBorder="1" applyAlignment="1">
      <alignment/>
    </xf>
    <xf numFmtId="4" fontId="97" fillId="0" borderId="46" xfId="0" applyNumberFormat="1" applyFont="1" applyFill="1" applyBorder="1" applyAlignment="1">
      <alignment/>
    </xf>
    <xf numFmtId="4" fontId="164" fillId="0" borderId="46" xfId="0" applyNumberFormat="1" applyFont="1" applyFill="1" applyBorder="1" applyAlignment="1">
      <alignment/>
    </xf>
    <xf numFmtId="4" fontId="99" fillId="0" borderId="73" xfId="0" applyNumberFormat="1" applyFont="1" applyFill="1" applyBorder="1" applyAlignment="1">
      <alignment/>
    </xf>
    <xf numFmtId="2" fontId="84" fillId="0" borderId="50" xfId="0" applyNumberFormat="1" applyFont="1" applyFill="1" applyBorder="1" applyAlignment="1">
      <alignment/>
    </xf>
    <xf numFmtId="4" fontId="84" fillId="36" borderId="50" xfId="0" applyNumberFormat="1" applyFont="1" applyFill="1" applyBorder="1" applyAlignment="1">
      <alignment/>
    </xf>
    <xf numFmtId="2" fontId="156" fillId="0" borderId="50" xfId="0" applyNumberFormat="1" applyFont="1" applyFill="1" applyBorder="1" applyAlignment="1">
      <alignment/>
    </xf>
    <xf numFmtId="4" fontId="156" fillId="36" borderId="50" xfId="0" applyNumberFormat="1" applyFont="1" applyFill="1" applyBorder="1" applyAlignment="1">
      <alignment/>
    </xf>
    <xf numFmtId="0" fontId="0" fillId="0" borderId="79" xfId="0" applyFont="1" applyBorder="1" applyAlignment="1">
      <alignment horizontal="center" vertical="center"/>
    </xf>
    <xf numFmtId="0" fontId="80" fillId="0" borderId="50" xfId="0" applyFont="1" applyFill="1" applyBorder="1" applyAlignment="1">
      <alignment horizontal="left"/>
    </xf>
    <xf numFmtId="4" fontId="154" fillId="0" borderId="77" xfId="0" applyNumberFormat="1" applyFont="1" applyFill="1" applyBorder="1" applyAlignment="1">
      <alignment/>
    </xf>
    <xf numFmtId="2" fontId="155" fillId="0" borderId="77" xfId="0" applyNumberFormat="1" applyFont="1" applyFill="1" applyBorder="1" applyAlignment="1">
      <alignment/>
    </xf>
    <xf numFmtId="4" fontId="84" fillId="0" borderId="77" xfId="0" applyNumberFormat="1" applyFont="1" applyFill="1" applyBorder="1" applyAlignment="1">
      <alignment/>
    </xf>
    <xf numFmtId="4" fontId="156" fillId="0" borderId="77" xfId="0" applyNumberFormat="1" applyFont="1" applyFill="1" applyBorder="1" applyAlignment="1">
      <alignment/>
    </xf>
    <xf numFmtId="4" fontId="86" fillId="0" borderId="80" xfId="0" applyNumberFormat="1" applyFont="1" applyFill="1" applyBorder="1" applyAlignment="1">
      <alignment/>
    </xf>
    <xf numFmtId="0" fontId="87" fillId="0" borderId="77" xfId="0" applyFont="1" applyBorder="1" applyAlignment="1">
      <alignment/>
    </xf>
    <xf numFmtId="0" fontId="87" fillId="0" borderId="63" xfId="0" applyFont="1" applyBorder="1" applyAlignment="1">
      <alignment/>
    </xf>
    <xf numFmtId="0" fontId="0" fillId="0" borderId="63" xfId="0" applyBorder="1" applyAlignment="1">
      <alignment/>
    </xf>
    <xf numFmtId="0" fontId="87" fillId="0" borderId="77" xfId="0" applyFont="1" applyBorder="1" applyAlignment="1">
      <alignment/>
    </xf>
    <xf numFmtId="0" fontId="87" fillId="0" borderId="63" xfId="0" applyFont="1" applyBorder="1" applyAlignment="1">
      <alignment/>
    </xf>
    <xf numFmtId="0" fontId="82" fillId="0" borderId="46" xfId="0" applyFont="1" applyBorder="1" applyAlignment="1">
      <alignment/>
    </xf>
    <xf numFmtId="2" fontId="84" fillId="0" borderId="46" xfId="0" applyNumberFormat="1" applyFont="1" applyFill="1" applyBorder="1" applyAlignment="1">
      <alignment/>
    </xf>
    <xf numFmtId="2" fontId="156" fillId="0" borderId="46" xfId="0" applyNumberFormat="1" applyFont="1" applyFill="1" applyBorder="1" applyAlignment="1">
      <alignment/>
    </xf>
    <xf numFmtId="0" fontId="82" fillId="0" borderId="50" xfId="0" applyFont="1" applyFill="1" applyBorder="1" applyAlignment="1">
      <alignment/>
    </xf>
    <xf numFmtId="2" fontId="84" fillId="0" borderId="77" xfId="0" applyNumberFormat="1" applyFont="1" applyFill="1" applyBorder="1" applyAlignment="1">
      <alignment/>
    </xf>
    <xf numFmtId="2" fontId="156" fillId="0" borderId="77" xfId="0" applyNumberFormat="1" applyFont="1" applyFill="1" applyBorder="1" applyAlignment="1">
      <alignment/>
    </xf>
    <xf numFmtId="0" fontId="87" fillId="0" borderId="50" xfId="0" applyFont="1" applyBorder="1" applyAlignment="1">
      <alignment/>
    </xf>
    <xf numFmtId="0" fontId="0" fillId="0" borderId="50" xfId="0" applyBorder="1" applyAlignment="1">
      <alignment/>
    </xf>
    <xf numFmtId="2" fontId="156" fillId="0" borderId="63" xfId="0" applyNumberFormat="1" applyFont="1" applyFill="1" applyBorder="1" applyAlignment="1">
      <alignment/>
    </xf>
    <xf numFmtId="2" fontId="164" fillId="0" borderId="46" xfId="0" applyNumberFormat="1" applyFont="1" applyFill="1" applyBorder="1" applyAlignment="1">
      <alignment/>
    </xf>
    <xf numFmtId="0" fontId="79" fillId="0" borderId="46" xfId="0" applyFont="1" applyFill="1" applyBorder="1" applyAlignment="1">
      <alignment/>
    </xf>
    <xf numFmtId="0" fontId="79" fillId="0" borderId="50" xfId="0" applyFont="1" applyFill="1" applyBorder="1" applyAlignment="1">
      <alignment horizontal="left"/>
    </xf>
    <xf numFmtId="2" fontId="159" fillId="0" borderId="50" xfId="0" applyNumberFormat="1" applyFont="1" applyFill="1" applyBorder="1" applyAlignment="1">
      <alignment/>
    </xf>
    <xf numFmtId="4" fontId="159" fillId="36" borderId="50" xfId="0" applyNumberFormat="1" applyFont="1" applyFill="1" applyBorder="1" applyAlignment="1">
      <alignment/>
    </xf>
    <xf numFmtId="4" fontId="93" fillId="36" borderId="50" xfId="0" applyNumberFormat="1" applyFont="1" applyFill="1" applyBorder="1" applyAlignment="1">
      <alignment/>
    </xf>
    <xf numFmtId="2" fontId="161" fillId="0" borderId="50" xfId="0" applyNumberFormat="1" applyFont="1" applyFill="1" applyBorder="1" applyAlignment="1">
      <alignment/>
    </xf>
    <xf numFmtId="4" fontId="161" fillId="36" borderId="50" xfId="0" applyNumberFormat="1" applyFont="1" applyFill="1" applyBorder="1" applyAlignment="1">
      <alignment/>
    </xf>
    <xf numFmtId="4" fontId="95" fillId="36" borderId="75" xfId="0" applyNumberFormat="1" applyFont="1" applyFill="1" applyBorder="1" applyAlignment="1">
      <alignment/>
    </xf>
    <xf numFmtId="2" fontId="154" fillId="0" borderId="50" xfId="0" applyNumberFormat="1" applyFont="1" applyFill="1" applyBorder="1" applyAlignment="1">
      <alignment/>
    </xf>
    <xf numFmtId="0" fontId="0" fillId="0" borderId="78" xfId="0" applyFill="1" applyBorder="1" applyAlignment="1">
      <alignment/>
    </xf>
    <xf numFmtId="0" fontId="0" fillId="0" borderId="78" xfId="0" applyFill="1" applyBorder="1" applyAlignment="1">
      <alignment horizontal="left"/>
    </xf>
    <xf numFmtId="2" fontId="154" fillId="0" borderId="78" xfId="0" applyNumberFormat="1" applyFont="1" applyFill="1" applyBorder="1" applyAlignment="1">
      <alignment/>
    </xf>
    <xf numFmtId="4" fontId="154" fillId="0" borderId="78" xfId="0" applyNumberFormat="1" applyFont="1" applyFill="1" applyBorder="1" applyAlignment="1">
      <alignment/>
    </xf>
    <xf numFmtId="2" fontId="155" fillId="0" borderId="78" xfId="0" applyNumberFormat="1" applyFont="1" applyFill="1" applyBorder="1" applyAlignment="1">
      <alignment/>
    </xf>
    <xf numFmtId="4" fontId="84" fillId="0" borderId="78" xfId="0" applyNumberFormat="1" applyFont="1" applyFill="1" applyBorder="1" applyAlignment="1">
      <alignment/>
    </xf>
    <xf numFmtId="2" fontId="156" fillId="0" borderId="78" xfId="0" applyNumberFormat="1" applyFont="1" applyFill="1" applyBorder="1" applyAlignment="1">
      <alignment/>
    </xf>
    <xf numFmtId="4" fontId="156" fillId="0" borderId="78" xfId="0" applyNumberFormat="1" applyFont="1" applyFill="1" applyBorder="1" applyAlignment="1">
      <alignment/>
    </xf>
    <xf numFmtId="4" fontId="86" fillId="0" borderId="81" xfId="0" applyNumberFormat="1" applyFont="1" applyFill="1" applyBorder="1" applyAlignment="1">
      <alignment/>
    </xf>
    <xf numFmtId="0" fontId="0" fillId="0" borderId="82" xfId="0" applyFont="1" applyBorder="1" applyAlignment="1">
      <alignment horizontal="center" vertical="center"/>
    </xf>
    <xf numFmtId="0" fontId="80" fillId="0" borderId="78" xfId="0" applyFont="1" applyFill="1" applyBorder="1" applyAlignment="1">
      <alignment horizontal="left"/>
    </xf>
    <xf numFmtId="4" fontId="80" fillId="0" borderId="63" xfId="0" applyNumberFormat="1" applyFont="1" applyBorder="1" applyAlignment="1">
      <alignment/>
    </xf>
    <xf numFmtId="0" fontId="79" fillId="0" borderId="63" xfId="0" applyFont="1" applyBorder="1" applyAlignment="1">
      <alignment/>
    </xf>
    <xf numFmtId="0" fontId="79" fillId="0" borderId="63" xfId="0" applyFont="1" applyBorder="1" applyAlignment="1">
      <alignment horizontal="left"/>
    </xf>
    <xf numFmtId="4" fontId="79" fillId="0" borderId="63" xfId="0" applyNumberFormat="1" applyFont="1" applyBorder="1" applyAlignment="1">
      <alignment/>
    </xf>
    <xf numFmtId="4" fontId="92" fillId="0" borderId="63" xfId="0" applyNumberFormat="1" applyFont="1" applyBorder="1" applyAlignment="1">
      <alignment/>
    </xf>
    <xf numFmtId="0" fontId="0" fillId="0" borderId="0" xfId="0" applyAlignment="1">
      <alignment horizontal="left"/>
    </xf>
    <xf numFmtId="0" fontId="118" fillId="0" borderId="0" xfId="0" applyFont="1" applyAlignment="1">
      <alignment/>
    </xf>
    <xf numFmtId="0" fontId="165" fillId="0" borderId="0" xfId="0" applyFont="1" applyAlignment="1">
      <alignment/>
    </xf>
    <xf numFmtId="4" fontId="0" fillId="0" borderId="0" xfId="0" applyNumberFormat="1" applyAlignment="1">
      <alignment/>
    </xf>
    <xf numFmtId="0" fontId="166" fillId="0" borderId="43" xfId="0" applyFont="1" applyBorder="1" applyAlignment="1" applyProtection="1">
      <alignment/>
      <protection/>
    </xf>
    <xf numFmtId="0" fontId="0" fillId="0" borderId="0" xfId="0" applyAlignment="1" applyProtection="1">
      <alignment vertical="top"/>
      <protection/>
    </xf>
    <xf numFmtId="0" fontId="167" fillId="0" borderId="0" xfId="0" applyFont="1" applyAlignment="1" applyProtection="1">
      <alignment/>
      <protection/>
    </xf>
    <xf numFmtId="0" fontId="167" fillId="0" borderId="0" xfId="0" applyFont="1" applyAlignment="1" applyProtection="1">
      <alignment horizontal="justify" vertical="top" wrapText="1"/>
      <protection/>
    </xf>
    <xf numFmtId="0" fontId="167" fillId="0" borderId="0" xfId="0" applyFont="1" applyFill="1" applyAlignment="1" applyProtection="1">
      <alignment horizontal="justify" vertical="top" wrapText="1"/>
      <protection/>
    </xf>
    <xf numFmtId="0" fontId="0" fillId="0" borderId="0" xfId="0" applyAlignment="1" applyProtection="1">
      <alignment wrapText="1"/>
      <protection/>
    </xf>
    <xf numFmtId="0" fontId="167" fillId="0" borderId="0" xfId="0" applyFont="1" applyAlignment="1" applyProtection="1">
      <alignment wrapText="1"/>
      <protection/>
    </xf>
    <xf numFmtId="0" fontId="166" fillId="0" borderId="43" xfId="0" applyFont="1" applyBorder="1" applyAlignment="1" applyProtection="1">
      <alignment wrapText="1"/>
      <protection/>
    </xf>
    <xf numFmtId="0" fontId="167" fillId="0" borderId="38" xfId="0" applyFont="1" applyBorder="1" applyAlignment="1" applyProtection="1">
      <alignment vertical="center" wrapText="1"/>
      <protection/>
    </xf>
    <xf numFmtId="0" fontId="0" fillId="0" borderId="38" xfId="0" applyBorder="1" applyAlignment="1" applyProtection="1">
      <alignment vertical="center" wrapText="1"/>
      <protection/>
    </xf>
    <xf numFmtId="0" fontId="167" fillId="0" borderId="0" xfId="0" applyFont="1" applyAlignment="1" applyProtection="1">
      <alignment vertical="top" wrapText="1"/>
      <protection/>
    </xf>
    <xf numFmtId="0" fontId="167" fillId="0" borderId="0" xfId="0" applyFont="1" applyAlignment="1" applyProtection="1">
      <alignment vertical="top" wrapText="1" shrinkToFit="1"/>
      <protection/>
    </xf>
    <xf numFmtId="0" fontId="102" fillId="0" borderId="0" xfId="0" applyFont="1" applyAlignment="1" applyProtection="1">
      <alignment vertical="top" wrapText="1"/>
      <protection/>
    </xf>
    <xf numFmtId="0" fontId="168" fillId="0" borderId="0" xfId="0" applyFont="1" applyAlignment="1" applyProtection="1">
      <alignment vertical="top" wrapText="1"/>
      <protection/>
    </xf>
    <xf numFmtId="49" fontId="167" fillId="0" borderId="0" xfId="0" applyNumberFormat="1" applyFont="1" applyAlignment="1" applyProtection="1">
      <alignment vertical="top" wrapText="1"/>
      <protection/>
    </xf>
    <xf numFmtId="0" fontId="168" fillId="0" borderId="0" xfId="0" applyFont="1" applyAlignment="1" applyProtection="1">
      <alignment vertical="top" wrapText="1"/>
      <protection/>
    </xf>
    <xf numFmtId="0" fontId="168" fillId="0" borderId="0" xfId="0" applyFont="1" applyAlignment="1" applyProtection="1">
      <alignment horizontal="left" vertical="top" wrapText="1"/>
      <protection/>
    </xf>
    <xf numFmtId="0" fontId="167" fillId="0" borderId="0" xfId="0" applyFont="1" applyAlignment="1" applyProtection="1">
      <alignment vertical="center" wrapText="1"/>
      <protection/>
    </xf>
    <xf numFmtId="0" fontId="167" fillId="0" borderId="0" xfId="0" applyNumberFormat="1" applyFont="1" applyAlignment="1" applyProtection="1">
      <alignment vertical="top" wrapText="1"/>
      <protection/>
    </xf>
    <xf numFmtId="0" fontId="168" fillId="0" borderId="0" xfId="0" applyFont="1" applyAlignment="1" applyProtection="1">
      <alignment horizontal="justify" vertical="top" wrapText="1"/>
      <protection/>
    </xf>
    <xf numFmtId="0" fontId="167" fillId="0" borderId="0" xfId="0" applyFont="1" applyFill="1" applyAlignment="1" applyProtection="1">
      <alignment vertical="top" wrapText="1"/>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088D0.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A060E.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0D3D0.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0FF49.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KROSplusData\System\Temp\rad599E1.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KROSplusData\System\Temp\radE2DC3.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KROSplusData\System\Temp\rad234D8.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29</xdr:row>
      <xdr:rowOff>9525</xdr:rowOff>
    </xdr:from>
    <xdr:to>
      <xdr:col>5</xdr:col>
      <xdr:colOff>628650</xdr:colOff>
      <xdr:row>30</xdr:row>
      <xdr:rowOff>161925</xdr:rowOff>
    </xdr:to>
    <xdr:pic>
      <xdr:nvPicPr>
        <xdr:cNvPr id="1" name="Picture 2" descr="nové_logo1"/>
        <xdr:cNvPicPr preferRelativeResize="1">
          <a:picLocks noChangeAspect="1"/>
        </xdr:cNvPicPr>
      </xdr:nvPicPr>
      <xdr:blipFill>
        <a:blip r:embed="rId1"/>
        <a:stretch>
          <a:fillRect/>
        </a:stretch>
      </xdr:blipFill>
      <xdr:spPr>
        <a:xfrm>
          <a:off x="4095750" y="7181850"/>
          <a:ext cx="1609725" cy="342900"/>
        </a:xfrm>
        <a:prstGeom prst="rect">
          <a:avLst/>
        </a:prstGeom>
        <a:noFill/>
        <a:ln w="9525" cmpd="sng">
          <a:noFill/>
        </a:ln>
      </xdr:spPr>
    </xdr:pic>
    <xdr:clientData/>
  </xdr:twoCellAnchor>
  <xdr:twoCellAnchor>
    <xdr:from>
      <xdr:col>3</xdr:col>
      <xdr:colOff>123825</xdr:colOff>
      <xdr:row>29</xdr:row>
      <xdr:rowOff>9525</xdr:rowOff>
    </xdr:from>
    <xdr:to>
      <xdr:col>5</xdr:col>
      <xdr:colOff>628650</xdr:colOff>
      <xdr:row>30</xdr:row>
      <xdr:rowOff>161925</xdr:rowOff>
    </xdr:to>
    <xdr:pic>
      <xdr:nvPicPr>
        <xdr:cNvPr id="2" name="Picture 2" descr="nové_logo1"/>
        <xdr:cNvPicPr preferRelativeResize="1">
          <a:picLocks noChangeAspect="1"/>
        </xdr:cNvPicPr>
      </xdr:nvPicPr>
      <xdr:blipFill>
        <a:blip r:embed="rId1"/>
        <a:stretch>
          <a:fillRect/>
        </a:stretch>
      </xdr:blipFill>
      <xdr:spPr>
        <a:xfrm>
          <a:off x="4095750" y="7181850"/>
          <a:ext cx="16097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xdr:colOff>
      <xdr:row>1</xdr:row>
      <xdr:rowOff>0</xdr:rowOff>
    </xdr:to>
    <xdr:pic>
      <xdr:nvPicPr>
        <xdr:cNvPr id="1" name="Obrázek 1" descr="C:\KROSplusData\System\Temp\rad088D0.tmp">
          <a:hlinkClick r:id="rId3"/>
        </xdr:cNvPr>
        <xdr:cNvPicPr preferRelativeResize="1">
          <a:picLocks noChangeAspect="0"/>
        </xdr:cNvPicPr>
      </xdr:nvPicPr>
      <xdr:blipFill>
        <a:blip r:link="rId1"/>
        <a:stretch>
          <a:fillRect/>
        </a:stretch>
      </xdr:blipFill>
      <xdr:spPr>
        <a:xfrm>
          <a:off x="0" y="0"/>
          <a:ext cx="25717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A060E.tmp">
          <a:hlinkClick r:id="rId3"/>
        </xdr:cNvPr>
        <xdr:cNvPicPr preferRelativeResize="1">
          <a:picLocks noChangeAspect="0"/>
        </xdr:cNvPicPr>
      </xdr:nvPicPr>
      <xdr:blipFill>
        <a:blip r:link="rId1"/>
        <a:stretch>
          <a:fillRect/>
        </a:stretch>
      </xdr:blipFill>
      <xdr:spPr>
        <a:xfrm>
          <a:off x="0" y="0"/>
          <a:ext cx="2667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0D3D0.tmp">
          <a:hlinkClick r:id="rId3"/>
        </xdr:cNvPr>
        <xdr:cNvPicPr preferRelativeResize="1">
          <a:picLocks noChangeAspect="0"/>
        </xdr:cNvPicPr>
      </xdr:nvPicPr>
      <xdr:blipFill>
        <a:blip r:link="rId1"/>
        <a:stretch>
          <a:fillRect/>
        </a:stretch>
      </xdr:blipFill>
      <xdr:spPr>
        <a:xfrm>
          <a:off x="0" y="0"/>
          <a:ext cx="2667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0FF49.tmp">
          <a:hlinkClick r:id="rId3"/>
        </xdr:cNvPr>
        <xdr:cNvPicPr preferRelativeResize="1">
          <a:picLocks noChangeAspect="0"/>
        </xdr:cNvPicPr>
      </xdr:nvPicPr>
      <xdr:blipFill>
        <a:blip r:link="rId1"/>
        <a:stretch>
          <a:fillRect/>
        </a:stretch>
      </xdr:blipFill>
      <xdr:spPr>
        <a:xfrm>
          <a:off x="0" y="0"/>
          <a:ext cx="266700"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599E1.tmp">
          <a:hlinkClick r:id="rId3"/>
        </xdr:cNvPr>
        <xdr:cNvPicPr preferRelativeResize="1">
          <a:picLocks noChangeAspect="0"/>
        </xdr:cNvPicPr>
      </xdr:nvPicPr>
      <xdr:blipFill>
        <a:blip r:link="rId1"/>
        <a:stretch>
          <a:fillRect/>
        </a:stretch>
      </xdr:blipFill>
      <xdr:spPr>
        <a:xfrm>
          <a:off x="0" y="0"/>
          <a:ext cx="266700"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E2DC3.tmp">
          <a:hlinkClick r:id="rId3"/>
        </xdr:cNvPr>
        <xdr:cNvPicPr preferRelativeResize="1">
          <a:picLocks noChangeAspect="0"/>
        </xdr:cNvPicPr>
      </xdr:nvPicPr>
      <xdr:blipFill>
        <a:blip r:link="rId1"/>
        <a:stretch>
          <a:fillRect/>
        </a:stretch>
      </xdr:blipFill>
      <xdr:spPr>
        <a:xfrm>
          <a:off x="0" y="0"/>
          <a:ext cx="266700"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234D8.tmp">
          <a:hlinkClick r:id="rId3"/>
        </xdr:cNvPr>
        <xdr:cNvPicPr preferRelativeResize="1">
          <a:picLocks noChangeAspect="0"/>
        </xdr:cNvPicPr>
      </xdr:nvPicPr>
      <xdr:blipFill>
        <a:blip r:link="rId1"/>
        <a:stretch>
          <a:fillRect/>
        </a:stretch>
      </xdr:blipFill>
      <xdr:spPr>
        <a:xfrm>
          <a:off x="0" y="0"/>
          <a:ext cx="2667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1"/>
  <sheetViews>
    <sheetView view="pageBreakPreview" zoomScaleSheetLayoutView="100" zoomScalePageLayoutView="0" workbookViewId="0" topLeftCell="A7">
      <selection activeCell="L25" sqref="L25"/>
    </sheetView>
  </sheetViews>
  <sheetFormatPr defaultColWidth="9.140625" defaultRowHeight="13.5"/>
  <cols>
    <col min="1" max="1" width="22.00390625" style="394" customWidth="1"/>
    <col min="2" max="2" width="19.57421875" style="394" customWidth="1"/>
    <col min="3" max="3" width="18.00390625" style="394" customWidth="1"/>
    <col min="4" max="4" width="5.8515625" style="394" customWidth="1"/>
    <col min="5" max="6" width="10.7109375" style="394" customWidth="1"/>
    <col min="7" max="16384" width="9.140625" style="394" customWidth="1"/>
  </cols>
  <sheetData>
    <row r="1" ht="20.25">
      <c r="A1" s="393"/>
    </row>
    <row r="2" ht="20.25">
      <c r="A2" s="393"/>
    </row>
    <row r="3" ht="20.25">
      <c r="A3" s="393"/>
    </row>
    <row r="4" ht="20.25">
      <c r="A4" s="393"/>
    </row>
    <row r="5" ht="20.25">
      <c r="A5" s="393"/>
    </row>
    <row r="6" ht="20.25">
      <c r="A6" s="393"/>
    </row>
    <row r="7" ht="20.25">
      <c r="A7" s="393"/>
    </row>
    <row r="8" ht="20.25">
      <c r="A8" s="393"/>
    </row>
    <row r="9" ht="20.25">
      <c r="A9" s="393"/>
    </row>
    <row r="10" ht="20.25">
      <c r="A10" s="393"/>
    </row>
    <row r="11" ht="20.25">
      <c r="A11" s="393"/>
    </row>
    <row r="12" spans="1:6" ht="18">
      <c r="A12" s="395" t="s">
        <v>1385</v>
      </c>
      <c r="B12" s="395"/>
      <c r="C12" s="395"/>
      <c r="D12" s="395"/>
      <c r="E12" s="395"/>
      <c r="F12" s="395"/>
    </row>
    <row r="13" ht="20.25">
      <c r="A13" s="393"/>
    </row>
    <row r="14" spans="1:6" ht="15.75">
      <c r="A14" s="397" t="s">
        <v>1361</v>
      </c>
      <c r="B14" s="398" t="s">
        <v>1386</v>
      </c>
      <c r="C14" s="398"/>
      <c r="D14" s="449"/>
      <c r="E14" s="449"/>
      <c r="F14" s="449"/>
    </row>
    <row r="15" spans="1:6" ht="15.75">
      <c r="A15" s="397" t="s">
        <v>1387</v>
      </c>
      <c r="B15" s="398" t="s">
        <v>1388</v>
      </c>
      <c r="C15" s="398"/>
      <c r="D15" s="449"/>
      <c r="E15" s="449"/>
      <c r="F15" s="449"/>
    </row>
    <row r="16" spans="2:6" ht="15.75">
      <c r="B16" s="398" t="s">
        <v>1389</v>
      </c>
      <c r="C16" s="398"/>
      <c r="D16" s="449"/>
      <c r="E16" s="449"/>
      <c r="F16" s="449"/>
    </row>
    <row r="17" ht="20.25">
      <c r="A17" s="393"/>
    </row>
    <row r="18" spans="1:6" ht="18">
      <c r="A18" s="395" t="s">
        <v>1358</v>
      </c>
      <c r="B18" s="395"/>
      <c r="C18" s="395"/>
      <c r="D18" s="395"/>
      <c r="E18" s="395"/>
      <c r="F18" s="395"/>
    </row>
    <row r="19" spans="1:6" ht="20.25">
      <c r="A19" s="393"/>
      <c r="E19" s="396" t="s">
        <v>1359</v>
      </c>
      <c r="F19" s="396" t="s">
        <v>1360</v>
      </c>
    </row>
    <row r="20" spans="1:6" ht="15.75">
      <c r="A20" s="397" t="s">
        <v>1361</v>
      </c>
      <c r="B20" s="398" t="s">
        <v>1362</v>
      </c>
      <c r="C20" s="398"/>
      <c r="D20" s="398"/>
      <c r="E20" s="399">
        <v>88</v>
      </c>
      <c r="F20" s="399">
        <v>90</v>
      </c>
    </row>
    <row r="21" spans="1:6" ht="15.75">
      <c r="A21" s="397"/>
      <c r="B21" s="398" t="s">
        <v>1363</v>
      </c>
      <c r="C21" s="398"/>
      <c r="D21" s="398"/>
      <c r="E21" s="399">
        <v>0.956</v>
      </c>
      <c r="F21" s="399">
        <v>1.589</v>
      </c>
    </row>
    <row r="22" spans="2:6" ht="15.75">
      <c r="B22" s="398" t="s">
        <v>1364</v>
      </c>
      <c r="C22" s="398"/>
      <c r="D22" s="398"/>
      <c r="E22" s="399">
        <v>27.76</v>
      </c>
      <c r="F22" s="399">
        <v>37.824</v>
      </c>
    </row>
    <row r="23" spans="1:6" ht="15.75" customHeight="1">
      <c r="A23" s="393"/>
      <c r="B23" s="398" t="s">
        <v>1365</v>
      </c>
      <c r="C23" s="398"/>
      <c r="D23" s="398"/>
      <c r="E23" s="400">
        <v>113.8</v>
      </c>
      <c r="F23" s="400">
        <v>189.12</v>
      </c>
    </row>
    <row r="24" spans="2:6" ht="31.5" customHeight="1">
      <c r="B24" s="450" t="s">
        <v>1390</v>
      </c>
      <c r="C24" s="450"/>
      <c r="D24" s="450"/>
      <c r="E24" s="399">
        <v>0</v>
      </c>
      <c r="F24" s="399">
        <v>264.85</v>
      </c>
    </row>
    <row r="25" spans="1:6" ht="31.5" customHeight="1">
      <c r="A25" s="393"/>
      <c r="B25" s="450" t="s">
        <v>1391</v>
      </c>
      <c r="C25" s="450"/>
      <c r="D25" s="450"/>
      <c r="E25" s="400">
        <v>0</v>
      </c>
      <c r="F25" s="400">
        <v>397.25</v>
      </c>
    </row>
    <row r="26" spans="1:2" ht="20.25" customHeight="1">
      <c r="A26" s="393"/>
      <c r="B26" s="401" t="s">
        <v>24</v>
      </c>
    </row>
    <row r="27" spans="1:6" ht="20.25" customHeight="1">
      <c r="A27" s="393"/>
      <c r="C27" s="402"/>
      <c r="D27" s="402"/>
      <c r="E27" s="402"/>
      <c r="F27" s="402"/>
    </row>
    <row r="28" ht="16.5" customHeight="1" thickBot="1">
      <c r="A28" s="403"/>
    </row>
    <row r="29" spans="1:6" ht="15" customHeight="1">
      <c r="A29" s="404" t="s">
        <v>1366</v>
      </c>
      <c r="B29" s="405" t="s">
        <v>1367</v>
      </c>
      <c r="C29" s="406"/>
      <c r="D29" s="407"/>
      <c r="E29" s="407"/>
      <c r="F29" s="408"/>
    </row>
    <row r="30" spans="1:6" ht="15" customHeight="1">
      <c r="A30" s="409" t="s">
        <v>1368</v>
      </c>
      <c r="B30" s="410" t="s">
        <v>1367</v>
      </c>
      <c r="C30" s="411"/>
      <c r="D30" s="412"/>
      <c r="E30" s="412"/>
      <c r="F30" s="413"/>
    </row>
    <row r="31" spans="1:6" ht="15" customHeight="1">
      <c r="A31" s="409" t="s">
        <v>1369</v>
      </c>
      <c r="B31" s="410" t="s">
        <v>1370</v>
      </c>
      <c r="C31" s="410"/>
      <c r="D31" s="412"/>
      <c r="E31" s="412"/>
      <c r="F31" s="413"/>
    </row>
    <row r="32" spans="1:6" ht="15" customHeight="1">
      <c r="A32" s="414" t="s">
        <v>1371</v>
      </c>
      <c r="B32" s="415" t="s">
        <v>1372</v>
      </c>
      <c r="C32" s="416" t="s">
        <v>1373</v>
      </c>
      <c r="D32" s="412"/>
      <c r="E32" s="412"/>
      <c r="F32" s="413"/>
    </row>
    <row r="33" spans="1:6" ht="15" customHeight="1">
      <c r="A33" s="417" t="s">
        <v>1374</v>
      </c>
      <c r="B33" s="418"/>
      <c r="C33" s="418"/>
      <c r="D33" s="419" t="s">
        <v>1375</v>
      </c>
      <c r="E33" s="420" t="s">
        <v>1376</v>
      </c>
      <c r="F33" s="421"/>
    </row>
    <row r="34" spans="1:6" ht="12.75" customHeight="1">
      <c r="A34" s="422" t="s">
        <v>1377</v>
      </c>
      <c r="B34" s="423"/>
      <c r="C34" s="424"/>
      <c r="D34" s="425" t="s">
        <v>1378</v>
      </c>
      <c r="E34" s="426" t="s">
        <v>1379</v>
      </c>
      <c r="F34" s="427"/>
    </row>
    <row r="35" spans="1:6" ht="12.75" customHeight="1">
      <c r="A35" s="428"/>
      <c r="B35" s="429"/>
      <c r="C35" s="430"/>
      <c r="D35" s="431" t="s">
        <v>1380</v>
      </c>
      <c r="E35" s="432" t="s">
        <v>1381</v>
      </c>
      <c r="F35" s="433"/>
    </row>
    <row r="36" spans="1:6" ht="12.75" customHeight="1">
      <c r="A36" s="428"/>
      <c r="B36" s="429"/>
      <c r="C36" s="430"/>
      <c r="D36" s="434" t="s">
        <v>1382</v>
      </c>
      <c r="E36" s="434"/>
      <c r="F36" s="435">
        <v>1813</v>
      </c>
    </row>
    <row r="37" spans="1:6" ht="12.75" customHeight="1">
      <c r="A37" s="428"/>
      <c r="B37" s="429"/>
      <c r="C37" s="430"/>
      <c r="D37" s="425"/>
      <c r="E37" s="425"/>
      <c r="F37" s="436"/>
    </row>
    <row r="38" spans="1:6" ht="12.75" customHeight="1">
      <c r="A38" s="437"/>
      <c r="B38" s="438"/>
      <c r="C38" s="439"/>
      <c r="D38" s="440"/>
      <c r="E38" s="440"/>
      <c r="F38" s="441"/>
    </row>
    <row r="39" spans="1:6" ht="45.75" customHeight="1" thickBot="1">
      <c r="A39" s="442" t="s">
        <v>1383</v>
      </c>
      <c r="B39" s="443"/>
      <c r="C39" s="444"/>
      <c r="D39" s="445"/>
      <c r="E39" s="445"/>
      <c r="F39" s="446" t="s">
        <v>1384</v>
      </c>
    </row>
    <row r="40" spans="1:6" ht="15">
      <c r="A40" s="447"/>
      <c r="B40" s="447"/>
      <c r="C40" s="447"/>
      <c r="D40" s="447"/>
      <c r="E40" s="447"/>
      <c r="F40" s="447"/>
    </row>
    <row r="41" ht="15">
      <c r="A41" s="448"/>
    </row>
  </sheetData>
  <sheetProtection password="F116" sheet="1" objects="1" scenarios="1"/>
  <mergeCells count="23">
    <mergeCell ref="A39:C39"/>
    <mergeCell ref="D39:E39"/>
    <mergeCell ref="B24:D24"/>
    <mergeCell ref="B25:D25"/>
    <mergeCell ref="A12:F12"/>
    <mergeCell ref="B14:C14"/>
    <mergeCell ref="B15:C15"/>
    <mergeCell ref="B16:C16"/>
    <mergeCell ref="D29:F32"/>
    <mergeCell ref="A33:C33"/>
    <mergeCell ref="E33:F33"/>
    <mergeCell ref="A34:C38"/>
    <mergeCell ref="E34:F34"/>
    <mergeCell ref="E35:F35"/>
    <mergeCell ref="D36:E36"/>
    <mergeCell ref="F36:F38"/>
    <mergeCell ref="D38:E38"/>
    <mergeCell ref="A18:F18"/>
    <mergeCell ref="B20:D20"/>
    <mergeCell ref="B21:D21"/>
    <mergeCell ref="B22:D22"/>
    <mergeCell ref="B23:D23"/>
    <mergeCell ref="C27:F27"/>
  </mergeCells>
  <printOptions/>
  <pageMargins left="0.7" right="0.7" top="0.787401575" bottom="0.787401575" header="0.3" footer="0.3"/>
  <pageSetup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8.8515625" defaultRowHeight="13.5"/>
  <cols>
    <col min="1" max="1" width="6.421875" style="258" customWidth="1"/>
    <col min="2" max="2" width="1.28515625" style="258" customWidth="1"/>
    <col min="3" max="4" width="3.8515625" style="258" customWidth="1"/>
    <col min="5" max="5" width="9.140625" style="258" customWidth="1"/>
    <col min="6" max="6" width="7.140625" style="258" customWidth="1"/>
    <col min="7" max="7" width="3.8515625" style="258" customWidth="1"/>
    <col min="8" max="8" width="60.57421875" style="258" customWidth="1"/>
    <col min="9" max="10" width="15.57421875" style="258" customWidth="1"/>
    <col min="11" max="11" width="1.28515625" style="258" customWidth="1"/>
    <col min="12" max="16384" width="8.8515625" style="258" customWidth="1"/>
  </cols>
  <sheetData>
    <row r="1" ht="37.5" customHeight="1"/>
    <row r="2" spans="2:11" ht="7.5" customHeight="1">
      <c r="B2" s="259"/>
      <c r="C2" s="260"/>
      <c r="D2" s="260"/>
      <c r="E2" s="260"/>
      <c r="F2" s="260"/>
      <c r="G2" s="260"/>
      <c r="H2" s="260"/>
      <c r="I2" s="260"/>
      <c r="J2" s="260"/>
      <c r="K2" s="261"/>
    </row>
    <row r="3" spans="2:11" s="264" customFormat="1" ht="45" customHeight="1">
      <c r="B3" s="262"/>
      <c r="C3" s="387" t="s">
        <v>1184</v>
      </c>
      <c r="D3" s="387"/>
      <c r="E3" s="387"/>
      <c r="F3" s="387"/>
      <c r="G3" s="387"/>
      <c r="H3" s="387"/>
      <c r="I3" s="387"/>
      <c r="J3" s="387"/>
      <c r="K3" s="263"/>
    </row>
    <row r="4" spans="2:11" ht="25.5" customHeight="1">
      <c r="B4" s="265"/>
      <c r="C4" s="392" t="s">
        <v>1185</v>
      </c>
      <c r="D4" s="392"/>
      <c r="E4" s="392"/>
      <c r="F4" s="392"/>
      <c r="G4" s="392"/>
      <c r="H4" s="392"/>
      <c r="I4" s="392"/>
      <c r="J4" s="392"/>
      <c r="K4" s="266"/>
    </row>
    <row r="5" spans="2:11" ht="5.25" customHeight="1">
      <c r="B5" s="265"/>
      <c r="C5" s="267"/>
      <c r="D5" s="267"/>
      <c r="E5" s="267"/>
      <c r="F5" s="267"/>
      <c r="G5" s="267"/>
      <c r="H5" s="267"/>
      <c r="I5" s="267"/>
      <c r="J5" s="267"/>
      <c r="K5" s="266"/>
    </row>
    <row r="6" spans="2:11" ht="15" customHeight="1">
      <c r="B6" s="265"/>
      <c r="C6" s="389" t="s">
        <v>1186</v>
      </c>
      <c r="D6" s="389"/>
      <c r="E6" s="389"/>
      <c r="F6" s="389"/>
      <c r="G6" s="389"/>
      <c r="H6" s="389"/>
      <c r="I6" s="389"/>
      <c r="J6" s="389"/>
      <c r="K6" s="266"/>
    </row>
    <row r="7" spans="2:11" ht="15" customHeight="1">
      <c r="B7" s="269"/>
      <c r="C7" s="389" t="s">
        <v>1187</v>
      </c>
      <c r="D7" s="389"/>
      <c r="E7" s="389"/>
      <c r="F7" s="389"/>
      <c r="G7" s="389"/>
      <c r="H7" s="389"/>
      <c r="I7" s="389"/>
      <c r="J7" s="389"/>
      <c r="K7" s="266"/>
    </row>
    <row r="8" spans="2:11" ht="12.75" customHeight="1">
      <c r="B8" s="269"/>
      <c r="C8" s="268"/>
      <c r="D8" s="268"/>
      <c r="E8" s="268"/>
      <c r="F8" s="268"/>
      <c r="G8" s="268"/>
      <c r="H8" s="268"/>
      <c r="I8" s="268"/>
      <c r="J8" s="268"/>
      <c r="K8" s="266"/>
    </row>
    <row r="9" spans="2:11" ht="15" customHeight="1">
      <c r="B9" s="269"/>
      <c r="C9" s="389" t="s">
        <v>1188</v>
      </c>
      <c r="D9" s="389"/>
      <c r="E9" s="389"/>
      <c r="F9" s="389"/>
      <c r="G9" s="389"/>
      <c r="H9" s="389"/>
      <c r="I9" s="389"/>
      <c r="J9" s="389"/>
      <c r="K9" s="266"/>
    </row>
    <row r="10" spans="2:11" ht="15" customHeight="1">
      <c r="B10" s="269"/>
      <c r="C10" s="268"/>
      <c r="D10" s="389" t="s">
        <v>1189</v>
      </c>
      <c r="E10" s="389"/>
      <c r="F10" s="389"/>
      <c r="G10" s="389"/>
      <c r="H10" s="389"/>
      <c r="I10" s="389"/>
      <c r="J10" s="389"/>
      <c r="K10" s="266"/>
    </row>
    <row r="11" spans="2:11" ht="15" customHeight="1">
      <c r="B11" s="269"/>
      <c r="C11" s="270"/>
      <c r="D11" s="389" t="s">
        <v>1190</v>
      </c>
      <c r="E11" s="389"/>
      <c r="F11" s="389"/>
      <c r="G11" s="389"/>
      <c r="H11" s="389"/>
      <c r="I11" s="389"/>
      <c r="J11" s="389"/>
      <c r="K11" s="266"/>
    </row>
    <row r="12" spans="2:11" ht="12.75" customHeight="1">
      <c r="B12" s="269"/>
      <c r="C12" s="270"/>
      <c r="D12" s="270"/>
      <c r="E12" s="270"/>
      <c r="F12" s="270"/>
      <c r="G12" s="270"/>
      <c r="H12" s="270"/>
      <c r="I12" s="270"/>
      <c r="J12" s="270"/>
      <c r="K12" s="266"/>
    </row>
    <row r="13" spans="2:11" ht="15" customHeight="1">
      <c r="B13" s="269"/>
      <c r="C13" s="270"/>
      <c r="D13" s="389" t="s">
        <v>1191</v>
      </c>
      <c r="E13" s="389"/>
      <c r="F13" s="389"/>
      <c r="G13" s="389"/>
      <c r="H13" s="389"/>
      <c r="I13" s="389"/>
      <c r="J13" s="389"/>
      <c r="K13" s="266"/>
    </row>
    <row r="14" spans="2:11" ht="15" customHeight="1">
      <c r="B14" s="269"/>
      <c r="C14" s="270"/>
      <c r="D14" s="389" t="s">
        <v>1192</v>
      </c>
      <c r="E14" s="389"/>
      <c r="F14" s="389"/>
      <c r="G14" s="389"/>
      <c r="H14" s="389"/>
      <c r="I14" s="389"/>
      <c r="J14" s="389"/>
      <c r="K14" s="266"/>
    </row>
    <row r="15" spans="2:11" ht="15" customHeight="1">
      <c r="B15" s="269"/>
      <c r="C15" s="270"/>
      <c r="D15" s="389" t="s">
        <v>1193</v>
      </c>
      <c r="E15" s="389"/>
      <c r="F15" s="389"/>
      <c r="G15" s="389"/>
      <c r="H15" s="389"/>
      <c r="I15" s="389"/>
      <c r="J15" s="389"/>
      <c r="K15" s="266"/>
    </row>
    <row r="16" spans="2:11" ht="15" customHeight="1">
      <c r="B16" s="269"/>
      <c r="C16" s="270"/>
      <c r="D16" s="270"/>
      <c r="E16" s="271" t="s">
        <v>77</v>
      </c>
      <c r="F16" s="389" t="s">
        <v>1194</v>
      </c>
      <c r="G16" s="389"/>
      <c r="H16" s="389"/>
      <c r="I16" s="389"/>
      <c r="J16" s="389"/>
      <c r="K16" s="266"/>
    </row>
    <row r="17" spans="2:11" ht="15" customHeight="1">
      <c r="B17" s="269"/>
      <c r="C17" s="270"/>
      <c r="D17" s="270"/>
      <c r="E17" s="271" t="s">
        <v>1195</v>
      </c>
      <c r="F17" s="389" t="s">
        <v>1196</v>
      </c>
      <c r="G17" s="389"/>
      <c r="H17" s="389"/>
      <c r="I17" s="389"/>
      <c r="J17" s="389"/>
      <c r="K17" s="266"/>
    </row>
    <row r="18" spans="2:11" ht="15" customHeight="1">
      <c r="B18" s="269"/>
      <c r="C18" s="270"/>
      <c r="D18" s="270"/>
      <c r="E18" s="271" t="s">
        <v>1197</v>
      </c>
      <c r="F18" s="389" t="s">
        <v>1198</v>
      </c>
      <c r="G18" s="389"/>
      <c r="H18" s="389"/>
      <c r="I18" s="389"/>
      <c r="J18" s="389"/>
      <c r="K18" s="266"/>
    </row>
    <row r="19" spans="2:11" ht="15" customHeight="1">
      <c r="B19" s="269"/>
      <c r="C19" s="270"/>
      <c r="D19" s="270"/>
      <c r="E19" s="271" t="s">
        <v>1199</v>
      </c>
      <c r="F19" s="389" t="s">
        <v>1200</v>
      </c>
      <c r="G19" s="389"/>
      <c r="H19" s="389"/>
      <c r="I19" s="389"/>
      <c r="J19" s="389"/>
      <c r="K19" s="266"/>
    </row>
    <row r="20" spans="2:11" ht="15" customHeight="1">
      <c r="B20" s="269"/>
      <c r="C20" s="270"/>
      <c r="D20" s="270"/>
      <c r="E20" s="271" t="s">
        <v>1201</v>
      </c>
      <c r="F20" s="389" t="s">
        <v>1202</v>
      </c>
      <c r="G20" s="389"/>
      <c r="H20" s="389"/>
      <c r="I20" s="389"/>
      <c r="J20" s="389"/>
      <c r="K20" s="266"/>
    </row>
    <row r="21" spans="2:11" ht="15" customHeight="1">
      <c r="B21" s="269"/>
      <c r="C21" s="270"/>
      <c r="D21" s="270"/>
      <c r="E21" s="271" t="s">
        <v>94</v>
      </c>
      <c r="F21" s="389" t="s">
        <v>1203</v>
      </c>
      <c r="G21" s="389"/>
      <c r="H21" s="389"/>
      <c r="I21" s="389"/>
      <c r="J21" s="389"/>
      <c r="K21" s="266"/>
    </row>
    <row r="22" spans="2:11" ht="12.75" customHeight="1">
      <c r="B22" s="269"/>
      <c r="C22" s="270"/>
      <c r="D22" s="270"/>
      <c r="E22" s="270"/>
      <c r="F22" s="270"/>
      <c r="G22" s="270"/>
      <c r="H22" s="270"/>
      <c r="I22" s="270"/>
      <c r="J22" s="270"/>
      <c r="K22" s="266"/>
    </row>
    <row r="23" spans="2:11" ht="15" customHeight="1">
      <c r="B23" s="269"/>
      <c r="C23" s="389" t="s">
        <v>1204</v>
      </c>
      <c r="D23" s="389"/>
      <c r="E23" s="389"/>
      <c r="F23" s="389"/>
      <c r="G23" s="389"/>
      <c r="H23" s="389"/>
      <c r="I23" s="389"/>
      <c r="J23" s="389"/>
      <c r="K23" s="266"/>
    </row>
    <row r="24" spans="2:11" ht="15" customHeight="1">
      <c r="B24" s="269"/>
      <c r="C24" s="389" t="s">
        <v>1205</v>
      </c>
      <c r="D24" s="389"/>
      <c r="E24" s="389"/>
      <c r="F24" s="389"/>
      <c r="G24" s="389"/>
      <c r="H24" s="389"/>
      <c r="I24" s="389"/>
      <c r="J24" s="389"/>
      <c r="K24" s="266"/>
    </row>
    <row r="25" spans="2:11" ht="15" customHeight="1">
      <c r="B25" s="269"/>
      <c r="C25" s="268"/>
      <c r="D25" s="389" t="s">
        <v>1206</v>
      </c>
      <c r="E25" s="389"/>
      <c r="F25" s="389"/>
      <c r="G25" s="389"/>
      <c r="H25" s="389"/>
      <c r="I25" s="389"/>
      <c r="J25" s="389"/>
      <c r="K25" s="266"/>
    </row>
    <row r="26" spans="2:11" ht="15" customHeight="1">
      <c r="B26" s="269"/>
      <c r="C26" s="270"/>
      <c r="D26" s="389" t="s">
        <v>1207</v>
      </c>
      <c r="E26" s="389"/>
      <c r="F26" s="389"/>
      <c r="G26" s="389"/>
      <c r="H26" s="389"/>
      <c r="I26" s="389"/>
      <c r="J26" s="389"/>
      <c r="K26" s="266"/>
    </row>
    <row r="27" spans="2:11" ht="12.75" customHeight="1">
      <c r="B27" s="269"/>
      <c r="C27" s="270"/>
      <c r="D27" s="270"/>
      <c r="E27" s="270"/>
      <c r="F27" s="270"/>
      <c r="G27" s="270"/>
      <c r="H27" s="270"/>
      <c r="I27" s="270"/>
      <c r="J27" s="270"/>
      <c r="K27" s="266"/>
    </row>
    <row r="28" spans="2:11" ht="15" customHeight="1">
      <c r="B28" s="269"/>
      <c r="C28" s="270"/>
      <c r="D28" s="389" t="s">
        <v>1208</v>
      </c>
      <c r="E28" s="389"/>
      <c r="F28" s="389"/>
      <c r="G28" s="389"/>
      <c r="H28" s="389"/>
      <c r="I28" s="389"/>
      <c r="J28" s="389"/>
      <c r="K28" s="266"/>
    </row>
    <row r="29" spans="2:11" ht="15" customHeight="1">
      <c r="B29" s="269"/>
      <c r="C29" s="270"/>
      <c r="D29" s="389" t="s">
        <v>1209</v>
      </c>
      <c r="E29" s="389"/>
      <c r="F29" s="389"/>
      <c r="G29" s="389"/>
      <c r="H29" s="389"/>
      <c r="I29" s="389"/>
      <c r="J29" s="389"/>
      <c r="K29" s="266"/>
    </row>
    <row r="30" spans="2:11" ht="12.75" customHeight="1">
      <c r="B30" s="269"/>
      <c r="C30" s="270"/>
      <c r="D30" s="270"/>
      <c r="E30" s="270"/>
      <c r="F30" s="270"/>
      <c r="G30" s="270"/>
      <c r="H30" s="270"/>
      <c r="I30" s="270"/>
      <c r="J30" s="270"/>
      <c r="K30" s="266"/>
    </row>
    <row r="31" spans="2:11" ht="15" customHeight="1">
      <c r="B31" s="269"/>
      <c r="C31" s="270"/>
      <c r="D31" s="389" t="s">
        <v>1210</v>
      </c>
      <c r="E31" s="389"/>
      <c r="F31" s="389"/>
      <c r="G31" s="389"/>
      <c r="H31" s="389"/>
      <c r="I31" s="389"/>
      <c r="J31" s="389"/>
      <c r="K31" s="266"/>
    </row>
    <row r="32" spans="2:11" ht="15" customHeight="1">
      <c r="B32" s="269"/>
      <c r="C32" s="270"/>
      <c r="D32" s="389" t="s">
        <v>1211</v>
      </c>
      <c r="E32" s="389"/>
      <c r="F32" s="389"/>
      <c r="G32" s="389"/>
      <c r="H32" s="389"/>
      <c r="I32" s="389"/>
      <c r="J32" s="389"/>
      <c r="K32" s="266"/>
    </row>
    <row r="33" spans="2:11" ht="15" customHeight="1">
      <c r="B33" s="269"/>
      <c r="C33" s="270"/>
      <c r="D33" s="389" t="s">
        <v>1212</v>
      </c>
      <c r="E33" s="389"/>
      <c r="F33" s="389"/>
      <c r="G33" s="389"/>
      <c r="H33" s="389"/>
      <c r="I33" s="389"/>
      <c r="J33" s="389"/>
      <c r="K33" s="266"/>
    </row>
    <row r="34" spans="2:11" ht="15" customHeight="1">
      <c r="B34" s="269"/>
      <c r="C34" s="270"/>
      <c r="D34" s="268"/>
      <c r="E34" s="272" t="s">
        <v>113</v>
      </c>
      <c r="F34" s="268"/>
      <c r="G34" s="389" t="s">
        <v>1213</v>
      </c>
      <c r="H34" s="389"/>
      <c r="I34" s="389"/>
      <c r="J34" s="389"/>
      <c r="K34" s="266"/>
    </row>
    <row r="35" spans="2:11" ht="30.75" customHeight="1">
      <c r="B35" s="269"/>
      <c r="C35" s="270"/>
      <c r="D35" s="268"/>
      <c r="E35" s="272" t="s">
        <v>1214</v>
      </c>
      <c r="F35" s="268"/>
      <c r="G35" s="389" t="s">
        <v>1215</v>
      </c>
      <c r="H35" s="389"/>
      <c r="I35" s="389"/>
      <c r="J35" s="389"/>
      <c r="K35" s="266"/>
    </row>
    <row r="36" spans="2:11" ht="15" customHeight="1">
      <c r="B36" s="269"/>
      <c r="C36" s="270"/>
      <c r="D36" s="268"/>
      <c r="E36" s="272" t="s">
        <v>53</v>
      </c>
      <c r="F36" s="268"/>
      <c r="G36" s="389" t="s">
        <v>1216</v>
      </c>
      <c r="H36" s="389"/>
      <c r="I36" s="389"/>
      <c r="J36" s="389"/>
      <c r="K36" s="266"/>
    </row>
    <row r="37" spans="2:11" ht="15" customHeight="1">
      <c r="B37" s="269"/>
      <c r="C37" s="270"/>
      <c r="D37" s="268"/>
      <c r="E37" s="272" t="s">
        <v>114</v>
      </c>
      <c r="F37" s="268"/>
      <c r="G37" s="389" t="s">
        <v>1217</v>
      </c>
      <c r="H37" s="389"/>
      <c r="I37" s="389"/>
      <c r="J37" s="389"/>
      <c r="K37" s="266"/>
    </row>
    <row r="38" spans="2:11" ht="15" customHeight="1">
      <c r="B38" s="269"/>
      <c r="C38" s="270"/>
      <c r="D38" s="268"/>
      <c r="E38" s="272" t="s">
        <v>115</v>
      </c>
      <c r="F38" s="268"/>
      <c r="G38" s="389" t="s">
        <v>1218</v>
      </c>
      <c r="H38" s="389"/>
      <c r="I38" s="389"/>
      <c r="J38" s="389"/>
      <c r="K38" s="266"/>
    </row>
    <row r="39" spans="2:11" ht="15" customHeight="1">
      <c r="B39" s="269"/>
      <c r="C39" s="270"/>
      <c r="D39" s="268"/>
      <c r="E39" s="272" t="s">
        <v>116</v>
      </c>
      <c r="F39" s="268"/>
      <c r="G39" s="389" t="s">
        <v>1219</v>
      </c>
      <c r="H39" s="389"/>
      <c r="I39" s="389"/>
      <c r="J39" s="389"/>
      <c r="K39" s="266"/>
    </row>
    <row r="40" spans="2:11" ht="15" customHeight="1">
      <c r="B40" s="269"/>
      <c r="C40" s="270"/>
      <c r="D40" s="268"/>
      <c r="E40" s="272" t="s">
        <v>1220</v>
      </c>
      <c r="F40" s="268"/>
      <c r="G40" s="389" t="s">
        <v>1221</v>
      </c>
      <c r="H40" s="389"/>
      <c r="I40" s="389"/>
      <c r="J40" s="389"/>
      <c r="K40" s="266"/>
    </row>
    <row r="41" spans="2:11" ht="15" customHeight="1">
      <c r="B41" s="269"/>
      <c r="C41" s="270"/>
      <c r="D41" s="268"/>
      <c r="E41" s="272"/>
      <c r="F41" s="268"/>
      <c r="G41" s="389" t="s">
        <v>1222</v>
      </c>
      <c r="H41" s="389"/>
      <c r="I41" s="389"/>
      <c r="J41" s="389"/>
      <c r="K41" s="266"/>
    </row>
    <row r="42" spans="2:11" ht="15" customHeight="1">
      <c r="B42" s="269"/>
      <c r="C42" s="270"/>
      <c r="D42" s="268"/>
      <c r="E42" s="272" t="s">
        <v>1223</v>
      </c>
      <c r="F42" s="268"/>
      <c r="G42" s="389" t="s">
        <v>1224</v>
      </c>
      <c r="H42" s="389"/>
      <c r="I42" s="389"/>
      <c r="J42" s="389"/>
      <c r="K42" s="266"/>
    </row>
    <row r="43" spans="2:11" ht="15" customHeight="1">
      <c r="B43" s="269"/>
      <c r="C43" s="270"/>
      <c r="D43" s="268"/>
      <c r="E43" s="272" t="s">
        <v>118</v>
      </c>
      <c r="F43" s="268"/>
      <c r="G43" s="389" t="s">
        <v>1225</v>
      </c>
      <c r="H43" s="389"/>
      <c r="I43" s="389"/>
      <c r="J43" s="389"/>
      <c r="K43" s="266"/>
    </row>
    <row r="44" spans="2:11" ht="12.75" customHeight="1">
      <c r="B44" s="269"/>
      <c r="C44" s="270"/>
      <c r="D44" s="268"/>
      <c r="E44" s="268"/>
      <c r="F44" s="268"/>
      <c r="G44" s="268"/>
      <c r="H44" s="268"/>
      <c r="I44" s="268"/>
      <c r="J44" s="268"/>
      <c r="K44" s="266"/>
    </row>
    <row r="45" spans="2:11" ht="15" customHeight="1">
      <c r="B45" s="269"/>
      <c r="C45" s="270"/>
      <c r="D45" s="389" t="s">
        <v>1226</v>
      </c>
      <c r="E45" s="389"/>
      <c r="F45" s="389"/>
      <c r="G45" s="389"/>
      <c r="H45" s="389"/>
      <c r="I45" s="389"/>
      <c r="J45" s="389"/>
      <c r="K45" s="266"/>
    </row>
    <row r="46" spans="2:11" ht="15" customHeight="1">
      <c r="B46" s="269"/>
      <c r="C46" s="270"/>
      <c r="D46" s="270"/>
      <c r="E46" s="389" t="s">
        <v>1227</v>
      </c>
      <c r="F46" s="389"/>
      <c r="G46" s="389"/>
      <c r="H46" s="389"/>
      <c r="I46" s="389"/>
      <c r="J46" s="389"/>
      <c r="K46" s="266"/>
    </row>
    <row r="47" spans="2:11" ht="15" customHeight="1">
      <c r="B47" s="269"/>
      <c r="C47" s="270"/>
      <c r="D47" s="270"/>
      <c r="E47" s="389" t="s">
        <v>1228</v>
      </c>
      <c r="F47" s="389"/>
      <c r="G47" s="389"/>
      <c r="H47" s="389"/>
      <c r="I47" s="389"/>
      <c r="J47" s="389"/>
      <c r="K47" s="266"/>
    </row>
    <row r="48" spans="2:11" ht="15" customHeight="1">
      <c r="B48" s="269"/>
      <c r="C48" s="270"/>
      <c r="D48" s="270"/>
      <c r="E48" s="389" t="s">
        <v>1229</v>
      </c>
      <c r="F48" s="389"/>
      <c r="G48" s="389"/>
      <c r="H48" s="389"/>
      <c r="I48" s="389"/>
      <c r="J48" s="389"/>
      <c r="K48" s="266"/>
    </row>
    <row r="49" spans="2:11" ht="15" customHeight="1">
      <c r="B49" s="269"/>
      <c r="C49" s="270"/>
      <c r="D49" s="389" t="s">
        <v>1230</v>
      </c>
      <c r="E49" s="389"/>
      <c r="F49" s="389"/>
      <c r="G49" s="389"/>
      <c r="H49" s="389"/>
      <c r="I49" s="389"/>
      <c r="J49" s="389"/>
      <c r="K49" s="266"/>
    </row>
    <row r="50" spans="2:11" ht="25.5" customHeight="1">
      <c r="B50" s="265"/>
      <c r="C50" s="392" t="s">
        <v>1231</v>
      </c>
      <c r="D50" s="392"/>
      <c r="E50" s="392"/>
      <c r="F50" s="392"/>
      <c r="G50" s="392"/>
      <c r="H50" s="392"/>
      <c r="I50" s="392"/>
      <c r="J50" s="392"/>
      <c r="K50" s="266"/>
    </row>
    <row r="51" spans="2:11" ht="5.25" customHeight="1">
      <c r="B51" s="265"/>
      <c r="C51" s="267"/>
      <c r="D51" s="267"/>
      <c r="E51" s="267"/>
      <c r="F51" s="267"/>
      <c r="G51" s="267"/>
      <c r="H51" s="267"/>
      <c r="I51" s="267"/>
      <c r="J51" s="267"/>
      <c r="K51" s="266"/>
    </row>
    <row r="52" spans="2:11" ht="15" customHeight="1">
      <c r="B52" s="265"/>
      <c r="C52" s="389" t="s">
        <v>1232</v>
      </c>
      <c r="D52" s="389"/>
      <c r="E52" s="389"/>
      <c r="F52" s="389"/>
      <c r="G52" s="389"/>
      <c r="H52" s="389"/>
      <c r="I52" s="389"/>
      <c r="J52" s="389"/>
      <c r="K52" s="266"/>
    </row>
    <row r="53" spans="2:11" ht="15" customHeight="1">
      <c r="B53" s="265"/>
      <c r="C53" s="389" t="s">
        <v>1233</v>
      </c>
      <c r="D53" s="389"/>
      <c r="E53" s="389"/>
      <c r="F53" s="389"/>
      <c r="G53" s="389"/>
      <c r="H53" s="389"/>
      <c r="I53" s="389"/>
      <c r="J53" s="389"/>
      <c r="K53" s="266"/>
    </row>
    <row r="54" spans="2:11" ht="12.75" customHeight="1">
      <c r="B54" s="265"/>
      <c r="C54" s="268"/>
      <c r="D54" s="268"/>
      <c r="E54" s="268"/>
      <c r="F54" s="268"/>
      <c r="G54" s="268"/>
      <c r="H54" s="268"/>
      <c r="I54" s="268"/>
      <c r="J54" s="268"/>
      <c r="K54" s="266"/>
    </row>
    <row r="55" spans="2:11" ht="15" customHeight="1">
      <c r="B55" s="265"/>
      <c r="C55" s="389" t="s">
        <v>1234</v>
      </c>
      <c r="D55" s="389"/>
      <c r="E55" s="389"/>
      <c r="F55" s="389"/>
      <c r="G55" s="389"/>
      <c r="H55" s="389"/>
      <c r="I55" s="389"/>
      <c r="J55" s="389"/>
      <c r="K55" s="266"/>
    </row>
    <row r="56" spans="2:11" ht="15" customHeight="1">
      <c r="B56" s="265"/>
      <c r="C56" s="270"/>
      <c r="D56" s="389" t="s">
        <v>1235</v>
      </c>
      <c r="E56" s="389"/>
      <c r="F56" s="389"/>
      <c r="G56" s="389"/>
      <c r="H56" s="389"/>
      <c r="I56" s="389"/>
      <c r="J56" s="389"/>
      <c r="K56" s="266"/>
    </row>
    <row r="57" spans="2:11" ht="15" customHeight="1">
      <c r="B57" s="265"/>
      <c r="C57" s="270"/>
      <c r="D57" s="389" t="s">
        <v>1236</v>
      </c>
      <c r="E57" s="389"/>
      <c r="F57" s="389"/>
      <c r="G57" s="389"/>
      <c r="H57" s="389"/>
      <c r="I57" s="389"/>
      <c r="J57" s="389"/>
      <c r="K57" s="266"/>
    </row>
    <row r="58" spans="2:11" ht="15" customHeight="1">
      <c r="B58" s="265"/>
      <c r="C58" s="270"/>
      <c r="D58" s="389" t="s">
        <v>1237</v>
      </c>
      <c r="E58" s="389"/>
      <c r="F58" s="389"/>
      <c r="G58" s="389"/>
      <c r="H58" s="389"/>
      <c r="I58" s="389"/>
      <c r="J58" s="389"/>
      <c r="K58" s="266"/>
    </row>
    <row r="59" spans="2:11" ht="15" customHeight="1">
      <c r="B59" s="265"/>
      <c r="C59" s="270"/>
      <c r="D59" s="389" t="s">
        <v>1238</v>
      </c>
      <c r="E59" s="389"/>
      <c r="F59" s="389"/>
      <c r="G59" s="389"/>
      <c r="H59" s="389"/>
      <c r="I59" s="389"/>
      <c r="J59" s="389"/>
      <c r="K59" s="266"/>
    </row>
    <row r="60" spans="2:11" ht="15" customHeight="1">
      <c r="B60" s="265"/>
      <c r="C60" s="270"/>
      <c r="D60" s="391" t="s">
        <v>1239</v>
      </c>
      <c r="E60" s="391"/>
      <c r="F60" s="391"/>
      <c r="G60" s="391"/>
      <c r="H60" s="391"/>
      <c r="I60" s="391"/>
      <c r="J60" s="391"/>
      <c r="K60" s="266"/>
    </row>
    <row r="61" spans="2:11" ht="15" customHeight="1">
      <c r="B61" s="265"/>
      <c r="C61" s="270"/>
      <c r="D61" s="389" t="s">
        <v>1240</v>
      </c>
      <c r="E61" s="389"/>
      <c r="F61" s="389"/>
      <c r="G61" s="389"/>
      <c r="H61" s="389"/>
      <c r="I61" s="389"/>
      <c r="J61" s="389"/>
      <c r="K61" s="266"/>
    </row>
    <row r="62" spans="2:11" ht="12.75" customHeight="1">
      <c r="B62" s="265"/>
      <c r="C62" s="270"/>
      <c r="D62" s="270"/>
      <c r="E62" s="273"/>
      <c r="F62" s="270"/>
      <c r="G62" s="270"/>
      <c r="H62" s="270"/>
      <c r="I62" s="270"/>
      <c r="J62" s="270"/>
      <c r="K62" s="266"/>
    </row>
    <row r="63" spans="2:11" ht="15" customHeight="1">
      <c r="B63" s="265"/>
      <c r="C63" s="270"/>
      <c r="D63" s="389" t="s">
        <v>1241</v>
      </c>
      <c r="E63" s="389"/>
      <c r="F63" s="389"/>
      <c r="G63" s="389"/>
      <c r="H63" s="389"/>
      <c r="I63" s="389"/>
      <c r="J63" s="389"/>
      <c r="K63" s="266"/>
    </row>
    <row r="64" spans="2:11" ht="15" customHeight="1">
      <c r="B64" s="265"/>
      <c r="C64" s="270"/>
      <c r="D64" s="391" t="s">
        <v>1242</v>
      </c>
      <c r="E64" s="391"/>
      <c r="F64" s="391"/>
      <c r="G64" s="391"/>
      <c r="H64" s="391"/>
      <c r="I64" s="391"/>
      <c r="J64" s="391"/>
      <c r="K64" s="266"/>
    </row>
    <row r="65" spans="2:11" ht="15" customHeight="1">
      <c r="B65" s="265"/>
      <c r="C65" s="270"/>
      <c r="D65" s="389" t="s">
        <v>1243</v>
      </c>
      <c r="E65" s="389"/>
      <c r="F65" s="389"/>
      <c r="G65" s="389"/>
      <c r="H65" s="389"/>
      <c r="I65" s="389"/>
      <c r="J65" s="389"/>
      <c r="K65" s="266"/>
    </row>
    <row r="66" spans="2:11" ht="15" customHeight="1">
      <c r="B66" s="265"/>
      <c r="C66" s="270"/>
      <c r="D66" s="389" t="s">
        <v>1244</v>
      </c>
      <c r="E66" s="389"/>
      <c r="F66" s="389"/>
      <c r="G66" s="389"/>
      <c r="H66" s="389"/>
      <c r="I66" s="389"/>
      <c r="J66" s="389"/>
      <c r="K66" s="266"/>
    </row>
    <row r="67" spans="2:11" ht="15" customHeight="1">
      <c r="B67" s="265"/>
      <c r="C67" s="270"/>
      <c r="D67" s="389" t="s">
        <v>1245</v>
      </c>
      <c r="E67" s="389"/>
      <c r="F67" s="389"/>
      <c r="G67" s="389"/>
      <c r="H67" s="389"/>
      <c r="I67" s="389"/>
      <c r="J67" s="389"/>
      <c r="K67" s="266"/>
    </row>
    <row r="68" spans="2:11" ht="15" customHeight="1">
      <c r="B68" s="265"/>
      <c r="C68" s="270"/>
      <c r="D68" s="389" t="s">
        <v>1246</v>
      </c>
      <c r="E68" s="389"/>
      <c r="F68" s="389"/>
      <c r="G68" s="389"/>
      <c r="H68" s="389"/>
      <c r="I68" s="389"/>
      <c r="J68" s="389"/>
      <c r="K68" s="266"/>
    </row>
    <row r="69" spans="2:11" ht="12.75" customHeight="1">
      <c r="B69" s="274"/>
      <c r="C69" s="275"/>
      <c r="D69" s="275"/>
      <c r="E69" s="275"/>
      <c r="F69" s="275"/>
      <c r="G69" s="275"/>
      <c r="H69" s="275"/>
      <c r="I69" s="275"/>
      <c r="J69" s="275"/>
      <c r="K69" s="276"/>
    </row>
    <row r="70" spans="2:11" ht="18.75" customHeight="1">
      <c r="B70" s="277"/>
      <c r="C70" s="277"/>
      <c r="D70" s="277"/>
      <c r="E70" s="277"/>
      <c r="F70" s="277"/>
      <c r="G70" s="277"/>
      <c r="H70" s="277"/>
      <c r="I70" s="277"/>
      <c r="J70" s="277"/>
      <c r="K70" s="278"/>
    </row>
    <row r="71" spans="2:11" ht="18.75" customHeight="1">
      <c r="B71" s="278"/>
      <c r="C71" s="278"/>
      <c r="D71" s="278"/>
      <c r="E71" s="278"/>
      <c r="F71" s="278"/>
      <c r="G71" s="278"/>
      <c r="H71" s="278"/>
      <c r="I71" s="278"/>
      <c r="J71" s="278"/>
      <c r="K71" s="278"/>
    </row>
    <row r="72" spans="2:11" ht="7.5" customHeight="1">
      <c r="B72" s="279"/>
      <c r="C72" s="280"/>
      <c r="D72" s="280"/>
      <c r="E72" s="280"/>
      <c r="F72" s="280"/>
      <c r="G72" s="280"/>
      <c r="H72" s="280"/>
      <c r="I72" s="280"/>
      <c r="J72" s="280"/>
      <c r="K72" s="281"/>
    </row>
    <row r="73" spans="2:11" ht="45" customHeight="1">
      <c r="B73" s="282"/>
      <c r="C73" s="390" t="s">
        <v>1183</v>
      </c>
      <c r="D73" s="390"/>
      <c r="E73" s="390"/>
      <c r="F73" s="390"/>
      <c r="G73" s="390"/>
      <c r="H73" s="390"/>
      <c r="I73" s="390"/>
      <c r="J73" s="390"/>
      <c r="K73" s="283"/>
    </row>
    <row r="74" spans="2:11" ht="17.25" customHeight="1">
      <c r="B74" s="282"/>
      <c r="C74" s="284" t="s">
        <v>1247</v>
      </c>
      <c r="D74" s="284"/>
      <c r="E74" s="284"/>
      <c r="F74" s="284" t="s">
        <v>1248</v>
      </c>
      <c r="G74" s="285"/>
      <c r="H74" s="284" t="s">
        <v>114</v>
      </c>
      <c r="I74" s="284" t="s">
        <v>57</v>
      </c>
      <c r="J74" s="284" t="s">
        <v>1249</v>
      </c>
      <c r="K74" s="283"/>
    </row>
    <row r="75" spans="2:11" ht="17.25" customHeight="1">
      <c r="B75" s="282"/>
      <c r="C75" s="286" t="s">
        <v>1250</v>
      </c>
      <c r="D75" s="286"/>
      <c r="E75" s="286"/>
      <c r="F75" s="287" t="s">
        <v>1251</v>
      </c>
      <c r="G75" s="288"/>
      <c r="H75" s="286"/>
      <c r="I75" s="286"/>
      <c r="J75" s="286" t="s">
        <v>1252</v>
      </c>
      <c r="K75" s="283"/>
    </row>
    <row r="76" spans="2:11" ht="5.25" customHeight="1">
      <c r="B76" s="282"/>
      <c r="C76" s="289"/>
      <c r="D76" s="289"/>
      <c r="E76" s="289"/>
      <c r="F76" s="289"/>
      <c r="G76" s="290"/>
      <c r="H76" s="289"/>
      <c r="I76" s="289"/>
      <c r="J76" s="289"/>
      <c r="K76" s="283"/>
    </row>
    <row r="77" spans="2:11" ht="15" customHeight="1">
      <c r="B77" s="282"/>
      <c r="C77" s="272" t="s">
        <v>53</v>
      </c>
      <c r="D77" s="289"/>
      <c r="E77" s="289"/>
      <c r="F77" s="291" t="s">
        <v>1253</v>
      </c>
      <c r="G77" s="290"/>
      <c r="H77" s="272" t="s">
        <v>1254</v>
      </c>
      <c r="I77" s="272" t="s">
        <v>1255</v>
      </c>
      <c r="J77" s="272">
        <v>20</v>
      </c>
      <c r="K77" s="283"/>
    </row>
    <row r="78" spans="2:11" ht="15" customHeight="1">
      <c r="B78" s="282"/>
      <c r="C78" s="272" t="s">
        <v>1256</v>
      </c>
      <c r="D78" s="272"/>
      <c r="E78" s="272"/>
      <c r="F78" s="291" t="s">
        <v>1253</v>
      </c>
      <c r="G78" s="290"/>
      <c r="H78" s="272" t="s">
        <v>1257</v>
      </c>
      <c r="I78" s="272" t="s">
        <v>1255</v>
      </c>
      <c r="J78" s="272">
        <v>120</v>
      </c>
      <c r="K78" s="283"/>
    </row>
    <row r="79" spans="2:11" ht="15" customHeight="1">
      <c r="B79" s="292"/>
      <c r="C79" s="272" t="s">
        <v>1258</v>
      </c>
      <c r="D79" s="272"/>
      <c r="E79" s="272"/>
      <c r="F79" s="291" t="s">
        <v>1259</v>
      </c>
      <c r="G79" s="290"/>
      <c r="H79" s="272" t="s">
        <v>1260</v>
      </c>
      <c r="I79" s="272" t="s">
        <v>1255</v>
      </c>
      <c r="J79" s="272">
        <v>50</v>
      </c>
      <c r="K79" s="283"/>
    </row>
    <row r="80" spans="2:11" ht="15" customHeight="1">
      <c r="B80" s="292"/>
      <c r="C80" s="272" t="s">
        <v>1261</v>
      </c>
      <c r="D80" s="272"/>
      <c r="E80" s="272"/>
      <c r="F80" s="291" t="s">
        <v>1253</v>
      </c>
      <c r="G80" s="290"/>
      <c r="H80" s="272" t="s">
        <v>1262</v>
      </c>
      <c r="I80" s="272" t="s">
        <v>1263</v>
      </c>
      <c r="J80" s="272"/>
      <c r="K80" s="283"/>
    </row>
    <row r="81" spans="2:11" ht="15" customHeight="1">
      <c r="B81" s="292"/>
      <c r="C81" s="293" t="s">
        <v>1264</v>
      </c>
      <c r="D81" s="293"/>
      <c r="E81" s="293"/>
      <c r="F81" s="294" t="s">
        <v>1259</v>
      </c>
      <c r="G81" s="293"/>
      <c r="H81" s="293" t="s">
        <v>1265</v>
      </c>
      <c r="I81" s="293" t="s">
        <v>1255</v>
      </c>
      <c r="J81" s="293">
        <v>15</v>
      </c>
      <c r="K81" s="283"/>
    </row>
    <row r="82" spans="2:11" ht="15" customHeight="1">
      <c r="B82" s="292"/>
      <c r="C82" s="293" t="s">
        <v>1266</v>
      </c>
      <c r="D82" s="293"/>
      <c r="E82" s="293"/>
      <c r="F82" s="294" t="s">
        <v>1259</v>
      </c>
      <c r="G82" s="293"/>
      <c r="H82" s="293" t="s">
        <v>1267</v>
      </c>
      <c r="I82" s="293" t="s">
        <v>1255</v>
      </c>
      <c r="J82" s="293">
        <v>15</v>
      </c>
      <c r="K82" s="283"/>
    </row>
    <row r="83" spans="2:11" ht="15" customHeight="1">
      <c r="B83" s="292"/>
      <c r="C83" s="293" t="s">
        <v>1268</v>
      </c>
      <c r="D83" s="293"/>
      <c r="E83" s="293"/>
      <c r="F83" s="294" t="s">
        <v>1259</v>
      </c>
      <c r="G83" s="293"/>
      <c r="H83" s="293" t="s">
        <v>1269</v>
      </c>
      <c r="I83" s="293" t="s">
        <v>1255</v>
      </c>
      <c r="J83" s="293">
        <v>20</v>
      </c>
      <c r="K83" s="283"/>
    </row>
    <row r="84" spans="2:11" ht="15" customHeight="1">
      <c r="B84" s="292"/>
      <c r="C84" s="293" t="s">
        <v>1270</v>
      </c>
      <c r="D84" s="293"/>
      <c r="E84" s="293"/>
      <c r="F84" s="294" t="s">
        <v>1259</v>
      </c>
      <c r="G84" s="293"/>
      <c r="H84" s="293" t="s">
        <v>1271</v>
      </c>
      <c r="I84" s="293" t="s">
        <v>1255</v>
      </c>
      <c r="J84" s="293">
        <v>20</v>
      </c>
      <c r="K84" s="283"/>
    </row>
    <row r="85" spans="2:11" ht="15" customHeight="1">
      <c r="B85" s="292"/>
      <c r="C85" s="272" t="s">
        <v>1272</v>
      </c>
      <c r="D85" s="272"/>
      <c r="E85" s="272"/>
      <c r="F85" s="291" t="s">
        <v>1259</v>
      </c>
      <c r="G85" s="290"/>
      <c r="H85" s="272" t="s">
        <v>1273</v>
      </c>
      <c r="I85" s="272" t="s">
        <v>1255</v>
      </c>
      <c r="J85" s="272">
        <v>50</v>
      </c>
      <c r="K85" s="283"/>
    </row>
    <row r="86" spans="2:11" ht="15" customHeight="1">
      <c r="B86" s="292"/>
      <c r="C86" s="272" t="s">
        <v>1274</v>
      </c>
      <c r="D86" s="272"/>
      <c r="E86" s="272"/>
      <c r="F86" s="291" t="s">
        <v>1259</v>
      </c>
      <c r="G86" s="290"/>
      <c r="H86" s="272" t="s">
        <v>1275</v>
      </c>
      <c r="I86" s="272" t="s">
        <v>1255</v>
      </c>
      <c r="J86" s="272">
        <v>20</v>
      </c>
      <c r="K86" s="283"/>
    </row>
    <row r="87" spans="2:11" ht="15" customHeight="1">
      <c r="B87" s="292"/>
      <c r="C87" s="272" t="s">
        <v>1276</v>
      </c>
      <c r="D87" s="272"/>
      <c r="E87" s="272"/>
      <c r="F87" s="291" t="s">
        <v>1259</v>
      </c>
      <c r="G87" s="290"/>
      <c r="H87" s="272" t="s">
        <v>1277</v>
      </c>
      <c r="I87" s="272" t="s">
        <v>1255</v>
      </c>
      <c r="J87" s="272">
        <v>20</v>
      </c>
      <c r="K87" s="283"/>
    </row>
    <row r="88" spans="2:11" ht="15" customHeight="1">
      <c r="B88" s="292"/>
      <c r="C88" s="272" t="s">
        <v>1278</v>
      </c>
      <c r="D88" s="272"/>
      <c r="E88" s="272"/>
      <c r="F88" s="291" t="s">
        <v>1259</v>
      </c>
      <c r="G88" s="290"/>
      <c r="H88" s="272" t="s">
        <v>1279</v>
      </c>
      <c r="I88" s="272" t="s">
        <v>1255</v>
      </c>
      <c r="J88" s="272">
        <v>50</v>
      </c>
      <c r="K88" s="283"/>
    </row>
    <row r="89" spans="2:11" ht="15" customHeight="1">
      <c r="B89" s="292"/>
      <c r="C89" s="272" t="s">
        <v>1280</v>
      </c>
      <c r="D89" s="272"/>
      <c r="E89" s="272"/>
      <c r="F89" s="291" t="s">
        <v>1259</v>
      </c>
      <c r="G89" s="290"/>
      <c r="H89" s="272" t="s">
        <v>1280</v>
      </c>
      <c r="I89" s="272" t="s">
        <v>1255</v>
      </c>
      <c r="J89" s="272">
        <v>50</v>
      </c>
      <c r="K89" s="283"/>
    </row>
    <row r="90" spans="2:11" ht="15" customHeight="1">
      <c r="B90" s="292"/>
      <c r="C90" s="272" t="s">
        <v>119</v>
      </c>
      <c r="D90" s="272"/>
      <c r="E90" s="272"/>
      <c r="F90" s="291" t="s">
        <v>1259</v>
      </c>
      <c r="G90" s="290"/>
      <c r="H90" s="272" t="s">
        <v>1281</v>
      </c>
      <c r="I90" s="272" t="s">
        <v>1255</v>
      </c>
      <c r="J90" s="272">
        <v>255</v>
      </c>
      <c r="K90" s="283"/>
    </row>
    <row r="91" spans="2:11" ht="15" customHeight="1">
      <c r="B91" s="292"/>
      <c r="C91" s="272" t="s">
        <v>1282</v>
      </c>
      <c r="D91" s="272"/>
      <c r="E91" s="272"/>
      <c r="F91" s="291" t="s">
        <v>1253</v>
      </c>
      <c r="G91" s="290"/>
      <c r="H91" s="272" t="s">
        <v>1283</v>
      </c>
      <c r="I91" s="272" t="s">
        <v>1284</v>
      </c>
      <c r="J91" s="272"/>
      <c r="K91" s="283"/>
    </row>
    <row r="92" spans="2:11" ht="15" customHeight="1">
      <c r="B92" s="292"/>
      <c r="C92" s="272" t="s">
        <v>1285</v>
      </c>
      <c r="D92" s="272"/>
      <c r="E92" s="272"/>
      <c r="F92" s="291" t="s">
        <v>1253</v>
      </c>
      <c r="G92" s="290"/>
      <c r="H92" s="272" t="s">
        <v>1286</v>
      </c>
      <c r="I92" s="272" t="s">
        <v>1287</v>
      </c>
      <c r="J92" s="272"/>
      <c r="K92" s="283"/>
    </row>
    <row r="93" spans="2:11" ht="15" customHeight="1">
      <c r="B93" s="292"/>
      <c r="C93" s="272" t="s">
        <v>1288</v>
      </c>
      <c r="D93" s="272"/>
      <c r="E93" s="272"/>
      <c r="F93" s="291" t="s">
        <v>1253</v>
      </c>
      <c r="G93" s="290"/>
      <c r="H93" s="272" t="s">
        <v>1288</v>
      </c>
      <c r="I93" s="272" t="s">
        <v>1287</v>
      </c>
      <c r="J93" s="272"/>
      <c r="K93" s="283"/>
    </row>
    <row r="94" spans="2:11" ht="15" customHeight="1">
      <c r="B94" s="292"/>
      <c r="C94" s="272" t="s">
        <v>38</v>
      </c>
      <c r="D94" s="272"/>
      <c r="E94" s="272"/>
      <c r="F94" s="291" t="s">
        <v>1253</v>
      </c>
      <c r="G94" s="290"/>
      <c r="H94" s="272" t="s">
        <v>1289</v>
      </c>
      <c r="I94" s="272" t="s">
        <v>1287</v>
      </c>
      <c r="J94" s="272"/>
      <c r="K94" s="283"/>
    </row>
    <row r="95" spans="2:11" ht="15" customHeight="1">
      <c r="B95" s="292"/>
      <c r="C95" s="272" t="s">
        <v>48</v>
      </c>
      <c r="D95" s="272"/>
      <c r="E95" s="272"/>
      <c r="F95" s="291" t="s">
        <v>1253</v>
      </c>
      <c r="G95" s="290"/>
      <c r="H95" s="272" t="s">
        <v>1290</v>
      </c>
      <c r="I95" s="272" t="s">
        <v>1287</v>
      </c>
      <c r="J95" s="272"/>
      <c r="K95" s="283"/>
    </row>
    <row r="96" spans="2:11" ht="15" customHeight="1">
      <c r="B96" s="295"/>
      <c r="C96" s="296"/>
      <c r="D96" s="296"/>
      <c r="E96" s="296"/>
      <c r="F96" s="296"/>
      <c r="G96" s="296"/>
      <c r="H96" s="296"/>
      <c r="I96" s="296"/>
      <c r="J96" s="296"/>
      <c r="K96" s="297"/>
    </row>
    <row r="97" spans="2:11" ht="18.75" customHeight="1">
      <c r="B97" s="298"/>
      <c r="C97" s="299"/>
      <c r="D97" s="299"/>
      <c r="E97" s="299"/>
      <c r="F97" s="299"/>
      <c r="G97" s="299"/>
      <c r="H97" s="299"/>
      <c r="I97" s="299"/>
      <c r="J97" s="299"/>
      <c r="K97" s="298"/>
    </row>
    <row r="98" spans="2:11" ht="18.75" customHeight="1">
      <c r="B98" s="278"/>
      <c r="C98" s="278"/>
      <c r="D98" s="278"/>
      <c r="E98" s="278"/>
      <c r="F98" s="278"/>
      <c r="G98" s="278"/>
      <c r="H98" s="278"/>
      <c r="I98" s="278"/>
      <c r="J98" s="278"/>
      <c r="K98" s="278"/>
    </row>
    <row r="99" spans="2:11" ht="7.5" customHeight="1">
      <c r="B99" s="279"/>
      <c r="C99" s="280"/>
      <c r="D99" s="280"/>
      <c r="E99" s="280"/>
      <c r="F99" s="280"/>
      <c r="G99" s="280"/>
      <c r="H99" s="280"/>
      <c r="I99" s="280"/>
      <c r="J99" s="280"/>
      <c r="K99" s="281"/>
    </row>
    <row r="100" spans="2:11" ht="45" customHeight="1">
      <c r="B100" s="282"/>
      <c r="C100" s="390" t="s">
        <v>1291</v>
      </c>
      <c r="D100" s="390"/>
      <c r="E100" s="390"/>
      <c r="F100" s="390"/>
      <c r="G100" s="390"/>
      <c r="H100" s="390"/>
      <c r="I100" s="390"/>
      <c r="J100" s="390"/>
      <c r="K100" s="283"/>
    </row>
    <row r="101" spans="2:11" ht="17.25" customHeight="1">
      <c r="B101" s="282"/>
      <c r="C101" s="284" t="s">
        <v>1247</v>
      </c>
      <c r="D101" s="284"/>
      <c r="E101" s="284"/>
      <c r="F101" s="284" t="s">
        <v>1248</v>
      </c>
      <c r="G101" s="285"/>
      <c r="H101" s="284" t="s">
        <v>114</v>
      </c>
      <c r="I101" s="284" t="s">
        <v>57</v>
      </c>
      <c r="J101" s="284" t="s">
        <v>1249</v>
      </c>
      <c r="K101" s="283"/>
    </row>
    <row r="102" spans="2:11" ht="17.25" customHeight="1">
      <c r="B102" s="282"/>
      <c r="C102" s="286" t="s">
        <v>1250</v>
      </c>
      <c r="D102" s="286"/>
      <c r="E102" s="286"/>
      <c r="F102" s="287" t="s">
        <v>1251</v>
      </c>
      <c r="G102" s="288"/>
      <c r="H102" s="286"/>
      <c r="I102" s="286"/>
      <c r="J102" s="286" t="s">
        <v>1252</v>
      </c>
      <c r="K102" s="283"/>
    </row>
    <row r="103" spans="2:11" ht="5.25" customHeight="1">
      <c r="B103" s="282"/>
      <c r="C103" s="284"/>
      <c r="D103" s="284"/>
      <c r="E103" s="284"/>
      <c r="F103" s="284"/>
      <c r="G103" s="300"/>
      <c r="H103" s="284"/>
      <c r="I103" s="284"/>
      <c r="J103" s="284"/>
      <c r="K103" s="283"/>
    </row>
    <row r="104" spans="2:11" ht="15" customHeight="1">
      <c r="B104" s="282"/>
      <c r="C104" s="272" t="s">
        <v>53</v>
      </c>
      <c r="D104" s="289"/>
      <c r="E104" s="289"/>
      <c r="F104" s="291" t="s">
        <v>1253</v>
      </c>
      <c r="G104" s="300"/>
      <c r="H104" s="272" t="s">
        <v>1292</v>
      </c>
      <c r="I104" s="272" t="s">
        <v>1255</v>
      </c>
      <c r="J104" s="272">
        <v>20</v>
      </c>
      <c r="K104" s="283"/>
    </row>
    <row r="105" spans="2:11" ht="15" customHeight="1">
      <c r="B105" s="282"/>
      <c r="C105" s="272" t="s">
        <v>1256</v>
      </c>
      <c r="D105" s="272"/>
      <c r="E105" s="272"/>
      <c r="F105" s="291" t="s">
        <v>1253</v>
      </c>
      <c r="G105" s="272"/>
      <c r="H105" s="272" t="s">
        <v>1292</v>
      </c>
      <c r="I105" s="272" t="s">
        <v>1255</v>
      </c>
      <c r="J105" s="272">
        <v>120</v>
      </c>
      <c r="K105" s="283"/>
    </row>
    <row r="106" spans="2:11" ht="15" customHeight="1">
      <c r="B106" s="292"/>
      <c r="C106" s="272" t="s">
        <v>1258</v>
      </c>
      <c r="D106" s="272"/>
      <c r="E106" s="272"/>
      <c r="F106" s="291" t="s">
        <v>1259</v>
      </c>
      <c r="G106" s="272"/>
      <c r="H106" s="272" t="s">
        <v>1292</v>
      </c>
      <c r="I106" s="272" t="s">
        <v>1255</v>
      </c>
      <c r="J106" s="272">
        <v>50</v>
      </c>
      <c r="K106" s="283"/>
    </row>
    <row r="107" spans="2:11" ht="15" customHeight="1">
      <c r="B107" s="292"/>
      <c r="C107" s="272" t="s">
        <v>1261</v>
      </c>
      <c r="D107" s="272"/>
      <c r="E107" s="272"/>
      <c r="F107" s="291" t="s">
        <v>1253</v>
      </c>
      <c r="G107" s="272"/>
      <c r="H107" s="272" t="s">
        <v>1292</v>
      </c>
      <c r="I107" s="272" t="s">
        <v>1263</v>
      </c>
      <c r="J107" s="272"/>
      <c r="K107" s="283"/>
    </row>
    <row r="108" spans="2:11" ht="15" customHeight="1">
      <c r="B108" s="292"/>
      <c r="C108" s="272" t="s">
        <v>1272</v>
      </c>
      <c r="D108" s="272"/>
      <c r="E108" s="272"/>
      <c r="F108" s="291" t="s">
        <v>1259</v>
      </c>
      <c r="G108" s="272"/>
      <c r="H108" s="272" t="s">
        <v>1292</v>
      </c>
      <c r="I108" s="272" t="s">
        <v>1255</v>
      </c>
      <c r="J108" s="272">
        <v>50</v>
      </c>
      <c r="K108" s="283"/>
    </row>
    <row r="109" spans="2:11" ht="15" customHeight="1">
      <c r="B109" s="292"/>
      <c r="C109" s="272" t="s">
        <v>1280</v>
      </c>
      <c r="D109" s="272"/>
      <c r="E109" s="272"/>
      <c r="F109" s="291" t="s">
        <v>1259</v>
      </c>
      <c r="G109" s="272"/>
      <c r="H109" s="272" t="s">
        <v>1292</v>
      </c>
      <c r="I109" s="272" t="s">
        <v>1255</v>
      </c>
      <c r="J109" s="272">
        <v>50</v>
      </c>
      <c r="K109" s="283"/>
    </row>
    <row r="110" spans="2:11" ht="15" customHeight="1">
      <c r="B110" s="292"/>
      <c r="C110" s="272" t="s">
        <v>1278</v>
      </c>
      <c r="D110" s="272"/>
      <c r="E110" s="272"/>
      <c r="F110" s="291" t="s">
        <v>1259</v>
      </c>
      <c r="G110" s="272"/>
      <c r="H110" s="272" t="s">
        <v>1292</v>
      </c>
      <c r="I110" s="272" t="s">
        <v>1255</v>
      </c>
      <c r="J110" s="272">
        <v>50</v>
      </c>
      <c r="K110" s="283"/>
    </row>
    <row r="111" spans="2:11" ht="15" customHeight="1">
      <c r="B111" s="292"/>
      <c r="C111" s="272" t="s">
        <v>53</v>
      </c>
      <c r="D111" s="272"/>
      <c r="E111" s="272"/>
      <c r="F111" s="291" t="s">
        <v>1253</v>
      </c>
      <c r="G111" s="272"/>
      <c r="H111" s="272" t="s">
        <v>1293</v>
      </c>
      <c r="I111" s="272" t="s">
        <v>1255</v>
      </c>
      <c r="J111" s="272">
        <v>20</v>
      </c>
      <c r="K111" s="283"/>
    </row>
    <row r="112" spans="2:11" ht="15" customHeight="1">
      <c r="B112" s="292"/>
      <c r="C112" s="272" t="s">
        <v>1294</v>
      </c>
      <c r="D112" s="272"/>
      <c r="E112" s="272"/>
      <c r="F112" s="291" t="s">
        <v>1253</v>
      </c>
      <c r="G112" s="272"/>
      <c r="H112" s="272" t="s">
        <v>1295</v>
      </c>
      <c r="I112" s="272" t="s">
        <v>1255</v>
      </c>
      <c r="J112" s="272">
        <v>120</v>
      </c>
      <c r="K112" s="283"/>
    </row>
    <row r="113" spans="2:11" ht="15" customHeight="1">
      <c r="B113" s="292"/>
      <c r="C113" s="272" t="s">
        <v>38</v>
      </c>
      <c r="D113" s="272"/>
      <c r="E113" s="272"/>
      <c r="F113" s="291" t="s">
        <v>1253</v>
      </c>
      <c r="G113" s="272"/>
      <c r="H113" s="272" t="s">
        <v>1296</v>
      </c>
      <c r="I113" s="272" t="s">
        <v>1287</v>
      </c>
      <c r="J113" s="272"/>
      <c r="K113" s="283"/>
    </row>
    <row r="114" spans="2:11" ht="15" customHeight="1">
      <c r="B114" s="292"/>
      <c r="C114" s="272" t="s">
        <v>48</v>
      </c>
      <c r="D114" s="272"/>
      <c r="E114" s="272"/>
      <c r="F114" s="291" t="s">
        <v>1253</v>
      </c>
      <c r="G114" s="272"/>
      <c r="H114" s="272" t="s">
        <v>1297</v>
      </c>
      <c r="I114" s="272" t="s">
        <v>1287</v>
      </c>
      <c r="J114" s="272"/>
      <c r="K114" s="283"/>
    </row>
    <row r="115" spans="2:11" ht="15" customHeight="1">
      <c r="B115" s="292"/>
      <c r="C115" s="272" t="s">
        <v>57</v>
      </c>
      <c r="D115" s="272"/>
      <c r="E115" s="272"/>
      <c r="F115" s="291" t="s">
        <v>1253</v>
      </c>
      <c r="G115" s="272"/>
      <c r="H115" s="272" t="s">
        <v>1298</v>
      </c>
      <c r="I115" s="272" t="s">
        <v>1299</v>
      </c>
      <c r="J115" s="272"/>
      <c r="K115" s="283"/>
    </row>
    <row r="116" spans="2:11" ht="15" customHeight="1">
      <c r="B116" s="295"/>
      <c r="C116" s="301"/>
      <c r="D116" s="301"/>
      <c r="E116" s="301"/>
      <c r="F116" s="301"/>
      <c r="G116" s="301"/>
      <c r="H116" s="301"/>
      <c r="I116" s="301"/>
      <c r="J116" s="301"/>
      <c r="K116" s="297"/>
    </row>
    <row r="117" spans="2:11" ht="18.75" customHeight="1">
      <c r="B117" s="302"/>
      <c r="C117" s="268"/>
      <c r="D117" s="268"/>
      <c r="E117" s="268"/>
      <c r="F117" s="303"/>
      <c r="G117" s="268"/>
      <c r="H117" s="268"/>
      <c r="I117" s="268"/>
      <c r="J117" s="268"/>
      <c r="K117" s="302"/>
    </row>
    <row r="118" spans="2:11" ht="18.75" customHeight="1">
      <c r="B118" s="278"/>
      <c r="C118" s="278"/>
      <c r="D118" s="278"/>
      <c r="E118" s="278"/>
      <c r="F118" s="278"/>
      <c r="G118" s="278"/>
      <c r="H118" s="278"/>
      <c r="I118" s="278"/>
      <c r="J118" s="278"/>
      <c r="K118" s="278"/>
    </row>
    <row r="119" spans="2:11" ht="7.5" customHeight="1">
      <c r="B119" s="304"/>
      <c r="C119" s="305"/>
      <c r="D119" s="305"/>
      <c r="E119" s="305"/>
      <c r="F119" s="305"/>
      <c r="G119" s="305"/>
      <c r="H119" s="305"/>
      <c r="I119" s="305"/>
      <c r="J119" s="305"/>
      <c r="K119" s="306"/>
    </row>
    <row r="120" spans="2:11" ht="45" customHeight="1">
      <c r="B120" s="307"/>
      <c r="C120" s="387" t="s">
        <v>1300</v>
      </c>
      <c r="D120" s="387"/>
      <c r="E120" s="387"/>
      <c r="F120" s="387"/>
      <c r="G120" s="387"/>
      <c r="H120" s="387"/>
      <c r="I120" s="387"/>
      <c r="J120" s="387"/>
      <c r="K120" s="308"/>
    </row>
    <row r="121" spans="2:11" ht="17.25" customHeight="1">
      <c r="B121" s="309"/>
      <c r="C121" s="284" t="s">
        <v>1247</v>
      </c>
      <c r="D121" s="284"/>
      <c r="E121" s="284"/>
      <c r="F121" s="284" t="s">
        <v>1248</v>
      </c>
      <c r="G121" s="285"/>
      <c r="H121" s="284" t="s">
        <v>114</v>
      </c>
      <c r="I121" s="284" t="s">
        <v>57</v>
      </c>
      <c r="J121" s="284" t="s">
        <v>1249</v>
      </c>
      <c r="K121" s="310"/>
    </row>
    <row r="122" spans="2:11" ht="17.25" customHeight="1">
      <c r="B122" s="309"/>
      <c r="C122" s="286" t="s">
        <v>1250</v>
      </c>
      <c r="D122" s="286"/>
      <c r="E122" s="286"/>
      <c r="F122" s="287" t="s">
        <v>1251</v>
      </c>
      <c r="G122" s="288"/>
      <c r="H122" s="286"/>
      <c r="I122" s="286"/>
      <c r="J122" s="286" t="s">
        <v>1252</v>
      </c>
      <c r="K122" s="310"/>
    </row>
    <row r="123" spans="2:11" ht="5.25" customHeight="1">
      <c r="B123" s="311"/>
      <c r="C123" s="289"/>
      <c r="D123" s="289"/>
      <c r="E123" s="289"/>
      <c r="F123" s="289"/>
      <c r="G123" s="272"/>
      <c r="H123" s="289"/>
      <c r="I123" s="289"/>
      <c r="J123" s="289"/>
      <c r="K123" s="312"/>
    </row>
    <row r="124" spans="2:11" ht="15" customHeight="1">
      <c r="B124" s="311"/>
      <c r="C124" s="272" t="s">
        <v>1256</v>
      </c>
      <c r="D124" s="289"/>
      <c r="E124" s="289"/>
      <c r="F124" s="291" t="s">
        <v>1253</v>
      </c>
      <c r="G124" s="272"/>
      <c r="H124" s="272" t="s">
        <v>1292</v>
      </c>
      <c r="I124" s="272" t="s">
        <v>1255</v>
      </c>
      <c r="J124" s="272">
        <v>120</v>
      </c>
      <c r="K124" s="313"/>
    </row>
    <row r="125" spans="2:11" ht="15" customHeight="1">
      <c r="B125" s="311"/>
      <c r="C125" s="272" t="s">
        <v>1301</v>
      </c>
      <c r="D125" s="272"/>
      <c r="E125" s="272"/>
      <c r="F125" s="291" t="s">
        <v>1253</v>
      </c>
      <c r="G125" s="272"/>
      <c r="H125" s="272" t="s">
        <v>1302</v>
      </c>
      <c r="I125" s="272" t="s">
        <v>1255</v>
      </c>
      <c r="J125" s="272" t="s">
        <v>1303</v>
      </c>
      <c r="K125" s="313"/>
    </row>
    <row r="126" spans="2:11" ht="15" customHeight="1">
      <c r="B126" s="311"/>
      <c r="C126" s="272" t="s">
        <v>94</v>
      </c>
      <c r="D126" s="272"/>
      <c r="E126" s="272"/>
      <c r="F126" s="291" t="s">
        <v>1253</v>
      </c>
      <c r="G126" s="272"/>
      <c r="H126" s="272" t="s">
        <v>1304</v>
      </c>
      <c r="I126" s="272" t="s">
        <v>1255</v>
      </c>
      <c r="J126" s="272" t="s">
        <v>1303</v>
      </c>
      <c r="K126" s="313"/>
    </row>
    <row r="127" spans="2:11" ht="15" customHeight="1">
      <c r="B127" s="311"/>
      <c r="C127" s="272" t="s">
        <v>1264</v>
      </c>
      <c r="D127" s="272"/>
      <c r="E127" s="272"/>
      <c r="F127" s="291" t="s">
        <v>1259</v>
      </c>
      <c r="G127" s="272"/>
      <c r="H127" s="272" t="s">
        <v>1265</v>
      </c>
      <c r="I127" s="272" t="s">
        <v>1255</v>
      </c>
      <c r="J127" s="272">
        <v>15</v>
      </c>
      <c r="K127" s="313"/>
    </row>
    <row r="128" spans="2:11" ht="15" customHeight="1">
      <c r="B128" s="311"/>
      <c r="C128" s="293" t="s">
        <v>1266</v>
      </c>
      <c r="D128" s="293"/>
      <c r="E128" s="293"/>
      <c r="F128" s="294" t="s">
        <v>1259</v>
      </c>
      <c r="G128" s="293"/>
      <c r="H128" s="293" t="s">
        <v>1267</v>
      </c>
      <c r="I128" s="293" t="s">
        <v>1255</v>
      </c>
      <c r="J128" s="293">
        <v>15</v>
      </c>
      <c r="K128" s="313"/>
    </row>
    <row r="129" spans="2:11" ht="15" customHeight="1">
      <c r="B129" s="311"/>
      <c r="C129" s="293" t="s">
        <v>1268</v>
      </c>
      <c r="D129" s="293"/>
      <c r="E129" s="293"/>
      <c r="F129" s="294" t="s">
        <v>1259</v>
      </c>
      <c r="G129" s="293"/>
      <c r="H129" s="293" t="s">
        <v>1269</v>
      </c>
      <c r="I129" s="293" t="s">
        <v>1255</v>
      </c>
      <c r="J129" s="293">
        <v>20</v>
      </c>
      <c r="K129" s="313"/>
    </row>
    <row r="130" spans="2:11" ht="15" customHeight="1">
      <c r="B130" s="311"/>
      <c r="C130" s="293" t="s">
        <v>1270</v>
      </c>
      <c r="D130" s="293"/>
      <c r="E130" s="293"/>
      <c r="F130" s="294" t="s">
        <v>1259</v>
      </c>
      <c r="G130" s="293"/>
      <c r="H130" s="293" t="s">
        <v>1271</v>
      </c>
      <c r="I130" s="293" t="s">
        <v>1255</v>
      </c>
      <c r="J130" s="293">
        <v>20</v>
      </c>
      <c r="K130" s="313"/>
    </row>
    <row r="131" spans="2:11" ht="15" customHeight="1">
      <c r="B131" s="311"/>
      <c r="C131" s="272" t="s">
        <v>1258</v>
      </c>
      <c r="D131" s="272"/>
      <c r="E131" s="272"/>
      <c r="F131" s="291" t="s">
        <v>1259</v>
      </c>
      <c r="G131" s="272"/>
      <c r="H131" s="272" t="s">
        <v>1292</v>
      </c>
      <c r="I131" s="272" t="s">
        <v>1255</v>
      </c>
      <c r="J131" s="272">
        <v>50</v>
      </c>
      <c r="K131" s="313"/>
    </row>
    <row r="132" spans="2:11" ht="15" customHeight="1">
      <c r="B132" s="311"/>
      <c r="C132" s="272" t="s">
        <v>1272</v>
      </c>
      <c r="D132" s="272"/>
      <c r="E132" s="272"/>
      <c r="F132" s="291" t="s">
        <v>1259</v>
      </c>
      <c r="G132" s="272"/>
      <c r="H132" s="272" t="s">
        <v>1292</v>
      </c>
      <c r="I132" s="272" t="s">
        <v>1255</v>
      </c>
      <c r="J132" s="272">
        <v>50</v>
      </c>
      <c r="K132" s="313"/>
    </row>
    <row r="133" spans="2:11" ht="15" customHeight="1">
      <c r="B133" s="311"/>
      <c r="C133" s="272" t="s">
        <v>1278</v>
      </c>
      <c r="D133" s="272"/>
      <c r="E133" s="272"/>
      <c r="F133" s="291" t="s">
        <v>1259</v>
      </c>
      <c r="G133" s="272"/>
      <c r="H133" s="272" t="s">
        <v>1292</v>
      </c>
      <c r="I133" s="272" t="s">
        <v>1255</v>
      </c>
      <c r="J133" s="272">
        <v>50</v>
      </c>
      <c r="K133" s="313"/>
    </row>
    <row r="134" spans="2:11" ht="15" customHeight="1">
      <c r="B134" s="311"/>
      <c r="C134" s="272" t="s">
        <v>1280</v>
      </c>
      <c r="D134" s="272"/>
      <c r="E134" s="272"/>
      <c r="F134" s="291" t="s">
        <v>1259</v>
      </c>
      <c r="G134" s="272"/>
      <c r="H134" s="272" t="s">
        <v>1292</v>
      </c>
      <c r="I134" s="272" t="s">
        <v>1255</v>
      </c>
      <c r="J134" s="272">
        <v>50</v>
      </c>
      <c r="K134" s="313"/>
    </row>
    <row r="135" spans="2:11" ht="15" customHeight="1">
      <c r="B135" s="311"/>
      <c r="C135" s="272" t="s">
        <v>119</v>
      </c>
      <c r="D135" s="272"/>
      <c r="E135" s="272"/>
      <c r="F135" s="291" t="s">
        <v>1259</v>
      </c>
      <c r="G135" s="272"/>
      <c r="H135" s="272" t="s">
        <v>1305</v>
      </c>
      <c r="I135" s="272" t="s">
        <v>1255</v>
      </c>
      <c r="J135" s="272">
        <v>255</v>
      </c>
      <c r="K135" s="313"/>
    </row>
    <row r="136" spans="2:11" ht="15" customHeight="1">
      <c r="B136" s="311"/>
      <c r="C136" s="272" t="s">
        <v>1282</v>
      </c>
      <c r="D136" s="272"/>
      <c r="E136" s="272"/>
      <c r="F136" s="291" t="s">
        <v>1253</v>
      </c>
      <c r="G136" s="272"/>
      <c r="H136" s="272" t="s">
        <v>1306</v>
      </c>
      <c r="I136" s="272" t="s">
        <v>1284</v>
      </c>
      <c r="J136" s="272"/>
      <c r="K136" s="313"/>
    </row>
    <row r="137" spans="2:11" ht="15" customHeight="1">
      <c r="B137" s="311"/>
      <c r="C137" s="272" t="s">
        <v>1285</v>
      </c>
      <c r="D137" s="272"/>
      <c r="E137" s="272"/>
      <c r="F137" s="291" t="s">
        <v>1253</v>
      </c>
      <c r="G137" s="272"/>
      <c r="H137" s="272" t="s">
        <v>1307</v>
      </c>
      <c r="I137" s="272" t="s">
        <v>1287</v>
      </c>
      <c r="J137" s="272"/>
      <c r="K137" s="313"/>
    </row>
    <row r="138" spans="2:11" ht="15" customHeight="1">
      <c r="B138" s="311"/>
      <c r="C138" s="272" t="s">
        <v>1288</v>
      </c>
      <c r="D138" s="272"/>
      <c r="E138" s="272"/>
      <c r="F138" s="291" t="s">
        <v>1253</v>
      </c>
      <c r="G138" s="272"/>
      <c r="H138" s="272" t="s">
        <v>1288</v>
      </c>
      <c r="I138" s="272" t="s">
        <v>1287</v>
      </c>
      <c r="J138" s="272"/>
      <c r="K138" s="313"/>
    </row>
    <row r="139" spans="2:11" ht="15" customHeight="1">
      <c r="B139" s="311"/>
      <c r="C139" s="272" t="s">
        <v>38</v>
      </c>
      <c r="D139" s="272"/>
      <c r="E139" s="272"/>
      <c r="F139" s="291" t="s">
        <v>1253</v>
      </c>
      <c r="G139" s="272"/>
      <c r="H139" s="272" t="s">
        <v>1308</v>
      </c>
      <c r="I139" s="272" t="s">
        <v>1287</v>
      </c>
      <c r="J139" s="272"/>
      <c r="K139" s="313"/>
    </row>
    <row r="140" spans="2:11" ht="15" customHeight="1">
      <c r="B140" s="311"/>
      <c r="C140" s="272" t="s">
        <v>1309</v>
      </c>
      <c r="D140" s="272"/>
      <c r="E140" s="272"/>
      <c r="F140" s="291" t="s">
        <v>1253</v>
      </c>
      <c r="G140" s="272"/>
      <c r="H140" s="272" t="s">
        <v>1310</v>
      </c>
      <c r="I140" s="272" t="s">
        <v>1287</v>
      </c>
      <c r="J140" s="272"/>
      <c r="K140" s="313"/>
    </row>
    <row r="141" spans="2:11" ht="15" customHeight="1">
      <c r="B141" s="314"/>
      <c r="C141" s="315"/>
      <c r="D141" s="315"/>
      <c r="E141" s="315"/>
      <c r="F141" s="315"/>
      <c r="G141" s="315"/>
      <c r="H141" s="315"/>
      <c r="I141" s="315"/>
      <c r="J141" s="315"/>
      <c r="K141" s="316"/>
    </row>
    <row r="142" spans="2:11" ht="18.75" customHeight="1">
      <c r="B142" s="268"/>
      <c r="C142" s="268"/>
      <c r="D142" s="268"/>
      <c r="E142" s="268"/>
      <c r="F142" s="303"/>
      <c r="G142" s="268"/>
      <c r="H142" s="268"/>
      <c r="I142" s="268"/>
      <c r="J142" s="268"/>
      <c r="K142" s="268"/>
    </row>
    <row r="143" spans="2:11" ht="18.75" customHeight="1">
      <c r="B143" s="278"/>
      <c r="C143" s="278"/>
      <c r="D143" s="278"/>
      <c r="E143" s="278"/>
      <c r="F143" s="278"/>
      <c r="G143" s="278"/>
      <c r="H143" s="278"/>
      <c r="I143" s="278"/>
      <c r="J143" s="278"/>
      <c r="K143" s="278"/>
    </row>
    <row r="144" spans="2:11" ht="7.5" customHeight="1">
      <c r="B144" s="279"/>
      <c r="C144" s="280"/>
      <c r="D144" s="280"/>
      <c r="E144" s="280"/>
      <c r="F144" s="280"/>
      <c r="G144" s="280"/>
      <c r="H144" s="280"/>
      <c r="I144" s="280"/>
      <c r="J144" s="280"/>
      <c r="K144" s="281"/>
    </row>
    <row r="145" spans="2:11" ht="45" customHeight="1">
      <c r="B145" s="282"/>
      <c r="C145" s="390" t="s">
        <v>1311</v>
      </c>
      <c r="D145" s="390"/>
      <c r="E145" s="390"/>
      <c r="F145" s="390"/>
      <c r="G145" s="390"/>
      <c r="H145" s="390"/>
      <c r="I145" s="390"/>
      <c r="J145" s="390"/>
      <c r="K145" s="283"/>
    </row>
    <row r="146" spans="2:11" ht="17.25" customHeight="1">
      <c r="B146" s="282"/>
      <c r="C146" s="284" t="s">
        <v>1247</v>
      </c>
      <c r="D146" s="284"/>
      <c r="E146" s="284"/>
      <c r="F146" s="284" t="s">
        <v>1248</v>
      </c>
      <c r="G146" s="285"/>
      <c r="H146" s="284" t="s">
        <v>114</v>
      </c>
      <c r="I146" s="284" t="s">
        <v>57</v>
      </c>
      <c r="J146" s="284" t="s">
        <v>1249</v>
      </c>
      <c r="K146" s="283"/>
    </row>
    <row r="147" spans="2:11" ht="17.25" customHeight="1">
      <c r="B147" s="282"/>
      <c r="C147" s="286" t="s">
        <v>1250</v>
      </c>
      <c r="D147" s="286"/>
      <c r="E147" s="286"/>
      <c r="F147" s="287" t="s">
        <v>1251</v>
      </c>
      <c r="G147" s="288"/>
      <c r="H147" s="286"/>
      <c r="I147" s="286"/>
      <c r="J147" s="286" t="s">
        <v>1252</v>
      </c>
      <c r="K147" s="283"/>
    </row>
    <row r="148" spans="2:11" ht="5.25" customHeight="1">
      <c r="B148" s="292"/>
      <c r="C148" s="289"/>
      <c r="D148" s="289"/>
      <c r="E148" s="289"/>
      <c r="F148" s="289"/>
      <c r="G148" s="290"/>
      <c r="H148" s="289"/>
      <c r="I148" s="289"/>
      <c r="J148" s="289"/>
      <c r="K148" s="313"/>
    </row>
    <row r="149" spans="2:11" ht="15" customHeight="1">
      <c r="B149" s="292"/>
      <c r="C149" s="317" t="s">
        <v>1256</v>
      </c>
      <c r="D149" s="272"/>
      <c r="E149" s="272"/>
      <c r="F149" s="318" t="s">
        <v>1253</v>
      </c>
      <c r="G149" s="272"/>
      <c r="H149" s="317" t="s">
        <v>1292</v>
      </c>
      <c r="I149" s="317" t="s">
        <v>1255</v>
      </c>
      <c r="J149" s="317">
        <v>120</v>
      </c>
      <c r="K149" s="313"/>
    </row>
    <row r="150" spans="2:11" ht="15" customHeight="1">
      <c r="B150" s="292"/>
      <c r="C150" s="317" t="s">
        <v>1301</v>
      </c>
      <c r="D150" s="272"/>
      <c r="E150" s="272"/>
      <c r="F150" s="318" t="s">
        <v>1253</v>
      </c>
      <c r="G150" s="272"/>
      <c r="H150" s="317" t="s">
        <v>1312</v>
      </c>
      <c r="I150" s="317" t="s">
        <v>1255</v>
      </c>
      <c r="J150" s="317" t="s">
        <v>1303</v>
      </c>
      <c r="K150" s="313"/>
    </row>
    <row r="151" spans="2:11" ht="15" customHeight="1">
      <c r="B151" s="292"/>
      <c r="C151" s="317" t="s">
        <v>94</v>
      </c>
      <c r="D151" s="272"/>
      <c r="E151" s="272"/>
      <c r="F151" s="318" t="s">
        <v>1253</v>
      </c>
      <c r="G151" s="272"/>
      <c r="H151" s="317" t="s">
        <v>1313</v>
      </c>
      <c r="I151" s="317" t="s">
        <v>1255</v>
      </c>
      <c r="J151" s="317" t="s">
        <v>1303</v>
      </c>
      <c r="K151" s="313"/>
    </row>
    <row r="152" spans="2:11" ht="15" customHeight="1">
      <c r="B152" s="292"/>
      <c r="C152" s="317" t="s">
        <v>1258</v>
      </c>
      <c r="D152" s="272"/>
      <c r="E152" s="272"/>
      <c r="F152" s="318" t="s">
        <v>1259</v>
      </c>
      <c r="G152" s="272"/>
      <c r="H152" s="317" t="s">
        <v>1292</v>
      </c>
      <c r="I152" s="317" t="s">
        <v>1255</v>
      </c>
      <c r="J152" s="317">
        <v>50</v>
      </c>
      <c r="K152" s="313"/>
    </row>
    <row r="153" spans="2:11" ht="15" customHeight="1">
      <c r="B153" s="292"/>
      <c r="C153" s="317" t="s">
        <v>1261</v>
      </c>
      <c r="D153" s="272"/>
      <c r="E153" s="272"/>
      <c r="F153" s="318" t="s">
        <v>1253</v>
      </c>
      <c r="G153" s="272"/>
      <c r="H153" s="317" t="s">
        <v>1292</v>
      </c>
      <c r="I153" s="317" t="s">
        <v>1263</v>
      </c>
      <c r="J153" s="317"/>
      <c r="K153" s="313"/>
    </row>
    <row r="154" spans="2:11" ht="15" customHeight="1">
      <c r="B154" s="292"/>
      <c r="C154" s="317" t="s">
        <v>1272</v>
      </c>
      <c r="D154" s="272"/>
      <c r="E154" s="272"/>
      <c r="F154" s="318" t="s">
        <v>1259</v>
      </c>
      <c r="G154" s="272"/>
      <c r="H154" s="317" t="s">
        <v>1292</v>
      </c>
      <c r="I154" s="317" t="s">
        <v>1255</v>
      </c>
      <c r="J154" s="317">
        <v>50</v>
      </c>
      <c r="K154" s="313"/>
    </row>
    <row r="155" spans="2:11" ht="15" customHeight="1">
      <c r="B155" s="292"/>
      <c r="C155" s="317" t="s">
        <v>1280</v>
      </c>
      <c r="D155" s="272"/>
      <c r="E155" s="272"/>
      <c r="F155" s="318" t="s">
        <v>1259</v>
      </c>
      <c r="G155" s="272"/>
      <c r="H155" s="317" t="s">
        <v>1292</v>
      </c>
      <c r="I155" s="317" t="s">
        <v>1255</v>
      </c>
      <c r="J155" s="317">
        <v>50</v>
      </c>
      <c r="K155" s="313"/>
    </row>
    <row r="156" spans="2:11" ht="15" customHeight="1">
      <c r="B156" s="292"/>
      <c r="C156" s="317" t="s">
        <v>1278</v>
      </c>
      <c r="D156" s="272"/>
      <c r="E156" s="272"/>
      <c r="F156" s="318" t="s">
        <v>1259</v>
      </c>
      <c r="G156" s="272"/>
      <c r="H156" s="317" t="s">
        <v>1292</v>
      </c>
      <c r="I156" s="317" t="s">
        <v>1255</v>
      </c>
      <c r="J156" s="317">
        <v>50</v>
      </c>
      <c r="K156" s="313"/>
    </row>
    <row r="157" spans="2:11" ht="15" customHeight="1">
      <c r="B157" s="292"/>
      <c r="C157" s="317" t="s">
        <v>104</v>
      </c>
      <c r="D157" s="272"/>
      <c r="E157" s="272"/>
      <c r="F157" s="318" t="s">
        <v>1253</v>
      </c>
      <c r="G157" s="272"/>
      <c r="H157" s="317" t="s">
        <v>1314</v>
      </c>
      <c r="I157" s="317" t="s">
        <v>1255</v>
      </c>
      <c r="J157" s="317" t="s">
        <v>1315</v>
      </c>
      <c r="K157" s="313"/>
    </row>
    <row r="158" spans="2:11" ht="15" customHeight="1">
      <c r="B158" s="292"/>
      <c r="C158" s="317" t="s">
        <v>1316</v>
      </c>
      <c r="D158" s="272"/>
      <c r="E158" s="272"/>
      <c r="F158" s="318" t="s">
        <v>1253</v>
      </c>
      <c r="G158" s="272"/>
      <c r="H158" s="317" t="s">
        <v>1317</v>
      </c>
      <c r="I158" s="317" t="s">
        <v>1287</v>
      </c>
      <c r="J158" s="317"/>
      <c r="K158" s="313"/>
    </row>
    <row r="159" spans="2:11" ht="15" customHeight="1">
      <c r="B159" s="319"/>
      <c r="C159" s="301"/>
      <c r="D159" s="301"/>
      <c r="E159" s="301"/>
      <c r="F159" s="301"/>
      <c r="G159" s="301"/>
      <c r="H159" s="301"/>
      <c r="I159" s="301"/>
      <c r="J159" s="301"/>
      <c r="K159" s="320"/>
    </row>
    <row r="160" spans="2:11" ht="18.75" customHeight="1">
      <c r="B160" s="268"/>
      <c r="C160" s="272"/>
      <c r="D160" s="272"/>
      <c r="E160" s="272"/>
      <c r="F160" s="291"/>
      <c r="G160" s="272"/>
      <c r="H160" s="272"/>
      <c r="I160" s="272"/>
      <c r="J160" s="272"/>
      <c r="K160" s="268"/>
    </row>
    <row r="161" spans="2:11" ht="18.75" customHeight="1">
      <c r="B161" s="278"/>
      <c r="C161" s="278"/>
      <c r="D161" s="278"/>
      <c r="E161" s="278"/>
      <c r="F161" s="278"/>
      <c r="G161" s="278"/>
      <c r="H161" s="278"/>
      <c r="I161" s="278"/>
      <c r="J161" s="278"/>
      <c r="K161" s="278"/>
    </row>
    <row r="162" spans="2:11" ht="7.5" customHeight="1">
      <c r="B162" s="259"/>
      <c r="C162" s="260"/>
      <c r="D162" s="260"/>
      <c r="E162" s="260"/>
      <c r="F162" s="260"/>
      <c r="G162" s="260"/>
      <c r="H162" s="260"/>
      <c r="I162" s="260"/>
      <c r="J162" s="260"/>
      <c r="K162" s="261"/>
    </row>
    <row r="163" spans="2:11" ht="45" customHeight="1">
      <c r="B163" s="262"/>
      <c r="C163" s="387" t="s">
        <v>1318</v>
      </c>
      <c r="D163" s="387"/>
      <c r="E163" s="387"/>
      <c r="F163" s="387"/>
      <c r="G163" s="387"/>
      <c r="H163" s="387"/>
      <c r="I163" s="387"/>
      <c r="J163" s="387"/>
      <c r="K163" s="263"/>
    </row>
    <row r="164" spans="2:11" ht="17.25" customHeight="1">
      <c r="B164" s="262"/>
      <c r="C164" s="284" t="s">
        <v>1247</v>
      </c>
      <c r="D164" s="284"/>
      <c r="E164" s="284"/>
      <c r="F164" s="284" t="s">
        <v>1248</v>
      </c>
      <c r="G164" s="321"/>
      <c r="H164" s="322" t="s">
        <v>114</v>
      </c>
      <c r="I164" s="322" t="s">
        <v>57</v>
      </c>
      <c r="J164" s="284" t="s">
        <v>1249</v>
      </c>
      <c r="K164" s="263"/>
    </row>
    <row r="165" spans="2:11" ht="17.25" customHeight="1">
      <c r="B165" s="265"/>
      <c r="C165" s="286" t="s">
        <v>1250</v>
      </c>
      <c r="D165" s="286"/>
      <c r="E165" s="286"/>
      <c r="F165" s="287" t="s">
        <v>1251</v>
      </c>
      <c r="G165" s="323"/>
      <c r="H165" s="324"/>
      <c r="I165" s="324"/>
      <c r="J165" s="286" t="s">
        <v>1252</v>
      </c>
      <c r="K165" s="266"/>
    </row>
    <row r="166" spans="2:11" ht="5.25" customHeight="1">
      <c r="B166" s="292"/>
      <c r="C166" s="289"/>
      <c r="D166" s="289"/>
      <c r="E166" s="289"/>
      <c r="F166" s="289"/>
      <c r="G166" s="290"/>
      <c r="H166" s="289"/>
      <c r="I166" s="289"/>
      <c r="J166" s="289"/>
      <c r="K166" s="313"/>
    </row>
    <row r="167" spans="2:11" ht="15" customHeight="1">
      <c r="B167" s="292"/>
      <c r="C167" s="272" t="s">
        <v>1256</v>
      </c>
      <c r="D167" s="272"/>
      <c r="E167" s="272"/>
      <c r="F167" s="291" t="s">
        <v>1253</v>
      </c>
      <c r="G167" s="272"/>
      <c r="H167" s="272" t="s">
        <v>1292</v>
      </c>
      <c r="I167" s="272" t="s">
        <v>1255</v>
      </c>
      <c r="J167" s="272">
        <v>120</v>
      </c>
      <c r="K167" s="313"/>
    </row>
    <row r="168" spans="2:11" ht="15" customHeight="1">
      <c r="B168" s="292"/>
      <c r="C168" s="272" t="s">
        <v>1301</v>
      </c>
      <c r="D168" s="272"/>
      <c r="E168" s="272"/>
      <c r="F168" s="291" t="s">
        <v>1253</v>
      </c>
      <c r="G168" s="272"/>
      <c r="H168" s="272" t="s">
        <v>1302</v>
      </c>
      <c r="I168" s="272" t="s">
        <v>1255</v>
      </c>
      <c r="J168" s="272" t="s">
        <v>1303</v>
      </c>
      <c r="K168" s="313"/>
    </row>
    <row r="169" spans="2:11" ht="15" customHeight="1">
      <c r="B169" s="292"/>
      <c r="C169" s="272" t="s">
        <v>94</v>
      </c>
      <c r="D169" s="272"/>
      <c r="E169" s="272"/>
      <c r="F169" s="291" t="s">
        <v>1253</v>
      </c>
      <c r="G169" s="272"/>
      <c r="H169" s="272" t="s">
        <v>1319</v>
      </c>
      <c r="I169" s="272" t="s">
        <v>1255</v>
      </c>
      <c r="J169" s="272" t="s">
        <v>1303</v>
      </c>
      <c r="K169" s="313"/>
    </row>
    <row r="170" spans="2:11" ht="15" customHeight="1">
      <c r="B170" s="292"/>
      <c r="C170" s="272" t="s">
        <v>1258</v>
      </c>
      <c r="D170" s="272"/>
      <c r="E170" s="272"/>
      <c r="F170" s="291" t="s">
        <v>1259</v>
      </c>
      <c r="G170" s="272"/>
      <c r="H170" s="272" t="s">
        <v>1319</v>
      </c>
      <c r="I170" s="272" t="s">
        <v>1255</v>
      </c>
      <c r="J170" s="272">
        <v>50</v>
      </c>
      <c r="K170" s="313"/>
    </row>
    <row r="171" spans="2:11" ht="15" customHeight="1">
      <c r="B171" s="292"/>
      <c r="C171" s="272" t="s">
        <v>1261</v>
      </c>
      <c r="D171" s="272"/>
      <c r="E171" s="272"/>
      <c r="F171" s="291" t="s">
        <v>1253</v>
      </c>
      <c r="G171" s="272"/>
      <c r="H171" s="272" t="s">
        <v>1319</v>
      </c>
      <c r="I171" s="272" t="s">
        <v>1263</v>
      </c>
      <c r="J171" s="272"/>
      <c r="K171" s="313"/>
    </row>
    <row r="172" spans="2:11" ht="15" customHeight="1">
      <c r="B172" s="292"/>
      <c r="C172" s="272" t="s">
        <v>1272</v>
      </c>
      <c r="D172" s="272"/>
      <c r="E172" s="272"/>
      <c r="F172" s="291" t="s">
        <v>1259</v>
      </c>
      <c r="G172" s="272"/>
      <c r="H172" s="272" t="s">
        <v>1319</v>
      </c>
      <c r="I172" s="272" t="s">
        <v>1255</v>
      </c>
      <c r="J172" s="272">
        <v>50</v>
      </c>
      <c r="K172" s="313"/>
    </row>
    <row r="173" spans="2:11" ht="15" customHeight="1">
      <c r="B173" s="292"/>
      <c r="C173" s="272" t="s">
        <v>1280</v>
      </c>
      <c r="D173" s="272"/>
      <c r="E173" s="272"/>
      <c r="F173" s="291" t="s">
        <v>1259</v>
      </c>
      <c r="G173" s="272"/>
      <c r="H173" s="272" t="s">
        <v>1319</v>
      </c>
      <c r="I173" s="272" t="s">
        <v>1255</v>
      </c>
      <c r="J173" s="272">
        <v>50</v>
      </c>
      <c r="K173" s="313"/>
    </row>
    <row r="174" spans="2:11" ht="15" customHeight="1">
      <c r="B174" s="292"/>
      <c r="C174" s="272" t="s">
        <v>1278</v>
      </c>
      <c r="D174" s="272"/>
      <c r="E174" s="272"/>
      <c r="F174" s="291" t="s">
        <v>1259</v>
      </c>
      <c r="G174" s="272"/>
      <c r="H174" s="272" t="s">
        <v>1319</v>
      </c>
      <c r="I174" s="272" t="s">
        <v>1255</v>
      </c>
      <c r="J174" s="272">
        <v>50</v>
      </c>
      <c r="K174" s="313"/>
    </row>
    <row r="175" spans="2:11" ht="15" customHeight="1">
      <c r="B175" s="292"/>
      <c r="C175" s="272" t="s">
        <v>113</v>
      </c>
      <c r="D175" s="272"/>
      <c r="E175" s="272"/>
      <c r="F175" s="291" t="s">
        <v>1253</v>
      </c>
      <c r="G175" s="272"/>
      <c r="H175" s="272" t="s">
        <v>1320</v>
      </c>
      <c r="I175" s="272" t="s">
        <v>1321</v>
      </c>
      <c r="J175" s="272"/>
      <c r="K175" s="313"/>
    </row>
    <row r="176" spans="2:11" ht="15" customHeight="1">
      <c r="B176" s="292"/>
      <c r="C176" s="272" t="s">
        <v>57</v>
      </c>
      <c r="D176" s="272"/>
      <c r="E176" s="272"/>
      <c r="F176" s="291" t="s">
        <v>1253</v>
      </c>
      <c r="G176" s="272"/>
      <c r="H176" s="272" t="s">
        <v>1322</v>
      </c>
      <c r="I176" s="272" t="s">
        <v>1323</v>
      </c>
      <c r="J176" s="272">
        <v>1</v>
      </c>
      <c r="K176" s="313"/>
    </row>
    <row r="177" spans="2:11" ht="15" customHeight="1">
      <c r="B177" s="292"/>
      <c r="C177" s="272" t="s">
        <v>53</v>
      </c>
      <c r="D177" s="272"/>
      <c r="E177" s="272"/>
      <c r="F177" s="291" t="s">
        <v>1253</v>
      </c>
      <c r="G177" s="272"/>
      <c r="H177" s="272" t="s">
        <v>1324</v>
      </c>
      <c r="I177" s="272" t="s">
        <v>1255</v>
      </c>
      <c r="J177" s="272">
        <v>20</v>
      </c>
      <c r="K177" s="313"/>
    </row>
    <row r="178" spans="2:11" ht="15" customHeight="1">
      <c r="B178" s="292"/>
      <c r="C178" s="272" t="s">
        <v>114</v>
      </c>
      <c r="D178" s="272"/>
      <c r="E178" s="272"/>
      <c r="F178" s="291" t="s">
        <v>1253</v>
      </c>
      <c r="G178" s="272"/>
      <c r="H178" s="272" t="s">
        <v>1325</v>
      </c>
      <c r="I178" s="272" t="s">
        <v>1255</v>
      </c>
      <c r="J178" s="272">
        <v>255</v>
      </c>
      <c r="K178" s="313"/>
    </row>
    <row r="179" spans="2:11" ht="15" customHeight="1">
      <c r="B179" s="292"/>
      <c r="C179" s="272" t="s">
        <v>115</v>
      </c>
      <c r="D179" s="272"/>
      <c r="E179" s="272"/>
      <c r="F179" s="291" t="s">
        <v>1253</v>
      </c>
      <c r="G179" s="272"/>
      <c r="H179" s="272" t="s">
        <v>1218</v>
      </c>
      <c r="I179" s="272" t="s">
        <v>1255</v>
      </c>
      <c r="J179" s="272">
        <v>10</v>
      </c>
      <c r="K179" s="313"/>
    </row>
    <row r="180" spans="2:11" ht="15" customHeight="1">
      <c r="B180" s="292"/>
      <c r="C180" s="272" t="s">
        <v>116</v>
      </c>
      <c r="D180" s="272"/>
      <c r="E180" s="272"/>
      <c r="F180" s="291" t="s">
        <v>1253</v>
      </c>
      <c r="G180" s="272"/>
      <c r="H180" s="272" t="s">
        <v>1326</v>
      </c>
      <c r="I180" s="272" t="s">
        <v>1287</v>
      </c>
      <c r="J180" s="272"/>
      <c r="K180" s="313"/>
    </row>
    <row r="181" spans="2:11" ht="15" customHeight="1">
      <c r="B181" s="292"/>
      <c r="C181" s="272" t="s">
        <v>1327</v>
      </c>
      <c r="D181" s="272"/>
      <c r="E181" s="272"/>
      <c r="F181" s="291" t="s">
        <v>1253</v>
      </c>
      <c r="G181" s="272"/>
      <c r="H181" s="272" t="s">
        <v>1328</v>
      </c>
      <c r="I181" s="272" t="s">
        <v>1287</v>
      </c>
      <c r="J181" s="272"/>
      <c r="K181" s="313"/>
    </row>
    <row r="182" spans="2:11" ht="15" customHeight="1">
      <c r="B182" s="292"/>
      <c r="C182" s="272" t="s">
        <v>1316</v>
      </c>
      <c r="D182" s="272"/>
      <c r="E182" s="272"/>
      <c r="F182" s="291" t="s">
        <v>1253</v>
      </c>
      <c r="G182" s="272"/>
      <c r="H182" s="272" t="s">
        <v>1329</v>
      </c>
      <c r="I182" s="272" t="s">
        <v>1287</v>
      </c>
      <c r="J182" s="272"/>
      <c r="K182" s="313"/>
    </row>
    <row r="183" spans="2:11" ht="15" customHeight="1">
      <c r="B183" s="292"/>
      <c r="C183" s="272" t="s">
        <v>118</v>
      </c>
      <c r="D183" s="272"/>
      <c r="E183" s="272"/>
      <c r="F183" s="291" t="s">
        <v>1259</v>
      </c>
      <c r="G183" s="272"/>
      <c r="H183" s="272" t="s">
        <v>1330</v>
      </c>
      <c r="I183" s="272" t="s">
        <v>1255</v>
      </c>
      <c r="J183" s="272">
        <v>50</v>
      </c>
      <c r="K183" s="313"/>
    </row>
    <row r="184" spans="2:11" ht="15" customHeight="1">
      <c r="B184" s="292"/>
      <c r="C184" s="272" t="s">
        <v>1331</v>
      </c>
      <c r="D184" s="272"/>
      <c r="E184" s="272"/>
      <c r="F184" s="291" t="s">
        <v>1259</v>
      </c>
      <c r="G184" s="272"/>
      <c r="H184" s="272" t="s">
        <v>1332</v>
      </c>
      <c r="I184" s="272" t="s">
        <v>1333</v>
      </c>
      <c r="J184" s="272"/>
      <c r="K184" s="313"/>
    </row>
    <row r="185" spans="2:11" ht="15" customHeight="1">
      <c r="B185" s="292"/>
      <c r="C185" s="272" t="s">
        <v>1334</v>
      </c>
      <c r="D185" s="272"/>
      <c r="E185" s="272"/>
      <c r="F185" s="291" t="s">
        <v>1259</v>
      </c>
      <c r="G185" s="272"/>
      <c r="H185" s="272" t="s">
        <v>1335</v>
      </c>
      <c r="I185" s="272" t="s">
        <v>1333</v>
      </c>
      <c r="J185" s="272"/>
      <c r="K185" s="313"/>
    </row>
    <row r="186" spans="2:11" ht="15" customHeight="1">
      <c r="B186" s="292"/>
      <c r="C186" s="272" t="s">
        <v>1336</v>
      </c>
      <c r="D186" s="272"/>
      <c r="E186" s="272"/>
      <c r="F186" s="291" t="s">
        <v>1259</v>
      </c>
      <c r="G186" s="272"/>
      <c r="H186" s="272" t="s">
        <v>1337</v>
      </c>
      <c r="I186" s="272" t="s">
        <v>1333</v>
      </c>
      <c r="J186" s="272"/>
      <c r="K186" s="313"/>
    </row>
    <row r="187" spans="2:11" ht="15" customHeight="1">
      <c r="B187" s="292"/>
      <c r="C187" s="325" t="s">
        <v>1338</v>
      </c>
      <c r="D187" s="272"/>
      <c r="E187" s="272"/>
      <c r="F187" s="291" t="s">
        <v>1259</v>
      </c>
      <c r="G187" s="272"/>
      <c r="H187" s="272" t="s">
        <v>1339</v>
      </c>
      <c r="I187" s="272" t="s">
        <v>1340</v>
      </c>
      <c r="J187" s="326" t="s">
        <v>1341</v>
      </c>
      <c r="K187" s="313"/>
    </row>
    <row r="188" spans="2:11" ht="15" customHeight="1">
      <c r="B188" s="319"/>
      <c r="C188" s="327"/>
      <c r="D188" s="301"/>
      <c r="E188" s="301"/>
      <c r="F188" s="301"/>
      <c r="G188" s="301"/>
      <c r="H188" s="301"/>
      <c r="I188" s="301"/>
      <c r="J188" s="301"/>
      <c r="K188" s="320"/>
    </row>
    <row r="189" spans="2:11" ht="18.75" customHeight="1">
      <c r="B189" s="328"/>
      <c r="C189" s="329"/>
      <c r="D189" s="329"/>
      <c r="E189" s="329"/>
      <c r="F189" s="330"/>
      <c r="G189" s="272"/>
      <c r="H189" s="272"/>
      <c r="I189" s="272"/>
      <c r="J189" s="272"/>
      <c r="K189" s="268"/>
    </row>
    <row r="190" spans="2:11" ht="18.75" customHeight="1">
      <c r="B190" s="268"/>
      <c r="C190" s="272"/>
      <c r="D190" s="272"/>
      <c r="E190" s="272"/>
      <c r="F190" s="291"/>
      <c r="G190" s="272"/>
      <c r="H190" s="272"/>
      <c r="I190" s="272"/>
      <c r="J190" s="272"/>
      <c r="K190" s="268"/>
    </row>
    <row r="191" spans="2:11" ht="18.75" customHeight="1">
      <c r="B191" s="278"/>
      <c r="C191" s="278"/>
      <c r="D191" s="278"/>
      <c r="E191" s="278"/>
      <c r="F191" s="278"/>
      <c r="G191" s="278"/>
      <c r="H191" s="278"/>
      <c r="I191" s="278"/>
      <c r="J191" s="278"/>
      <c r="K191" s="278"/>
    </row>
    <row r="192" spans="2:11" ht="13.5">
      <c r="B192" s="259"/>
      <c r="C192" s="260"/>
      <c r="D192" s="260"/>
      <c r="E192" s="260"/>
      <c r="F192" s="260"/>
      <c r="G192" s="260"/>
      <c r="H192" s="260"/>
      <c r="I192" s="260"/>
      <c r="J192" s="260"/>
      <c r="K192" s="261"/>
    </row>
    <row r="193" spans="2:11" ht="21">
      <c r="B193" s="262"/>
      <c r="C193" s="387" t="s">
        <v>1342</v>
      </c>
      <c r="D193" s="387"/>
      <c r="E193" s="387"/>
      <c r="F193" s="387"/>
      <c r="G193" s="387"/>
      <c r="H193" s="387"/>
      <c r="I193" s="387"/>
      <c r="J193" s="387"/>
      <c r="K193" s="263"/>
    </row>
    <row r="194" spans="2:11" ht="25.5" customHeight="1">
      <c r="B194" s="262"/>
      <c r="C194" s="331" t="s">
        <v>1343</v>
      </c>
      <c r="D194" s="331"/>
      <c r="E194" s="331"/>
      <c r="F194" s="331" t="s">
        <v>1344</v>
      </c>
      <c r="G194" s="332"/>
      <c r="H194" s="388" t="s">
        <v>1345</v>
      </c>
      <c r="I194" s="388"/>
      <c r="J194" s="388"/>
      <c r="K194" s="263"/>
    </row>
    <row r="195" spans="2:11" ht="5.25" customHeight="1">
      <c r="B195" s="292"/>
      <c r="C195" s="289"/>
      <c r="D195" s="289"/>
      <c r="E195" s="289"/>
      <c r="F195" s="289"/>
      <c r="G195" s="272"/>
      <c r="H195" s="289"/>
      <c r="I195" s="289"/>
      <c r="J195" s="289"/>
      <c r="K195" s="313"/>
    </row>
    <row r="196" spans="2:11" ht="15" customHeight="1">
      <c r="B196" s="292"/>
      <c r="C196" s="272" t="s">
        <v>1346</v>
      </c>
      <c r="D196" s="272"/>
      <c r="E196" s="272"/>
      <c r="F196" s="291" t="s">
        <v>43</v>
      </c>
      <c r="G196" s="272"/>
      <c r="H196" s="386" t="s">
        <v>1347</v>
      </c>
      <c r="I196" s="386"/>
      <c r="J196" s="386"/>
      <c r="K196" s="313"/>
    </row>
    <row r="197" spans="2:11" ht="15" customHeight="1">
      <c r="B197" s="292"/>
      <c r="C197" s="298"/>
      <c r="D197" s="272"/>
      <c r="E197" s="272"/>
      <c r="F197" s="291" t="s">
        <v>44</v>
      </c>
      <c r="G197" s="272"/>
      <c r="H197" s="386" t="s">
        <v>1348</v>
      </c>
      <c r="I197" s="386"/>
      <c r="J197" s="386"/>
      <c r="K197" s="313"/>
    </row>
    <row r="198" spans="2:11" ht="15" customHeight="1">
      <c r="B198" s="292"/>
      <c r="C198" s="298"/>
      <c r="D198" s="272"/>
      <c r="E198" s="272"/>
      <c r="F198" s="291" t="s">
        <v>47</v>
      </c>
      <c r="G198" s="272"/>
      <c r="H198" s="386" t="s">
        <v>1349</v>
      </c>
      <c r="I198" s="386"/>
      <c r="J198" s="386"/>
      <c r="K198" s="313"/>
    </row>
    <row r="199" spans="2:11" ht="15" customHeight="1">
      <c r="B199" s="292"/>
      <c r="C199" s="272"/>
      <c r="D199" s="272"/>
      <c r="E199" s="272"/>
      <c r="F199" s="291" t="s">
        <v>45</v>
      </c>
      <c r="G199" s="272"/>
      <c r="H199" s="386" t="s">
        <v>1350</v>
      </c>
      <c r="I199" s="386"/>
      <c r="J199" s="386"/>
      <c r="K199" s="313"/>
    </row>
    <row r="200" spans="2:11" ht="15" customHeight="1">
      <c r="B200" s="292"/>
      <c r="C200" s="272"/>
      <c r="D200" s="272"/>
      <c r="E200" s="272"/>
      <c r="F200" s="291" t="s">
        <v>46</v>
      </c>
      <c r="G200" s="272"/>
      <c r="H200" s="386" t="s">
        <v>1351</v>
      </c>
      <c r="I200" s="386"/>
      <c r="J200" s="386"/>
      <c r="K200" s="313"/>
    </row>
    <row r="201" spans="2:11" ht="15" customHeight="1">
      <c r="B201" s="292"/>
      <c r="C201" s="272"/>
      <c r="D201" s="272"/>
      <c r="E201" s="272"/>
      <c r="F201" s="291"/>
      <c r="G201" s="272"/>
      <c r="H201" s="272"/>
      <c r="I201" s="272"/>
      <c r="J201" s="272"/>
      <c r="K201" s="313"/>
    </row>
    <row r="202" spans="2:11" ht="15" customHeight="1">
      <c r="B202" s="292"/>
      <c r="C202" s="272" t="s">
        <v>1299</v>
      </c>
      <c r="D202" s="272"/>
      <c r="E202" s="272"/>
      <c r="F202" s="291" t="s">
        <v>77</v>
      </c>
      <c r="G202" s="272"/>
      <c r="H202" s="386" t="s">
        <v>1352</v>
      </c>
      <c r="I202" s="386"/>
      <c r="J202" s="386"/>
      <c r="K202" s="313"/>
    </row>
    <row r="203" spans="2:11" ht="15" customHeight="1">
      <c r="B203" s="292"/>
      <c r="C203" s="298"/>
      <c r="D203" s="272"/>
      <c r="E203" s="272"/>
      <c r="F203" s="291" t="s">
        <v>1197</v>
      </c>
      <c r="G203" s="272"/>
      <c r="H203" s="386" t="s">
        <v>1198</v>
      </c>
      <c r="I203" s="386"/>
      <c r="J203" s="386"/>
      <c r="K203" s="313"/>
    </row>
    <row r="204" spans="2:11" ht="15" customHeight="1">
      <c r="B204" s="292"/>
      <c r="C204" s="272"/>
      <c r="D204" s="272"/>
      <c r="E204" s="272"/>
      <c r="F204" s="291" t="s">
        <v>1195</v>
      </c>
      <c r="G204" s="272"/>
      <c r="H204" s="386" t="s">
        <v>1353</v>
      </c>
      <c r="I204" s="386"/>
      <c r="J204" s="386"/>
      <c r="K204" s="313"/>
    </row>
    <row r="205" spans="2:11" ht="15" customHeight="1">
      <c r="B205" s="333"/>
      <c r="C205" s="298"/>
      <c r="D205" s="298"/>
      <c r="E205" s="298"/>
      <c r="F205" s="291" t="s">
        <v>1199</v>
      </c>
      <c r="G205" s="277"/>
      <c r="H205" s="385" t="s">
        <v>1200</v>
      </c>
      <c r="I205" s="385"/>
      <c r="J205" s="385"/>
      <c r="K205" s="334"/>
    </row>
    <row r="206" spans="2:11" ht="15" customHeight="1">
      <c r="B206" s="333"/>
      <c r="C206" s="298"/>
      <c r="D206" s="298"/>
      <c r="E206" s="298"/>
      <c r="F206" s="291" t="s">
        <v>1201</v>
      </c>
      <c r="G206" s="277"/>
      <c r="H206" s="385" t="s">
        <v>146</v>
      </c>
      <c r="I206" s="385"/>
      <c r="J206" s="385"/>
      <c r="K206" s="334"/>
    </row>
    <row r="207" spans="2:11" ht="15" customHeight="1">
      <c r="B207" s="333"/>
      <c r="C207" s="298"/>
      <c r="D207" s="298"/>
      <c r="E207" s="298"/>
      <c r="F207" s="335"/>
      <c r="G207" s="277"/>
      <c r="H207" s="336"/>
      <c r="I207" s="336"/>
      <c r="J207" s="336"/>
      <c r="K207" s="334"/>
    </row>
    <row r="208" spans="2:11" ht="15" customHeight="1">
      <c r="B208" s="333"/>
      <c r="C208" s="272" t="s">
        <v>1323</v>
      </c>
      <c r="D208" s="298"/>
      <c r="E208" s="298"/>
      <c r="F208" s="291">
        <v>1</v>
      </c>
      <c r="G208" s="277"/>
      <c r="H208" s="385" t="s">
        <v>1354</v>
      </c>
      <c r="I208" s="385"/>
      <c r="J208" s="385"/>
      <c r="K208" s="334"/>
    </row>
    <row r="209" spans="2:11" ht="15" customHeight="1">
      <c r="B209" s="333"/>
      <c r="C209" s="298"/>
      <c r="D209" s="298"/>
      <c r="E209" s="298"/>
      <c r="F209" s="291">
        <v>2</v>
      </c>
      <c r="G209" s="277"/>
      <c r="H209" s="385" t="s">
        <v>1355</v>
      </c>
      <c r="I209" s="385"/>
      <c r="J209" s="385"/>
      <c r="K209" s="334"/>
    </row>
    <row r="210" spans="2:11" ht="15" customHeight="1">
      <c r="B210" s="333"/>
      <c r="C210" s="298"/>
      <c r="D210" s="298"/>
      <c r="E210" s="298"/>
      <c r="F210" s="291">
        <v>3</v>
      </c>
      <c r="G210" s="277"/>
      <c r="H210" s="385" t="s">
        <v>1356</v>
      </c>
      <c r="I210" s="385"/>
      <c r="J210" s="385"/>
      <c r="K210" s="334"/>
    </row>
    <row r="211" spans="2:11" ht="15" customHeight="1">
      <c r="B211" s="333"/>
      <c r="C211" s="298"/>
      <c r="D211" s="298"/>
      <c r="E211" s="298"/>
      <c r="F211" s="291">
        <v>4</v>
      </c>
      <c r="G211" s="277"/>
      <c r="H211" s="385" t="s">
        <v>1357</v>
      </c>
      <c r="I211" s="385"/>
      <c r="J211" s="385"/>
      <c r="K211" s="334"/>
    </row>
    <row r="212" spans="2:11" ht="12.75" customHeight="1">
      <c r="B212" s="337"/>
      <c r="C212" s="338"/>
      <c r="D212" s="338"/>
      <c r="E212" s="338"/>
      <c r="F212" s="338"/>
      <c r="G212" s="338"/>
      <c r="H212" s="338"/>
      <c r="I212" s="338"/>
      <c r="J212" s="338"/>
      <c r="K212" s="339"/>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5:J205"/>
    <mergeCell ref="C163:J163"/>
    <mergeCell ref="C193:J193"/>
    <mergeCell ref="H194:J194"/>
    <mergeCell ref="H196:J196"/>
    <mergeCell ref="H197:J197"/>
    <mergeCell ref="H198:J198"/>
    <mergeCell ref="H206:J206"/>
    <mergeCell ref="H208:J208"/>
    <mergeCell ref="H209:J209"/>
    <mergeCell ref="H210:J210"/>
    <mergeCell ref="H211:J211"/>
    <mergeCell ref="H199:J199"/>
    <mergeCell ref="H200:J200"/>
    <mergeCell ref="H202:J202"/>
    <mergeCell ref="H203:J203"/>
    <mergeCell ref="H204:J204"/>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C52"/>
  <sheetViews>
    <sheetView view="pageBreakPreview" zoomScaleSheetLayoutView="100" zoomScalePageLayoutView="0" workbookViewId="0" topLeftCell="A1">
      <selection activeCell="H12" sqref="H12"/>
    </sheetView>
  </sheetViews>
  <sheetFormatPr defaultColWidth="8.8515625" defaultRowHeight="13.5"/>
  <cols>
    <col min="1" max="1" width="5.00390625" style="606" customWidth="1"/>
    <col min="2" max="2" width="2.8515625" style="606" customWidth="1"/>
    <col min="3" max="3" width="83.7109375" style="606" customWidth="1"/>
    <col min="4" max="16384" width="8.8515625" style="606" customWidth="1"/>
  </cols>
  <sheetData>
    <row r="1" spans="1:3" ht="16.5">
      <c r="A1" s="605" t="s">
        <v>1471</v>
      </c>
      <c r="B1" s="605"/>
      <c r="C1" s="605"/>
    </row>
    <row r="2" spans="1:3" ht="15">
      <c r="A2" s="394"/>
      <c r="B2" s="607"/>
      <c r="C2" s="607"/>
    </row>
    <row r="3" spans="1:3" ht="118.5" customHeight="1">
      <c r="A3" s="608" t="s">
        <v>1472</v>
      </c>
      <c r="B3" s="608"/>
      <c r="C3" s="608"/>
    </row>
    <row r="4" spans="1:3" ht="17.25" customHeight="1">
      <c r="A4" s="608" t="s">
        <v>1473</v>
      </c>
      <c r="B4" s="608"/>
      <c r="C4" s="608"/>
    </row>
    <row r="5" spans="1:3" ht="51.75" customHeight="1">
      <c r="A5" s="609" t="s">
        <v>1474</v>
      </c>
      <c r="B5" s="609"/>
      <c r="C5" s="609"/>
    </row>
    <row r="6" spans="1:3" ht="16.5" customHeight="1">
      <c r="A6" s="608" t="s">
        <v>1475</v>
      </c>
      <c r="B6" s="608"/>
      <c r="C6" s="608"/>
    </row>
    <row r="7" spans="1:3" ht="34.5" customHeight="1">
      <c r="A7" s="608" t="s">
        <v>1476</v>
      </c>
      <c r="B7" s="608"/>
      <c r="C7" s="608"/>
    </row>
    <row r="8" spans="1:3" ht="15">
      <c r="A8" s="610"/>
      <c r="B8" s="611"/>
      <c r="C8" s="611"/>
    </row>
    <row r="9" spans="1:3" ht="16.5">
      <c r="A9" s="612" t="s">
        <v>1477</v>
      </c>
      <c r="B9" s="612"/>
      <c r="C9" s="612"/>
    </row>
    <row r="10" spans="1:3" ht="40.5" customHeight="1">
      <c r="A10" s="613" t="s">
        <v>1478</v>
      </c>
      <c r="B10" s="614"/>
      <c r="C10" s="614"/>
    </row>
    <row r="11" spans="1:3" ht="43.5" customHeight="1">
      <c r="A11" s="615" t="s">
        <v>1479</v>
      </c>
      <c r="B11" s="616" t="s">
        <v>1480</v>
      </c>
      <c r="C11" s="616"/>
    </row>
    <row r="12" spans="1:3" ht="82.5" customHeight="1">
      <c r="A12" s="615" t="s">
        <v>1481</v>
      </c>
      <c r="B12" s="617" t="s">
        <v>1482</v>
      </c>
      <c r="C12" s="618"/>
    </row>
    <row r="13" spans="1:3" ht="111" customHeight="1">
      <c r="A13" s="615" t="s">
        <v>1483</v>
      </c>
      <c r="B13" s="617" t="s">
        <v>1484</v>
      </c>
      <c r="C13" s="618"/>
    </row>
    <row r="14" spans="1:3" ht="101.25" customHeight="1">
      <c r="A14" s="615" t="s">
        <v>1485</v>
      </c>
      <c r="B14" s="618" t="s">
        <v>1486</v>
      </c>
      <c r="C14" s="618"/>
    </row>
    <row r="15" spans="1:3" ht="120.75" customHeight="1">
      <c r="A15" s="615" t="s">
        <v>1487</v>
      </c>
      <c r="B15" s="618" t="s">
        <v>1488</v>
      </c>
      <c r="C15" s="618"/>
    </row>
    <row r="16" spans="1:3" ht="102" customHeight="1">
      <c r="A16" s="615" t="s">
        <v>1489</v>
      </c>
      <c r="B16" s="618" t="s">
        <v>1490</v>
      </c>
      <c r="C16" s="618"/>
    </row>
    <row r="17" spans="1:3" ht="165.75" customHeight="1">
      <c r="A17" s="615" t="s">
        <v>1491</v>
      </c>
      <c r="B17" s="618" t="s">
        <v>1492</v>
      </c>
      <c r="C17" s="618"/>
    </row>
    <row r="18" spans="1:3" ht="177" customHeight="1">
      <c r="A18" s="615" t="s">
        <v>1493</v>
      </c>
      <c r="B18" s="618" t="s">
        <v>1494</v>
      </c>
      <c r="C18" s="618"/>
    </row>
    <row r="19" spans="1:3" ht="51.75" customHeight="1">
      <c r="A19" s="615" t="s">
        <v>1495</v>
      </c>
      <c r="B19" s="618" t="s">
        <v>1496</v>
      </c>
      <c r="C19" s="618"/>
    </row>
    <row r="20" spans="1:3" ht="50.25" customHeight="1">
      <c r="A20" s="610"/>
      <c r="B20" s="619" t="s">
        <v>1497</v>
      </c>
      <c r="C20" s="620" t="s">
        <v>1498</v>
      </c>
    </row>
    <row r="21" spans="1:3" ht="15">
      <c r="A21" s="610"/>
      <c r="B21" s="619" t="s">
        <v>1497</v>
      </c>
      <c r="C21" s="620" t="s">
        <v>1499</v>
      </c>
    </row>
    <row r="22" spans="1:3" ht="15">
      <c r="A22" s="610"/>
      <c r="B22" s="619" t="s">
        <v>1497</v>
      </c>
      <c r="C22" s="620" t="s">
        <v>1500</v>
      </c>
    </row>
    <row r="23" spans="1:3" ht="66.75" customHeight="1">
      <c r="A23" s="610"/>
      <c r="B23" s="619" t="s">
        <v>1497</v>
      </c>
      <c r="C23" s="621" t="s">
        <v>1501</v>
      </c>
    </row>
    <row r="24" spans="1:3" ht="17.25" customHeight="1">
      <c r="A24" s="610"/>
      <c r="B24" s="619" t="s">
        <v>1497</v>
      </c>
      <c r="C24" s="620" t="s">
        <v>1502</v>
      </c>
    </row>
    <row r="25" spans="1:3" ht="44.25" customHeight="1">
      <c r="A25" s="610"/>
      <c r="B25" s="619" t="s">
        <v>1497</v>
      </c>
      <c r="C25" s="620" t="s">
        <v>1503</v>
      </c>
    </row>
    <row r="26" spans="1:3" ht="49.5" customHeight="1">
      <c r="A26" s="610"/>
      <c r="B26" s="619" t="s">
        <v>1497</v>
      </c>
      <c r="C26" s="620" t="s">
        <v>1504</v>
      </c>
    </row>
    <row r="27" spans="1:3" ht="51" customHeight="1">
      <c r="A27" s="610"/>
      <c r="B27" s="619" t="s">
        <v>1497</v>
      </c>
      <c r="C27" s="620" t="s">
        <v>1505</v>
      </c>
    </row>
    <row r="28" spans="1:3" ht="36.75" customHeight="1">
      <c r="A28" s="610"/>
      <c r="B28" s="619" t="s">
        <v>1497</v>
      </c>
      <c r="C28" s="620" t="s">
        <v>1506</v>
      </c>
    </row>
    <row r="29" spans="1:3" ht="33.75" customHeight="1">
      <c r="A29" s="610"/>
      <c r="B29" s="619" t="s">
        <v>1497</v>
      </c>
      <c r="C29" s="620" t="s">
        <v>1507</v>
      </c>
    </row>
    <row r="30" spans="1:3" ht="29.25" customHeight="1">
      <c r="A30" s="610"/>
      <c r="B30" s="619" t="s">
        <v>1497</v>
      </c>
      <c r="C30" s="620" t="s">
        <v>1508</v>
      </c>
    </row>
    <row r="31" spans="1:3" ht="17.25" customHeight="1">
      <c r="A31" s="610"/>
      <c r="B31" s="619" t="s">
        <v>1497</v>
      </c>
      <c r="C31" s="620" t="s">
        <v>1509</v>
      </c>
    </row>
    <row r="32" spans="1:3" ht="54" customHeight="1">
      <c r="A32" s="610"/>
      <c r="B32" s="622" t="s">
        <v>1510</v>
      </c>
      <c r="C32" s="622"/>
    </row>
    <row r="33" spans="1:3" ht="64.5" customHeight="1">
      <c r="A33" s="615" t="s">
        <v>1511</v>
      </c>
      <c r="B33" s="623" t="s">
        <v>1512</v>
      </c>
      <c r="C33" s="623"/>
    </row>
    <row r="34" spans="1:3" ht="20.25" customHeight="1">
      <c r="A34" s="610"/>
      <c r="B34" s="619" t="s">
        <v>1497</v>
      </c>
      <c r="C34" s="624" t="s">
        <v>1513</v>
      </c>
    </row>
    <row r="35" spans="1:3" ht="44.25" customHeight="1">
      <c r="A35" s="610"/>
      <c r="B35" s="619" t="s">
        <v>1497</v>
      </c>
      <c r="C35" s="624" t="s">
        <v>1514</v>
      </c>
    </row>
    <row r="36" spans="1:3" ht="37.5" customHeight="1">
      <c r="A36" s="610"/>
      <c r="B36" s="619" t="s">
        <v>1497</v>
      </c>
      <c r="C36" s="624" t="s">
        <v>1515</v>
      </c>
    </row>
    <row r="37" spans="1:3" ht="36" customHeight="1">
      <c r="A37" s="610"/>
      <c r="B37" s="619" t="s">
        <v>1497</v>
      </c>
      <c r="C37" s="624" t="s">
        <v>1516</v>
      </c>
    </row>
    <row r="38" spans="1:3" ht="16.5" customHeight="1">
      <c r="A38" s="610"/>
      <c r="B38" s="619" t="s">
        <v>1497</v>
      </c>
      <c r="C38" s="624" t="s">
        <v>1517</v>
      </c>
    </row>
    <row r="39" spans="1:3" ht="16.5" customHeight="1">
      <c r="A39" s="610"/>
      <c r="B39" s="619" t="s">
        <v>1497</v>
      </c>
      <c r="C39" s="624" t="s">
        <v>1518</v>
      </c>
    </row>
    <row r="40" spans="1:3" ht="40.5" customHeight="1">
      <c r="A40" s="610"/>
      <c r="B40" s="619" t="s">
        <v>1497</v>
      </c>
      <c r="C40" s="624" t="s">
        <v>1519</v>
      </c>
    </row>
    <row r="41" spans="1:3" ht="72" customHeight="1">
      <c r="A41" s="610"/>
      <c r="B41" s="619" t="s">
        <v>1497</v>
      </c>
      <c r="C41" s="624" t="s">
        <v>1520</v>
      </c>
    </row>
    <row r="42" spans="1:3" ht="33" customHeight="1">
      <c r="A42" s="610"/>
      <c r="B42" s="619" t="s">
        <v>1497</v>
      </c>
      <c r="C42" s="624" t="s">
        <v>1521</v>
      </c>
    </row>
    <row r="43" spans="1:3" ht="33" customHeight="1">
      <c r="A43" s="610"/>
      <c r="B43" s="619" t="s">
        <v>1497</v>
      </c>
      <c r="C43" s="624" t="s">
        <v>1522</v>
      </c>
    </row>
    <row r="44" spans="1:3" ht="36" customHeight="1">
      <c r="A44" s="610"/>
      <c r="B44" s="619" t="s">
        <v>1497</v>
      </c>
      <c r="C44" s="624" t="s">
        <v>1523</v>
      </c>
    </row>
    <row r="45" spans="1:3" ht="15" customHeight="1">
      <c r="A45" s="610"/>
      <c r="B45" s="619" t="s">
        <v>1497</v>
      </c>
      <c r="C45" s="624" t="s">
        <v>1524</v>
      </c>
    </row>
    <row r="46" spans="1:3" ht="36.75" customHeight="1">
      <c r="A46" s="610"/>
      <c r="B46" s="619" t="s">
        <v>1497</v>
      </c>
      <c r="C46" s="624" t="s">
        <v>1525</v>
      </c>
    </row>
    <row r="47" spans="1:3" ht="18" customHeight="1">
      <c r="A47" s="610"/>
      <c r="B47" s="619" t="s">
        <v>1497</v>
      </c>
      <c r="C47" s="624" t="s">
        <v>1526</v>
      </c>
    </row>
    <row r="48" spans="1:3" ht="60" customHeight="1">
      <c r="A48" s="610"/>
      <c r="B48" s="618" t="s">
        <v>1527</v>
      </c>
      <c r="C48" s="618"/>
    </row>
    <row r="49" spans="1:3" ht="15">
      <c r="A49" s="610"/>
      <c r="B49" s="619"/>
      <c r="C49" s="611"/>
    </row>
    <row r="50" spans="1:3" ht="16.5">
      <c r="A50" s="612" t="s">
        <v>1528</v>
      </c>
      <c r="B50" s="612"/>
      <c r="C50" s="612"/>
    </row>
    <row r="51" spans="1:3" ht="15">
      <c r="A51" s="610"/>
      <c r="B51" s="619"/>
      <c r="C51" s="611"/>
    </row>
    <row r="52" spans="1:3" ht="168" customHeight="1">
      <c r="A52" s="625" t="s">
        <v>1529</v>
      </c>
      <c r="B52" s="625"/>
      <c r="C52" s="625"/>
    </row>
  </sheetData>
  <sheetProtection password="F116" sheet="1" objects="1" scenarios="1"/>
  <mergeCells count="22">
    <mergeCell ref="B33:C33"/>
    <mergeCell ref="B48:C48"/>
    <mergeCell ref="A50:C50"/>
    <mergeCell ref="A52:C52"/>
    <mergeCell ref="B15:C15"/>
    <mergeCell ref="B16:C16"/>
    <mergeCell ref="B17:C17"/>
    <mergeCell ref="B18:C18"/>
    <mergeCell ref="B19:C19"/>
    <mergeCell ref="B32:C32"/>
    <mergeCell ref="A9:C9"/>
    <mergeCell ref="A10:C10"/>
    <mergeCell ref="B11:C11"/>
    <mergeCell ref="B12:C12"/>
    <mergeCell ref="B13:C13"/>
    <mergeCell ref="B14:C14"/>
    <mergeCell ref="A1:C1"/>
    <mergeCell ref="A3:C3"/>
    <mergeCell ref="A4:C4"/>
    <mergeCell ref="A5:C5"/>
    <mergeCell ref="A6:C6"/>
    <mergeCell ref="A7:C7"/>
  </mergeCells>
  <printOptions/>
  <pageMargins left="0.7086614173228347" right="0.7086614173228347" top="0.7874015748031497" bottom="0.7874015748031497" header="0.31496062992125984" footer="0.31496062992125984"/>
  <pageSetup fitToHeight="0" fitToWidth="1"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CM6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3.5"/>
  <cols>
    <col min="1" max="1" width="7.140625" style="0" customWidth="1"/>
    <col min="2" max="2" width="1.421875" style="0" customWidth="1"/>
    <col min="3" max="3" width="3.57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57421875" style="0" customWidth="1"/>
    <col min="43" max="43" width="13.421875" style="0" customWidth="1"/>
    <col min="44" max="44" width="11.7109375" style="0" customWidth="1"/>
    <col min="45" max="47" width="22.140625" style="0" hidden="1" customWidth="1"/>
    <col min="48" max="52" width="18.57421875" style="0" hidden="1" customWidth="1"/>
    <col min="53" max="53" width="16.421875" style="0" hidden="1" customWidth="1"/>
    <col min="54" max="54" width="21.421875" style="0" hidden="1" customWidth="1"/>
    <col min="55" max="56" width="16.421875" style="0" hidden="1" customWidth="1"/>
    <col min="57" max="57" width="57.00390625" style="0" customWidth="1"/>
    <col min="71" max="91" width="0" style="0" hidden="1" customWidth="1"/>
  </cols>
  <sheetData>
    <row r="1" spans="1:74" ht="21" customHeight="1">
      <c r="A1" s="253" t="s">
        <v>0</v>
      </c>
      <c r="B1" s="254"/>
      <c r="C1" s="254"/>
      <c r="D1" s="255" t="s">
        <v>1</v>
      </c>
      <c r="E1" s="254"/>
      <c r="F1" s="254"/>
      <c r="G1" s="254"/>
      <c r="H1" s="254"/>
      <c r="I1" s="254"/>
      <c r="J1" s="254"/>
      <c r="K1" s="256" t="s">
        <v>1177</v>
      </c>
      <c r="L1" s="256"/>
      <c r="M1" s="256"/>
      <c r="N1" s="256"/>
      <c r="O1" s="256"/>
      <c r="P1" s="256"/>
      <c r="Q1" s="256"/>
      <c r="R1" s="256"/>
      <c r="S1" s="256"/>
      <c r="T1" s="254"/>
      <c r="U1" s="254"/>
      <c r="V1" s="254"/>
      <c r="W1" s="256" t="s">
        <v>1178</v>
      </c>
      <c r="X1" s="256"/>
      <c r="Y1" s="256"/>
      <c r="Z1" s="256"/>
      <c r="AA1" s="256"/>
      <c r="AB1" s="256"/>
      <c r="AC1" s="256"/>
      <c r="AD1" s="256"/>
      <c r="AE1" s="256"/>
      <c r="AF1" s="256"/>
      <c r="AG1" s="256"/>
      <c r="AH1" s="256"/>
      <c r="AI1" s="248"/>
      <c r="AJ1" s="16"/>
      <c r="AK1" s="16"/>
      <c r="AL1" s="16"/>
      <c r="AM1" s="16"/>
      <c r="AN1" s="16"/>
      <c r="AO1" s="16"/>
      <c r="AP1" s="16"/>
      <c r="AQ1" s="16"/>
      <c r="AR1" s="16"/>
      <c r="AS1" s="16"/>
      <c r="AT1" s="16"/>
      <c r="AU1" s="16"/>
      <c r="AV1" s="16"/>
      <c r="AW1" s="16"/>
      <c r="AX1" s="16"/>
      <c r="AY1" s="16"/>
      <c r="AZ1" s="16"/>
      <c r="BA1" s="15" t="s">
        <v>2</v>
      </c>
      <c r="BB1" s="15" t="s">
        <v>3</v>
      </c>
      <c r="BC1" s="16"/>
      <c r="BD1" s="16"/>
      <c r="BE1" s="16"/>
      <c r="BF1" s="16"/>
      <c r="BG1" s="16"/>
      <c r="BH1" s="16"/>
      <c r="BI1" s="16"/>
      <c r="BJ1" s="16"/>
      <c r="BK1" s="16"/>
      <c r="BL1" s="16"/>
      <c r="BM1" s="16"/>
      <c r="BN1" s="16"/>
      <c r="BO1" s="16"/>
      <c r="BP1" s="16"/>
      <c r="BQ1" s="16"/>
      <c r="BR1" s="16"/>
      <c r="BT1" s="17" t="s">
        <v>4</v>
      </c>
      <c r="BU1" s="17" t="s">
        <v>4</v>
      </c>
      <c r="BV1" s="17" t="s">
        <v>5</v>
      </c>
    </row>
    <row r="2" spans="3:72" ht="36.75" customHeight="1">
      <c r="AR2" s="340"/>
      <c r="AS2" s="340"/>
      <c r="AT2" s="340"/>
      <c r="AU2" s="340"/>
      <c r="AV2" s="340"/>
      <c r="AW2" s="340"/>
      <c r="AX2" s="340"/>
      <c r="AY2" s="340"/>
      <c r="AZ2" s="340"/>
      <c r="BA2" s="340"/>
      <c r="BB2" s="340"/>
      <c r="BC2" s="340"/>
      <c r="BD2" s="340"/>
      <c r="BE2" s="340"/>
      <c r="BS2" s="18" t="s">
        <v>6</v>
      </c>
      <c r="BT2" s="18" t="s">
        <v>7</v>
      </c>
    </row>
    <row r="3" spans="2:72" ht="6.7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6</v>
      </c>
      <c r="BT3" s="18" t="s">
        <v>8</v>
      </c>
    </row>
    <row r="4" spans="2:71" ht="36.7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5"/>
      <c r="AS4" s="26" t="s">
        <v>10</v>
      </c>
      <c r="BE4" s="27" t="s">
        <v>11</v>
      </c>
      <c r="BS4" s="18" t="s">
        <v>12</v>
      </c>
    </row>
    <row r="5" spans="2:71" ht="14.25" customHeight="1">
      <c r="B5" s="22"/>
      <c r="C5" s="23"/>
      <c r="D5" s="28" t="s">
        <v>13</v>
      </c>
      <c r="E5" s="23"/>
      <c r="F5" s="23"/>
      <c r="G5" s="23"/>
      <c r="H5" s="23"/>
      <c r="I5" s="23"/>
      <c r="J5" s="23"/>
      <c r="K5" s="372" t="s">
        <v>14</v>
      </c>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23"/>
      <c r="AQ5" s="25"/>
      <c r="BE5" s="370" t="s">
        <v>15</v>
      </c>
      <c r="BS5" s="18" t="s">
        <v>6</v>
      </c>
    </row>
    <row r="6" spans="2:71" ht="36.75" customHeight="1">
      <c r="B6" s="22"/>
      <c r="C6" s="23"/>
      <c r="D6" s="30" t="s">
        <v>16</v>
      </c>
      <c r="E6" s="23"/>
      <c r="F6" s="23"/>
      <c r="G6" s="23"/>
      <c r="H6" s="23"/>
      <c r="I6" s="23"/>
      <c r="J6" s="23"/>
      <c r="K6" s="374" t="s">
        <v>17</v>
      </c>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23"/>
      <c r="AQ6" s="25"/>
      <c r="BE6" s="340"/>
      <c r="BS6" s="18" t="s">
        <v>18</v>
      </c>
    </row>
    <row r="7" spans="2:71" ht="14.25" customHeight="1">
      <c r="B7" s="22"/>
      <c r="C7" s="23"/>
      <c r="D7" s="31" t="s">
        <v>19</v>
      </c>
      <c r="E7" s="23"/>
      <c r="F7" s="23"/>
      <c r="G7" s="23"/>
      <c r="H7" s="23"/>
      <c r="I7" s="23"/>
      <c r="J7" s="23"/>
      <c r="K7" s="29"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1" t="s">
        <v>21</v>
      </c>
      <c r="AL7" s="23"/>
      <c r="AM7" s="23"/>
      <c r="AN7" s="29" t="s">
        <v>20</v>
      </c>
      <c r="AO7" s="23"/>
      <c r="AP7" s="23"/>
      <c r="AQ7" s="25"/>
      <c r="BE7" s="340"/>
      <c r="BS7" s="18" t="s">
        <v>22</v>
      </c>
    </row>
    <row r="8" spans="2:71" ht="14.25" customHeight="1">
      <c r="B8" s="22"/>
      <c r="C8" s="23"/>
      <c r="D8" s="31" t="s">
        <v>23</v>
      </c>
      <c r="E8" s="23"/>
      <c r="F8" s="23"/>
      <c r="G8" s="23"/>
      <c r="H8" s="23"/>
      <c r="I8" s="23"/>
      <c r="J8" s="23"/>
      <c r="K8" s="29" t="s">
        <v>24</v>
      </c>
      <c r="L8" s="23"/>
      <c r="M8" s="23"/>
      <c r="N8" s="23"/>
      <c r="O8" s="23"/>
      <c r="P8" s="23"/>
      <c r="Q8" s="23"/>
      <c r="R8" s="23"/>
      <c r="S8" s="23"/>
      <c r="T8" s="23"/>
      <c r="U8" s="23"/>
      <c r="V8" s="23"/>
      <c r="W8" s="23"/>
      <c r="X8" s="23"/>
      <c r="Y8" s="23"/>
      <c r="Z8" s="23"/>
      <c r="AA8" s="23"/>
      <c r="AB8" s="23"/>
      <c r="AC8" s="23"/>
      <c r="AD8" s="23"/>
      <c r="AE8" s="23"/>
      <c r="AF8" s="23"/>
      <c r="AG8" s="23"/>
      <c r="AH8" s="23"/>
      <c r="AI8" s="23"/>
      <c r="AJ8" s="23"/>
      <c r="AK8" s="31" t="s">
        <v>25</v>
      </c>
      <c r="AL8" s="23"/>
      <c r="AM8" s="23"/>
      <c r="AN8" s="32" t="s">
        <v>26</v>
      </c>
      <c r="AO8" s="23"/>
      <c r="AP8" s="23"/>
      <c r="AQ8" s="25"/>
      <c r="BE8" s="340"/>
      <c r="BS8" s="18" t="s">
        <v>27</v>
      </c>
    </row>
    <row r="9" spans="2:71" ht="14.2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5"/>
      <c r="BE9" s="340"/>
      <c r="BS9" s="18" t="s">
        <v>28</v>
      </c>
    </row>
    <row r="10" spans="2:71" ht="14.25" customHeight="1">
      <c r="B10" s="22"/>
      <c r="C10" s="23"/>
      <c r="D10" s="31" t="s">
        <v>29</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1" t="s">
        <v>30</v>
      </c>
      <c r="AL10" s="23"/>
      <c r="AM10" s="23"/>
      <c r="AN10" s="29" t="s">
        <v>20</v>
      </c>
      <c r="AO10" s="23"/>
      <c r="AP10" s="23"/>
      <c r="AQ10" s="25"/>
      <c r="BE10" s="340"/>
      <c r="BS10" s="18" t="s">
        <v>18</v>
      </c>
    </row>
    <row r="11" spans="2:71" ht="18" customHeight="1">
      <c r="B11" s="22"/>
      <c r="C11" s="23"/>
      <c r="D11" s="23"/>
      <c r="E11" s="29" t="s">
        <v>31</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1" t="s">
        <v>32</v>
      </c>
      <c r="AL11" s="23"/>
      <c r="AM11" s="23"/>
      <c r="AN11" s="29" t="s">
        <v>20</v>
      </c>
      <c r="AO11" s="23"/>
      <c r="AP11" s="23"/>
      <c r="AQ11" s="25"/>
      <c r="BE11" s="340"/>
      <c r="BS11" s="18" t="s">
        <v>18</v>
      </c>
    </row>
    <row r="12" spans="2:71" ht="6.7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5"/>
      <c r="BE12" s="340"/>
      <c r="BS12" s="18" t="s">
        <v>18</v>
      </c>
    </row>
    <row r="13" spans="2:71" ht="14.25" customHeight="1">
      <c r="B13" s="22"/>
      <c r="C13" s="23"/>
      <c r="D13" s="31" t="s">
        <v>33</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1" t="s">
        <v>30</v>
      </c>
      <c r="AL13" s="23"/>
      <c r="AM13" s="23"/>
      <c r="AN13" s="33" t="s">
        <v>34</v>
      </c>
      <c r="AO13" s="23"/>
      <c r="AP13" s="23"/>
      <c r="AQ13" s="25"/>
      <c r="BE13" s="340"/>
      <c r="BS13" s="18" t="s">
        <v>18</v>
      </c>
    </row>
    <row r="14" spans="2:71" ht="15">
      <c r="B14" s="22"/>
      <c r="C14" s="23"/>
      <c r="D14" s="23"/>
      <c r="E14" s="375" t="s">
        <v>34</v>
      </c>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1" t="s">
        <v>32</v>
      </c>
      <c r="AL14" s="23"/>
      <c r="AM14" s="23"/>
      <c r="AN14" s="33" t="s">
        <v>34</v>
      </c>
      <c r="AO14" s="23"/>
      <c r="AP14" s="23"/>
      <c r="AQ14" s="25"/>
      <c r="BE14" s="340"/>
      <c r="BS14" s="18" t="s">
        <v>18</v>
      </c>
    </row>
    <row r="15" spans="2:71" ht="6.7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5"/>
      <c r="BE15" s="340"/>
      <c r="BS15" s="18" t="s">
        <v>4</v>
      </c>
    </row>
    <row r="16" spans="2:71" ht="14.25" customHeight="1">
      <c r="B16" s="22"/>
      <c r="C16" s="23"/>
      <c r="D16" s="31" t="s">
        <v>35</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1" t="s">
        <v>30</v>
      </c>
      <c r="AL16" s="23"/>
      <c r="AM16" s="23"/>
      <c r="AN16" s="29" t="s">
        <v>20</v>
      </c>
      <c r="AO16" s="23"/>
      <c r="AP16" s="23"/>
      <c r="AQ16" s="25"/>
      <c r="BE16" s="340"/>
      <c r="BS16" s="18" t="s">
        <v>4</v>
      </c>
    </row>
    <row r="17" spans="2:71" ht="18" customHeight="1">
      <c r="B17" s="22"/>
      <c r="C17" s="23"/>
      <c r="D17" s="23"/>
      <c r="E17" s="29" t="s">
        <v>24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1" t="s">
        <v>32</v>
      </c>
      <c r="AL17" s="23"/>
      <c r="AM17" s="23"/>
      <c r="AN17" s="29" t="s">
        <v>20</v>
      </c>
      <c r="AO17" s="23"/>
      <c r="AP17" s="23"/>
      <c r="AQ17" s="25"/>
      <c r="BE17" s="340"/>
      <c r="BS17" s="18" t="s">
        <v>36</v>
      </c>
    </row>
    <row r="18" spans="2:71" ht="6.7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5"/>
      <c r="BE18" s="340"/>
      <c r="BS18" s="18" t="s">
        <v>6</v>
      </c>
    </row>
    <row r="19" spans="2:71" ht="14.25" customHeight="1">
      <c r="B19" s="22"/>
      <c r="C19" s="23"/>
      <c r="D19" s="31"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5"/>
      <c r="BE19" s="340"/>
      <c r="BS19" s="18" t="s">
        <v>6</v>
      </c>
    </row>
    <row r="20" spans="2:71" ht="20.25" customHeight="1">
      <c r="B20" s="22"/>
      <c r="C20" s="23"/>
      <c r="D20" s="23"/>
      <c r="E20" s="376" t="s">
        <v>20</v>
      </c>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23"/>
      <c r="AP20" s="23"/>
      <c r="AQ20" s="25"/>
      <c r="BE20" s="340"/>
      <c r="BS20" s="18" t="s">
        <v>4</v>
      </c>
    </row>
    <row r="21" spans="2:57" ht="6.7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5"/>
      <c r="BE21" s="340"/>
    </row>
    <row r="22" spans="2:57" ht="6.75" customHeight="1">
      <c r="B22" s="22"/>
      <c r="C22" s="2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3"/>
      <c r="AQ22" s="25"/>
      <c r="BE22" s="340"/>
    </row>
    <row r="23" spans="2:57" s="1" customFormat="1" ht="25.5" customHeight="1">
      <c r="B23" s="35"/>
      <c r="C23" s="36"/>
      <c r="D23" s="37" t="s">
        <v>38</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77">
        <f>ROUND(AG51,2)</f>
        <v>0</v>
      </c>
      <c r="AL23" s="378"/>
      <c r="AM23" s="378"/>
      <c r="AN23" s="378"/>
      <c r="AO23" s="378"/>
      <c r="AP23" s="36"/>
      <c r="AQ23" s="39"/>
      <c r="BE23" s="361"/>
    </row>
    <row r="24" spans="2:57" s="1" customFormat="1" ht="6.7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361"/>
    </row>
    <row r="25" spans="2:57" s="1" customFormat="1" ht="13.5">
      <c r="B25" s="35"/>
      <c r="C25" s="36"/>
      <c r="D25" s="36"/>
      <c r="E25" s="36"/>
      <c r="F25" s="36"/>
      <c r="G25" s="36"/>
      <c r="H25" s="36"/>
      <c r="I25" s="36"/>
      <c r="J25" s="36"/>
      <c r="K25" s="36"/>
      <c r="L25" s="379" t="s">
        <v>39</v>
      </c>
      <c r="M25" s="366"/>
      <c r="N25" s="366"/>
      <c r="O25" s="366"/>
      <c r="P25" s="36"/>
      <c r="Q25" s="36"/>
      <c r="R25" s="36"/>
      <c r="S25" s="36"/>
      <c r="T25" s="36"/>
      <c r="U25" s="36"/>
      <c r="V25" s="36"/>
      <c r="W25" s="379" t="s">
        <v>40</v>
      </c>
      <c r="X25" s="366"/>
      <c r="Y25" s="366"/>
      <c r="Z25" s="366"/>
      <c r="AA25" s="366"/>
      <c r="AB25" s="366"/>
      <c r="AC25" s="366"/>
      <c r="AD25" s="366"/>
      <c r="AE25" s="366"/>
      <c r="AF25" s="36"/>
      <c r="AG25" s="36"/>
      <c r="AH25" s="36"/>
      <c r="AI25" s="36"/>
      <c r="AJ25" s="36"/>
      <c r="AK25" s="379" t="s">
        <v>41</v>
      </c>
      <c r="AL25" s="366"/>
      <c r="AM25" s="366"/>
      <c r="AN25" s="366"/>
      <c r="AO25" s="366"/>
      <c r="AP25" s="36"/>
      <c r="AQ25" s="39"/>
      <c r="BE25" s="361"/>
    </row>
    <row r="26" spans="2:57" s="2" customFormat="1" ht="14.25" customHeight="1">
      <c r="B26" s="41"/>
      <c r="C26" s="42"/>
      <c r="D26" s="43" t="s">
        <v>42</v>
      </c>
      <c r="E26" s="42"/>
      <c r="F26" s="43" t="s">
        <v>43</v>
      </c>
      <c r="G26" s="42"/>
      <c r="H26" s="42"/>
      <c r="I26" s="42"/>
      <c r="J26" s="42"/>
      <c r="K26" s="42"/>
      <c r="L26" s="367">
        <v>0.21</v>
      </c>
      <c r="M26" s="368"/>
      <c r="N26" s="368"/>
      <c r="O26" s="368"/>
      <c r="P26" s="42"/>
      <c r="Q26" s="42"/>
      <c r="R26" s="42"/>
      <c r="S26" s="42"/>
      <c r="T26" s="42"/>
      <c r="U26" s="42"/>
      <c r="V26" s="42"/>
      <c r="W26" s="369">
        <f>ROUND(AZ51,2)</f>
        <v>0</v>
      </c>
      <c r="X26" s="368"/>
      <c r="Y26" s="368"/>
      <c r="Z26" s="368"/>
      <c r="AA26" s="368"/>
      <c r="AB26" s="368"/>
      <c r="AC26" s="368"/>
      <c r="AD26" s="368"/>
      <c r="AE26" s="368"/>
      <c r="AF26" s="42"/>
      <c r="AG26" s="42"/>
      <c r="AH26" s="42"/>
      <c r="AI26" s="42"/>
      <c r="AJ26" s="42"/>
      <c r="AK26" s="369">
        <f>ROUND(AV51,2)</f>
        <v>0</v>
      </c>
      <c r="AL26" s="368"/>
      <c r="AM26" s="368"/>
      <c r="AN26" s="368"/>
      <c r="AO26" s="368"/>
      <c r="AP26" s="42"/>
      <c r="AQ26" s="44"/>
      <c r="BE26" s="371"/>
    </row>
    <row r="27" spans="2:57" s="2" customFormat="1" ht="14.25" customHeight="1">
      <c r="B27" s="41"/>
      <c r="C27" s="42"/>
      <c r="D27" s="42"/>
      <c r="E27" s="42"/>
      <c r="F27" s="43" t="s">
        <v>44</v>
      </c>
      <c r="G27" s="42"/>
      <c r="H27" s="42"/>
      <c r="I27" s="42"/>
      <c r="J27" s="42"/>
      <c r="K27" s="42"/>
      <c r="L27" s="367">
        <v>0.15</v>
      </c>
      <c r="M27" s="368"/>
      <c r="N27" s="368"/>
      <c r="O27" s="368"/>
      <c r="P27" s="42"/>
      <c r="Q27" s="42"/>
      <c r="R27" s="42"/>
      <c r="S27" s="42"/>
      <c r="T27" s="42"/>
      <c r="U27" s="42"/>
      <c r="V27" s="42"/>
      <c r="W27" s="369">
        <f>ROUND(BA51,2)</f>
        <v>0</v>
      </c>
      <c r="X27" s="368"/>
      <c r="Y27" s="368"/>
      <c r="Z27" s="368"/>
      <c r="AA27" s="368"/>
      <c r="AB27" s="368"/>
      <c r="AC27" s="368"/>
      <c r="AD27" s="368"/>
      <c r="AE27" s="368"/>
      <c r="AF27" s="42"/>
      <c r="AG27" s="42"/>
      <c r="AH27" s="42"/>
      <c r="AI27" s="42"/>
      <c r="AJ27" s="42"/>
      <c r="AK27" s="369">
        <f>ROUND(AW51,2)</f>
        <v>0</v>
      </c>
      <c r="AL27" s="368"/>
      <c r="AM27" s="368"/>
      <c r="AN27" s="368"/>
      <c r="AO27" s="368"/>
      <c r="AP27" s="42"/>
      <c r="AQ27" s="44"/>
      <c r="BE27" s="371"/>
    </row>
    <row r="28" spans="2:57" s="2" customFormat="1" ht="14.25" customHeight="1" hidden="1">
      <c r="B28" s="41"/>
      <c r="C28" s="42"/>
      <c r="D28" s="42"/>
      <c r="E28" s="42"/>
      <c r="F28" s="43" t="s">
        <v>45</v>
      </c>
      <c r="G28" s="42"/>
      <c r="H28" s="42"/>
      <c r="I28" s="42"/>
      <c r="J28" s="42"/>
      <c r="K28" s="42"/>
      <c r="L28" s="367">
        <v>0.21</v>
      </c>
      <c r="M28" s="368"/>
      <c r="N28" s="368"/>
      <c r="O28" s="368"/>
      <c r="P28" s="42"/>
      <c r="Q28" s="42"/>
      <c r="R28" s="42"/>
      <c r="S28" s="42"/>
      <c r="T28" s="42"/>
      <c r="U28" s="42"/>
      <c r="V28" s="42"/>
      <c r="W28" s="369">
        <f>ROUND(BB51,2)</f>
        <v>0</v>
      </c>
      <c r="X28" s="368"/>
      <c r="Y28" s="368"/>
      <c r="Z28" s="368"/>
      <c r="AA28" s="368"/>
      <c r="AB28" s="368"/>
      <c r="AC28" s="368"/>
      <c r="AD28" s="368"/>
      <c r="AE28" s="368"/>
      <c r="AF28" s="42"/>
      <c r="AG28" s="42"/>
      <c r="AH28" s="42"/>
      <c r="AI28" s="42"/>
      <c r="AJ28" s="42"/>
      <c r="AK28" s="369">
        <v>0</v>
      </c>
      <c r="AL28" s="368"/>
      <c r="AM28" s="368"/>
      <c r="AN28" s="368"/>
      <c r="AO28" s="368"/>
      <c r="AP28" s="42"/>
      <c r="AQ28" s="44"/>
      <c r="BE28" s="371"/>
    </row>
    <row r="29" spans="2:57" s="2" customFormat="1" ht="14.25" customHeight="1" hidden="1">
      <c r="B29" s="41"/>
      <c r="C29" s="42"/>
      <c r="D29" s="42"/>
      <c r="E29" s="42"/>
      <c r="F29" s="43" t="s">
        <v>46</v>
      </c>
      <c r="G29" s="42"/>
      <c r="H29" s="42"/>
      <c r="I29" s="42"/>
      <c r="J29" s="42"/>
      <c r="K29" s="42"/>
      <c r="L29" s="367">
        <v>0.15</v>
      </c>
      <c r="M29" s="368"/>
      <c r="N29" s="368"/>
      <c r="O29" s="368"/>
      <c r="P29" s="42"/>
      <c r="Q29" s="42"/>
      <c r="R29" s="42"/>
      <c r="S29" s="42"/>
      <c r="T29" s="42"/>
      <c r="U29" s="42"/>
      <c r="V29" s="42"/>
      <c r="W29" s="369">
        <f>ROUND(BC51,2)</f>
        <v>0</v>
      </c>
      <c r="X29" s="368"/>
      <c r="Y29" s="368"/>
      <c r="Z29" s="368"/>
      <c r="AA29" s="368"/>
      <c r="AB29" s="368"/>
      <c r="AC29" s="368"/>
      <c r="AD29" s="368"/>
      <c r="AE29" s="368"/>
      <c r="AF29" s="42"/>
      <c r="AG29" s="42"/>
      <c r="AH29" s="42"/>
      <c r="AI29" s="42"/>
      <c r="AJ29" s="42"/>
      <c r="AK29" s="369">
        <v>0</v>
      </c>
      <c r="AL29" s="368"/>
      <c r="AM29" s="368"/>
      <c r="AN29" s="368"/>
      <c r="AO29" s="368"/>
      <c r="AP29" s="42"/>
      <c r="AQ29" s="44"/>
      <c r="BE29" s="371"/>
    </row>
    <row r="30" spans="2:57" s="2" customFormat="1" ht="14.25" customHeight="1" hidden="1">
      <c r="B30" s="41"/>
      <c r="C30" s="42"/>
      <c r="D30" s="42"/>
      <c r="E30" s="42"/>
      <c r="F30" s="43" t="s">
        <v>47</v>
      </c>
      <c r="G30" s="42"/>
      <c r="H30" s="42"/>
      <c r="I30" s="42"/>
      <c r="J30" s="42"/>
      <c r="K30" s="42"/>
      <c r="L30" s="367">
        <v>0</v>
      </c>
      <c r="M30" s="368"/>
      <c r="N30" s="368"/>
      <c r="O30" s="368"/>
      <c r="P30" s="42"/>
      <c r="Q30" s="42"/>
      <c r="R30" s="42"/>
      <c r="S30" s="42"/>
      <c r="T30" s="42"/>
      <c r="U30" s="42"/>
      <c r="V30" s="42"/>
      <c r="W30" s="369">
        <f>ROUND(BD51,2)</f>
        <v>0</v>
      </c>
      <c r="X30" s="368"/>
      <c r="Y30" s="368"/>
      <c r="Z30" s="368"/>
      <c r="AA30" s="368"/>
      <c r="AB30" s="368"/>
      <c r="AC30" s="368"/>
      <c r="AD30" s="368"/>
      <c r="AE30" s="368"/>
      <c r="AF30" s="42"/>
      <c r="AG30" s="42"/>
      <c r="AH30" s="42"/>
      <c r="AI30" s="42"/>
      <c r="AJ30" s="42"/>
      <c r="AK30" s="369">
        <v>0</v>
      </c>
      <c r="AL30" s="368"/>
      <c r="AM30" s="368"/>
      <c r="AN30" s="368"/>
      <c r="AO30" s="368"/>
      <c r="AP30" s="42"/>
      <c r="AQ30" s="44"/>
      <c r="BE30" s="371"/>
    </row>
    <row r="31" spans="2:57" s="1" customFormat="1" ht="6.7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361"/>
    </row>
    <row r="32" spans="2:57" s="1" customFormat="1" ht="25.5" customHeight="1">
      <c r="B32" s="35"/>
      <c r="C32" s="45"/>
      <c r="D32" s="46" t="s">
        <v>48</v>
      </c>
      <c r="E32" s="47"/>
      <c r="F32" s="47"/>
      <c r="G32" s="47"/>
      <c r="H32" s="47"/>
      <c r="I32" s="47"/>
      <c r="J32" s="47"/>
      <c r="K32" s="47"/>
      <c r="L32" s="47"/>
      <c r="M32" s="47"/>
      <c r="N32" s="47"/>
      <c r="O32" s="47"/>
      <c r="P32" s="47"/>
      <c r="Q32" s="47"/>
      <c r="R32" s="47"/>
      <c r="S32" s="47"/>
      <c r="T32" s="48" t="s">
        <v>49</v>
      </c>
      <c r="U32" s="47"/>
      <c r="V32" s="47"/>
      <c r="W32" s="47"/>
      <c r="X32" s="354" t="s">
        <v>50</v>
      </c>
      <c r="Y32" s="355"/>
      <c r="Z32" s="355"/>
      <c r="AA32" s="355"/>
      <c r="AB32" s="355"/>
      <c r="AC32" s="47"/>
      <c r="AD32" s="47"/>
      <c r="AE32" s="47"/>
      <c r="AF32" s="47"/>
      <c r="AG32" s="47"/>
      <c r="AH32" s="47"/>
      <c r="AI32" s="47"/>
      <c r="AJ32" s="47"/>
      <c r="AK32" s="356">
        <f>SUM(AK23:AK30)</f>
        <v>0</v>
      </c>
      <c r="AL32" s="355"/>
      <c r="AM32" s="355"/>
      <c r="AN32" s="355"/>
      <c r="AO32" s="357"/>
      <c r="AP32" s="45"/>
      <c r="AQ32" s="49"/>
      <c r="BE32" s="361"/>
    </row>
    <row r="33" spans="2:43" s="1" customFormat="1" ht="6.7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43" s="1" customFormat="1" ht="6.7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44" s="1" customFormat="1" ht="6.7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35"/>
    </row>
    <row r="39" spans="2:44" s="1" customFormat="1" ht="36.75" customHeight="1">
      <c r="B39" s="35"/>
      <c r="C39" s="55" t="s">
        <v>51</v>
      </c>
      <c r="AR39" s="35"/>
    </row>
    <row r="40" spans="2:44" s="1" customFormat="1" ht="6.75" customHeight="1">
      <c r="B40" s="35"/>
      <c r="AR40" s="35"/>
    </row>
    <row r="41" spans="2:44" s="3" customFormat="1" ht="14.25" customHeight="1">
      <c r="B41" s="56"/>
      <c r="C41" s="57" t="s">
        <v>13</v>
      </c>
      <c r="L41" s="3" t="str">
        <f>K5</f>
        <v>1813_2</v>
      </c>
      <c r="AR41" s="56"/>
    </row>
    <row r="42" spans="2:44" s="4" customFormat="1" ht="36.75" customHeight="1">
      <c r="B42" s="58"/>
      <c r="C42" s="59" t="s">
        <v>16</v>
      </c>
      <c r="L42" s="358" t="str">
        <f>K6</f>
        <v>PARKOVIŠTĚ OA U BUDOVY B, KZ a.s. - NEMOCNICE MOST, o.z.</v>
      </c>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R42" s="58"/>
    </row>
    <row r="43" spans="2:44" s="1" customFormat="1" ht="6.75" customHeight="1">
      <c r="B43" s="35"/>
      <c r="AR43" s="35"/>
    </row>
    <row r="44" spans="2:44" s="1" customFormat="1" ht="15">
      <c r="B44" s="35"/>
      <c r="C44" s="57" t="s">
        <v>23</v>
      </c>
      <c r="L44" s="60" t="str">
        <f>IF(K8="","",K8)</f>
        <v> </v>
      </c>
      <c r="AI44" s="57" t="s">
        <v>25</v>
      </c>
      <c r="AM44" s="360" t="str">
        <f>IF(AN8="","",AN8)</f>
        <v>12.4.2016</v>
      </c>
      <c r="AN44" s="361"/>
      <c r="AR44" s="35"/>
    </row>
    <row r="45" spans="2:44" s="1" customFormat="1" ht="6.75" customHeight="1">
      <c r="B45" s="35"/>
      <c r="AR45" s="35"/>
    </row>
    <row r="46" spans="2:56" s="1" customFormat="1" ht="15">
      <c r="B46" s="35"/>
      <c r="C46" s="57" t="s">
        <v>29</v>
      </c>
      <c r="L46" s="3" t="str">
        <f>IF(E11="","",E11)</f>
        <v>KRAJSKÁ ZDRAVOTNÍ a.s. ÚL</v>
      </c>
      <c r="AI46" s="57" t="s">
        <v>35</v>
      </c>
      <c r="AM46" s="362" t="str">
        <f>IF(E17="","",E17)</f>
        <v> </v>
      </c>
      <c r="AN46" s="361"/>
      <c r="AO46" s="361"/>
      <c r="AP46" s="361"/>
      <c r="AR46" s="35"/>
      <c r="AS46" s="363" t="s">
        <v>52</v>
      </c>
      <c r="AT46" s="364"/>
      <c r="AU46" s="62"/>
      <c r="AV46" s="62"/>
      <c r="AW46" s="62"/>
      <c r="AX46" s="62"/>
      <c r="AY46" s="62"/>
      <c r="AZ46" s="62"/>
      <c r="BA46" s="62"/>
      <c r="BB46" s="62"/>
      <c r="BC46" s="62"/>
      <c r="BD46" s="63"/>
    </row>
    <row r="47" spans="2:56" s="1" customFormat="1" ht="15">
      <c r="B47" s="35"/>
      <c r="C47" s="57" t="s">
        <v>33</v>
      </c>
      <c r="L47" s="3">
        <f>IF(E14="Vyplň údaj","",E14)</f>
      </c>
      <c r="AR47" s="35"/>
      <c r="AS47" s="365"/>
      <c r="AT47" s="366"/>
      <c r="AU47" s="36"/>
      <c r="AV47" s="36"/>
      <c r="AW47" s="36"/>
      <c r="AX47" s="36"/>
      <c r="AY47" s="36"/>
      <c r="AZ47" s="36"/>
      <c r="BA47" s="36"/>
      <c r="BB47" s="36"/>
      <c r="BC47" s="36"/>
      <c r="BD47" s="65"/>
    </row>
    <row r="48" spans="2:56" s="1" customFormat="1" ht="10.5" customHeight="1">
      <c r="B48" s="35"/>
      <c r="AR48" s="35"/>
      <c r="AS48" s="365"/>
      <c r="AT48" s="366"/>
      <c r="AU48" s="36"/>
      <c r="AV48" s="36"/>
      <c r="AW48" s="36"/>
      <c r="AX48" s="36"/>
      <c r="AY48" s="36"/>
      <c r="AZ48" s="36"/>
      <c r="BA48" s="36"/>
      <c r="BB48" s="36"/>
      <c r="BC48" s="36"/>
      <c r="BD48" s="65"/>
    </row>
    <row r="49" spans="2:56" s="1" customFormat="1" ht="29.25" customHeight="1">
      <c r="B49" s="35"/>
      <c r="C49" s="348" t="s">
        <v>53</v>
      </c>
      <c r="D49" s="349"/>
      <c r="E49" s="349"/>
      <c r="F49" s="349"/>
      <c r="G49" s="349"/>
      <c r="H49" s="66"/>
      <c r="I49" s="350" t="s">
        <v>54</v>
      </c>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51" t="s">
        <v>55</v>
      </c>
      <c r="AH49" s="349"/>
      <c r="AI49" s="349"/>
      <c r="AJ49" s="349"/>
      <c r="AK49" s="349"/>
      <c r="AL49" s="349"/>
      <c r="AM49" s="349"/>
      <c r="AN49" s="350" t="s">
        <v>56</v>
      </c>
      <c r="AO49" s="349"/>
      <c r="AP49" s="349"/>
      <c r="AQ49" s="67" t="s">
        <v>57</v>
      </c>
      <c r="AR49" s="35"/>
      <c r="AS49" s="68" t="s">
        <v>58</v>
      </c>
      <c r="AT49" s="69" t="s">
        <v>59</v>
      </c>
      <c r="AU49" s="69" t="s">
        <v>60</v>
      </c>
      <c r="AV49" s="69" t="s">
        <v>61</v>
      </c>
      <c r="AW49" s="69" t="s">
        <v>62</v>
      </c>
      <c r="AX49" s="69" t="s">
        <v>63</v>
      </c>
      <c r="AY49" s="69" t="s">
        <v>64</v>
      </c>
      <c r="AZ49" s="69" t="s">
        <v>65</v>
      </c>
      <c r="BA49" s="69" t="s">
        <v>66</v>
      </c>
      <c r="BB49" s="69" t="s">
        <v>67</v>
      </c>
      <c r="BC49" s="69" t="s">
        <v>68</v>
      </c>
      <c r="BD49" s="70" t="s">
        <v>69</v>
      </c>
    </row>
    <row r="50" spans="2:56" s="1" customFormat="1" ht="10.5" customHeight="1">
      <c r="B50" s="35"/>
      <c r="AR50" s="35"/>
      <c r="AS50" s="71"/>
      <c r="AT50" s="62"/>
      <c r="AU50" s="62"/>
      <c r="AV50" s="62"/>
      <c r="AW50" s="62"/>
      <c r="AX50" s="62"/>
      <c r="AY50" s="62"/>
      <c r="AZ50" s="62"/>
      <c r="BA50" s="62"/>
      <c r="BB50" s="62"/>
      <c r="BC50" s="62"/>
      <c r="BD50" s="63"/>
    </row>
    <row r="51" spans="2:90" s="4" customFormat="1" ht="32.25" customHeight="1">
      <c r="B51" s="58"/>
      <c r="C51" s="72" t="s">
        <v>70</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352">
        <f>ROUND(AG52+SUM(AG53:AG56),2)</f>
        <v>0</v>
      </c>
      <c r="AH51" s="352"/>
      <c r="AI51" s="352"/>
      <c r="AJ51" s="352"/>
      <c r="AK51" s="352"/>
      <c r="AL51" s="352"/>
      <c r="AM51" s="352"/>
      <c r="AN51" s="353">
        <f aca="true" t="shared" si="0" ref="AN51:AN58">SUM(AG51,AT51)</f>
        <v>0</v>
      </c>
      <c r="AO51" s="353"/>
      <c r="AP51" s="353"/>
      <c r="AQ51" s="74" t="s">
        <v>20</v>
      </c>
      <c r="AR51" s="58"/>
      <c r="AS51" s="75">
        <f>ROUND(AS52+SUM(AS53:AS56),2)</f>
        <v>0</v>
      </c>
      <c r="AT51" s="76">
        <f aca="true" t="shared" si="1" ref="AT51:AT58">ROUND(SUM(AV51:AW51),2)</f>
        <v>0</v>
      </c>
      <c r="AU51" s="77">
        <f>ROUND(AU52+SUM(AU53:AU56),5)</f>
        <v>0</v>
      </c>
      <c r="AV51" s="76">
        <f>ROUND(AZ51*L26,2)</f>
        <v>0</v>
      </c>
      <c r="AW51" s="76">
        <f>ROUND(BA51*L27,2)</f>
        <v>0</v>
      </c>
      <c r="AX51" s="76">
        <f>ROUND(BB51*L26,2)</f>
        <v>0</v>
      </c>
      <c r="AY51" s="76">
        <f>ROUND(BC51*L27,2)</f>
        <v>0</v>
      </c>
      <c r="AZ51" s="76">
        <f>ROUND(AZ52+SUM(AZ53:AZ56),2)</f>
        <v>0</v>
      </c>
      <c r="BA51" s="76">
        <f>ROUND(BA52+SUM(BA53:BA56),2)</f>
        <v>0</v>
      </c>
      <c r="BB51" s="76">
        <f>ROUND(BB52+SUM(BB53:BB56),2)</f>
        <v>0</v>
      </c>
      <c r="BC51" s="76">
        <f>ROUND(BC52+SUM(BC53:BC56),2)</f>
        <v>0</v>
      </c>
      <c r="BD51" s="78">
        <f>ROUND(BD52+SUM(BD53:BD56),2)</f>
        <v>0</v>
      </c>
      <c r="BS51" s="59" t="s">
        <v>71</v>
      </c>
      <c r="BT51" s="59" t="s">
        <v>72</v>
      </c>
      <c r="BU51" s="79" t="s">
        <v>73</v>
      </c>
      <c r="BV51" s="59" t="s">
        <v>74</v>
      </c>
      <c r="BW51" s="59" t="s">
        <v>5</v>
      </c>
      <c r="BX51" s="59" t="s">
        <v>75</v>
      </c>
      <c r="CL51" s="59" t="s">
        <v>20</v>
      </c>
    </row>
    <row r="52" spans="1:91" s="5" customFormat="1" ht="27" customHeight="1">
      <c r="A52" s="249" t="s">
        <v>1179</v>
      </c>
      <c r="B52" s="80"/>
      <c r="C52" s="81"/>
      <c r="D52" s="346" t="s">
        <v>28</v>
      </c>
      <c r="E52" s="345"/>
      <c r="F52" s="345"/>
      <c r="G52" s="345"/>
      <c r="H52" s="345"/>
      <c r="I52" s="82"/>
      <c r="J52" s="346" t="s">
        <v>76</v>
      </c>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4">
        <f>'100 - SO 100 VEDLEJŠÍ ROZ...'!J27</f>
        <v>0</v>
      </c>
      <c r="AH52" s="345"/>
      <c r="AI52" s="345"/>
      <c r="AJ52" s="345"/>
      <c r="AK52" s="345"/>
      <c r="AL52" s="345"/>
      <c r="AM52" s="345"/>
      <c r="AN52" s="344">
        <f t="shared" si="0"/>
        <v>0</v>
      </c>
      <c r="AO52" s="345"/>
      <c r="AP52" s="345"/>
      <c r="AQ52" s="83" t="s">
        <v>77</v>
      </c>
      <c r="AR52" s="80"/>
      <c r="AS52" s="84">
        <v>0</v>
      </c>
      <c r="AT52" s="85">
        <f t="shared" si="1"/>
        <v>0</v>
      </c>
      <c r="AU52" s="86">
        <f>'100 - SO 100 VEDLEJŠÍ ROZ...'!P80</f>
        <v>0</v>
      </c>
      <c r="AV52" s="85">
        <f>'100 - SO 100 VEDLEJŠÍ ROZ...'!J30</f>
        <v>0</v>
      </c>
      <c r="AW52" s="85">
        <f>'100 - SO 100 VEDLEJŠÍ ROZ...'!J31</f>
        <v>0</v>
      </c>
      <c r="AX52" s="85">
        <f>'100 - SO 100 VEDLEJŠÍ ROZ...'!J32</f>
        <v>0</v>
      </c>
      <c r="AY52" s="85">
        <f>'100 - SO 100 VEDLEJŠÍ ROZ...'!J33</f>
        <v>0</v>
      </c>
      <c r="AZ52" s="85">
        <f>'100 - SO 100 VEDLEJŠÍ ROZ...'!F30</f>
        <v>0</v>
      </c>
      <c r="BA52" s="85">
        <f>'100 - SO 100 VEDLEJŠÍ ROZ...'!F31</f>
        <v>0</v>
      </c>
      <c r="BB52" s="85">
        <f>'100 - SO 100 VEDLEJŠÍ ROZ...'!F32</f>
        <v>0</v>
      </c>
      <c r="BC52" s="85">
        <f>'100 - SO 100 VEDLEJŠÍ ROZ...'!F33</f>
        <v>0</v>
      </c>
      <c r="BD52" s="87">
        <f>'100 - SO 100 VEDLEJŠÍ ROZ...'!F34</f>
        <v>0</v>
      </c>
      <c r="BT52" s="88" t="s">
        <v>22</v>
      </c>
      <c r="BV52" s="88" t="s">
        <v>74</v>
      </c>
      <c r="BW52" s="88" t="s">
        <v>78</v>
      </c>
      <c r="BX52" s="88" t="s">
        <v>5</v>
      </c>
      <c r="CL52" s="88" t="s">
        <v>20</v>
      </c>
      <c r="CM52" s="88" t="s">
        <v>79</v>
      </c>
    </row>
    <row r="53" spans="1:91" s="5" customFormat="1" ht="27" customHeight="1">
      <c r="A53" s="249" t="s">
        <v>1179</v>
      </c>
      <c r="B53" s="80"/>
      <c r="C53" s="81"/>
      <c r="D53" s="346" t="s">
        <v>80</v>
      </c>
      <c r="E53" s="345"/>
      <c r="F53" s="345"/>
      <c r="G53" s="345"/>
      <c r="H53" s="345"/>
      <c r="I53" s="82"/>
      <c r="J53" s="346" t="s">
        <v>81</v>
      </c>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4">
        <f>'101 - SO 101 OBJEKTY POZE...'!J27</f>
        <v>0</v>
      </c>
      <c r="AH53" s="345"/>
      <c r="AI53" s="345"/>
      <c r="AJ53" s="345"/>
      <c r="AK53" s="345"/>
      <c r="AL53" s="345"/>
      <c r="AM53" s="345"/>
      <c r="AN53" s="344">
        <f t="shared" si="0"/>
        <v>0</v>
      </c>
      <c r="AO53" s="345"/>
      <c r="AP53" s="345"/>
      <c r="AQ53" s="83" t="s">
        <v>77</v>
      </c>
      <c r="AR53" s="80"/>
      <c r="AS53" s="84">
        <v>0</v>
      </c>
      <c r="AT53" s="85">
        <f t="shared" si="1"/>
        <v>0</v>
      </c>
      <c r="AU53" s="86">
        <f>'101 - SO 101 OBJEKTY POZE...'!P91</f>
        <v>0</v>
      </c>
      <c r="AV53" s="85">
        <f>'101 - SO 101 OBJEKTY POZE...'!J30</f>
        <v>0</v>
      </c>
      <c r="AW53" s="85">
        <f>'101 - SO 101 OBJEKTY POZE...'!J31</f>
        <v>0</v>
      </c>
      <c r="AX53" s="85">
        <f>'101 - SO 101 OBJEKTY POZE...'!J32</f>
        <v>0</v>
      </c>
      <c r="AY53" s="85">
        <f>'101 - SO 101 OBJEKTY POZE...'!J33</f>
        <v>0</v>
      </c>
      <c r="AZ53" s="85">
        <f>'101 - SO 101 OBJEKTY POZE...'!F30</f>
        <v>0</v>
      </c>
      <c r="BA53" s="85">
        <f>'101 - SO 101 OBJEKTY POZE...'!F31</f>
        <v>0</v>
      </c>
      <c r="BB53" s="85">
        <f>'101 - SO 101 OBJEKTY POZE...'!F32</f>
        <v>0</v>
      </c>
      <c r="BC53" s="85">
        <f>'101 - SO 101 OBJEKTY POZE...'!F33</f>
        <v>0</v>
      </c>
      <c r="BD53" s="87">
        <f>'101 - SO 101 OBJEKTY POZE...'!F34</f>
        <v>0</v>
      </c>
      <c r="BT53" s="88" t="s">
        <v>22</v>
      </c>
      <c r="BV53" s="88" t="s">
        <v>74</v>
      </c>
      <c r="BW53" s="88" t="s">
        <v>82</v>
      </c>
      <c r="BX53" s="88" t="s">
        <v>5</v>
      </c>
      <c r="CL53" s="88" t="s">
        <v>20</v>
      </c>
      <c r="CM53" s="88" t="s">
        <v>79</v>
      </c>
    </row>
    <row r="54" spans="1:91" s="5" customFormat="1" ht="27" customHeight="1">
      <c r="A54" s="249" t="s">
        <v>1179</v>
      </c>
      <c r="B54" s="80"/>
      <c r="C54" s="81"/>
      <c r="D54" s="346" t="s">
        <v>83</v>
      </c>
      <c r="E54" s="345"/>
      <c r="F54" s="345"/>
      <c r="G54" s="345"/>
      <c r="H54" s="345"/>
      <c r="I54" s="82"/>
      <c r="J54" s="346" t="s">
        <v>84</v>
      </c>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4">
        <f>'301 - SO 301 VODOHOSPODÁŘ...'!J27</f>
        <v>0</v>
      </c>
      <c r="AH54" s="345"/>
      <c r="AI54" s="345"/>
      <c r="AJ54" s="345"/>
      <c r="AK54" s="345"/>
      <c r="AL54" s="345"/>
      <c r="AM54" s="345"/>
      <c r="AN54" s="344">
        <f t="shared" si="0"/>
        <v>0</v>
      </c>
      <c r="AO54" s="345"/>
      <c r="AP54" s="345"/>
      <c r="AQ54" s="83" t="s">
        <v>77</v>
      </c>
      <c r="AR54" s="80"/>
      <c r="AS54" s="84">
        <v>0</v>
      </c>
      <c r="AT54" s="85">
        <f t="shared" si="1"/>
        <v>0</v>
      </c>
      <c r="AU54" s="86">
        <f>'301 - SO 301 VODOHOSPODÁŘ...'!P81</f>
        <v>0</v>
      </c>
      <c r="AV54" s="85">
        <f>'301 - SO 301 VODOHOSPODÁŘ...'!J30</f>
        <v>0</v>
      </c>
      <c r="AW54" s="85">
        <f>'301 - SO 301 VODOHOSPODÁŘ...'!J31</f>
        <v>0</v>
      </c>
      <c r="AX54" s="85">
        <f>'301 - SO 301 VODOHOSPODÁŘ...'!J32</f>
        <v>0</v>
      </c>
      <c r="AY54" s="85">
        <f>'301 - SO 301 VODOHOSPODÁŘ...'!J33</f>
        <v>0</v>
      </c>
      <c r="AZ54" s="85">
        <f>'301 - SO 301 VODOHOSPODÁŘ...'!F30</f>
        <v>0</v>
      </c>
      <c r="BA54" s="85">
        <f>'301 - SO 301 VODOHOSPODÁŘ...'!F31</f>
        <v>0</v>
      </c>
      <c r="BB54" s="85">
        <f>'301 - SO 301 VODOHOSPODÁŘ...'!F32</f>
        <v>0</v>
      </c>
      <c r="BC54" s="85">
        <f>'301 - SO 301 VODOHOSPODÁŘ...'!F33</f>
        <v>0</v>
      </c>
      <c r="BD54" s="87">
        <f>'301 - SO 301 VODOHOSPODÁŘ...'!F34</f>
        <v>0</v>
      </c>
      <c r="BT54" s="88" t="s">
        <v>22</v>
      </c>
      <c r="BV54" s="88" t="s">
        <v>74</v>
      </c>
      <c r="BW54" s="88" t="s">
        <v>85</v>
      </c>
      <c r="BX54" s="88" t="s">
        <v>5</v>
      </c>
      <c r="CL54" s="88" t="s">
        <v>20</v>
      </c>
      <c r="CM54" s="88" t="s">
        <v>79</v>
      </c>
    </row>
    <row r="55" spans="1:91" s="5" customFormat="1" ht="27" customHeight="1">
      <c r="A55" s="249" t="s">
        <v>1179</v>
      </c>
      <c r="B55" s="80"/>
      <c r="C55" s="81"/>
      <c r="D55" s="346" t="s">
        <v>86</v>
      </c>
      <c r="E55" s="345"/>
      <c r="F55" s="345"/>
      <c r="G55" s="345"/>
      <c r="H55" s="345"/>
      <c r="I55" s="82"/>
      <c r="J55" s="346" t="s">
        <v>87</v>
      </c>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4">
        <f>'401 - SO 401 ELEKTRO A SD...'!J27</f>
        <v>0</v>
      </c>
      <c r="AH55" s="345"/>
      <c r="AI55" s="345"/>
      <c r="AJ55" s="345"/>
      <c r="AK55" s="345"/>
      <c r="AL55" s="345"/>
      <c r="AM55" s="345"/>
      <c r="AN55" s="344">
        <f t="shared" si="0"/>
        <v>0</v>
      </c>
      <c r="AO55" s="345"/>
      <c r="AP55" s="345"/>
      <c r="AQ55" s="83" t="s">
        <v>77</v>
      </c>
      <c r="AR55" s="80"/>
      <c r="AS55" s="84">
        <v>0</v>
      </c>
      <c r="AT55" s="85">
        <f t="shared" si="1"/>
        <v>0</v>
      </c>
      <c r="AU55" s="86">
        <f>'401 - SO 401 ELEKTRO A SD...'!P78</f>
        <v>0</v>
      </c>
      <c r="AV55" s="85">
        <f>'401 - SO 401 ELEKTRO A SD...'!J30</f>
        <v>0</v>
      </c>
      <c r="AW55" s="85">
        <f>'401 - SO 401 ELEKTRO A SD...'!J31</f>
        <v>0</v>
      </c>
      <c r="AX55" s="85">
        <f>'401 - SO 401 ELEKTRO A SD...'!J32</f>
        <v>0</v>
      </c>
      <c r="AY55" s="85">
        <f>'401 - SO 401 ELEKTRO A SD...'!J33</f>
        <v>0</v>
      </c>
      <c r="AZ55" s="85">
        <f>'401 - SO 401 ELEKTRO A SD...'!F30</f>
        <v>0</v>
      </c>
      <c r="BA55" s="85">
        <f>'401 - SO 401 ELEKTRO A SD...'!F31</f>
        <v>0</v>
      </c>
      <c r="BB55" s="85">
        <f>'401 - SO 401 ELEKTRO A SD...'!F32</f>
        <v>0</v>
      </c>
      <c r="BC55" s="85">
        <f>'401 - SO 401 ELEKTRO A SD...'!F33</f>
        <v>0</v>
      </c>
      <c r="BD55" s="87">
        <f>'401 - SO 401 ELEKTRO A SD...'!F34</f>
        <v>0</v>
      </c>
      <c r="BT55" s="88" t="s">
        <v>22</v>
      </c>
      <c r="BV55" s="88" t="s">
        <v>74</v>
      </c>
      <c r="BW55" s="88" t="s">
        <v>88</v>
      </c>
      <c r="BX55" s="88" t="s">
        <v>5</v>
      </c>
      <c r="CL55" s="88" t="s">
        <v>20</v>
      </c>
      <c r="CM55" s="88" t="s">
        <v>79</v>
      </c>
    </row>
    <row r="56" spans="2:91" s="5" customFormat="1" ht="27" customHeight="1">
      <c r="B56" s="80"/>
      <c r="C56" s="81"/>
      <c r="D56" s="346" t="s">
        <v>89</v>
      </c>
      <c r="E56" s="345"/>
      <c r="F56" s="345"/>
      <c r="G56" s="345"/>
      <c r="H56" s="345"/>
      <c r="I56" s="82"/>
      <c r="J56" s="346" t="s">
        <v>90</v>
      </c>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7">
        <f>ROUND(SUM(AG57:AG58),2)</f>
        <v>0</v>
      </c>
      <c r="AH56" s="345"/>
      <c r="AI56" s="345"/>
      <c r="AJ56" s="345"/>
      <c r="AK56" s="345"/>
      <c r="AL56" s="345"/>
      <c r="AM56" s="345"/>
      <c r="AN56" s="344">
        <f t="shared" si="0"/>
        <v>0</v>
      </c>
      <c r="AO56" s="345"/>
      <c r="AP56" s="345"/>
      <c r="AQ56" s="83" t="s">
        <v>77</v>
      </c>
      <c r="AR56" s="80"/>
      <c r="AS56" s="84">
        <f>ROUND(SUM(AS57:AS58),2)</f>
        <v>0</v>
      </c>
      <c r="AT56" s="85">
        <f t="shared" si="1"/>
        <v>0</v>
      </c>
      <c r="AU56" s="86">
        <f>ROUND(SUM(AU57:AU58),5)</f>
        <v>0</v>
      </c>
      <c r="AV56" s="85">
        <f>ROUND(AZ56*L26,2)</f>
        <v>0</v>
      </c>
      <c r="AW56" s="85">
        <f>ROUND(BA56*L27,2)</f>
        <v>0</v>
      </c>
      <c r="AX56" s="85">
        <f>ROUND(BB56*L26,2)</f>
        <v>0</v>
      </c>
      <c r="AY56" s="85">
        <f>ROUND(BC56*L27,2)</f>
        <v>0</v>
      </c>
      <c r="AZ56" s="85">
        <f>ROUND(SUM(AZ57:AZ58),2)</f>
        <v>0</v>
      </c>
      <c r="BA56" s="85">
        <f>ROUND(SUM(BA57:BA58),2)</f>
        <v>0</v>
      </c>
      <c r="BB56" s="85">
        <f>ROUND(SUM(BB57:BB58),2)</f>
        <v>0</v>
      </c>
      <c r="BC56" s="85">
        <f>ROUND(SUM(BC57:BC58),2)</f>
        <v>0</v>
      </c>
      <c r="BD56" s="87">
        <f>ROUND(SUM(BD57:BD58),2)</f>
        <v>0</v>
      </c>
      <c r="BS56" s="88" t="s">
        <v>71</v>
      </c>
      <c r="BT56" s="88" t="s">
        <v>22</v>
      </c>
      <c r="BU56" s="88" t="s">
        <v>73</v>
      </c>
      <c r="BV56" s="88" t="s">
        <v>74</v>
      </c>
      <c r="BW56" s="88" t="s">
        <v>91</v>
      </c>
      <c r="BX56" s="88" t="s">
        <v>5</v>
      </c>
      <c r="CL56" s="88" t="s">
        <v>20</v>
      </c>
      <c r="CM56" s="88" t="s">
        <v>79</v>
      </c>
    </row>
    <row r="57" spans="1:90" s="6" customFormat="1" ht="21.75" customHeight="1">
      <c r="A57" s="249" t="s">
        <v>1179</v>
      </c>
      <c r="B57" s="89"/>
      <c r="C57" s="9"/>
      <c r="D57" s="9"/>
      <c r="E57" s="343" t="s">
        <v>92</v>
      </c>
      <c r="F57" s="342"/>
      <c r="G57" s="342"/>
      <c r="H57" s="342"/>
      <c r="I57" s="342"/>
      <c r="J57" s="9"/>
      <c r="K57" s="343" t="s">
        <v>93</v>
      </c>
      <c r="L57" s="342"/>
      <c r="M57" s="342"/>
      <c r="N57" s="342"/>
      <c r="O57" s="342"/>
      <c r="P57" s="342"/>
      <c r="Q57" s="342"/>
      <c r="R57" s="342"/>
      <c r="S57" s="342"/>
      <c r="T57" s="342"/>
      <c r="U57" s="342"/>
      <c r="V57" s="342"/>
      <c r="W57" s="342"/>
      <c r="X57" s="342"/>
      <c r="Y57" s="342"/>
      <c r="Z57" s="342"/>
      <c r="AA57" s="342"/>
      <c r="AB57" s="342"/>
      <c r="AC57" s="342"/>
      <c r="AD57" s="342"/>
      <c r="AE57" s="342"/>
      <c r="AF57" s="342"/>
      <c r="AG57" s="341">
        <f>'801.1 - PŘÍPRAVA ÚZEMÍ'!J29</f>
        <v>0</v>
      </c>
      <c r="AH57" s="342"/>
      <c r="AI57" s="342"/>
      <c r="AJ57" s="342"/>
      <c r="AK57" s="342"/>
      <c r="AL57" s="342"/>
      <c r="AM57" s="342"/>
      <c r="AN57" s="341">
        <f t="shared" si="0"/>
        <v>0</v>
      </c>
      <c r="AO57" s="342"/>
      <c r="AP57" s="342"/>
      <c r="AQ57" s="90" t="s">
        <v>94</v>
      </c>
      <c r="AR57" s="89"/>
      <c r="AS57" s="91">
        <v>0</v>
      </c>
      <c r="AT57" s="92">
        <f t="shared" si="1"/>
        <v>0</v>
      </c>
      <c r="AU57" s="93">
        <f>'801.1 - PŘÍPRAVA ÚZEMÍ'!P86</f>
        <v>0</v>
      </c>
      <c r="AV57" s="92">
        <f>'801.1 - PŘÍPRAVA ÚZEMÍ'!J32</f>
        <v>0</v>
      </c>
      <c r="AW57" s="92">
        <f>'801.1 - PŘÍPRAVA ÚZEMÍ'!J33</f>
        <v>0</v>
      </c>
      <c r="AX57" s="92">
        <f>'801.1 - PŘÍPRAVA ÚZEMÍ'!J34</f>
        <v>0</v>
      </c>
      <c r="AY57" s="92">
        <f>'801.1 - PŘÍPRAVA ÚZEMÍ'!J35</f>
        <v>0</v>
      </c>
      <c r="AZ57" s="92">
        <f>'801.1 - PŘÍPRAVA ÚZEMÍ'!F32</f>
        <v>0</v>
      </c>
      <c r="BA57" s="92">
        <f>'801.1 - PŘÍPRAVA ÚZEMÍ'!F33</f>
        <v>0</v>
      </c>
      <c r="BB57" s="92">
        <f>'801.1 - PŘÍPRAVA ÚZEMÍ'!F34</f>
        <v>0</v>
      </c>
      <c r="BC57" s="92">
        <f>'801.1 - PŘÍPRAVA ÚZEMÍ'!F35</f>
        <v>0</v>
      </c>
      <c r="BD57" s="94">
        <f>'801.1 - PŘÍPRAVA ÚZEMÍ'!F36</f>
        <v>0</v>
      </c>
      <c r="BT57" s="95" t="s">
        <v>79</v>
      </c>
      <c r="BV57" s="95" t="s">
        <v>74</v>
      </c>
      <c r="BW57" s="95" t="s">
        <v>95</v>
      </c>
      <c r="BX57" s="95" t="s">
        <v>91</v>
      </c>
      <c r="CL57" s="95" t="s">
        <v>20</v>
      </c>
    </row>
    <row r="58" spans="1:90" s="6" customFormat="1" ht="21.75" customHeight="1">
      <c r="A58" s="249" t="s">
        <v>1179</v>
      </c>
      <c r="B58" s="89"/>
      <c r="C58" s="9"/>
      <c r="D58" s="9"/>
      <c r="E58" s="343" t="s">
        <v>96</v>
      </c>
      <c r="F58" s="342"/>
      <c r="G58" s="342"/>
      <c r="H58" s="342"/>
      <c r="I58" s="342"/>
      <c r="J58" s="9"/>
      <c r="K58" s="343" t="s">
        <v>97</v>
      </c>
      <c r="L58" s="342"/>
      <c r="M58" s="342"/>
      <c r="N58" s="342"/>
      <c r="O58" s="342"/>
      <c r="P58" s="342"/>
      <c r="Q58" s="342"/>
      <c r="R58" s="342"/>
      <c r="S58" s="342"/>
      <c r="T58" s="342"/>
      <c r="U58" s="342"/>
      <c r="V58" s="342"/>
      <c r="W58" s="342"/>
      <c r="X58" s="342"/>
      <c r="Y58" s="342"/>
      <c r="Z58" s="342"/>
      <c r="AA58" s="342"/>
      <c r="AB58" s="342"/>
      <c r="AC58" s="342"/>
      <c r="AD58" s="342"/>
      <c r="AE58" s="342"/>
      <c r="AF58" s="342"/>
      <c r="AG58" s="341">
        <f>'801.2 - ROK 1. - 3. NÁSLE...'!J29</f>
        <v>0</v>
      </c>
      <c r="AH58" s="342"/>
      <c r="AI58" s="342"/>
      <c r="AJ58" s="342"/>
      <c r="AK58" s="342"/>
      <c r="AL58" s="342"/>
      <c r="AM58" s="342"/>
      <c r="AN58" s="341">
        <f t="shared" si="0"/>
        <v>0</v>
      </c>
      <c r="AO58" s="342"/>
      <c r="AP58" s="342"/>
      <c r="AQ58" s="90" t="s">
        <v>94</v>
      </c>
      <c r="AR58" s="89"/>
      <c r="AS58" s="96">
        <v>0</v>
      </c>
      <c r="AT58" s="97">
        <f t="shared" si="1"/>
        <v>0</v>
      </c>
      <c r="AU58" s="98">
        <f>'801.2 - ROK 1. - 3. NÁSLE...'!P85</f>
        <v>0</v>
      </c>
      <c r="AV58" s="97">
        <f>'801.2 - ROK 1. - 3. NÁSLE...'!J32</f>
        <v>0</v>
      </c>
      <c r="AW58" s="97">
        <f>'801.2 - ROK 1. - 3. NÁSLE...'!J33</f>
        <v>0</v>
      </c>
      <c r="AX58" s="97">
        <f>'801.2 - ROK 1. - 3. NÁSLE...'!J34</f>
        <v>0</v>
      </c>
      <c r="AY58" s="97">
        <f>'801.2 - ROK 1. - 3. NÁSLE...'!J35</f>
        <v>0</v>
      </c>
      <c r="AZ58" s="97">
        <f>'801.2 - ROK 1. - 3. NÁSLE...'!F32</f>
        <v>0</v>
      </c>
      <c r="BA58" s="97">
        <f>'801.2 - ROK 1. - 3. NÁSLE...'!F33</f>
        <v>0</v>
      </c>
      <c r="BB58" s="97">
        <f>'801.2 - ROK 1. - 3. NÁSLE...'!F34</f>
        <v>0</v>
      </c>
      <c r="BC58" s="97">
        <f>'801.2 - ROK 1. - 3. NÁSLE...'!F35</f>
        <v>0</v>
      </c>
      <c r="BD58" s="99">
        <f>'801.2 - ROK 1. - 3. NÁSLE...'!F36</f>
        <v>0</v>
      </c>
      <c r="BT58" s="95" t="s">
        <v>79</v>
      </c>
      <c r="BV58" s="95" t="s">
        <v>74</v>
      </c>
      <c r="BW58" s="95" t="s">
        <v>98</v>
      </c>
      <c r="BX58" s="95" t="s">
        <v>91</v>
      </c>
      <c r="CL58" s="95" t="s">
        <v>20</v>
      </c>
    </row>
    <row r="59" spans="2:44" s="1" customFormat="1" ht="30" customHeight="1">
      <c r="B59" s="35"/>
      <c r="AR59" s="35"/>
    </row>
    <row r="60" spans="2:44" s="1" customFormat="1" ht="6.75" customHeight="1">
      <c r="B60" s="5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35"/>
    </row>
  </sheetData>
  <sheetProtection password="CC35" sheet="1" objects="1" scenarios="1" formatColumns="0" formatRows="0" sort="0" autoFilter="0"/>
  <mergeCells count="6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N53:AP53"/>
    <mergeCell ref="AG53:AM53"/>
    <mergeCell ref="D53:H53"/>
    <mergeCell ref="J53:AF53"/>
    <mergeCell ref="AN54:AP54"/>
    <mergeCell ref="AG54:AM54"/>
    <mergeCell ref="D54:H54"/>
    <mergeCell ref="J54:AF54"/>
    <mergeCell ref="AG55:AM55"/>
    <mergeCell ref="D55:H55"/>
    <mergeCell ref="J55:AF55"/>
    <mergeCell ref="AN56:AP56"/>
    <mergeCell ref="AG56:AM56"/>
    <mergeCell ref="D56:H56"/>
    <mergeCell ref="J56:AF56"/>
    <mergeCell ref="AR2:BE2"/>
    <mergeCell ref="AN57:AP57"/>
    <mergeCell ref="AG57:AM57"/>
    <mergeCell ref="E57:I57"/>
    <mergeCell ref="K57:AF57"/>
    <mergeCell ref="AN58:AP58"/>
    <mergeCell ref="AG58:AM58"/>
    <mergeCell ref="E58:I58"/>
    <mergeCell ref="K58:AF58"/>
    <mergeCell ref="AN55:AP55"/>
  </mergeCells>
  <hyperlinks>
    <hyperlink ref="K1:S1" location="C2" tooltip="Rekapitulace stavby" display="1) Rekapitulace stavby"/>
    <hyperlink ref="W1:AI1" location="C51" tooltip="Rekapitulace objektů stavby a soupisů prací" display="2) Rekapitulace objektů stavby a soupisů prací"/>
    <hyperlink ref="A52" location="'100 - SO 100 VEDLEJŠÍ ROZ...'!C2" tooltip="100 - SO 100 VEDLEJŠÍ ROZ..." display="/"/>
    <hyperlink ref="A53" location="'101 - SO 101 OBJEKTY POZE...'!C2" tooltip="101 - SO 101 OBJEKTY POZE..." display="/"/>
    <hyperlink ref="A54" location="'301 - SO 301 VODOHOSPODÁŘ...'!C2" tooltip="301 - SO 301 VODOHOSPODÁŘ..." display="/"/>
    <hyperlink ref="A55" location="'401 - SO 401 ELEKTRO A SD...'!C2" tooltip="401 - SO 401 ELEKTRO A SD..." display="/"/>
    <hyperlink ref="A57" location="'801.1 - PŘÍPRAVA ÚZEMÍ'!C2" tooltip="801.1 - PŘÍPRAVA ÚZEMÍ" display="/"/>
    <hyperlink ref="A58" location="'801.2 - ROK 1. - 3. NÁSLE...'!C2" tooltip="801.2 - ROK 1. - 3. NÁSLE..."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97"/>
  <sheetViews>
    <sheetView showGridLines="0" zoomScalePageLayoutView="0" workbookViewId="0" topLeftCell="A1">
      <pane ySplit="1" topLeftCell="A2" activePane="bottomLeft" state="frozen"/>
      <selection pane="topLeft" activeCell="A1" sqref="A1"/>
      <selection pane="bottomLeft" activeCell="X15" sqref="X15"/>
    </sheetView>
  </sheetViews>
  <sheetFormatPr defaultColWidth="9.140625" defaultRowHeight="13.5"/>
  <cols>
    <col min="1" max="1" width="7.140625" style="0" customWidth="1"/>
    <col min="2" max="2" width="1.421875" style="0" customWidth="1"/>
    <col min="3" max="3" width="3.57421875" style="0" customWidth="1"/>
    <col min="4" max="4" width="3.7109375" style="0" customWidth="1"/>
    <col min="5" max="5" width="14.7109375" style="0" customWidth="1"/>
    <col min="6" max="6" width="64.28125" style="0" customWidth="1"/>
    <col min="7" max="7" width="7.421875" style="0" customWidth="1"/>
    <col min="8" max="8" width="9.57421875" style="0" customWidth="1"/>
    <col min="9" max="9" width="10.8515625" style="100" customWidth="1"/>
    <col min="10" max="10" width="20.140625" style="0" customWidth="1"/>
    <col min="11" max="11" width="13.28125" style="0" customWidth="1"/>
    <col min="13" max="18" width="0" style="0" hidden="1" customWidth="1"/>
    <col min="19" max="19" width="7.00390625" style="0" hidden="1" customWidth="1"/>
    <col min="20" max="20" width="25.42187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0" style="0" hidden="1" customWidth="1"/>
  </cols>
  <sheetData>
    <row r="1" spans="1:70" ht="21.75" customHeight="1">
      <c r="A1" s="16"/>
      <c r="B1" s="251"/>
      <c r="C1" s="251"/>
      <c r="D1" s="250" t="s">
        <v>1</v>
      </c>
      <c r="E1" s="251"/>
      <c r="F1" s="252" t="s">
        <v>1180</v>
      </c>
      <c r="G1" s="380" t="s">
        <v>1181</v>
      </c>
      <c r="H1" s="380"/>
      <c r="I1" s="257"/>
      <c r="J1" s="252" t="s">
        <v>1182</v>
      </c>
      <c r="K1" s="250" t="s">
        <v>99</v>
      </c>
      <c r="L1" s="252" t="s">
        <v>1183</v>
      </c>
      <c r="M1" s="252"/>
      <c r="N1" s="252"/>
      <c r="O1" s="252"/>
      <c r="P1" s="252"/>
      <c r="Q1" s="252"/>
      <c r="R1" s="252"/>
      <c r="S1" s="252"/>
      <c r="T1" s="252"/>
      <c r="U1" s="248"/>
      <c r="V1" s="24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40"/>
      <c r="M2" s="340"/>
      <c r="N2" s="340"/>
      <c r="O2" s="340"/>
      <c r="P2" s="340"/>
      <c r="Q2" s="340"/>
      <c r="R2" s="340"/>
      <c r="S2" s="340"/>
      <c r="T2" s="340"/>
      <c r="U2" s="340"/>
      <c r="V2" s="340"/>
      <c r="AT2" s="18" t="s">
        <v>78</v>
      </c>
    </row>
    <row r="3" spans="2:46" ht="6.75" customHeight="1">
      <c r="B3" s="19"/>
      <c r="C3" s="20"/>
      <c r="D3" s="20"/>
      <c r="E3" s="20"/>
      <c r="F3" s="20"/>
      <c r="G3" s="20"/>
      <c r="H3" s="20"/>
      <c r="I3" s="101"/>
      <c r="J3" s="20"/>
      <c r="K3" s="21"/>
      <c r="AT3" s="18" t="s">
        <v>79</v>
      </c>
    </row>
    <row r="4" spans="2:46" ht="36.75" customHeight="1">
      <c r="B4" s="22"/>
      <c r="C4" s="23"/>
      <c r="D4" s="24" t="s">
        <v>100</v>
      </c>
      <c r="E4" s="23"/>
      <c r="F4" s="23"/>
      <c r="G4" s="23"/>
      <c r="H4" s="23"/>
      <c r="I4" s="102"/>
      <c r="J4" s="23"/>
      <c r="K4" s="25"/>
      <c r="M4" s="26" t="s">
        <v>10</v>
      </c>
      <c r="AT4" s="18" t="s">
        <v>4</v>
      </c>
    </row>
    <row r="5" spans="2:11" ht="6.75" customHeight="1">
      <c r="B5" s="22"/>
      <c r="C5" s="23"/>
      <c r="D5" s="23"/>
      <c r="E5" s="23"/>
      <c r="F5" s="23"/>
      <c r="G5" s="23"/>
      <c r="H5" s="23"/>
      <c r="I5" s="102"/>
      <c r="J5" s="23"/>
      <c r="K5" s="25"/>
    </row>
    <row r="6" spans="2:11" ht="15">
      <c r="B6" s="22"/>
      <c r="C6" s="23"/>
      <c r="D6" s="31" t="s">
        <v>16</v>
      </c>
      <c r="E6" s="23"/>
      <c r="F6" s="23"/>
      <c r="G6" s="23"/>
      <c r="H6" s="23"/>
      <c r="I6" s="102"/>
      <c r="J6" s="23"/>
      <c r="K6" s="25"/>
    </row>
    <row r="7" spans="2:11" ht="20.25" customHeight="1">
      <c r="B7" s="22"/>
      <c r="C7" s="23"/>
      <c r="D7" s="23"/>
      <c r="E7" s="381" t="str">
        <f>'Rekapitulace stavby'!K6</f>
        <v>PARKOVIŠTĚ OA U BUDOVY B, KZ a.s. - NEMOCNICE MOST, o.z.</v>
      </c>
      <c r="F7" s="373"/>
      <c r="G7" s="373"/>
      <c r="H7" s="373"/>
      <c r="I7" s="102"/>
      <c r="J7" s="23"/>
      <c r="K7" s="25"/>
    </row>
    <row r="8" spans="2:11" s="1" customFormat="1" ht="15">
      <c r="B8" s="35"/>
      <c r="C8" s="36"/>
      <c r="D8" s="31" t="s">
        <v>101</v>
      </c>
      <c r="E8" s="36"/>
      <c r="F8" s="36"/>
      <c r="G8" s="36"/>
      <c r="H8" s="36"/>
      <c r="I8" s="103"/>
      <c r="J8" s="36"/>
      <c r="K8" s="39"/>
    </row>
    <row r="9" spans="2:11" s="1" customFormat="1" ht="36.75" customHeight="1">
      <c r="B9" s="35"/>
      <c r="C9" s="36"/>
      <c r="D9" s="36"/>
      <c r="E9" s="382" t="s">
        <v>102</v>
      </c>
      <c r="F9" s="366"/>
      <c r="G9" s="366"/>
      <c r="H9" s="366"/>
      <c r="I9" s="103"/>
      <c r="J9" s="36"/>
      <c r="K9" s="39"/>
    </row>
    <row r="10" spans="2:11" s="1" customFormat="1" ht="13.5">
      <c r="B10" s="35"/>
      <c r="C10" s="36"/>
      <c r="D10" s="36"/>
      <c r="E10" s="36"/>
      <c r="F10" s="36"/>
      <c r="G10" s="36"/>
      <c r="H10" s="36"/>
      <c r="I10" s="103"/>
      <c r="J10" s="36"/>
      <c r="K10" s="39"/>
    </row>
    <row r="11" spans="2:11" s="1" customFormat="1" ht="14.25" customHeight="1">
      <c r="B11" s="35"/>
      <c r="C11" s="36"/>
      <c r="D11" s="31" t="s">
        <v>19</v>
      </c>
      <c r="E11" s="36"/>
      <c r="F11" s="29" t="s">
        <v>20</v>
      </c>
      <c r="G11" s="36"/>
      <c r="H11" s="36"/>
      <c r="I11" s="104" t="s">
        <v>21</v>
      </c>
      <c r="J11" s="29" t="s">
        <v>20</v>
      </c>
      <c r="K11" s="39"/>
    </row>
    <row r="12" spans="2:11" s="1" customFormat="1" ht="14.25" customHeight="1">
      <c r="B12" s="35"/>
      <c r="C12" s="36"/>
      <c r="D12" s="31" t="s">
        <v>23</v>
      </c>
      <c r="E12" s="36"/>
      <c r="F12" s="29" t="s">
        <v>24</v>
      </c>
      <c r="G12" s="36"/>
      <c r="H12" s="36"/>
      <c r="I12" s="104" t="s">
        <v>25</v>
      </c>
      <c r="J12" s="105" t="str">
        <f>'Rekapitulace stavby'!AN8</f>
        <v>12.4.2016</v>
      </c>
      <c r="K12" s="39"/>
    </row>
    <row r="13" spans="2:11" s="1" customFormat="1" ht="10.5" customHeight="1">
      <c r="B13" s="35"/>
      <c r="C13" s="36"/>
      <c r="D13" s="36"/>
      <c r="E13" s="36"/>
      <c r="F13" s="36"/>
      <c r="G13" s="36"/>
      <c r="H13" s="36"/>
      <c r="I13" s="103"/>
      <c r="J13" s="36"/>
      <c r="K13" s="39"/>
    </row>
    <row r="14" spans="2:11" s="1" customFormat="1" ht="14.25" customHeight="1">
      <c r="B14" s="35"/>
      <c r="C14" s="36"/>
      <c r="D14" s="31" t="s">
        <v>29</v>
      </c>
      <c r="E14" s="36"/>
      <c r="F14" s="36"/>
      <c r="G14" s="36"/>
      <c r="H14" s="36"/>
      <c r="I14" s="104" t="s">
        <v>30</v>
      </c>
      <c r="J14" s="29" t="s">
        <v>20</v>
      </c>
      <c r="K14" s="39"/>
    </row>
    <row r="15" spans="2:11" s="1" customFormat="1" ht="18" customHeight="1">
      <c r="B15" s="35"/>
      <c r="C15" s="36"/>
      <c r="D15" s="36"/>
      <c r="E15" s="29" t="s">
        <v>31</v>
      </c>
      <c r="F15" s="36"/>
      <c r="G15" s="36"/>
      <c r="H15" s="36"/>
      <c r="I15" s="104" t="s">
        <v>32</v>
      </c>
      <c r="J15" s="29" t="s">
        <v>20</v>
      </c>
      <c r="K15" s="39"/>
    </row>
    <row r="16" spans="2:11" s="1" customFormat="1" ht="6.75" customHeight="1">
      <c r="B16" s="35"/>
      <c r="C16" s="36"/>
      <c r="D16" s="36"/>
      <c r="E16" s="36"/>
      <c r="F16" s="36"/>
      <c r="G16" s="36"/>
      <c r="H16" s="36"/>
      <c r="I16" s="103"/>
      <c r="J16" s="36"/>
      <c r="K16" s="39"/>
    </row>
    <row r="17" spans="2:11" s="1" customFormat="1" ht="14.25" customHeight="1">
      <c r="B17" s="35"/>
      <c r="C17" s="36"/>
      <c r="D17" s="31" t="s">
        <v>33</v>
      </c>
      <c r="E17" s="36"/>
      <c r="F17" s="36"/>
      <c r="G17" s="36"/>
      <c r="H17" s="36"/>
      <c r="I17" s="104" t="s">
        <v>30</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104" t="s">
        <v>32</v>
      </c>
      <c r="J18" s="29">
        <f>IF('Rekapitulace stavby'!AN14="Vyplň údaj","",IF('Rekapitulace stavby'!AN14="","",'Rekapitulace stavby'!AN14))</f>
      </c>
      <c r="K18" s="39"/>
    </row>
    <row r="19" spans="2:11" s="1" customFormat="1" ht="6.75" customHeight="1">
      <c r="B19" s="35"/>
      <c r="C19" s="36"/>
      <c r="D19" s="36"/>
      <c r="E19" s="36"/>
      <c r="F19" s="36"/>
      <c r="G19" s="36"/>
      <c r="H19" s="36"/>
      <c r="I19" s="103"/>
      <c r="J19" s="36"/>
      <c r="K19" s="39"/>
    </row>
    <row r="20" spans="2:11" s="1" customFormat="1" ht="14.25" customHeight="1">
      <c r="B20" s="35"/>
      <c r="C20" s="36"/>
      <c r="D20" s="31" t="s">
        <v>35</v>
      </c>
      <c r="E20" s="36"/>
      <c r="F20" s="36"/>
      <c r="G20" s="36"/>
      <c r="H20" s="36"/>
      <c r="I20" s="104" t="s">
        <v>30</v>
      </c>
      <c r="J20" s="29">
        <f>IF('Rekapitulace stavby'!AN16="","",'Rekapitulace stavby'!AN16)</f>
      </c>
      <c r="K20" s="39"/>
    </row>
    <row r="21" spans="2:11" s="1" customFormat="1" ht="18" customHeight="1">
      <c r="B21" s="35"/>
      <c r="C21" s="36"/>
      <c r="D21" s="36"/>
      <c r="E21" s="29" t="str">
        <f>IF('Rekapitulace stavby'!E17="","",'Rekapitulace stavby'!E17)</f>
        <v> </v>
      </c>
      <c r="F21" s="36"/>
      <c r="G21" s="36"/>
      <c r="H21" s="36"/>
      <c r="I21" s="104" t="s">
        <v>32</v>
      </c>
      <c r="J21" s="29">
        <f>IF('Rekapitulace stavby'!AN17="","",'Rekapitulace stavby'!AN17)</f>
      </c>
      <c r="K21" s="39"/>
    </row>
    <row r="22" spans="2:11" s="1" customFormat="1" ht="6.75" customHeight="1">
      <c r="B22" s="35"/>
      <c r="C22" s="36"/>
      <c r="D22" s="36"/>
      <c r="E22" s="36"/>
      <c r="F22" s="36"/>
      <c r="G22" s="36"/>
      <c r="H22" s="36"/>
      <c r="I22" s="103"/>
      <c r="J22" s="36"/>
      <c r="K22" s="39"/>
    </row>
    <row r="23" spans="2:11" s="1" customFormat="1" ht="14.25" customHeight="1">
      <c r="B23" s="35"/>
      <c r="C23" s="36"/>
      <c r="D23" s="31" t="s">
        <v>37</v>
      </c>
      <c r="E23" s="36"/>
      <c r="F23" s="36"/>
      <c r="G23" s="36"/>
      <c r="H23" s="36"/>
      <c r="I23" s="103"/>
      <c r="J23" s="36"/>
      <c r="K23" s="39"/>
    </row>
    <row r="24" spans="2:11" s="7" customFormat="1" ht="20.25" customHeight="1">
      <c r="B24" s="106"/>
      <c r="C24" s="107"/>
      <c r="D24" s="107"/>
      <c r="E24" s="376" t="s">
        <v>20</v>
      </c>
      <c r="F24" s="383"/>
      <c r="G24" s="383"/>
      <c r="H24" s="383"/>
      <c r="I24" s="108"/>
      <c r="J24" s="107"/>
      <c r="K24" s="109"/>
    </row>
    <row r="25" spans="2:11" s="1" customFormat="1" ht="6.75" customHeight="1">
      <c r="B25" s="35"/>
      <c r="C25" s="36"/>
      <c r="D25" s="36"/>
      <c r="E25" s="36"/>
      <c r="F25" s="36"/>
      <c r="G25" s="36"/>
      <c r="H25" s="36"/>
      <c r="I25" s="103"/>
      <c r="J25" s="36"/>
      <c r="K25" s="39"/>
    </row>
    <row r="26" spans="2:11" s="1" customFormat="1" ht="6.75" customHeight="1">
      <c r="B26" s="35"/>
      <c r="C26" s="36"/>
      <c r="D26" s="62"/>
      <c r="E26" s="62"/>
      <c r="F26" s="62"/>
      <c r="G26" s="62"/>
      <c r="H26" s="62"/>
      <c r="I26" s="110"/>
      <c r="J26" s="62"/>
      <c r="K26" s="111"/>
    </row>
    <row r="27" spans="2:11" s="1" customFormat="1" ht="24.75" customHeight="1">
      <c r="B27" s="35"/>
      <c r="C27" s="36"/>
      <c r="D27" s="112" t="s">
        <v>38</v>
      </c>
      <c r="E27" s="36"/>
      <c r="F27" s="36"/>
      <c r="G27" s="36"/>
      <c r="H27" s="36"/>
      <c r="I27" s="103"/>
      <c r="J27" s="113">
        <f>ROUND(J80,2)</f>
        <v>0</v>
      </c>
      <c r="K27" s="39"/>
    </row>
    <row r="28" spans="2:11" s="1" customFormat="1" ht="6.75" customHeight="1">
      <c r="B28" s="35"/>
      <c r="C28" s="36"/>
      <c r="D28" s="62"/>
      <c r="E28" s="62"/>
      <c r="F28" s="62"/>
      <c r="G28" s="62"/>
      <c r="H28" s="62"/>
      <c r="I28" s="110"/>
      <c r="J28" s="62"/>
      <c r="K28" s="111"/>
    </row>
    <row r="29" spans="2:11" s="1" customFormat="1" ht="14.25" customHeight="1">
      <c r="B29" s="35"/>
      <c r="C29" s="36"/>
      <c r="D29" s="36"/>
      <c r="E29" s="36"/>
      <c r="F29" s="40" t="s">
        <v>40</v>
      </c>
      <c r="G29" s="36"/>
      <c r="H29" s="36"/>
      <c r="I29" s="114" t="s">
        <v>39</v>
      </c>
      <c r="J29" s="40" t="s">
        <v>41</v>
      </c>
      <c r="K29" s="39"/>
    </row>
    <row r="30" spans="2:11" s="1" customFormat="1" ht="14.25" customHeight="1">
      <c r="B30" s="35"/>
      <c r="C30" s="36"/>
      <c r="D30" s="43" t="s">
        <v>42</v>
      </c>
      <c r="E30" s="43" t="s">
        <v>43</v>
      </c>
      <c r="F30" s="115">
        <f>ROUND(SUM(BE80:BE95),2)</f>
        <v>0</v>
      </c>
      <c r="G30" s="36"/>
      <c r="H30" s="36"/>
      <c r="I30" s="116">
        <v>0.21</v>
      </c>
      <c r="J30" s="115">
        <f>ROUND(ROUND((SUM(BE80:BE95)),2)*I30,2)</f>
        <v>0</v>
      </c>
      <c r="K30" s="39"/>
    </row>
    <row r="31" spans="2:11" s="1" customFormat="1" ht="14.25" customHeight="1">
      <c r="B31" s="35"/>
      <c r="C31" s="36"/>
      <c r="D31" s="36"/>
      <c r="E31" s="43" t="s">
        <v>44</v>
      </c>
      <c r="F31" s="115">
        <f>ROUND(SUM(BF80:BF95),2)</f>
        <v>0</v>
      </c>
      <c r="G31" s="36"/>
      <c r="H31" s="36"/>
      <c r="I31" s="116">
        <v>0.15</v>
      </c>
      <c r="J31" s="115">
        <f>ROUND(ROUND((SUM(BF80:BF95)),2)*I31,2)</f>
        <v>0</v>
      </c>
      <c r="K31" s="39"/>
    </row>
    <row r="32" spans="2:11" s="1" customFormat="1" ht="14.25" customHeight="1" hidden="1">
      <c r="B32" s="35"/>
      <c r="C32" s="36"/>
      <c r="D32" s="36"/>
      <c r="E32" s="43" t="s">
        <v>45</v>
      </c>
      <c r="F32" s="115">
        <f>ROUND(SUM(BG80:BG95),2)</f>
        <v>0</v>
      </c>
      <c r="G32" s="36"/>
      <c r="H32" s="36"/>
      <c r="I32" s="116">
        <v>0.21</v>
      </c>
      <c r="J32" s="115">
        <v>0</v>
      </c>
      <c r="K32" s="39"/>
    </row>
    <row r="33" spans="2:11" s="1" customFormat="1" ht="14.25" customHeight="1" hidden="1">
      <c r="B33" s="35"/>
      <c r="C33" s="36"/>
      <c r="D33" s="36"/>
      <c r="E33" s="43" t="s">
        <v>46</v>
      </c>
      <c r="F33" s="115">
        <f>ROUND(SUM(BH80:BH95),2)</f>
        <v>0</v>
      </c>
      <c r="G33" s="36"/>
      <c r="H33" s="36"/>
      <c r="I33" s="116">
        <v>0.15</v>
      </c>
      <c r="J33" s="115">
        <v>0</v>
      </c>
      <c r="K33" s="39"/>
    </row>
    <row r="34" spans="2:11" s="1" customFormat="1" ht="14.25" customHeight="1" hidden="1">
      <c r="B34" s="35"/>
      <c r="C34" s="36"/>
      <c r="D34" s="36"/>
      <c r="E34" s="43" t="s">
        <v>47</v>
      </c>
      <c r="F34" s="115">
        <f>ROUND(SUM(BI80:BI95),2)</f>
        <v>0</v>
      </c>
      <c r="G34" s="36"/>
      <c r="H34" s="36"/>
      <c r="I34" s="116">
        <v>0</v>
      </c>
      <c r="J34" s="115">
        <v>0</v>
      </c>
      <c r="K34" s="39"/>
    </row>
    <row r="35" spans="2:11" s="1" customFormat="1" ht="6.75" customHeight="1">
      <c r="B35" s="35"/>
      <c r="C35" s="36"/>
      <c r="D35" s="36"/>
      <c r="E35" s="36"/>
      <c r="F35" s="36"/>
      <c r="G35" s="36"/>
      <c r="H35" s="36"/>
      <c r="I35" s="103"/>
      <c r="J35" s="36"/>
      <c r="K35" s="39"/>
    </row>
    <row r="36" spans="2:11" s="1" customFormat="1" ht="24.75" customHeight="1">
      <c r="B36" s="35"/>
      <c r="C36" s="117"/>
      <c r="D36" s="118" t="s">
        <v>48</v>
      </c>
      <c r="E36" s="66"/>
      <c r="F36" s="66"/>
      <c r="G36" s="119" t="s">
        <v>49</v>
      </c>
      <c r="H36" s="120" t="s">
        <v>50</v>
      </c>
      <c r="I36" s="121"/>
      <c r="J36" s="122">
        <f>SUM(J27:J34)</f>
        <v>0</v>
      </c>
      <c r="K36" s="123"/>
    </row>
    <row r="37" spans="2:11" s="1" customFormat="1" ht="14.25" customHeight="1">
      <c r="B37" s="50"/>
      <c r="C37" s="51"/>
      <c r="D37" s="51"/>
      <c r="E37" s="51"/>
      <c r="F37" s="51"/>
      <c r="G37" s="51"/>
      <c r="H37" s="51"/>
      <c r="I37" s="124"/>
      <c r="J37" s="51"/>
      <c r="K37" s="52"/>
    </row>
    <row r="41" spans="2:11" s="1" customFormat="1" ht="6.75" customHeight="1">
      <c r="B41" s="53"/>
      <c r="C41" s="54"/>
      <c r="D41" s="54"/>
      <c r="E41" s="54"/>
      <c r="F41" s="54"/>
      <c r="G41" s="54"/>
      <c r="H41" s="54"/>
      <c r="I41" s="125"/>
      <c r="J41" s="54"/>
      <c r="K41" s="126"/>
    </row>
    <row r="42" spans="2:11" s="1" customFormat="1" ht="36.75" customHeight="1">
      <c r="B42" s="35"/>
      <c r="C42" s="24" t="s">
        <v>103</v>
      </c>
      <c r="D42" s="36"/>
      <c r="E42" s="36"/>
      <c r="F42" s="36"/>
      <c r="G42" s="36"/>
      <c r="H42" s="36"/>
      <c r="I42" s="103"/>
      <c r="J42" s="36"/>
      <c r="K42" s="39"/>
    </row>
    <row r="43" spans="2:11" s="1" customFormat="1" ht="6.75" customHeight="1">
      <c r="B43" s="35"/>
      <c r="C43" s="36"/>
      <c r="D43" s="36"/>
      <c r="E43" s="36"/>
      <c r="F43" s="36"/>
      <c r="G43" s="36"/>
      <c r="H43" s="36"/>
      <c r="I43" s="103"/>
      <c r="J43" s="36"/>
      <c r="K43" s="39"/>
    </row>
    <row r="44" spans="2:11" s="1" customFormat="1" ht="14.25" customHeight="1">
      <c r="B44" s="35"/>
      <c r="C44" s="31" t="s">
        <v>16</v>
      </c>
      <c r="D44" s="36"/>
      <c r="E44" s="36"/>
      <c r="F44" s="36"/>
      <c r="G44" s="36"/>
      <c r="H44" s="36"/>
      <c r="I44" s="103"/>
      <c r="J44" s="36"/>
      <c r="K44" s="39"/>
    </row>
    <row r="45" spans="2:11" s="1" customFormat="1" ht="20.25" customHeight="1">
      <c r="B45" s="35"/>
      <c r="C45" s="36"/>
      <c r="D45" s="36"/>
      <c r="E45" s="381" t="str">
        <f>E7</f>
        <v>PARKOVIŠTĚ OA U BUDOVY B, KZ a.s. - NEMOCNICE MOST, o.z.</v>
      </c>
      <c r="F45" s="366"/>
      <c r="G45" s="366"/>
      <c r="H45" s="366"/>
      <c r="I45" s="103"/>
      <c r="J45" s="36"/>
      <c r="K45" s="39"/>
    </row>
    <row r="46" spans="2:11" s="1" customFormat="1" ht="14.25" customHeight="1">
      <c r="B46" s="35"/>
      <c r="C46" s="31" t="s">
        <v>101</v>
      </c>
      <c r="D46" s="36"/>
      <c r="E46" s="36"/>
      <c r="F46" s="36"/>
      <c r="G46" s="36"/>
      <c r="H46" s="36"/>
      <c r="I46" s="103"/>
      <c r="J46" s="36"/>
      <c r="K46" s="39"/>
    </row>
    <row r="47" spans="2:11" s="1" customFormat="1" ht="21.75" customHeight="1">
      <c r="B47" s="35"/>
      <c r="C47" s="36"/>
      <c r="D47" s="36"/>
      <c r="E47" s="382" t="str">
        <f>E9</f>
        <v>100 - SO 100 VEDLEJŠÍ ROZPOČTOVÉ NÁKLADY</v>
      </c>
      <c r="F47" s="366"/>
      <c r="G47" s="366"/>
      <c r="H47" s="366"/>
      <c r="I47" s="103"/>
      <c r="J47" s="36"/>
      <c r="K47" s="39"/>
    </row>
    <row r="48" spans="2:11" s="1" customFormat="1" ht="6.75" customHeight="1">
      <c r="B48" s="35"/>
      <c r="C48" s="36"/>
      <c r="D48" s="36"/>
      <c r="E48" s="36"/>
      <c r="F48" s="36"/>
      <c r="G48" s="36"/>
      <c r="H48" s="36"/>
      <c r="I48" s="103"/>
      <c r="J48" s="36"/>
      <c r="K48" s="39"/>
    </row>
    <row r="49" spans="2:11" s="1" customFormat="1" ht="18" customHeight="1">
      <c r="B49" s="35"/>
      <c r="C49" s="31" t="s">
        <v>23</v>
      </c>
      <c r="D49" s="36"/>
      <c r="E49" s="36"/>
      <c r="F49" s="29" t="str">
        <f>F12</f>
        <v> </v>
      </c>
      <c r="G49" s="36"/>
      <c r="H49" s="36"/>
      <c r="I49" s="104" t="s">
        <v>25</v>
      </c>
      <c r="J49" s="105" t="str">
        <f>IF(J12="","",J12)</f>
        <v>12.4.2016</v>
      </c>
      <c r="K49" s="39"/>
    </row>
    <row r="50" spans="2:11" s="1" customFormat="1" ht="6.75" customHeight="1">
      <c r="B50" s="35"/>
      <c r="C50" s="36"/>
      <c r="D50" s="36"/>
      <c r="E50" s="36"/>
      <c r="F50" s="36"/>
      <c r="G50" s="36"/>
      <c r="H50" s="36"/>
      <c r="I50" s="103"/>
      <c r="J50" s="36"/>
      <c r="K50" s="39"/>
    </row>
    <row r="51" spans="2:11" s="1" customFormat="1" ht="15">
      <c r="B51" s="35"/>
      <c r="C51" s="31" t="s">
        <v>29</v>
      </c>
      <c r="D51" s="36"/>
      <c r="E51" s="36"/>
      <c r="F51" s="29" t="str">
        <f>E15</f>
        <v>KRAJSKÁ ZDRAVOTNÍ a.s. ÚL</v>
      </c>
      <c r="G51" s="36"/>
      <c r="H51" s="36"/>
      <c r="I51" s="104" t="s">
        <v>35</v>
      </c>
      <c r="J51" s="29" t="str">
        <f>E21</f>
        <v> </v>
      </c>
      <c r="K51" s="39"/>
    </row>
    <row r="52" spans="2:11" s="1" customFormat="1" ht="14.25" customHeight="1">
      <c r="B52" s="35"/>
      <c r="C52" s="31" t="s">
        <v>33</v>
      </c>
      <c r="D52" s="36"/>
      <c r="E52" s="36"/>
      <c r="F52" s="29">
        <f>IF(E18="","",E18)</f>
      </c>
      <c r="G52" s="36"/>
      <c r="H52" s="36"/>
      <c r="I52" s="103"/>
      <c r="J52" s="36"/>
      <c r="K52" s="39"/>
    </row>
    <row r="53" spans="2:11" s="1" customFormat="1" ht="9.75" customHeight="1">
      <c r="B53" s="35"/>
      <c r="C53" s="36"/>
      <c r="D53" s="36"/>
      <c r="E53" s="36"/>
      <c r="F53" s="36"/>
      <c r="G53" s="36"/>
      <c r="H53" s="36"/>
      <c r="I53" s="103"/>
      <c r="J53" s="36"/>
      <c r="K53" s="39"/>
    </row>
    <row r="54" spans="2:11" s="1" customFormat="1" ht="29.25" customHeight="1">
      <c r="B54" s="35"/>
      <c r="C54" s="127" t="s">
        <v>104</v>
      </c>
      <c r="D54" s="117"/>
      <c r="E54" s="117"/>
      <c r="F54" s="117"/>
      <c r="G54" s="117"/>
      <c r="H54" s="117"/>
      <c r="I54" s="128"/>
      <c r="J54" s="129" t="s">
        <v>105</v>
      </c>
      <c r="K54" s="130"/>
    </row>
    <row r="55" spans="2:11" s="1" customFormat="1" ht="9.75" customHeight="1">
      <c r="B55" s="35"/>
      <c r="C55" s="36"/>
      <c r="D55" s="36"/>
      <c r="E55" s="36"/>
      <c r="F55" s="36"/>
      <c r="G55" s="36"/>
      <c r="H55" s="36"/>
      <c r="I55" s="103"/>
      <c r="J55" s="36"/>
      <c r="K55" s="39"/>
    </row>
    <row r="56" spans="2:47" s="1" customFormat="1" ht="29.25" customHeight="1">
      <c r="B56" s="35"/>
      <c r="C56" s="131" t="s">
        <v>106</v>
      </c>
      <c r="D56" s="36"/>
      <c r="E56" s="36"/>
      <c r="F56" s="36"/>
      <c r="G56" s="36"/>
      <c r="H56" s="36"/>
      <c r="I56" s="103"/>
      <c r="J56" s="113">
        <f>J80</f>
        <v>0</v>
      </c>
      <c r="K56" s="39"/>
      <c r="AU56" s="18" t="s">
        <v>107</v>
      </c>
    </row>
    <row r="57" spans="2:11" s="8" customFormat="1" ht="24.75" customHeight="1">
      <c r="B57" s="132"/>
      <c r="C57" s="133"/>
      <c r="D57" s="134" t="s">
        <v>108</v>
      </c>
      <c r="E57" s="135"/>
      <c r="F57" s="135"/>
      <c r="G57" s="135"/>
      <c r="H57" s="135"/>
      <c r="I57" s="136"/>
      <c r="J57" s="137">
        <f>J81</f>
        <v>0</v>
      </c>
      <c r="K57" s="138"/>
    </row>
    <row r="58" spans="2:11" s="9" customFormat="1" ht="19.5" customHeight="1">
      <c r="B58" s="139"/>
      <c r="C58" s="140"/>
      <c r="D58" s="141" t="s">
        <v>109</v>
      </c>
      <c r="E58" s="142"/>
      <c r="F58" s="142"/>
      <c r="G58" s="142"/>
      <c r="H58" s="142"/>
      <c r="I58" s="143"/>
      <c r="J58" s="144">
        <f>J82</f>
        <v>0</v>
      </c>
      <c r="K58" s="145"/>
    </row>
    <row r="59" spans="2:11" s="9" customFormat="1" ht="19.5" customHeight="1">
      <c r="B59" s="139"/>
      <c r="C59" s="140"/>
      <c r="D59" s="141" t="s">
        <v>110</v>
      </c>
      <c r="E59" s="142"/>
      <c r="F59" s="142"/>
      <c r="G59" s="142"/>
      <c r="H59" s="142"/>
      <c r="I59" s="143"/>
      <c r="J59" s="144">
        <f>J85</f>
        <v>0</v>
      </c>
      <c r="K59" s="145"/>
    </row>
    <row r="60" spans="2:11" s="9" customFormat="1" ht="19.5" customHeight="1">
      <c r="B60" s="139"/>
      <c r="C60" s="140"/>
      <c r="D60" s="141" t="s">
        <v>111</v>
      </c>
      <c r="E60" s="142"/>
      <c r="F60" s="142"/>
      <c r="G60" s="142"/>
      <c r="H60" s="142"/>
      <c r="I60" s="143"/>
      <c r="J60" s="144">
        <f>J88</f>
        <v>0</v>
      </c>
      <c r="K60" s="145"/>
    </row>
    <row r="61" spans="2:11" s="1" customFormat="1" ht="21.75" customHeight="1">
      <c r="B61" s="35"/>
      <c r="C61" s="36"/>
      <c r="D61" s="36"/>
      <c r="E61" s="36"/>
      <c r="F61" s="36"/>
      <c r="G61" s="36"/>
      <c r="H61" s="36"/>
      <c r="I61" s="103"/>
      <c r="J61" s="36"/>
      <c r="K61" s="39"/>
    </row>
    <row r="62" spans="2:11" s="1" customFormat="1" ht="6.75" customHeight="1">
      <c r="B62" s="50"/>
      <c r="C62" s="51"/>
      <c r="D62" s="51"/>
      <c r="E62" s="51"/>
      <c r="F62" s="51"/>
      <c r="G62" s="51"/>
      <c r="H62" s="51"/>
      <c r="I62" s="124"/>
      <c r="J62" s="51"/>
      <c r="K62" s="52"/>
    </row>
    <row r="66" spans="2:12" s="1" customFormat="1" ht="6.75" customHeight="1">
      <c r="B66" s="53"/>
      <c r="C66" s="54"/>
      <c r="D66" s="54"/>
      <c r="E66" s="54"/>
      <c r="F66" s="54"/>
      <c r="G66" s="54"/>
      <c r="H66" s="54"/>
      <c r="I66" s="125"/>
      <c r="J66" s="54"/>
      <c r="K66" s="54"/>
      <c r="L66" s="35"/>
    </row>
    <row r="67" spans="2:12" s="1" customFormat="1" ht="36.75" customHeight="1">
      <c r="B67" s="35"/>
      <c r="C67" s="55" t="s">
        <v>112</v>
      </c>
      <c r="I67" s="146"/>
      <c r="L67" s="35"/>
    </row>
    <row r="68" spans="2:12" s="1" customFormat="1" ht="6.75" customHeight="1">
      <c r="B68" s="35"/>
      <c r="I68" s="146"/>
      <c r="L68" s="35"/>
    </row>
    <row r="69" spans="2:12" s="1" customFormat="1" ht="14.25" customHeight="1">
      <c r="B69" s="35"/>
      <c r="C69" s="57" t="s">
        <v>16</v>
      </c>
      <c r="I69" s="146"/>
      <c r="L69" s="35"/>
    </row>
    <row r="70" spans="2:12" s="1" customFormat="1" ht="20.25" customHeight="1">
      <c r="B70" s="35"/>
      <c r="E70" s="384" t="str">
        <f>E7</f>
        <v>PARKOVIŠTĚ OA U BUDOVY B, KZ a.s. - NEMOCNICE MOST, o.z.</v>
      </c>
      <c r="F70" s="361"/>
      <c r="G70" s="361"/>
      <c r="H70" s="361"/>
      <c r="I70" s="146"/>
      <c r="L70" s="35"/>
    </row>
    <row r="71" spans="2:12" s="1" customFormat="1" ht="14.25" customHeight="1">
      <c r="B71" s="35"/>
      <c r="C71" s="57" t="s">
        <v>101</v>
      </c>
      <c r="I71" s="146"/>
      <c r="L71" s="35"/>
    </row>
    <row r="72" spans="2:12" s="1" customFormat="1" ht="21.75" customHeight="1">
      <c r="B72" s="35"/>
      <c r="E72" s="358" t="str">
        <f>E9</f>
        <v>100 - SO 100 VEDLEJŠÍ ROZPOČTOVÉ NÁKLADY</v>
      </c>
      <c r="F72" s="361"/>
      <c r="G72" s="361"/>
      <c r="H72" s="361"/>
      <c r="I72" s="146"/>
      <c r="L72" s="35"/>
    </row>
    <row r="73" spans="2:12" s="1" customFormat="1" ht="6.75" customHeight="1">
      <c r="B73" s="35"/>
      <c r="I73" s="146"/>
      <c r="L73" s="35"/>
    </row>
    <row r="74" spans="2:12" s="1" customFormat="1" ht="18" customHeight="1">
      <c r="B74" s="35"/>
      <c r="C74" s="57" t="s">
        <v>23</v>
      </c>
      <c r="F74" s="147" t="str">
        <f>F12</f>
        <v> </v>
      </c>
      <c r="I74" s="148" t="s">
        <v>25</v>
      </c>
      <c r="J74" s="61" t="str">
        <f>IF(J12="","",J12)</f>
        <v>12.4.2016</v>
      </c>
      <c r="L74" s="35"/>
    </row>
    <row r="75" spans="2:12" s="1" customFormat="1" ht="6.75" customHeight="1">
      <c r="B75" s="35"/>
      <c r="I75" s="146"/>
      <c r="L75" s="35"/>
    </row>
    <row r="76" spans="2:12" s="1" customFormat="1" ht="15">
      <c r="B76" s="35"/>
      <c r="C76" s="57" t="s">
        <v>29</v>
      </c>
      <c r="F76" s="147" t="str">
        <f>E15</f>
        <v>KRAJSKÁ ZDRAVOTNÍ a.s. ÚL</v>
      </c>
      <c r="I76" s="148" t="s">
        <v>35</v>
      </c>
      <c r="J76" s="147" t="str">
        <f>E21</f>
        <v> </v>
      </c>
      <c r="L76" s="35"/>
    </row>
    <row r="77" spans="2:12" s="1" customFormat="1" ht="14.25" customHeight="1">
      <c r="B77" s="35"/>
      <c r="C77" s="57" t="s">
        <v>33</v>
      </c>
      <c r="F77" s="147">
        <f>IF(E18="","",E18)</f>
      </c>
      <c r="I77" s="146"/>
      <c r="L77" s="35"/>
    </row>
    <row r="78" spans="2:12" s="1" customFormat="1" ht="9.75" customHeight="1">
      <c r="B78" s="35"/>
      <c r="I78" s="146"/>
      <c r="L78" s="35"/>
    </row>
    <row r="79" spans="2:20" s="10" customFormat="1" ht="29.25" customHeight="1">
      <c r="B79" s="149"/>
      <c r="C79" s="150" t="s">
        <v>113</v>
      </c>
      <c r="D79" s="151" t="s">
        <v>57</v>
      </c>
      <c r="E79" s="151" t="s">
        <v>53</v>
      </c>
      <c r="F79" s="151" t="s">
        <v>114</v>
      </c>
      <c r="G79" s="151" t="s">
        <v>115</v>
      </c>
      <c r="H79" s="151" t="s">
        <v>116</v>
      </c>
      <c r="I79" s="152" t="s">
        <v>117</v>
      </c>
      <c r="J79" s="151" t="s">
        <v>105</v>
      </c>
      <c r="K79" s="153" t="s">
        <v>118</v>
      </c>
      <c r="L79" s="149"/>
      <c r="M79" s="68" t="s">
        <v>119</v>
      </c>
      <c r="N79" s="69" t="s">
        <v>42</v>
      </c>
      <c r="O79" s="69" t="s">
        <v>120</v>
      </c>
      <c r="P79" s="69" t="s">
        <v>121</v>
      </c>
      <c r="Q79" s="69" t="s">
        <v>122</v>
      </c>
      <c r="R79" s="69" t="s">
        <v>123</v>
      </c>
      <c r="S79" s="69" t="s">
        <v>124</v>
      </c>
      <c r="T79" s="70" t="s">
        <v>125</v>
      </c>
    </row>
    <row r="80" spans="2:63" s="1" customFormat="1" ht="29.25" customHeight="1">
      <c r="B80" s="35"/>
      <c r="C80" s="72" t="s">
        <v>106</v>
      </c>
      <c r="I80" s="146"/>
      <c r="J80" s="154">
        <f>BK80</f>
        <v>0</v>
      </c>
      <c r="L80" s="35"/>
      <c r="M80" s="71"/>
      <c r="N80" s="62"/>
      <c r="O80" s="62"/>
      <c r="P80" s="155">
        <f>P81</f>
        <v>0</v>
      </c>
      <c r="Q80" s="62"/>
      <c r="R80" s="155">
        <f>R81</f>
        <v>0</v>
      </c>
      <c r="S80" s="62"/>
      <c r="T80" s="156">
        <f>T81</f>
        <v>0</v>
      </c>
      <c r="AT80" s="18" t="s">
        <v>71</v>
      </c>
      <c r="AU80" s="18" t="s">
        <v>107</v>
      </c>
      <c r="BK80" s="157">
        <f>BK81</f>
        <v>0</v>
      </c>
    </row>
    <row r="81" spans="2:63" s="11" customFormat="1" ht="36.75" customHeight="1">
      <c r="B81" s="158"/>
      <c r="D81" s="159" t="s">
        <v>71</v>
      </c>
      <c r="E81" s="160" t="s">
        <v>126</v>
      </c>
      <c r="F81" s="160" t="s">
        <v>127</v>
      </c>
      <c r="I81" s="161"/>
      <c r="J81" s="162">
        <f>BK81</f>
        <v>0</v>
      </c>
      <c r="L81" s="158"/>
      <c r="M81" s="163"/>
      <c r="N81" s="164"/>
      <c r="O81" s="164"/>
      <c r="P81" s="165">
        <f>P82+P85+P88</f>
        <v>0</v>
      </c>
      <c r="Q81" s="164"/>
      <c r="R81" s="165">
        <f>R82+R85+R88</f>
        <v>0</v>
      </c>
      <c r="S81" s="164"/>
      <c r="T81" s="166">
        <f>T82+T85+T88</f>
        <v>0</v>
      </c>
      <c r="AR81" s="159" t="s">
        <v>128</v>
      </c>
      <c r="AT81" s="167" t="s">
        <v>71</v>
      </c>
      <c r="AU81" s="167" t="s">
        <v>72</v>
      </c>
      <c r="AY81" s="159" t="s">
        <v>129</v>
      </c>
      <c r="BK81" s="168">
        <f>BK82+BK85+BK88</f>
        <v>0</v>
      </c>
    </row>
    <row r="82" spans="2:63" s="11" customFormat="1" ht="19.5" customHeight="1">
      <c r="B82" s="158"/>
      <c r="D82" s="169" t="s">
        <v>71</v>
      </c>
      <c r="E82" s="170" t="s">
        <v>130</v>
      </c>
      <c r="F82" s="170" t="s">
        <v>131</v>
      </c>
      <c r="I82" s="161"/>
      <c r="J82" s="171">
        <f>BK82</f>
        <v>0</v>
      </c>
      <c r="L82" s="158"/>
      <c r="M82" s="163"/>
      <c r="N82" s="164"/>
      <c r="O82" s="164"/>
      <c r="P82" s="165">
        <f>SUM(P83:P84)</f>
        <v>0</v>
      </c>
      <c r="Q82" s="164"/>
      <c r="R82" s="165">
        <f>SUM(R83:R84)</f>
        <v>0</v>
      </c>
      <c r="S82" s="164"/>
      <c r="T82" s="166">
        <f>SUM(T83:T84)</f>
        <v>0</v>
      </c>
      <c r="AR82" s="159" t="s">
        <v>128</v>
      </c>
      <c r="AT82" s="167" t="s">
        <v>71</v>
      </c>
      <c r="AU82" s="167" t="s">
        <v>22</v>
      </c>
      <c r="AY82" s="159" t="s">
        <v>129</v>
      </c>
      <c r="BK82" s="168">
        <f>SUM(BK83:BK84)</f>
        <v>0</v>
      </c>
    </row>
    <row r="83" spans="2:65" s="1" customFormat="1" ht="20.25" customHeight="1">
      <c r="B83" s="172"/>
      <c r="C83" s="173" t="s">
        <v>22</v>
      </c>
      <c r="D83" s="173" t="s">
        <v>132</v>
      </c>
      <c r="E83" s="174" t="s">
        <v>133</v>
      </c>
      <c r="F83" s="175" t="s">
        <v>131</v>
      </c>
      <c r="G83" s="176" t="s">
        <v>134</v>
      </c>
      <c r="H83" s="177"/>
      <c r="I83" s="178"/>
      <c r="J83" s="179">
        <f>ROUND(I83*H83,2)</f>
        <v>0</v>
      </c>
      <c r="K83" s="175" t="s">
        <v>135</v>
      </c>
      <c r="L83" s="35"/>
      <c r="M83" s="180" t="s">
        <v>20</v>
      </c>
      <c r="N83" s="181" t="s">
        <v>43</v>
      </c>
      <c r="O83" s="36"/>
      <c r="P83" s="182">
        <f>O83*H83</f>
        <v>0</v>
      </c>
      <c r="Q83" s="182">
        <v>0</v>
      </c>
      <c r="R83" s="182">
        <f>Q83*H83</f>
        <v>0</v>
      </c>
      <c r="S83" s="182">
        <v>0</v>
      </c>
      <c r="T83" s="183">
        <f>S83*H83</f>
        <v>0</v>
      </c>
      <c r="AR83" s="18" t="s">
        <v>136</v>
      </c>
      <c r="AT83" s="18" t="s">
        <v>132</v>
      </c>
      <c r="AU83" s="18" t="s">
        <v>79</v>
      </c>
      <c r="AY83" s="18" t="s">
        <v>129</v>
      </c>
      <c r="BE83" s="184">
        <f>IF(N83="základní",J83,0)</f>
        <v>0</v>
      </c>
      <c r="BF83" s="184">
        <f>IF(N83="snížená",J83,0)</f>
        <v>0</v>
      </c>
      <c r="BG83" s="184">
        <f>IF(N83="zákl. přenesená",J83,0)</f>
        <v>0</v>
      </c>
      <c r="BH83" s="184">
        <f>IF(N83="sníž. přenesená",J83,0)</f>
        <v>0</v>
      </c>
      <c r="BI83" s="184">
        <f>IF(N83="nulová",J83,0)</f>
        <v>0</v>
      </c>
      <c r="BJ83" s="18" t="s">
        <v>22</v>
      </c>
      <c r="BK83" s="184">
        <f>ROUND(I83*H83,2)</f>
        <v>0</v>
      </c>
      <c r="BL83" s="18" t="s">
        <v>136</v>
      </c>
      <c r="BM83" s="18" t="s">
        <v>137</v>
      </c>
    </row>
    <row r="84" spans="2:47" s="1" customFormat="1" ht="20.25" customHeight="1">
      <c r="B84" s="35"/>
      <c r="D84" s="185" t="s">
        <v>138</v>
      </c>
      <c r="F84" s="186" t="s">
        <v>139</v>
      </c>
      <c r="I84" s="146"/>
      <c r="L84" s="35"/>
      <c r="M84" s="64"/>
      <c r="N84" s="36"/>
      <c r="O84" s="36"/>
      <c r="P84" s="36"/>
      <c r="Q84" s="36"/>
      <c r="R84" s="36"/>
      <c r="S84" s="36"/>
      <c r="T84" s="65"/>
      <c r="AT84" s="18" t="s">
        <v>138</v>
      </c>
      <c r="AU84" s="18" t="s">
        <v>79</v>
      </c>
    </row>
    <row r="85" spans="2:63" s="11" customFormat="1" ht="29.25" customHeight="1">
      <c r="B85" s="158"/>
      <c r="D85" s="169" t="s">
        <v>71</v>
      </c>
      <c r="E85" s="170" t="s">
        <v>140</v>
      </c>
      <c r="F85" s="170" t="s">
        <v>141</v>
      </c>
      <c r="I85" s="161"/>
      <c r="J85" s="171">
        <f>BK85</f>
        <v>0</v>
      </c>
      <c r="L85" s="158"/>
      <c r="M85" s="163"/>
      <c r="N85" s="164"/>
      <c r="O85" s="164"/>
      <c r="P85" s="165">
        <f>SUM(P86:P87)</f>
        <v>0</v>
      </c>
      <c r="Q85" s="164"/>
      <c r="R85" s="165">
        <f>SUM(R86:R87)</f>
        <v>0</v>
      </c>
      <c r="S85" s="164"/>
      <c r="T85" s="166">
        <f>SUM(T86:T87)</f>
        <v>0</v>
      </c>
      <c r="AR85" s="159" t="s">
        <v>128</v>
      </c>
      <c r="AT85" s="167" t="s">
        <v>71</v>
      </c>
      <c r="AU85" s="167" t="s">
        <v>22</v>
      </c>
      <c r="AY85" s="159" t="s">
        <v>129</v>
      </c>
      <c r="BK85" s="168">
        <f>SUM(BK86:BK87)</f>
        <v>0</v>
      </c>
    </row>
    <row r="86" spans="2:65" s="1" customFormat="1" ht="20.25" customHeight="1">
      <c r="B86" s="172"/>
      <c r="C86" s="173" t="s">
        <v>79</v>
      </c>
      <c r="D86" s="173" t="s">
        <v>132</v>
      </c>
      <c r="E86" s="174" t="s">
        <v>142</v>
      </c>
      <c r="F86" s="175" t="s">
        <v>141</v>
      </c>
      <c r="G86" s="176" t="s">
        <v>134</v>
      </c>
      <c r="H86" s="177"/>
      <c r="I86" s="178"/>
      <c r="J86" s="179">
        <f>ROUND(I86*H86,2)</f>
        <v>0</v>
      </c>
      <c r="K86" s="175" t="s">
        <v>135</v>
      </c>
      <c r="L86" s="35"/>
      <c r="M86" s="180" t="s">
        <v>20</v>
      </c>
      <c r="N86" s="181" t="s">
        <v>43</v>
      </c>
      <c r="O86" s="36"/>
      <c r="P86" s="182">
        <f>O86*H86</f>
        <v>0</v>
      </c>
      <c r="Q86" s="182">
        <v>0</v>
      </c>
      <c r="R86" s="182">
        <f>Q86*H86</f>
        <v>0</v>
      </c>
      <c r="S86" s="182">
        <v>0</v>
      </c>
      <c r="T86" s="183">
        <f>S86*H86</f>
        <v>0</v>
      </c>
      <c r="AR86" s="18" t="s">
        <v>136</v>
      </c>
      <c r="AT86" s="18" t="s">
        <v>132</v>
      </c>
      <c r="AU86" s="18" t="s">
        <v>79</v>
      </c>
      <c r="AY86" s="18" t="s">
        <v>129</v>
      </c>
      <c r="BE86" s="184">
        <f>IF(N86="základní",J86,0)</f>
        <v>0</v>
      </c>
      <c r="BF86" s="184">
        <f>IF(N86="snížená",J86,0)</f>
        <v>0</v>
      </c>
      <c r="BG86" s="184">
        <f>IF(N86="zákl. přenesená",J86,0)</f>
        <v>0</v>
      </c>
      <c r="BH86" s="184">
        <f>IF(N86="sníž. přenesená",J86,0)</f>
        <v>0</v>
      </c>
      <c r="BI86" s="184">
        <f>IF(N86="nulová",J86,0)</f>
        <v>0</v>
      </c>
      <c r="BJ86" s="18" t="s">
        <v>22</v>
      </c>
      <c r="BK86" s="184">
        <f>ROUND(I86*H86,2)</f>
        <v>0</v>
      </c>
      <c r="BL86" s="18" t="s">
        <v>136</v>
      </c>
      <c r="BM86" s="18" t="s">
        <v>143</v>
      </c>
    </row>
    <row r="87" spans="2:47" s="1" customFormat="1" ht="20.25" customHeight="1">
      <c r="B87" s="35"/>
      <c r="D87" s="185" t="s">
        <v>138</v>
      </c>
      <c r="F87" s="186" t="s">
        <v>144</v>
      </c>
      <c r="I87" s="146"/>
      <c r="L87" s="35"/>
      <c r="M87" s="64"/>
      <c r="N87" s="36"/>
      <c r="O87" s="36"/>
      <c r="P87" s="36"/>
      <c r="Q87" s="36"/>
      <c r="R87" s="36"/>
      <c r="S87" s="36"/>
      <c r="T87" s="65"/>
      <c r="AT87" s="18" t="s">
        <v>138</v>
      </c>
      <c r="AU87" s="18" t="s">
        <v>79</v>
      </c>
    </row>
    <row r="88" spans="2:63" s="11" customFormat="1" ht="29.25" customHeight="1">
      <c r="B88" s="158"/>
      <c r="D88" s="169" t="s">
        <v>71</v>
      </c>
      <c r="E88" s="170" t="s">
        <v>145</v>
      </c>
      <c r="F88" s="170" t="s">
        <v>146</v>
      </c>
      <c r="I88" s="161"/>
      <c r="J88" s="171">
        <f>BK88</f>
        <v>0</v>
      </c>
      <c r="L88" s="158"/>
      <c r="M88" s="163"/>
      <c r="N88" s="164"/>
      <c r="O88" s="164"/>
      <c r="P88" s="165">
        <f>SUM(P89:P95)</f>
        <v>0</v>
      </c>
      <c r="Q88" s="164"/>
      <c r="R88" s="165">
        <f>SUM(R89:R95)</f>
        <v>0</v>
      </c>
      <c r="S88" s="164"/>
      <c r="T88" s="166">
        <f>SUM(T89:T95)</f>
        <v>0</v>
      </c>
      <c r="AR88" s="159" t="s">
        <v>128</v>
      </c>
      <c r="AT88" s="167" t="s">
        <v>71</v>
      </c>
      <c r="AU88" s="167" t="s">
        <v>22</v>
      </c>
      <c r="AY88" s="159" t="s">
        <v>129</v>
      </c>
      <c r="BK88" s="168">
        <f>SUM(BK89:BK95)</f>
        <v>0</v>
      </c>
    </row>
    <row r="89" spans="2:65" s="1" customFormat="1" ht="20.25" customHeight="1">
      <c r="B89" s="172"/>
      <c r="C89" s="173" t="s">
        <v>147</v>
      </c>
      <c r="D89" s="173" t="s">
        <v>132</v>
      </c>
      <c r="E89" s="174" t="s">
        <v>148</v>
      </c>
      <c r="F89" s="175" t="s">
        <v>146</v>
      </c>
      <c r="G89" s="176" t="s">
        <v>149</v>
      </c>
      <c r="H89" s="187">
        <v>1</v>
      </c>
      <c r="I89" s="178"/>
      <c r="J89" s="179">
        <f>ROUND(I89*H89,2)</f>
        <v>0</v>
      </c>
      <c r="K89" s="175" t="s">
        <v>135</v>
      </c>
      <c r="L89" s="35"/>
      <c r="M89" s="180" t="s">
        <v>20</v>
      </c>
      <c r="N89" s="181" t="s">
        <v>43</v>
      </c>
      <c r="O89" s="36"/>
      <c r="P89" s="182">
        <f>O89*H89</f>
        <v>0</v>
      </c>
      <c r="Q89" s="182">
        <v>0</v>
      </c>
      <c r="R89" s="182">
        <f>Q89*H89</f>
        <v>0</v>
      </c>
      <c r="S89" s="182">
        <v>0</v>
      </c>
      <c r="T89" s="183">
        <f>S89*H89</f>
        <v>0</v>
      </c>
      <c r="AR89" s="18" t="s">
        <v>136</v>
      </c>
      <c r="AT89" s="18" t="s">
        <v>132</v>
      </c>
      <c r="AU89" s="18" t="s">
        <v>79</v>
      </c>
      <c r="AY89" s="18" t="s">
        <v>129</v>
      </c>
      <c r="BE89" s="184">
        <f>IF(N89="základní",J89,0)</f>
        <v>0</v>
      </c>
      <c r="BF89" s="184">
        <f>IF(N89="snížená",J89,0)</f>
        <v>0</v>
      </c>
      <c r="BG89" s="184">
        <f>IF(N89="zákl. přenesená",J89,0)</f>
        <v>0</v>
      </c>
      <c r="BH89" s="184">
        <f>IF(N89="sníž. přenesená",J89,0)</f>
        <v>0</v>
      </c>
      <c r="BI89" s="184">
        <f>IF(N89="nulová",J89,0)</f>
        <v>0</v>
      </c>
      <c r="BJ89" s="18" t="s">
        <v>22</v>
      </c>
      <c r="BK89" s="184">
        <f>ROUND(I89*H89,2)</f>
        <v>0</v>
      </c>
      <c r="BL89" s="18" t="s">
        <v>136</v>
      </c>
      <c r="BM89" s="18" t="s">
        <v>150</v>
      </c>
    </row>
    <row r="90" spans="2:47" s="1" customFormat="1" ht="20.25" customHeight="1">
      <c r="B90" s="35"/>
      <c r="D90" s="185" t="s">
        <v>138</v>
      </c>
      <c r="F90" s="186" t="s">
        <v>151</v>
      </c>
      <c r="I90" s="146"/>
      <c r="L90" s="35"/>
      <c r="M90" s="64"/>
      <c r="N90" s="36"/>
      <c r="O90" s="36"/>
      <c r="P90" s="36"/>
      <c r="Q90" s="36"/>
      <c r="R90" s="36"/>
      <c r="S90" s="36"/>
      <c r="T90" s="65"/>
      <c r="AT90" s="18" t="s">
        <v>138</v>
      </c>
      <c r="AU90" s="18" t="s">
        <v>79</v>
      </c>
    </row>
    <row r="91" spans="2:51" s="12" customFormat="1" ht="20.25" customHeight="1">
      <c r="B91" s="188"/>
      <c r="D91" s="185" t="s">
        <v>152</v>
      </c>
      <c r="E91" s="189" t="s">
        <v>20</v>
      </c>
      <c r="F91" s="190" t="s">
        <v>153</v>
      </c>
      <c r="H91" s="191" t="s">
        <v>20</v>
      </c>
      <c r="I91" s="192"/>
      <c r="L91" s="188"/>
      <c r="M91" s="193"/>
      <c r="N91" s="194"/>
      <c r="O91" s="194"/>
      <c r="P91" s="194"/>
      <c r="Q91" s="194"/>
      <c r="R91" s="194"/>
      <c r="S91" s="194"/>
      <c r="T91" s="195"/>
      <c r="AT91" s="191" t="s">
        <v>152</v>
      </c>
      <c r="AU91" s="191" t="s">
        <v>79</v>
      </c>
      <c r="AV91" s="12" t="s">
        <v>22</v>
      </c>
      <c r="AW91" s="12" t="s">
        <v>36</v>
      </c>
      <c r="AX91" s="12" t="s">
        <v>72</v>
      </c>
      <c r="AY91" s="191" t="s">
        <v>129</v>
      </c>
    </row>
    <row r="92" spans="2:51" s="12" customFormat="1" ht="20.25" customHeight="1">
      <c r="B92" s="188"/>
      <c r="D92" s="185" t="s">
        <v>152</v>
      </c>
      <c r="E92" s="189" t="s">
        <v>20</v>
      </c>
      <c r="F92" s="190" t="s">
        <v>154</v>
      </c>
      <c r="H92" s="191" t="s">
        <v>20</v>
      </c>
      <c r="I92" s="192"/>
      <c r="L92" s="188"/>
      <c r="M92" s="193"/>
      <c r="N92" s="194"/>
      <c r="O92" s="194"/>
      <c r="P92" s="194"/>
      <c r="Q92" s="194"/>
      <c r="R92" s="194"/>
      <c r="S92" s="194"/>
      <c r="T92" s="195"/>
      <c r="AT92" s="191" t="s">
        <v>152</v>
      </c>
      <c r="AU92" s="191" t="s">
        <v>79</v>
      </c>
      <c r="AV92" s="12" t="s">
        <v>22</v>
      </c>
      <c r="AW92" s="12" t="s">
        <v>36</v>
      </c>
      <c r="AX92" s="12" t="s">
        <v>72</v>
      </c>
      <c r="AY92" s="191" t="s">
        <v>129</v>
      </c>
    </row>
    <row r="93" spans="2:51" s="12" customFormat="1" ht="20.25" customHeight="1">
      <c r="B93" s="188"/>
      <c r="D93" s="185" t="s">
        <v>152</v>
      </c>
      <c r="E93" s="189" t="s">
        <v>20</v>
      </c>
      <c r="F93" s="190" t="s">
        <v>155</v>
      </c>
      <c r="H93" s="191" t="s">
        <v>20</v>
      </c>
      <c r="I93" s="192"/>
      <c r="L93" s="188"/>
      <c r="M93" s="193"/>
      <c r="N93" s="194"/>
      <c r="O93" s="194"/>
      <c r="P93" s="194"/>
      <c r="Q93" s="194"/>
      <c r="R93" s="194"/>
      <c r="S93" s="194"/>
      <c r="T93" s="195"/>
      <c r="AT93" s="191" t="s">
        <v>152</v>
      </c>
      <c r="AU93" s="191" t="s">
        <v>79</v>
      </c>
      <c r="AV93" s="12" t="s">
        <v>22</v>
      </c>
      <c r="AW93" s="12" t="s">
        <v>36</v>
      </c>
      <c r="AX93" s="12" t="s">
        <v>72</v>
      </c>
      <c r="AY93" s="191" t="s">
        <v>129</v>
      </c>
    </row>
    <row r="94" spans="2:51" s="13" customFormat="1" ht="20.25" customHeight="1">
      <c r="B94" s="196"/>
      <c r="D94" s="185" t="s">
        <v>152</v>
      </c>
      <c r="E94" s="197" t="s">
        <v>20</v>
      </c>
      <c r="F94" s="198" t="s">
        <v>156</v>
      </c>
      <c r="H94" s="199">
        <v>1</v>
      </c>
      <c r="I94" s="200"/>
      <c r="L94" s="196"/>
      <c r="M94" s="201"/>
      <c r="N94" s="202"/>
      <c r="O94" s="202"/>
      <c r="P94" s="202"/>
      <c r="Q94" s="202"/>
      <c r="R94" s="202"/>
      <c r="S94" s="202"/>
      <c r="T94" s="203"/>
      <c r="AT94" s="197" t="s">
        <v>152</v>
      </c>
      <c r="AU94" s="197" t="s">
        <v>79</v>
      </c>
      <c r="AV94" s="13" t="s">
        <v>79</v>
      </c>
      <c r="AW94" s="13" t="s">
        <v>36</v>
      </c>
      <c r="AX94" s="13" t="s">
        <v>72</v>
      </c>
      <c r="AY94" s="197" t="s">
        <v>129</v>
      </c>
    </row>
    <row r="95" spans="2:51" s="14" customFormat="1" ht="20.25" customHeight="1">
      <c r="B95" s="204"/>
      <c r="D95" s="185" t="s">
        <v>152</v>
      </c>
      <c r="E95" s="205" t="s">
        <v>20</v>
      </c>
      <c r="F95" s="206" t="s">
        <v>157</v>
      </c>
      <c r="H95" s="207">
        <v>1</v>
      </c>
      <c r="I95" s="208"/>
      <c r="L95" s="204"/>
      <c r="M95" s="209"/>
      <c r="N95" s="210"/>
      <c r="O95" s="210"/>
      <c r="P95" s="210"/>
      <c r="Q95" s="210"/>
      <c r="R95" s="210"/>
      <c r="S95" s="210"/>
      <c r="T95" s="211"/>
      <c r="AT95" s="212" t="s">
        <v>152</v>
      </c>
      <c r="AU95" s="212" t="s">
        <v>79</v>
      </c>
      <c r="AV95" s="14" t="s">
        <v>158</v>
      </c>
      <c r="AW95" s="14" t="s">
        <v>36</v>
      </c>
      <c r="AX95" s="14" t="s">
        <v>22</v>
      </c>
      <c r="AY95" s="212" t="s">
        <v>129</v>
      </c>
    </row>
    <row r="96" spans="2:12" s="1" customFormat="1" ht="6.75" customHeight="1">
      <c r="B96" s="50"/>
      <c r="C96" s="51"/>
      <c r="D96" s="51"/>
      <c r="E96" s="51"/>
      <c r="F96" s="51"/>
      <c r="G96" s="51"/>
      <c r="H96" s="51"/>
      <c r="I96" s="124"/>
      <c r="J96" s="51"/>
      <c r="K96" s="51"/>
      <c r="L96" s="35"/>
    </row>
    <row r="97" ht="13.5">
      <c r="AT97" s="213"/>
    </row>
  </sheetData>
  <sheetProtection password="CC35" sheet="1" objects="1" scenarios="1" formatColumns="0" formatRows="0" sort="0" autoFilter="0"/>
  <autoFilter ref="C79:K79"/>
  <mergeCells count="9">
    <mergeCell ref="E72:H72"/>
    <mergeCell ref="G1:H1"/>
    <mergeCell ref="L2:V2"/>
    <mergeCell ref="E7:H7"/>
    <mergeCell ref="E9:H9"/>
    <mergeCell ref="E24:H24"/>
    <mergeCell ref="E45:H45"/>
    <mergeCell ref="E47:H47"/>
    <mergeCell ref="E70:H70"/>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533"/>
  <sheetViews>
    <sheetView showGridLines="0" tabSelected="1" zoomScalePageLayoutView="0" workbookViewId="0" topLeftCell="A1">
      <pane ySplit="1" topLeftCell="A491" activePane="bottomLeft" state="frozen"/>
      <selection pane="topLeft" activeCell="A1" sqref="A1"/>
      <selection pane="bottomLeft" activeCell="A1" sqref="A1"/>
    </sheetView>
  </sheetViews>
  <sheetFormatPr defaultColWidth="9.140625" defaultRowHeight="13.5"/>
  <cols>
    <col min="1" max="1" width="7.140625" style="0" customWidth="1"/>
    <col min="2" max="2" width="1.421875" style="0" customWidth="1"/>
    <col min="3" max="3" width="3.57421875" style="0" customWidth="1"/>
    <col min="4" max="4" width="3.7109375" style="0" customWidth="1"/>
    <col min="5" max="5" width="14.7109375" style="0" customWidth="1"/>
    <col min="6" max="6" width="64.28125" style="0" customWidth="1"/>
    <col min="7" max="7" width="7.421875" style="0" customWidth="1"/>
    <col min="8" max="8" width="9.57421875" style="0" customWidth="1"/>
    <col min="9" max="9" width="10.8515625" style="100" customWidth="1"/>
    <col min="10" max="10" width="20.140625" style="0" customWidth="1"/>
    <col min="11" max="11" width="13.28125" style="0" customWidth="1"/>
    <col min="13" max="18" width="0" style="0" hidden="1" customWidth="1"/>
    <col min="19" max="19" width="7.00390625" style="0" hidden="1" customWidth="1"/>
    <col min="20" max="20" width="25.42187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0" style="0" hidden="1" customWidth="1"/>
  </cols>
  <sheetData>
    <row r="1" spans="1:70" ht="21.75" customHeight="1">
      <c r="A1" s="16"/>
      <c r="B1" s="251"/>
      <c r="C1" s="251"/>
      <c r="D1" s="250" t="s">
        <v>1</v>
      </c>
      <c r="E1" s="251"/>
      <c r="F1" s="252" t="s">
        <v>1180</v>
      </c>
      <c r="G1" s="380" t="s">
        <v>1181</v>
      </c>
      <c r="H1" s="380"/>
      <c r="I1" s="257"/>
      <c r="J1" s="252" t="s">
        <v>1182</v>
      </c>
      <c r="K1" s="250" t="s">
        <v>99</v>
      </c>
      <c r="L1" s="252" t="s">
        <v>1183</v>
      </c>
      <c r="M1" s="252"/>
      <c r="N1" s="252"/>
      <c r="O1" s="252"/>
      <c r="P1" s="252"/>
      <c r="Q1" s="252"/>
      <c r="R1" s="252"/>
      <c r="S1" s="252"/>
      <c r="T1" s="252"/>
      <c r="U1" s="248"/>
      <c r="V1" s="24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40"/>
      <c r="M2" s="340"/>
      <c r="N2" s="340"/>
      <c r="O2" s="340"/>
      <c r="P2" s="340"/>
      <c r="Q2" s="340"/>
      <c r="R2" s="340"/>
      <c r="S2" s="340"/>
      <c r="T2" s="340"/>
      <c r="U2" s="340"/>
      <c r="V2" s="340"/>
      <c r="AT2" s="18" t="s">
        <v>82</v>
      </c>
    </row>
    <row r="3" spans="2:46" ht="6.75" customHeight="1">
      <c r="B3" s="19"/>
      <c r="C3" s="20"/>
      <c r="D3" s="20"/>
      <c r="E3" s="20"/>
      <c r="F3" s="20"/>
      <c r="G3" s="20"/>
      <c r="H3" s="20"/>
      <c r="I3" s="101"/>
      <c r="J3" s="20"/>
      <c r="K3" s="21"/>
      <c r="AT3" s="18" t="s">
        <v>79</v>
      </c>
    </row>
    <row r="4" spans="2:46" ht="36.75" customHeight="1">
      <c r="B4" s="22"/>
      <c r="C4" s="23"/>
      <c r="D4" s="24" t="s">
        <v>100</v>
      </c>
      <c r="E4" s="23"/>
      <c r="F4" s="23"/>
      <c r="G4" s="23"/>
      <c r="H4" s="23"/>
      <c r="I4" s="102"/>
      <c r="J4" s="23"/>
      <c r="K4" s="25"/>
      <c r="M4" s="26" t="s">
        <v>10</v>
      </c>
      <c r="AT4" s="18" t="s">
        <v>4</v>
      </c>
    </row>
    <row r="5" spans="2:11" ht="6.75" customHeight="1">
      <c r="B5" s="22"/>
      <c r="C5" s="23"/>
      <c r="D5" s="23"/>
      <c r="E5" s="23"/>
      <c r="F5" s="23"/>
      <c r="G5" s="23"/>
      <c r="H5" s="23"/>
      <c r="I5" s="102"/>
      <c r="J5" s="23"/>
      <c r="K5" s="25"/>
    </row>
    <row r="6" spans="2:11" ht="15">
      <c r="B6" s="22"/>
      <c r="C6" s="23"/>
      <c r="D6" s="31" t="s">
        <v>16</v>
      </c>
      <c r="E6" s="23"/>
      <c r="F6" s="23"/>
      <c r="G6" s="23"/>
      <c r="H6" s="23"/>
      <c r="I6" s="102"/>
      <c r="J6" s="23"/>
      <c r="K6" s="25"/>
    </row>
    <row r="7" spans="2:11" ht="20.25" customHeight="1">
      <c r="B7" s="22"/>
      <c r="C7" s="23"/>
      <c r="D7" s="23"/>
      <c r="E7" s="381" t="str">
        <f>'Rekapitulace stavby'!K6</f>
        <v>PARKOVIŠTĚ OA U BUDOVY B, KZ a.s. - NEMOCNICE MOST, o.z.</v>
      </c>
      <c r="F7" s="373"/>
      <c r="G7" s="373"/>
      <c r="H7" s="373"/>
      <c r="I7" s="102"/>
      <c r="J7" s="23"/>
      <c r="K7" s="25"/>
    </row>
    <row r="8" spans="2:11" s="1" customFormat="1" ht="15">
      <c r="B8" s="35"/>
      <c r="C8" s="36"/>
      <c r="D8" s="31" t="s">
        <v>101</v>
      </c>
      <c r="E8" s="36"/>
      <c r="F8" s="36"/>
      <c r="G8" s="36"/>
      <c r="H8" s="36"/>
      <c r="I8" s="103"/>
      <c r="J8" s="36"/>
      <c r="K8" s="39"/>
    </row>
    <row r="9" spans="2:11" s="1" customFormat="1" ht="36.75" customHeight="1">
      <c r="B9" s="35"/>
      <c r="C9" s="36"/>
      <c r="D9" s="36"/>
      <c r="E9" s="382" t="s">
        <v>159</v>
      </c>
      <c r="F9" s="366"/>
      <c r="G9" s="366"/>
      <c r="H9" s="366"/>
      <c r="I9" s="103"/>
      <c r="J9" s="36"/>
      <c r="K9" s="39"/>
    </row>
    <row r="10" spans="2:11" s="1" customFormat="1" ht="13.5">
      <c r="B10" s="35"/>
      <c r="C10" s="36"/>
      <c r="D10" s="36"/>
      <c r="E10" s="36"/>
      <c r="F10" s="36"/>
      <c r="G10" s="36"/>
      <c r="H10" s="36"/>
      <c r="I10" s="103"/>
      <c r="J10" s="36"/>
      <c r="K10" s="39"/>
    </row>
    <row r="11" spans="2:11" s="1" customFormat="1" ht="14.25" customHeight="1">
      <c r="B11" s="35"/>
      <c r="C11" s="36"/>
      <c r="D11" s="31" t="s">
        <v>19</v>
      </c>
      <c r="E11" s="36"/>
      <c r="F11" s="29" t="s">
        <v>20</v>
      </c>
      <c r="G11" s="36"/>
      <c r="H11" s="36"/>
      <c r="I11" s="104" t="s">
        <v>21</v>
      </c>
      <c r="J11" s="29" t="s">
        <v>20</v>
      </c>
      <c r="K11" s="39"/>
    </row>
    <row r="12" spans="2:11" s="1" customFormat="1" ht="14.25" customHeight="1">
      <c r="B12" s="35"/>
      <c r="C12" s="36"/>
      <c r="D12" s="31" t="s">
        <v>23</v>
      </c>
      <c r="E12" s="36"/>
      <c r="F12" s="29" t="s">
        <v>24</v>
      </c>
      <c r="G12" s="36"/>
      <c r="H12" s="36"/>
      <c r="I12" s="104" t="s">
        <v>25</v>
      </c>
      <c r="J12" s="105" t="str">
        <f>'Rekapitulace stavby'!AN8</f>
        <v>12.4.2016</v>
      </c>
      <c r="K12" s="39"/>
    </row>
    <row r="13" spans="2:11" s="1" customFormat="1" ht="10.5" customHeight="1">
      <c r="B13" s="35"/>
      <c r="C13" s="36"/>
      <c r="D13" s="36"/>
      <c r="E13" s="36"/>
      <c r="F13" s="36"/>
      <c r="G13" s="36"/>
      <c r="H13" s="36"/>
      <c r="I13" s="103"/>
      <c r="J13" s="36"/>
      <c r="K13" s="39"/>
    </row>
    <row r="14" spans="2:11" s="1" customFormat="1" ht="14.25" customHeight="1">
      <c r="B14" s="35"/>
      <c r="C14" s="36"/>
      <c r="D14" s="31" t="s">
        <v>29</v>
      </c>
      <c r="E14" s="36"/>
      <c r="F14" s="36"/>
      <c r="G14" s="36"/>
      <c r="H14" s="36"/>
      <c r="I14" s="104" t="s">
        <v>30</v>
      </c>
      <c r="J14" s="29" t="s">
        <v>20</v>
      </c>
      <c r="K14" s="39"/>
    </row>
    <row r="15" spans="2:11" s="1" customFormat="1" ht="18" customHeight="1">
      <c r="B15" s="35"/>
      <c r="C15" s="36"/>
      <c r="D15" s="36"/>
      <c r="E15" s="29" t="s">
        <v>31</v>
      </c>
      <c r="F15" s="36"/>
      <c r="G15" s="36"/>
      <c r="H15" s="36"/>
      <c r="I15" s="104" t="s">
        <v>32</v>
      </c>
      <c r="J15" s="29" t="s">
        <v>20</v>
      </c>
      <c r="K15" s="39"/>
    </row>
    <row r="16" spans="2:11" s="1" customFormat="1" ht="6.75" customHeight="1">
      <c r="B16" s="35"/>
      <c r="C16" s="36"/>
      <c r="D16" s="36"/>
      <c r="E16" s="36"/>
      <c r="F16" s="36"/>
      <c r="G16" s="36"/>
      <c r="H16" s="36"/>
      <c r="I16" s="103"/>
      <c r="J16" s="36"/>
      <c r="K16" s="39"/>
    </row>
    <row r="17" spans="2:11" s="1" customFormat="1" ht="14.25" customHeight="1">
      <c r="B17" s="35"/>
      <c r="C17" s="36"/>
      <c r="D17" s="31" t="s">
        <v>33</v>
      </c>
      <c r="E17" s="36"/>
      <c r="F17" s="36"/>
      <c r="G17" s="36"/>
      <c r="H17" s="36"/>
      <c r="I17" s="104" t="s">
        <v>30</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104" t="s">
        <v>32</v>
      </c>
      <c r="J18" s="29">
        <f>IF('Rekapitulace stavby'!AN14="Vyplň údaj","",IF('Rekapitulace stavby'!AN14="","",'Rekapitulace stavby'!AN14))</f>
      </c>
      <c r="K18" s="39"/>
    </row>
    <row r="19" spans="2:11" s="1" customFormat="1" ht="6.75" customHeight="1">
      <c r="B19" s="35"/>
      <c r="C19" s="36"/>
      <c r="D19" s="36"/>
      <c r="E19" s="36"/>
      <c r="F19" s="36"/>
      <c r="G19" s="36"/>
      <c r="H19" s="36"/>
      <c r="I19" s="103"/>
      <c r="J19" s="36"/>
      <c r="K19" s="39"/>
    </row>
    <row r="20" spans="2:11" s="1" customFormat="1" ht="14.25" customHeight="1">
      <c r="B20" s="35"/>
      <c r="C20" s="36"/>
      <c r="D20" s="31" t="s">
        <v>35</v>
      </c>
      <c r="E20" s="36"/>
      <c r="F20" s="36"/>
      <c r="G20" s="36"/>
      <c r="H20" s="36"/>
      <c r="I20" s="104" t="s">
        <v>30</v>
      </c>
      <c r="J20" s="29">
        <f>IF('Rekapitulace stavby'!AN16="","",'Rekapitulace stavby'!AN16)</f>
      </c>
      <c r="K20" s="39"/>
    </row>
    <row r="21" spans="2:11" s="1" customFormat="1" ht="18" customHeight="1">
      <c r="B21" s="35"/>
      <c r="C21" s="36"/>
      <c r="D21" s="36"/>
      <c r="E21" s="29" t="str">
        <f>IF('Rekapitulace stavby'!E17="","",'Rekapitulace stavby'!E17)</f>
        <v> </v>
      </c>
      <c r="F21" s="36"/>
      <c r="G21" s="36"/>
      <c r="H21" s="36"/>
      <c r="I21" s="104" t="s">
        <v>32</v>
      </c>
      <c r="J21" s="29">
        <f>IF('Rekapitulace stavby'!AN17="","",'Rekapitulace stavby'!AN17)</f>
      </c>
      <c r="K21" s="39"/>
    </row>
    <row r="22" spans="2:11" s="1" customFormat="1" ht="6.75" customHeight="1">
      <c r="B22" s="35"/>
      <c r="C22" s="36"/>
      <c r="D22" s="36"/>
      <c r="E22" s="36"/>
      <c r="F22" s="36"/>
      <c r="G22" s="36"/>
      <c r="H22" s="36"/>
      <c r="I22" s="103"/>
      <c r="J22" s="36"/>
      <c r="K22" s="39"/>
    </row>
    <row r="23" spans="2:11" s="1" customFormat="1" ht="14.25" customHeight="1">
      <c r="B23" s="35"/>
      <c r="C23" s="36"/>
      <c r="D23" s="31" t="s">
        <v>37</v>
      </c>
      <c r="E23" s="36"/>
      <c r="F23" s="36"/>
      <c r="G23" s="36"/>
      <c r="H23" s="36"/>
      <c r="I23" s="103"/>
      <c r="J23" s="36"/>
      <c r="K23" s="39"/>
    </row>
    <row r="24" spans="2:11" s="7" customFormat="1" ht="20.25" customHeight="1">
      <c r="B24" s="106"/>
      <c r="C24" s="107"/>
      <c r="D24" s="107"/>
      <c r="E24" s="376" t="s">
        <v>20</v>
      </c>
      <c r="F24" s="383"/>
      <c r="G24" s="383"/>
      <c r="H24" s="383"/>
      <c r="I24" s="108"/>
      <c r="J24" s="107"/>
      <c r="K24" s="109"/>
    </row>
    <row r="25" spans="2:11" s="1" customFormat="1" ht="6.75" customHeight="1">
      <c r="B25" s="35"/>
      <c r="C25" s="36"/>
      <c r="D25" s="36"/>
      <c r="E25" s="36"/>
      <c r="F25" s="36"/>
      <c r="G25" s="36"/>
      <c r="H25" s="36"/>
      <c r="I25" s="103"/>
      <c r="J25" s="36"/>
      <c r="K25" s="39"/>
    </row>
    <row r="26" spans="2:11" s="1" customFormat="1" ht="6.75" customHeight="1">
      <c r="B26" s="35"/>
      <c r="C26" s="36"/>
      <c r="D26" s="62"/>
      <c r="E26" s="62"/>
      <c r="F26" s="62"/>
      <c r="G26" s="62"/>
      <c r="H26" s="62"/>
      <c r="I26" s="110"/>
      <c r="J26" s="62"/>
      <c r="K26" s="111"/>
    </row>
    <row r="27" spans="2:11" s="1" customFormat="1" ht="24.75" customHeight="1">
      <c r="B27" s="35"/>
      <c r="C27" s="36"/>
      <c r="D27" s="112" t="s">
        <v>38</v>
      </c>
      <c r="E27" s="36"/>
      <c r="F27" s="36"/>
      <c r="G27" s="36"/>
      <c r="H27" s="36"/>
      <c r="I27" s="103"/>
      <c r="J27" s="113">
        <f>ROUND(J91,2)</f>
        <v>0</v>
      </c>
      <c r="K27" s="39"/>
    </row>
    <row r="28" spans="2:11" s="1" customFormat="1" ht="6.75" customHeight="1">
      <c r="B28" s="35"/>
      <c r="C28" s="36"/>
      <c r="D28" s="62"/>
      <c r="E28" s="62"/>
      <c r="F28" s="62"/>
      <c r="G28" s="62"/>
      <c r="H28" s="62"/>
      <c r="I28" s="110"/>
      <c r="J28" s="62"/>
      <c r="K28" s="111"/>
    </row>
    <row r="29" spans="2:11" s="1" customFormat="1" ht="14.25" customHeight="1">
      <c r="B29" s="35"/>
      <c r="C29" s="36"/>
      <c r="D29" s="36"/>
      <c r="E29" s="36"/>
      <c r="F29" s="40" t="s">
        <v>40</v>
      </c>
      <c r="G29" s="36"/>
      <c r="H29" s="36"/>
      <c r="I29" s="114" t="s">
        <v>39</v>
      </c>
      <c r="J29" s="40" t="s">
        <v>41</v>
      </c>
      <c r="K29" s="39"/>
    </row>
    <row r="30" spans="2:11" s="1" customFormat="1" ht="14.25" customHeight="1">
      <c r="B30" s="35"/>
      <c r="C30" s="36"/>
      <c r="D30" s="43" t="s">
        <v>42</v>
      </c>
      <c r="E30" s="43" t="s">
        <v>43</v>
      </c>
      <c r="F30" s="115">
        <f>ROUND(SUM(BE91:BE531),2)</f>
        <v>0</v>
      </c>
      <c r="G30" s="36"/>
      <c r="H30" s="36"/>
      <c r="I30" s="116">
        <v>0.21</v>
      </c>
      <c r="J30" s="115">
        <f>ROUND(ROUND((SUM(BE91:BE531)),2)*I30,2)</f>
        <v>0</v>
      </c>
      <c r="K30" s="39"/>
    </row>
    <row r="31" spans="2:11" s="1" customFormat="1" ht="14.25" customHeight="1">
      <c r="B31" s="35"/>
      <c r="C31" s="36"/>
      <c r="D31" s="36"/>
      <c r="E31" s="43" t="s">
        <v>44</v>
      </c>
      <c r="F31" s="115">
        <f>ROUND(SUM(BF91:BF531),2)</f>
        <v>0</v>
      </c>
      <c r="G31" s="36"/>
      <c r="H31" s="36"/>
      <c r="I31" s="116">
        <v>0.15</v>
      </c>
      <c r="J31" s="115">
        <f>ROUND(ROUND((SUM(BF91:BF531)),2)*I31,2)</f>
        <v>0</v>
      </c>
      <c r="K31" s="39"/>
    </row>
    <row r="32" spans="2:11" s="1" customFormat="1" ht="14.25" customHeight="1" hidden="1">
      <c r="B32" s="35"/>
      <c r="C32" s="36"/>
      <c r="D32" s="36"/>
      <c r="E32" s="43" t="s">
        <v>45</v>
      </c>
      <c r="F32" s="115">
        <f>ROUND(SUM(BG91:BG531),2)</f>
        <v>0</v>
      </c>
      <c r="G32" s="36"/>
      <c r="H32" s="36"/>
      <c r="I32" s="116">
        <v>0.21</v>
      </c>
      <c r="J32" s="115">
        <v>0</v>
      </c>
      <c r="K32" s="39"/>
    </row>
    <row r="33" spans="2:11" s="1" customFormat="1" ht="14.25" customHeight="1" hidden="1">
      <c r="B33" s="35"/>
      <c r="C33" s="36"/>
      <c r="D33" s="36"/>
      <c r="E33" s="43" t="s">
        <v>46</v>
      </c>
      <c r="F33" s="115">
        <f>ROUND(SUM(BH91:BH531),2)</f>
        <v>0</v>
      </c>
      <c r="G33" s="36"/>
      <c r="H33" s="36"/>
      <c r="I33" s="116">
        <v>0.15</v>
      </c>
      <c r="J33" s="115">
        <v>0</v>
      </c>
      <c r="K33" s="39"/>
    </row>
    <row r="34" spans="2:11" s="1" customFormat="1" ht="14.25" customHeight="1" hidden="1">
      <c r="B34" s="35"/>
      <c r="C34" s="36"/>
      <c r="D34" s="36"/>
      <c r="E34" s="43" t="s">
        <v>47</v>
      </c>
      <c r="F34" s="115">
        <f>ROUND(SUM(BI91:BI531),2)</f>
        <v>0</v>
      </c>
      <c r="G34" s="36"/>
      <c r="H34" s="36"/>
      <c r="I34" s="116">
        <v>0</v>
      </c>
      <c r="J34" s="115">
        <v>0</v>
      </c>
      <c r="K34" s="39"/>
    </row>
    <row r="35" spans="2:11" s="1" customFormat="1" ht="6.75" customHeight="1">
      <c r="B35" s="35"/>
      <c r="C35" s="36"/>
      <c r="D35" s="36"/>
      <c r="E35" s="36"/>
      <c r="F35" s="36"/>
      <c r="G35" s="36"/>
      <c r="H35" s="36"/>
      <c r="I35" s="103"/>
      <c r="J35" s="36"/>
      <c r="K35" s="39"/>
    </row>
    <row r="36" spans="2:11" s="1" customFormat="1" ht="24.75" customHeight="1">
      <c r="B36" s="35"/>
      <c r="C36" s="117"/>
      <c r="D36" s="118" t="s">
        <v>48</v>
      </c>
      <c r="E36" s="66"/>
      <c r="F36" s="66"/>
      <c r="G36" s="119" t="s">
        <v>49</v>
      </c>
      <c r="H36" s="120" t="s">
        <v>50</v>
      </c>
      <c r="I36" s="121"/>
      <c r="J36" s="122">
        <f>SUM(J27:J34)</f>
        <v>0</v>
      </c>
      <c r="K36" s="123"/>
    </row>
    <row r="37" spans="2:11" s="1" customFormat="1" ht="14.25" customHeight="1">
      <c r="B37" s="50"/>
      <c r="C37" s="51"/>
      <c r="D37" s="51"/>
      <c r="E37" s="51"/>
      <c r="F37" s="51"/>
      <c r="G37" s="51"/>
      <c r="H37" s="51"/>
      <c r="I37" s="124"/>
      <c r="J37" s="51"/>
      <c r="K37" s="52"/>
    </row>
    <row r="41" spans="2:11" s="1" customFormat="1" ht="6.75" customHeight="1">
      <c r="B41" s="53"/>
      <c r="C41" s="54"/>
      <c r="D41" s="54"/>
      <c r="E41" s="54"/>
      <c r="F41" s="54"/>
      <c r="G41" s="54"/>
      <c r="H41" s="54"/>
      <c r="I41" s="125"/>
      <c r="J41" s="54"/>
      <c r="K41" s="126"/>
    </row>
    <row r="42" spans="2:11" s="1" customFormat="1" ht="36.75" customHeight="1">
      <c r="B42" s="35"/>
      <c r="C42" s="24" t="s">
        <v>103</v>
      </c>
      <c r="D42" s="36"/>
      <c r="E42" s="36"/>
      <c r="F42" s="36"/>
      <c r="G42" s="36"/>
      <c r="H42" s="36"/>
      <c r="I42" s="103"/>
      <c r="J42" s="36"/>
      <c r="K42" s="39"/>
    </row>
    <row r="43" spans="2:11" s="1" customFormat="1" ht="6.75" customHeight="1">
      <c r="B43" s="35"/>
      <c r="C43" s="36"/>
      <c r="D43" s="36"/>
      <c r="E43" s="36"/>
      <c r="F43" s="36"/>
      <c r="G43" s="36"/>
      <c r="H43" s="36"/>
      <c r="I43" s="103"/>
      <c r="J43" s="36"/>
      <c r="K43" s="39"/>
    </row>
    <row r="44" spans="2:11" s="1" customFormat="1" ht="14.25" customHeight="1">
      <c r="B44" s="35"/>
      <c r="C44" s="31" t="s">
        <v>16</v>
      </c>
      <c r="D44" s="36"/>
      <c r="E44" s="36"/>
      <c r="F44" s="36"/>
      <c r="G44" s="36"/>
      <c r="H44" s="36"/>
      <c r="I44" s="103"/>
      <c r="J44" s="36"/>
      <c r="K44" s="39"/>
    </row>
    <row r="45" spans="2:11" s="1" customFormat="1" ht="20.25" customHeight="1">
      <c r="B45" s="35"/>
      <c r="C45" s="36"/>
      <c r="D45" s="36"/>
      <c r="E45" s="381" t="str">
        <f>E7</f>
        <v>PARKOVIŠTĚ OA U BUDOVY B, KZ a.s. - NEMOCNICE MOST, o.z.</v>
      </c>
      <c r="F45" s="366"/>
      <c r="G45" s="366"/>
      <c r="H45" s="366"/>
      <c r="I45" s="103"/>
      <c r="J45" s="36"/>
      <c r="K45" s="39"/>
    </row>
    <row r="46" spans="2:11" s="1" customFormat="1" ht="14.25" customHeight="1">
      <c r="B46" s="35"/>
      <c r="C46" s="31" t="s">
        <v>101</v>
      </c>
      <c r="D46" s="36"/>
      <c r="E46" s="36"/>
      <c r="F46" s="36"/>
      <c r="G46" s="36"/>
      <c r="H46" s="36"/>
      <c r="I46" s="103"/>
      <c r="J46" s="36"/>
      <c r="K46" s="39"/>
    </row>
    <row r="47" spans="2:11" s="1" customFormat="1" ht="21.75" customHeight="1">
      <c r="B47" s="35"/>
      <c r="C47" s="36"/>
      <c r="D47" s="36"/>
      <c r="E47" s="382" t="str">
        <f>E9</f>
        <v>101 - SO 101 OBJEKTY POZEMNÍCH KOMUNIKACÍ</v>
      </c>
      <c r="F47" s="366"/>
      <c r="G47" s="366"/>
      <c r="H47" s="366"/>
      <c r="I47" s="103"/>
      <c r="J47" s="36"/>
      <c r="K47" s="39"/>
    </row>
    <row r="48" spans="2:11" s="1" customFormat="1" ht="6.75" customHeight="1">
      <c r="B48" s="35"/>
      <c r="C48" s="36"/>
      <c r="D48" s="36"/>
      <c r="E48" s="36"/>
      <c r="F48" s="36"/>
      <c r="G48" s="36"/>
      <c r="H48" s="36"/>
      <c r="I48" s="103"/>
      <c r="J48" s="36"/>
      <c r="K48" s="39"/>
    </row>
    <row r="49" spans="2:11" s="1" customFormat="1" ht="18" customHeight="1">
      <c r="B49" s="35"/>
      <c r="C49" s="31" t="s">
        <v>23</v>
      </c>
      <c r="D49" s="36"/>
      <c r="E49" s="36"/>
      <c r="F49" s="29" t="str">
        <f>F12</f>
        <v> </v>
      </c>
      <c r="G49" s="36"/>
      <c r="H49" s="36"/>
      <c r="I49" s="104" t="s">
        <v>25</v>
      </c>
      <c r="J49" s="105" t="str">
        <f>IF(J12="","",J12)</f>
        <v>12.4.2016</v>
      </c>
      <c r="K49" s="39"/>
    </row>
    <row r="50" spans="2:11" s="1" customFormat="1" ht="6.75" customHeight="1">
      <c r="B50" s="35"/>
      <c r="C50" s="36"/>
      <c r="D50" s="36"/>
      <c r="E50" s="36"/>
      <c r="F50" s="36"/>
      <c r="G50" s="36"/>
      <c r="H50" s="36"/>
      <c r="I50" s="103"/>
      <c r="J50" s="36"/>
      <c r="K50" s="39"/>
    </row>
    <row r="51" spans="2:11" s="1" customFormat="1" ht="15">
      <c r="B51" s="35"/>
      <c r="C51" s="31" t="s">
        <v>29</v>
      </c>
      <c r="D51" s="36"/>
      <c r="E51" s="36"/>
      <c r="F51" s="29" t="str">
        <f>E15</f>
        <v>KRAJSKÁ ZDRAVOTNÍ a.s. ÚL</v>
      </c>
      <c r="G51" s="36"/>
      <c r="H51" s="36"/>
      <c r="I51" s="104" t="s">
        <v>35</v>
      </c>
      <c r="J51" s="29" t="str">
        <f>E21</f>
        <v> </v>
      </c>
      <c r="K51" s="39"/>
    </row>
    <row r="52" spans="2:11" s="1" customFormat="1" ht="14.25" customHeight="1">
      <c r="B52" s="35"/>
      <c r="C52" s="31" t="s">
        <v>33</v>
      </c>
      <c r="D52" s="36"/>
      <c r="E52" s="36"/>
      <c r="F52" s="29">
        <f>IF(E18="","",E18)</f>
      </c>
      <c r="G52" s="36"/>
      <c r="H52" s="36"/>
      <c r="I52" s="103"/>
      <c r="J52" s="36"/>
      <c r="K52" s="39"/>
    </row>
    <row r="53" spans="2:11" s="1" customFormat="1" ht="9.75" customHeight="1">
      <c r="B53" s="35"/>
      <c r="C53" s="36"/>
      <c r="D53" s="36"/>
      <c r="E53" s="36"/>
      <c r="F53" s="36"/>
      <c r="G53" s="36"/>
      <c r="H53" s="36"/>
      <c r="I53" s="103"/>
      <c r="J53" s="36"/>
      <c r="K53" s="39"/>
    </row>
    <row r="54" spans="2:11" s="1" customFormat="1" ht="29.25" customHeight="1">
      <c r="B54" s="35"/>
      <c r="C54" s="127" t="s">
        <v>104</v>
      </c>
      <c r="D54" s="117"/>
      <c r="E54" s="117"/>
      <c r="F54" s="117"/>
      <c r="G54" s="117"/>
      <c r="H54" s="117"/>
      <c r="I54" s="128"/>
      <c r="J54" s="129" t="s">
        <v>105</v>
      </c>
      <c r="K54" s="130"/>
    </row>
    <row r="55" spans="2:11" s="1" customFormat="1" ht="9.75" customHeight="1">
      <c r="B55" s="35"/>
      <c r="C55" s="36"/>
      <c r="D55" s="36"/>
      <c r="E55" s="36"/>
      <c r="F55" s="36"/>
      <c r="G55" s="36"/>
      <c r="H55" s="36"/>
      <c r="I55" s="103"/>
      <c r="J55" s="36"/>
      <c r="K55" s="39"/>
    </row>
    <row r="56" spans="2:47" s="1" customFormat="1" ht="29.25" customHeight="1">
      <c r="B56" s="35"/>
      <c r="C56" s="131" t="s">
        <v>106</v>
      </c>
      <c r="D56" s="36"/>
      <c r="E56" s="36"/>
      <c r="F56" s="36"/>
      <c r="G56" s="36"/>
      <c r="H56" s="36"/>
      <c r="I56" s="103"/>
      <c r="J56" s="113">
        <f>J91</f>
        <v>0</v>
      </c>
      <c r="K56" s="39"/>
      <c r="AU56" s="18" t="s">
        <v>107</v>
      </c>
    </row>
    <row r="57" spans="2:11" s="8" customFormat="1" ht="24.75" customHeight="1">
      <c r="B57" s="132"/>
      <c r="C57" s="133"/>
      <c r="D57" s="134" t="s">
        <v>160</v>
      </c>
      <c r="E57" s="135"/>
      <c r="F57" s="135"/>
      <c r="G57" s="135"/>
      <c r="H57" s="135"/>
      <c r="I57" s="136"/>
      <c r="J57" s="137">
        <f>J92</f>
        <v>0</v>
      </c>
      <c r="K57" s="138"/>
    </row>
    <row r="58" spans="2:11" s="9" customFormat="1" ht="19.5" customHeight="1">
      <c r="B58" s="139"/>
      <c r="C58" s="140"/>
      <c r="D58" s="141" t="s">
        <v>161</v>
      </c>
      <c r="E58" s="142"/>
      <c r="F58" s="142"/>
      <c r="G58" s="142"/>
      <c r="H58" s="142"/>
      <c r="I58" s="143"/>
      <c r="J58" s="144">
        <f>J93</f>
        <v>0</v>
      </c>
      <c r="K58" s="145"/>
    </row>
    <row r="59" spans="2:11" s="9" customFormat="1" ht="19.5" customHeight="1">
      <c r="B59" s="139"/>
      <c r="C59" s="140"/>
      <c r="D59" s="141" t="s">
        <v>162</v>
      </c>
      <c r="E59" s="142"/>
      <c r="F59" s="142"/>
      <c r="G59" s="142"/>
      <c r="H59" s="142"/>
      <c r="I59" s="143"/>
      <c r="J59" s="144">
        <f>J226</f>
        <v>0</v>
      </c>
      <c r="K59" s="145"/>
    </row>
    <row r="60" spans="2:11" s="9" customFormat="1" ht="19.5" customHeight="1">
      <c r="B60" s="139"/>
      <c r="C60" s="140"/>
      <c r="D60" s="141" t="s">
        <v>163</v>
      </c>
      <c r="E60" s="142"/>
      <c r="F60" s="142"/>
      <c r="G60" s="142"/>
      <c r="H60" s="142"/>
      <c r="I60" s="143"/>
      <c r="J60" s="144">
        <f>J261</f>
        <v>0</v>
      </c>
      <c r="K60" s="145"/>
    </row>
    <row r="61" spans="2:11" s="9" customFormat="1" ht="19.5" customHeight="1">
      <c r="B61" s="139"/>
      <c r="C61" s="140"/>
      <c r="D61" s="141" t="s">
        <v>164</v>
      </c>
      <c r="E61" s="142"/>
      <c r="F61" s="142"/>
      <c r="G61" s="142"/>
      <c r="H61" s="142"/>
      <c r="I61" s="143"/>
      <c r="J61" s="144">
        <f>J287</f>
        <v>0</v>
      </c>
      <c r="K61" s="145"/>
    </row>
    <row r="62" spans="2:11" s="9" customFormat="1" ht="19.5" customHeight="1">
      <c r="B62" s="139"/>
      <c r="C62" s="140"/>
      <c r="D62" s="141" t="s">
        <v>165</v>
      </c>
      <c r="E62" s="142"/>
      <c r="F62" s="142"/>
      <c r="G62" s="142"/>
      <c r="H62" s="142"/>
      <c r="I62" s="143"/>
      <c r="J62" s="144">
        <f>J294</f>
        <v>0</v>
      </c>
      <c r="K62" s="145"/>
    </row>
    <row r="63" spans="2:11" s="9" customFormat="1" ht="19.5" customHeight="1">
      <c r="B63" s="139"/>
      <c r="C63" s="140"/>
      <c r="D63" s="141" t="s">
        <v>166</v>
      </c>
      <c r="E63" s="142"/>
      <c r="F63" s="142"/>
      <c r="G63" s="142"/>
      <c r="H63" s="142"/>
      <c r="I63" s="143"/>
      <c r="J63" s="144">
        <f>J348</f>
        <v>0</v>
      </c>
      <c r="K63" s="145"/>
    </row>
    <row r="64" spans="2:11" s="9" customFormat="1" ht="19.5" customHeight="1">
      <c r="B64" s="139"/>
      <c r="C64" s="140"/>
      <c r="D64" s="141" t="s">
        <v>167</v>
      </c>
      <c r="E64" s="142"/>
      <c r="F64" s="142"/>
      <c r="G64" s="142"/>
      <c r="H64" s="142"/>
      <c r="I64" s="143"/>
      <c r="J64" s="144">
        <f>J353</f>
        <v>0</v>
      </c>
      <c r="K64" s="145"/>
    </row>
    <row r="65" spans="2:11" s="9" customFormat="1" ht="19.5" customHeight="1">
      <c r="B65" s="139"/>
      <c r="C65" s="140"/>
      <c r="D65" s="141" t="s">
        <v>168</v>
      </c>
      <c r="E65" s="142"/>
      <c r="F65" s="142"/>
      <c r="G65" s="142"/>
      <c r="H65" s="142"/>
      <c r="I65" s="143"/>
      <c r="J65" s="144">
        <f>J437</f>
        <v>0</v>
      </c>
      <c r="K65" s="145"/>
    </row>
    <row r="66" spans="2:11" s="9" customFormat="1" ht="19.5" customHeight="1">
      <c r="B66" s="139"/>
      <c r="C66" s="140"/>
      <c r="D66" s="141" t="s">
        <v>169</v>
      </c>
      <c r="E66" s="142"/>
      <c r="F66" s="142"/>
      <c r="G66" s="142"/>
      <c r="H66" s="142"/>
      <c r="I66" s="143"/>
      <c r="J66" s="144">
        <f>J489</f>
        <v>0</v>
      </c>
      <c r="K66" s="145"/>
    </row>
    <row r="67" spans="2:11" s="8" customFormat="1" ht="24.75" customHeight="1">
      <c r="B67" s="132"/>
      <c r="C67" s="133"/>
      <c r="D67" s="134" t="s">
        <v>170</v>
      </c>
      <c r="E67" s="135"/>
      <c r="F67" s="135"/>
      <c r="G67" s="135"/>
      <c r="H67" s="135"/>
      <c r="I67" s="136"/>
      <c r="J67" s="137">
        <f>J492</f>
        <v>0</v>
      </c>
      <c r="K67" s="138"/>
    </row>
    <row r="68" spans="2:11" s="9" customFormat="1" ht="19.5" customHeight="1">
      <c r="B68" s="139"/>
      <c r="C68" s="140"/>
      <c r="D68" s="141" t="s">
        <v>171</v>
      </c>
      <c r="E68" s="142"/>
      <c r="F68" s="142"/>
      <c r="G68" s="142"/>
      <c r="H68" s="142"/>
      <c r="I68" s="143"/>
      <c r="J68" s="144">
        <f>J493</f>
        <v>0</v>
      </c>
      <c r="K68" s="145"/>
    </row>
    <row r="69" spans="2:11" s="9" customFormat="1" ht="19.5" customHeight="1">
      <c r="B69" s="139"/>
      <c r="C69" s="140"/>
      <c r="D69" s="141" t="s">
        <v>172</v>
      </c>
      <c r="E69" s="142"/>
      <c r="F69" s="142"/>
      <c r="G69" s="142"/>
      <c r="H69" s="142"/>
      <c r="I69" s="143"/>
      <c r="J69" s="144">
        <f>J518</f>
        <v>0</v>
      </c>
      <c r="K69" s="145"/>
    </row>
    <row r="70" spans="2:11" s="8" customFormat="1" ht="24.75" customHeight="1">
      <c r="B70" s="132"/>
      <c r="C70" s="133"/>
      <c r="D70" s="134" t="s">
        <v>173</v>
      </c>
      <c r="E70" s="135"/>
      <c r="F70" s="135"/>
      <c r="G70" s="135"/>
      <c r="H70" s="135"/>
      <c r="I70" s="136"/>
      <c r="J70" s="137">
        <f>J528</f>
        <v>0</v>
      </c>
      <c r="K70" s="138"/>
    </row>
    <row r="71" spans="2:11" s="9" customFormat="1" ht="19.5" customHeight="1">
      <c r="B71" s="139"/>
      <c r="C71" s="140"/>
      <c r="D71" s="141" t="s">
        <v>174</v>
      </c>
      <c r="E71" s="142"/>
      <c r="F71" s="142"/>
      <c r="G71" s="142"/>
      <c r="H71" s="142"/>
      <c r="I71" s="143"/>
      <c r="J71" s="144">
        <f>J529</f>
        <v>0</v>
      </c>
      <c r="K71" s="145"/>
    </row>
    <row r="72" spans="2:11" s="1" customFormat="1" ht="21.75" customHeight="1">
      <c r="B72" s="35"/>
      <c r="C72" s="36"/>
      <c r="D72" s="36"/>
      <c r="E72" s="36"/>
      <c r="F72" s="36"/>
      <c r="G72" s="36"/>
      <c r="H72" s="36"/>
      <c r="I72" s="103"/>
      <c r="J72" s="36"/>
      <c r="K72" s="39"/>
    </row>
    <row r="73" spans="2:11" s="1" customFormat="1" ht="6.75" customHeight="1">
      <c r="B73" s="50"/>
      <c r="C73" s="51"/>
      <c r="D73" s="51"/>
      <c r="E73" s="51"/>
      <c r="F73" s="51"/>
      <c r="G73" s="51"/>
      <c r="H73" s="51"/>
      <c r="I73" s="124"/>
      <c r="J73" s="51"/>
      <c r="K73" s="52"/>
    </row>
    <row r="77" spans="2:12" s="1" customFormat="1" ht="6.75" customHeight="1">
      <c r="B77" s="53"/>
      <c r="C77" s="54"/>
      <c r="D77" s="54"/>
      <c r="E77" s="54"/>
      <c r="F77" s="54"/>
      <c r="G77" s="54"/>
      <c r="H77" s="54"/>
      <c r="I77" s="125"/>
      <c r="J77" s="54"/>
      <c r="K77" s="54"/>
      <c r="L77" s="35"/>
    </row>
    <row r="78" spans="2:12" s="1" customFormat="1" ht="36.75" customHeight="1">
      <c r="B78" s="35"/>
      <c r="C78" s="55" t="s">
        <v>112</v>
      </c>
      <c r="I78" s="146"/>
      <c r="L78" s="35"/>
    </row>
    <row r="79" spans="2:12" s="1" customFormat="1" ht="6.75" customHeight="1">
      <c r="B79" s="35"/>
      <c r="I79" s="146"/>
      <c r="L79" s="35"/>
    </row>
    <row r="80" spans="2:12" s="1" customFormat="1" ht="14.25" customHeight="1">
      <c r="B80" s="35"/>
      <c r="C80" s="57" t="s">
        <v>16</v>
      </c>
      <c r="I80" s="146"/>
      <c r="L80" s="35"/>
    </row>
    <row r="81" spans="2:12" s="1" customFormat="1" ht="20.25" customHeight="1">
      <c r="B81" s="35"/>
      <c r="E81" s="384" t="str">
        <f>E7</f>
        <v>PARKOVIŠTĚ OA U BUDOVY B, KZ a.s. - NEMOCNICE MOST, o.z.</v>
      </c>
      <c r="F81" s="361"/>
      <c r="G81" s="361"/>
      <c r="H81" s="361"/>
      <c r="I81" s="146"/>
      <c r="L81" s="35"/>
    </row>
    <row r="82" spans="2:12" s="1" customFormat="1" ht="14.25" customHeight="1">
      <c r="B82" s="35"/>
      <c r="C82" s="57" t="s">
        <v>101</v>
      </c>
      <c r="I82" s="146"/>
      <c r="L82" s="35"/>
    </row>
    <row r="83" spans="2:12" s="1" customFormat="1" ht="21.75" customHeight="1">
      <c r="B83" s="35"/>
      <c r="E83" s="358" t="str">
        <f>E9</f>
        <v>101 - SO 101 OBJEKTY POZEMNÍCH KOMUNIKACÍ</v>
      </c>
      <c r="F83" s="361"/>
      <c r="G83" s="361"/>
      <c r="H83" s="361"/>
      <c r="I83" s="146"/>
      <c r="L83" s="35"/>
    </row>
    <row r="84" spans="2:12" s="1" customFormat="1" ht="6.75" customHeight="1">
      <c r="B84" s="35"/>
      <c r="I84" s="146"/>
      <c r="L84" s="35"/>
    </row>
    <row r="85" spans="2:12" s="1" customFormat="1" ht="18" customHeight="1">
      <c r="B85" s="35"/>
      <c r="C85" s="57" t="s">
        <v>23</v>
      </c>
      <c r="F85" s="147" t="str">
        <f>F12</f>
        <v> </v>
      </c>
      <c r="I85" s="148" t="s">
        <v>25</v>
      </c>
      <c r="J85" s="61" t="str">
        <f>IF(J12="","",J12)</f>
        <v>12.4.2016</v>
      </c>
      <c r="L85" s="35"/>
    </row>
    <row r="86" spans="2:12" s="1" customFormat="1" ht="6.75" customHeight="1">
      <c r="B86" s="35"/>
      <c r="I86" s="146"/>
      <c r="L86" s="35"/>
    </row>
    <row r="87" spans="2:12" s="1" customFormat="1" ht="15">
      <c r="B87" s="35"/>
      <c r="C87" s="57" t="s">
        <v>29</v>
      </c>
      <c r="F87" s="147" t="str">
        <f>E15</f>
        <v>KRAJSKÁ ZDRAVOTNÍ a.s. ÚL</v>
      </c>
      <c r="I87" s="148" t="s">
        <v>35</v>
      </c>
      <c r="J87" s="147" t="str">
        <f>E21</f>
        <v> </v>
      </c>
      <c r="L87" s="35"/>
    </row>
    <row r="88" spans="2:12" s="1" customFormat="1" ht="14.25" customHeight="1">
      <c r="B88" s="35"/>
      <c r="C88" s="57" t="s">
        <v>33</v>
      </c>
      <c r="F88" s="147">
        <f>IF(E18="","",E18)</f>
      </c>
      <c r="I88" s="146"/>
      <c r="L88" s="35"/>
    </row>
    <row r="89" spans="2:12" s="1" customFormat="1" ht="9.75" customHeight="1">
      <c r="B89" s="35"/>
      <c r="I89" s="146"/>
      <c r="L89" s="35"/>
    </row>
    <row r="90" spans="2:20" s="10" customFormat="1" ht="29.25" customHeight="1">
      <c r="B90" s="149"/>
      <c r="C90" s="150" t="s">
        <v>113</v>
      </c>
      <c r="D90" s="151" t="s">
        <v>57</v>
      </c>
      <c r="E90" s="151" t="s">
        <v>53</v>
      </c>
      <c r="F90" s="151" t="s">
        <v>114</v>
      </c>
      <c r="G90" s="151" t="s">
        <v>115</v>
      </c>
      <c r="H90" s="151" t="s">
        <v>116</v>
      </c>
      <c r="I90" s="152" t="s">
        <v>117</v>
      </c>
      <c r="J90" s="151" t="s">
        <v>105</v>
      </c>
      <c r="K90" s="153" t="s">
        <v>118</v>
      </c>
      <c r="L90" s="149"/>
      <c r="M90" s="68" t="s">
        <v>119</v>
      </c>
      <c r="N90" s="69" t="s">
        <v>42</v>
      </c>
      <c r="O90" s="69" t="s">
        <v>120</v>
      </c>
      <c r="P90" s="69" t="s">
        <v>121</v>
      </c>
      <c r="Q90" s="69" t="s">
        <v>122</v>
      </c>
      <c r="R90" s="69" t="s">
        <v>123</v>
      </c>
      <c r="S90" s="69" t="s">
        <v>124</v>
      </c>
      <c r="T90" s="70" t="s">
        <v>125</v>
      </c>
    </row>
    <row r="91" spans="2:63" s="1" customFormat="1" ht="29.25" customHeight="1">
      <c r="B91" s="35"/>
      <c r="C91" s="72" t="s">
        <v>106</v>
      </c>
      <c r="I91" s="146"/>
      <c r="J91" s="154">
        <f>BK91</f>
        <v>0</v>
      </c>
      <c r="L91" s="35"/>
      <c r="M91" s="71"/>
      <c r="N91" s="62"/>
      <c r="O91" s="62"/>
      <c r="P91" s="155">
        <f>P92+P492+P528</f>
        <v>0</v>
      </c>
      <c r="Q91" s="62"/>
      <c r="R91" s="155">
        <f>R92+R492+R528</f>
        <v>1638.40825805</v>
      </c>
      <c r="S91" s="62"/>
      <c r="T91" s="156">
        <f>T92+T492+T528</f>
        <v>250.258125</v>
      </c>
      <c r="AT91" s="18" t="s">
        <v>71</v>
      </c>
      <c r="AU91" s="18" t="s">
        <v>107</v>
      </c>
      <c r="BK91" s="157">
        <f>BK92+BK492+BK528</f>
        <v>0</v>
      </c>
    </row>
    <row r="92" spans="2:63" s="11" customFormat="1" ht="36.75" customHeight="1">
      <c r="B92" s="158"/>
      <c r="D92" s="159" t="s">
        <v>71</v>
      </c>
      <c r="E92" s="160" t="s">
        <v>175</v>
      </c>
      <c r="F92" s="160" t="s">
        <v>176</v>
      </c>
      <c r="I92" s="161"/>
      <c r="J92" s="162">
        <f>BK92</f>
        <v>0</v>
      </c>
      <c r="L92" s="158"/>
      <c r="M92" s="163"/>
      <c r="N92" s="164"/>
      <c r="O92" s="164"/>
      <c r="P92" s="165">
        <f>P93+P226+P261+P287+P294+P348+P353+P437+P489</f>
        <v>0</v>
      </c>
      <c r="Q92" s="164"/>
      <c r="R92" s="165">
        <f>R93+R226+R261+R287+R294+R348+R353+R437+R489</f>
        <v>1637.79288225</v>
      </c>
      <c r="S92" s="164"/>
      <c r="T92" s="166">
        <f>T93+T226+T261+T287+T294+T348+T353+T437+T489</f>
        <v>250.258125</v>
      </c>
      <c r="AR92" s="159" t="s">
        <v>22</v>
      </c>
      <c r="AT92" s="167" t="s">
        <v>71</v>
      </c>
      <c r="AU92" s="167" t="s">
        <v>72</v>
      </c>
      <c r="AY92" s="159" t="s">
        <v>129</v>
      </c>
      <c r="BK92" s="168">
        <f>BK93+BK226+BK261+BK287+BK294+BK348+BK353+BK437+BK489</f>
        <v>0</v>
      </c>
    </row>
    <row r="93" spans="2:63" s="11" customFormat="1" ht="19.5" customHeight="1">
      <c r="B93" s="158"/>
      <c r="D93" s="169" t="s">
        <v>71</v>
      </c>
      <c r="E93" s="170" t="s">
        <v>22</v>
      </c>
      <c r="F93" s="170" t="s">
        <v>177</v>
      </c>
      <c r="I93" s="161"/>
      <c r="J93" s="171">
        <f>BK93</f>
        <v>0</v>
      </c>
      <c r="L93" s="158"/>
      <c r="M93" s="163"/>
      <c r="N93" s="164"/>
      <c r="O93" s="164"/>
      <c r="P93" s="165">
        <f>SUM(P94:P225)</f>
        <v>0</v>
      </c>
      <c r="Q93" s="164"/>
      <c r="R93" s="165">
        <f>SUM(R94:R225)</f>
        <v>26.519475000000003</v>
      </c>
      <c r="S93" s="164"/>
      <c r="T93" s="166">
        <f>SUM(T94:T225)</f>
        <v>238.488</v>
      </c>
      <c r="AR93" s="159" t="s">
        <v>22</v>
      </c>
      <c r="AT93" s="167" t="s">
        <v>71</v>
      </c>
      <c r="AU93" s="167" t="s">
        <v>22</v>
      </c>
      <c r="AY93" s="159" t="s">
        <v>129</v>
      </c>
      <c r="BK93" s="168">
        <f>SUM(BK94:BK225)</f>
        <v>0</v>
      </c>
    </row>
    <row r="94" spans="2:65" s="1" customFormat="1" ht="20.25" customHeight="1">
      <c r="B94" s="172"/>
      <c r="C94" s="173" t="s">
        <v>22</v>
      </c>
      <c r="D94" s="173" t="s">
        <v>132</v>
      </c>
      <c r="E94" s="174" t="s">
        <v>178</v>
      </c>
      <c r="F94" s="175" t="s">
        <v>179</v>
      </c>
      <c r="G94" s="176" t="s">
        <v>180</v>
      </c>
      <c r="H94" s="187">
        <v>45</v>
      </c>
      <c r="I94" s="178"/>
      <c r="J94" s="179">
        <f>ROUND(I94*H94,2)</f>
        <v>0</v>
      </c>
      <c r="K94" s="175" t="s">
        <v>135</v>
      </c>
      <c r="L94" s="35"/>
      <c r="M94" s="180" t="s">
        <v>20</v>
      </c>
      <c r="N94" s="181" t="s">
        <v>43</v>
      </c>
      <c r="O94" s="36"/>
      <c r="P94" s="182">
        <f>O94*H94</f>
        <v>0</v>
      </c>
      <c r="Q94" s="182">
        <v>0</v>
      </c>
      <c r="R94" s="182">
        <f>Q94*H94</f>
        <v>0</v>
      </c>
      <c r="S94" s="182">
        <v>0.5</v>
      </c>
      <c r="T94" s="183">
        <f>S94*H94</f>
        <v>22.5</v>
      </c>
      <c r="AR94" s="18" t="s">
        <v>158</v>
      </c>
      <c r="AT94" s="18" t="s">
        <v>132</v>
      </c>
      <c r="AU94" s="18" t="s">
        <v>79</v>
      </c>
      <c r="AY94" s="18" t="s">
        <v>129</v>
      </c>
      <c r="BE94" s="184">
        <f>IF(N94="základní",J94,0)</f>
        <v>0</v>
      </c>
      <c r="BF94" s="184">
        <f>IF(N94="snížená",J94,0)</f>
        <v>0</v>
      </c>
      <c r="BG94" s="184">
        <f>IF(N94="zákl. přenesená",J94,0)</f>
        <v>0</v>
      </c>
      <c r="BH94" s="184">
        <f>IF(N94="sníž. přenesená",J94,0)</f>
        <v>0</v>
      </c>
      <c r="BI94" s="184">
        <f>IF(N94="nulová",J94,0)</f>
        <v>0</v>
      </c>
      <c r="BJ94" s="18" t="s">
        <v>22</v>
      </c>
      <c r="BK94" s="184">
        <f>ROUND(I94*H94,2)</f>
        <v>0</v>
      </c>
      <c r="BL94" s="18" t="s">
        <v>158</v>
      </c>
      <c r="BM94" s="18" t="s">
        <v>181</v>
      </c>
    </row>
    <row r="95" spans="2:47" s="1" customFormat="1" ht="39.75" customHeight="1">
      <c r="B95" s="35"/>
      <c r="D95" s="185" t="s">
        <v>138</v>
      </c>
      <c r="F95" s="186" t="s">
        <v>182</v>
      </c>
      <c r="I95" s="146"/>
      <c r="L95" s="35"/>
      <c r="M95" s="64"/>
      <c r="N95" s="36"/>
      <c r="O95" s="36"/>
      <c r="P95" s="36"/>
      <c r="Q95" s="36"/>
      <c r="R95" s="36"/>
      <c r="S95" s="36"/>
      <c r="T95" s="65"/>
      <c r="AT95" s="18" t="s">
        <v>138</v>
      </c>
      <c r="AU95" s="18" t="s">
        <v>79</v>
      </c>
    </row>
    <row r="96" spans="2:47" s="1" customFormat="1" ht="279" customHeight="1">
      <c r="B96" s="35"/>
      <c r="D96" s="214" t="s">
        <v>183</v>
      </c>
      <c r="F96" s="215" t="s">
        <v>184</v>
      </c>
      <c r="I96" s="146"/>
      <c r="L96" s="35"/>
      <c r="M96" s="64"/>
      <c r="N96" s="36"/>
      <c r="O96" s="36"/>
      <c r="P96" s="36"/>
      <c r="Q96" s="36"/>
      <c r="R96" s="36"/>
      <c r="S96" s="36"/>
      <c r="T96" s="65"/>
      <c r="AT96" s="18" t="s">
        <v>183</v>
      </c>
      <c r="AU96" s="18" t="s">
        <v>79</v>
      </c>
    </row>
    <row r="97" spans="2:65" s="1" customFormat="1" ht="20.25" customHeight="1">
      <c r="B97" s="172"/>
      <c r="C97" s="173" t="s">
        <v>79</v>
      </c>
      <c r="D97" s="173" t="s">
        <v>132</v>
      </c>
      <c r="E97" s="174" t="s">
        <v>185</v>
      </c>
      <c r="F97" s="175" t="s">
        <v>186</v>
      </c>
      <c r="G97" s="176" t="s">
        <v>180</v>
      </c>
      <c r="H97" s="187">
        <v>562</v>
      </c>
      <c r="I97" s="178"/>
      <c r="J97" s="179">
        <f>ROUND(I97*H97,2)</f>
        <v>0</v>
      </c>
      <c r="K97" s="175" t="s">
        <v>135</v>
      </c>
      <c r="L97" s="35"/>
      <c r="M97" s="180" t="s">
        <v>20</v>
      </c>
      <c r="N97" s="181" t="s">
        <v>43</v>
      </c>
      <c r="O97" s="36"/>
      <c r="P97" s="182">
        <f>O97*H97</f>
        <v>0</v>
      </c>
      <c r="Q97" s="182">
        <v>0</v>
      </c>
      <c r="R97" s="182">
        <f>Q97*H97</f>
        <v>0</v>
      </c>
      <c r="S97" s="182">
        <v>0.24</v>
      </c>
      <c r="T97" s="183">
        <f>S97*H97</f>
        <v>134.88</v>
      </c>
      <c r="AR97" s="18" t="s">
        <v>158</v>
      </c>
      <c r="AT97" s="18" t="s">
        <v>132</v>
      </c>
      <c r="AU97" s="18" t="s">
        <v>79</v>
      </c>
      <c r="AY97" s="18" t="s">
        <v>129</v>
      </c>
      <c r="BE97" s="184">
        <f>IF(N97="základní",J97,0)</f>
        <v>0</v>
      </c>
      <c r="BF97" s="184">
        <f>IF(N97="snížená",J97,0)</f>
        <v>0</v>
      </c>
      <c r="BG97" s="184">
        <f>IF(N97="zákl. přenesená",J97,0)</f>
        <v>0</v>
      </c>
      <c r="BH97" s="184">
        <f>IF(N97="sníž. přenesená",J97,0)</f>
        <v>0</v>
      </c>
      <c r="BI97" s="184">
        <f>IF(N97="nulová",J97,0)</f>
        <v>0</v>
      </c>
      <c r="BJ97" s="18" t="s">
        <v>22</v>
      </c>
      <c r="BK97" s="184">
        <f>ROUND(I97*H97,2)</f>
        <v>0</v>
      </c>
      <c r="BL97" s="18" t="s">
        <v>158</v>
      </c>
      <c r="BM97" s="18" t="s">
        <v>187</v>
      </c>
    </row>
    <row r="98" spans="2:47" s="1" customFormat="1" ht="39.75" customHeight="1">
      <c r="B98" s="35"/>
      <c r="D98" s="185" t="s">
        <v>138</v>
      </c>
      <c r="F98" s="186" t="s">
        <v>188</v>
      </c>
      <c r="I98" s="146"/>
      <c r="L98" s="35"/>
      <c r="M98" s="64"/>
      <c r="N98" s="36"/>
      <c r="O98" s="36"/>
      <c r="P98" s="36"/>
      <c r="Q98" s="36"/>
      <c r="R98" s="36"/>
      <c r="S98" s="36"/>
      <c r="T98" s="65"/>
      <c r="AT98" s="18" t="s">
        <v>138</v>
      </c>
      <c r="AU98" s="18" t="s">
        <v>79</v>
      </c>
    </row>
    <row r="99" spans="2:47" s="1" customFormat="1" ht="279" customHeight="1">
      <c r="B99" s="35"/>
      <c r="D99" s="185" t="s">
        <v>183</v>
      </c>
      <c r="F99" s="216" t="s">
        <v>184</v>
      </c>
      <c r="I99" s="146"/>
      <c r="L99" s="35"/>
      <c r="M99" s="64"/>
      <c r="N99" s="36"/>
      <c r="O99" s="36"/>
      <c r="P99" s="36"/>
      <c r="Q99" s="36"/>
      <c r="R99" s="36"/>
      <c r="S99" s="36"/>
      <c r="T99" s="65"/>
      <c r="AT99" s="18" t="s">
        <v>183</v>
      </c>
      <c r="AU99" s="18" t="s">
        <v>79</v>
      </c>
    </row>
    <row r="100" spans="2:51" s="12" customFormat="1" ht="20.25" customHeight="1">
      <c r="B100" s="188"/>
      <c r="D100" s="185" t="s">
        <v>152</v>
      </c>
      <c r="E100" s="189" t="s">
        <v>20</v>
      </c>
      <c r="F100" s="190" t="s">
        <v>189</v>
      </c>
      <c r="H100" s="191" t="s">
        <v>20</v>
      </c>
      <c r="I100" s="192"/>
      <c r="L100" s="188"/>
      <c r="M100" s="193"/>
      <c r="N100" s="194"/>
      <c r="O100" s="194"/>
      <c r="P100" s="194"/>
      <c r="Q100" s="194"/>
      <c r="R100" s="194"/>
      <c r="S100" s="194"/>
      <c r="T100" s="195"/>
      <c r="AT100" s="191" t="s">
        <v>152</v>
      </c>
      <c r="AU100" s="191" t="s">
        <v>79</v>
      </c>
      <c r="AV100" s="12" t="s">
        <v>22</v>
      </c>
      <c r="AW100" s="12" t="s">
        <v>36</v>
      </c>
      <c r="AX100" s="12" t="s">
        <v>72</v>
      </c>
      <c r="AY100" s="191" t="s">
        <v>129</v>
      </c>
    </row>
    <row r="101" spans="2:51" s="13" customFormat="1" ht="20.25" customHeight="1">
      <c r="B101" s="196"/>
      <c r="D101" s="185" t="s">
        <v>152</v>
      </c>
      <c r="E101" s="197" t="s">
        <v>20</v>
      </c>
      <c r="F101" s="198" t="s">
        <v>190</v>
      </c>
      <c r="H101" s="199">
        <v>562</v>
      </c>
      <c r="I101" s="200"/>
      <c r="L101" s="196"/>
      <c r="M101" s="201"/>
      <c r="N101" s="202"/>
      <c r="O101" s="202"/>
      <c r="P101" s="202"/>
      <c r="Q101" s="202"/>
      <c r="R101" s="202"/>
      <c r="S101" s="202"/>
      <c r="T101" s="203"/>
      <c r="AT101" s="197" t="s">
        <v>152</v>
      </c>
      <c r="AU101" s="197" t="s">
        <v>79</v>
      </c>
      <c r="AV101" s="13" t="s">
        <v>79</v>
      </c>
      <c r="AW101" s="13" t="s">
        <v>36</v>
      </c>
      <c r="AX101" s="13" t="s">
        <v>72</v>
      </c>
      <c r="AY101" s="197" t="s">
        <v>129</v>
      </c>
    </row>
    <row r="102" spans="2:51" s="14" customFormat="1" ht="20.25" customHeight="1">
      <c r="B102" s="204"/>
      <c r="D102" s="214" t="s">
        <v>152</v>
      </c>
      <c r="E102" s="217" t="s">
        <v>20</v>
      </c>
      <c r="F102" s="218" t="s">
        <v>157</v>
      </c>
      <c r="H102" s="219">
        <v>562</v>
      </c>
      <c r="I102" s="208"/>
      <c r="L102" s="204"/>
      <c r="M102" s="220"/>
      <c r="N102" s="221"/>
      <c r="O102" s="221"/>
      <c r="P102" s="221"/>
      <c r="Q102" s="221"/>
      <c r="R102" s="221"/>
      <c r="S102" s="221"/>
      <c r="T102" s="222"/>
      <c r="AT102" s="212" t="s">
        <v>152</v>
      </c>
      <c r="AU102" s="212" t="s">
        <v>79</v>
      </c>
      <c r="AV102" s="14" t="s">
        <v>158</v>
      </c>
      <c r="AW102" s="14" t="s">
        <v>36</v>
      </c>
      <c r="AX102" s="14" t="s">
        <v>22</v>
      </c>
      <c r="AY102" s="212" t="s">
        <v>129</v>
      </c>
    </row>
    <row r="103" spans="2:65" s="1" customFormat="1" ht="28.5" customHeight="1">
      <c r="B103" s="172"/>
      <c r="C103" s="173" t="s">
        <v>147</v>
      </c>
      <c r="D103" s="173" t="s">
        <v>132</v>
      </c>
      <c r="E103" s="174" t="s">
        <v>191</v>
      </c>
      <c r="F103" s="175" t="s">
        <v>192</v>
      </c>
      <c r="G103" s="176" t="s">
        <v>180</v>
      </c>
      <c r="H103" s="187">
        <v>16</v>
      </c>
      <c r="I103" s="178"/>
      <c r="J103" s="179">
        <f>ROUND(I103*H103,2)</f>
        <v>0</v>
      </c>
      <c r="K103" s="175" t="s">
        <v>135</v>
      </c>
      <c r="L103" s="35"/>
      <c r="M103" s="180" t="s">
        <v>20</v>
      </c>
      <c r="N103" s="181" t="s">
        <v>43</v>
      </c>
      <c r="O103" s="36"/>
      <c r="P103" s="182">
        <f>O103*H103</f>
        <v>0</v>
      </c>
      <c r="Q103" s="182">
        <v>4E-05</v>
      </c>
      <c r="R103" s="182">
        <f>Q103*H103</f>
        <v>0.00064</v>
      </c>
      <c r="S103" s="182">
        <v>0.103</v>
      </c>
      <c r="T103" s="183">
        <f>S103*H103</f>
        <v>1.648</v>
      </c>
      <c r="AR103" s="18" t="s">
        <v>158</v>
      </c>
      <c r="AT103" s="18" t="s">
        <v>132</v>
      </c>
      <c r="AU103" s="18" t="s">
        <v>79</v>
      </c>
      <c r="AY103" s="18" t="s">
        <v>129</v>
      </c>
      <c r="BE103" s="184">
        <f>IF(N103="základní",J103,0)</f>
        <v>0</v>
      </c>
      <c r="BF103" s="184">
        <f>IF(N103="snížená",J103,0)</f>
        <v>0</v>
      </c>
      <c r="BG103" s="184">
        <f>IF(N103="zákl. přenesená",J103,0)</f>
        <v>0</v>
      </c>
      <c r="BH103" s="184">
        <f>IF(N103="sníž. přenesená",J103,0)</f>
        <v>0</v>
      </c>
      <c r="BI103" s="184">
        <f>IF(N103="nulová",J103,0)</f>
        <v>0</v>
      </c>
      <c r="BJ103" s="18" t="s">
        <v>22</v>
      </c>
      <c r="BK103" s="184">
        <f>ROUND(I103*H103,2)</f>
        <v>0</v>
      </c>
      <c r="BL103" s="18" t="s">
        <v>158</v>
      </c>
      <c r="BM103" s="18" t="s">
        <v>193</v>
      </c>
    </row>
    <row r="104" spans="2:47" s="1" customFormat="1" ht="39.75" customHeight="1">
      <c r="B104" s="35"/>
      <c r="D104" s="185" t="s">
        <v>138</v>
      </c>
      <c r="F104" s="186" t="s">
        <v>194</v>
      </c>
      <c r="I104" s="146"/>
      <c r="L104" s="35"/>
      <c r="M104" s="64"/>
      <c r="N104" s="36"/>
      <c r="O104" s="36"/>
      <c r="P104" s="36"/>
      <c r="Q104" s="36"/>
      <c r="R104" s="36"/>
      <c r="S104" s="36"/>
      <c r="T104" s="65"/>
      <c r="AT104" s="18" t="s">
        <v>138</v>
      </c>
      <c r="AU104" s="18" t="s">
        <v>79</v>
      </c>
    </row>
    <row r="105" spans="2:47" s="1" customFormat="1" ht="234" customHeight="1">
      <c r="B105" s="35"/>
      <c r="D105" s="214" t="s">
        <v>183</v>
      </c>
      <c r="F105" s="215" t="s">
        <v>195</v>
      </c>
      <c r="I105" s="146"/>
      <c r="L105" s="35"/>
      <c r="M105" s="64"/>
      <c r="N105" s="36"/>
      <c r="O105" s="36"/>
      <c r="P105" s="36"/>
      <c r="Q105" s="36"/>
      <c r="R105" s="36"/>
      <c r="S105" s="36"/>
      <c r="T105" s="65"/>
      <c r="AT105" s="18" t="s">
        <v>183</v>
      </c>
      <c r="AU105" s="18" t="s">
        <v>79</v>
      </c>
    </row>
    <row r="106" spans="2:65" s="1" customFormat="1" ht="20.25" customHeight="1">
      <c r="B106" s="172"/>
      <c r="C106" s="173" t="s">
        <v>158</v>
      </c>
      <c r="D106" s="173" t="s">
        <v>132</v>
      </c>
      <c r="E106" s="174" t="s">
        <v>196</v>
      </c>
      <c r="F106" s="175" t="s">
        <v>197</v>
      </c>
      <c r="G106" s="176" t="s">
        <v>198</v>
      </c>
      <c r="H106" s="187">
        <v>274</v>
      </c>
      <c r="I106" s="178"/>
      <c r="J106" s="179">
        <f>ROUND(I106*H106,2)</f>
        <v>0</v>
      </c>
      <c r="K106" s="175" t="s">
        <v>135</v>
      </c>
      <c r="L106" s="35"/>
      <c r="M106" s="180" t="s">
        <v>20</v>
      </c>
      <c r="N106" s="181" t="s">
        <v>43</v>
      </c>
      <c r="O106" s="36"/>
      <c r="P106" s="182">
        <f>O106*H106</f>
        <v>0</v>
      </c>
      <c r="Q106" s="182">
        <v>0</v>
      </c>
      <c r="R106" s="182">
        <f>Q106*H106</f>
        <v>0</v>
      </c>
      <c r="S106" s="182">
        <v>0.29</v>
      </c>
      <c r="T106" s="183">
        <f>S106*H106</f>
        <v>79.46</v>
      </c>
      <c r="AR106" s="18" t="s">
        <v>158</v>
      </c>
      <c r="AT106" s="18" t="s">
        <v>132</v>
      </c>
      <c r="AU106" s="18" t="s">
        <v>79</v>
      </c>
      <c r="AY106" s="18" t="s">
        <v>129</v>
      </c>
      <c r="BE106" s="184">
        <f>IF(N106="základní",J106,0)</f>
        <v>0</v>
      </c>
      <c r="BF106" s="184">
        <f>IF(N106="snížená",J106,0)</f>
        <v>0</v>
      </c>
      <c r="BG106" s="184">
        <f>IF(N106="zákl. přenesená",J106,0)</f>
        <v>0</v>
      </c>
      <c r="BH106" s="184">
        <f>IF(N106="sníž. přenesená",J106,0)</f>
        <v>0</v>
      </c>
      <c r="BI106" s="184">
        <f>IF(N106="nulová",J106,0)</f>
        <v>0</v>
      </c>
      <c r="BJ106" s="18" t="s">
        <v>22</v>
      </c>
      <c r="BK106" s="184">
        <f>ROUND(I106*H106,2)</f>
        <v>0</v>
      </c>
      <c r="BL106" s="18" t="s">
        <v>158</v>
      </c>
      <c r="BM106" s="18" t="s">
        <v>199</v>
      </c>
    </row>
    <row r="107" spans="2:47" s="1" customFormat="1" ht="28.5" customHeight="1">
      <c r="B107" s="35"/>
      <c r="D107" s="185" t="s">
        <v>138</v>
      </c>
      <c r="F107" s="186" t="s">
        <v>200</v>
      </c>
      <c r="I107" s="146"/>
      <c r="L107" s="35"/>
      <c r="M107" s="64"/>
      <c r="N107" s="36"/>
      <c r="O107" s="36"/>
      <c r="P107" s="36"/>
      <c r="Q107" s="36"/>
      <c r="R107" s="36"/>
      <c r="S107" s="36"/>
      <c r="T107" s="65"/>
      <c r="AT107" s="18" t="s">
        <v>138</v>
      </c>
      <c r="AU107" s="18" t="s">
        <v>79</v>
      </c>
    </row>
    <row r="108" spans="2:47" s="1" customFormat="1" ht="165" customHeight="1">
      <c r="B108" s="35"/>
      <c r="D108" s="214" t="s">
        <v>183</v>
      </c>
      <c r="F108" s="215" t="s">
        <v>201</v>
      </c>
      <c r="I108" s="146"/>
      <c r="L108" s="35"/>
      <c r="M108" s="64"/>
      <c r="N108" s="36"/>
      <c r="O108" s="36"/>
      <c r="P108" s="36"/>
      <c r="Q108" s="36"/>
      <c r="R108" s="36"/>
      <c r="S108" s="36"/>
      <c r="T108" s="65"/>
      <c r="AT108" s="18" t="s">
        <v>183</v>
      </c>
      <c r="AU108" s="18" t="s">
        <v>79</v>
      </c>
    </row>
    <row r="109" spans="2:65" s="1" customFormat="1" ht="20.25" customHeight="1">
      <c r="B109" s="172"/>
      <c r="C109" s="173" t="s">
        <v>128</v>
      </c>
      <c r="D109" s="173" t="s">
        <v>132</v>
      </c>
      <c r="E109" s="174" t="s">
        <v>202</v>
      </c>
      <c r="F109" s="175" t="s">
        <v>203</v>
      </c>
      <c r="G109" s="176" t="s">
        <v>204</v>
      </c>
      <c r="H109" s="187">
        <v>616.2</v>
      </c>
      <c r="I109" s="178"/>
      <c r="J109" s="179">
        <f>ROUND(I109*H109,2)</f>
        <v>0</v>
      </c>
      <c r="K109" s="175" t="s">
        <v>20</v>
      </c>
      <c r="L109" s="35"/>
      <c r="M109" s="180" t="s">
        <v>20</v>
      </c>
      <c r="N109" s="181" t="s">
        <v>43</v>
      </c>
      <c r="O109" s="36"/>
      <c r="P109" s="182">
        <f>O109*H109</f>
        <v>0</v>
      </c>
      <c r="Q109" s="182">
        <v>0</v>
      </c>
      <c r="R109" s="182">
        <f>Q109*H109</f>
        <v>0</v>
      </c>
      <c r="S109" s="182">
        <v>0</v>
      </c>
      <c r="T109" s="183">
        <f>S109*H109</f>
        <v>0</v>
      </c>
      <c r="AR109" s="18" t="s">
        <v>158</v>
      </c>
      <c r="AT109" s="18" t="s">
        <v>132</v>
      </c>
      <c r="AU109" s="18" t="s">
        <v>79</v>
      </c>
      <c r="AY109" s="18" t="s">
        <v>129</v>
      </c>
      <c r="BE109" s="184">
        <f>IF(N109="základní",J109,0)</f>
        <v>0</v>
      </c>
      <c r="BF109" s="184">
        <f>IF(N109="snížená",J109,0)</f>
        <v>0</v>
      </c>
      <c r="BG109" s="184">
        <f>IF(N109="zákl. přenesená",J109,0)</f>
        <v>0</v>
      </c>
      <c r="BH109" s="184">
        <f>IF(N109="sníž. přenesená",J109,0)</f>
        <v>0</v>
      </c>
      <c r="BI109" s="184">
        <f>IF(N109="nulová",J109,0)</f>
        <v>0</v>
      </c>
      <c r="BJ109" s="18" t="s">
        <v>22</v>
      </c>
      <c r="BK109" s="184">
        <f>ROUND(I109*H109,2)</f>
        <v>0</v>
      </c>
      <c r="BL109" s="18" t="s">
        <v>158</v>
      </c>
      <c r="BM109" s="18" t="s">
        <v>205</v>
      </c>
    </row>
    <row r="110" spans="2:47" s="1" customFormat="1" ht="39.75" customHeight="1">
      <c r="B110" s="35"/>
      <c r="D110" s="185" t="s">
        <v>138</v>
      </c>
      <c r="F110" s="186" t="s">
        <v>206</v>
      </c>
      <c r="I110" s="146"/>
      <c r="L110" s="35"/>
      <c r="M110" s="64"/>
      <c r="N110" s="36"/>
      <c r="O110" s="36"/>
      <c r="P110" s="36"/>
      <c r="Q110" s="36"/>
      <c r="R110" s="36"/>
      <c r="S110" s="36"/>
      <c r="T110" s="65"/>
      <c r="AT110" s="18" t="s">
        <v>138</v>
      </c>
      <c r="AU110" s="18" t="s">
        <v>79</v>
      </c>
    </row>
    <row r="111" spans="2:51" s="12" customFormat="1" ht="20.25" customHeight="1">
      <c r="B111" s="188"/>
      <c r="D111" s="185" t="s">
        <v>152</v>
      </c>
      <c r="E111" s="189" t="s">
        <v>20</v>
      </c>
      <c r="F111" s="190" t="s">
        <v>207</v>
      </c>
      <c r="H111" s="191" t="s">
        <v>20</v>
      </c>
      <c r="I111" s="192"/>
      <c r="L111" s="188"/>
      <c r="M111" s="193"/>
      <c r="N111" s="194"/>
      <c r="O111" s="194"/>
      <c r="P111" s="194"/>
      <c r="Q111" s="194"/>
      <c r="R111" s="194"/>
      <c r="S111" s="194"/>
      <c r="T111" s="195"/>
      <c r="AT111" s="191" t="s">
        <v>152</v>
      </c>
      <c r="AU111" s="191" t="s">
        <v>79</v>
      </c>
      <c r="AV111" s="12" t="s">
        <v>22</v>
      </c>
      <c r="AW111" s="12" t="s">
        <v>36</v>
      </c>
      <c r="AX111" s="12" t="s">
        <v>72</v>
      </c>
      <c r="AY111" s="191" t="s">
        <v>129</v>
      </c>
    </row>
    <row r="112" spans="2:51" s="13" customFormat="1" ht="20.25" customHeight="1">
      <c r="B112" s="196"/>
      <c r="D112" s="185" t="s">
        <v>152</v>
      </c>
      <c r="E112" s="197" t="s">
        <v>20</v>
      </c>
      <c r="F112" s="198" t="s">
        <v>208</v>
      </c>
      <c r="H112" s="199">
        <v>462</v>
      </c>
      <c r="I112" s="200"/>
      <c r="L112" s="196"/>
      <c r="M112" s="201"/>
      <c r="N112" s="202"/>
      <c r="O112" s="202"/>
      <c r="P112" s="202"/>
      <c r="Q112" s="202"/>
      <c r="R112" s="202"/>
      <c r="S112" s="202"/>
      <c r="T112" s="203"/>
      <c r="AT112" s="197" t="s">
        <v>152</v>
      </c>
      <c r="AU112" s="197" t="s">
        <v>79</v>
      </c>
      <c r="AV112" s="13" t="s">
        <v>79</v>
      </c>
      <c r="AW112" s="13" t="s">
        <v>36</v>
      </c>
      <c r="AX112" s="13" t="s">
        <v>72</v>
      </c>
      <c r="AY112" s="197" t="s">
        <v>129</v>
      </c>
    </row>
    <row r="113" spans="2:51" s="12" customFormat="1" ht="20.25" customHeight="1">
      <c r="B113" s="188"/>
      <c r="D113" s="185" t="s">
        <v>152</v>
      </c>
      <c r="E113" s="189" t="s">
        <v>20</v>
      </c>
      <c r="F113" s="190" t="s">
        <v>209</v>
      </c>
      <c r="H113" s="191" t="s">
        <v>20</v>
      </c>
      <c r="I113" s="192"/>
      <c r="L113" s="188"/>
      <c r="M113" s="193"/>
      <c r="N113" s="194"/>
      <c r="O113" s="194"/>
      <c r="P113" s="194"/>
      <c r="Q113" s="194"/>
      <c r="R113" s="194"/>
      <c r="S113" s="194"/>
      <c r="T113" s="195"/>
      <c r="AT113" s="191" t="s">
        <v>152</v>
      </c>
      <c r="AU113" s="191" t="s">
        <v>79</v>
      </c>
      <c r="AV113" s="12" t="s">
        <v>22</v>
      </c>
      <c r="AW113" s="12" t="s">
        <v>36</v>
      </c>
      <c r="AX113" s="12" t="s">
        <v>72</v>
      </c>
      <c r="AY113" s="191" t="s">
        <v>129</v>
      </c>
    </row>
    <row r="114" spans="2:51" s="13" customFormat="1" ht="20.25" customHeight="1">
      <c r="B114" s="196"/>
      <c r="D114" s="185" t="s">
        <v>152</v>
      </c>
      <c r="E114" s="197" t="s">
        <v>20</v>
      </c>
      <c r="F114" s="198" t="s">
        <v>210</v>
      </c>
      <c r="H114" s="199">
        <v>81</v>
      </c>
      <c r="I114" s="200"/>
      <c r="L114" s="196"/>
      <c r="M114" s="201"/>
      <c r="N114" s="202"/>
      <c r="O114" s="202"/>
      <c r="P114" s="202"/>
      <c r="Q114" s="202"/>
      <c r="R114" s="202"/>
      <c r="S114" s="202"/>
      <c r="T114" s="203"/>
      <c r="AT114" s="197" t="s">
        <v>152</v>
      </c>
      <c r="AU114" s="197" t="s">
        <v>79</v>
      </c>
      <c r="AV114" s="13" t="s">
        <v>79</v>
      </c>
      <c r="AW114" s="13" t="s">
        <v>36</v>
      </c>
      <c r="AX114" s="13" t="s">
        <v>72</v>
      </c>
      <c r="AY114" s="197" t="s">
        <v>129</v>
      </c>
    </row>
    <row r="115" spans="2:51" s="12" customFormat="1" ht="20.25" customHeight="1">
      <c r="B115" s="188"/>
      <c r="D115" s="185" t="s">
        <v>152</v>
      </c>
      <c r="E115" s="189" t="s">
        <v>20</v>
      </c>
      <c r="F115" s="190" t="s">
        <v>211</v>
      </c>
      <c r="H115" s="191" t="s">
        <v>20</v>
      </c>
      <c r="I115" s="192"/>
      <c r="L115" s="188"/>
      <c r="M115" s="193"/>
      <c r="N115" s="194"/>
      <c r="O115" s="194"/>
      <c r="P115" s="194"/>
      <c r="Q115" s="194"/>
      <c r="R115" s="194"/>
      <c r="S115" s="194"/>
      <c r="T115" s="195"/>
      <c r="AT115" s="191" t="s">
        <v>152</v>
      </c>
      <c r="AU115" s="191" t="s">
        <v>79</v>
      </c>
      <c r="AV115" s="12" t="s">
        <v>22</v>
      </c>
      <c r="AW115" s="12" t="s">
        <v>36</v>
      </c>
      <c r="AX115" s="12" t="s">
        <v>72</v>
      </c>
      <c r="AY115" s="191" t="s">
        <v>129</v>
      </c>
    </row>
    <row r="116" spans="2:51" s="13" customFormat="1" ht="20.25" customHeight="1">
      <c r="B116" s="196"/>
      <c r="D116" s="185" t="s">
        <v>152</v>
      </c>
      <c r="E116" s="197" t="s">
        <v>20</v>
      </c>
      <c r="F116" s="198" t="s">
        <v>212</v>
      </c>
      <c r="H116" s="199">
        <v>73.2</v>
      </c>
      <c r="I116" s="200"/>
      <c r="L116" s="196"/>
      <c r="M116" s="201"/>
      <c r="N116" s="202"/>
      <c r="O116" s="202"/>
      <c r="P116" s="202"/>
      <c r="Q116" s="202"/>
      <c r="R116" s="202"/>
      <c r="S116" s="202"/>
      <c r="T116" s="203"/>
      <c r="AT116" s="197" t="s">
        <v>152</v>
      </c>
      <c r="AU116" s="197" t="s">
        <v>79</v>
      </c>
      <c r="AV116" s="13" t="s">
        <v>79</v>
      </c>
      <c r="AW116" s="13" t="s">
        <v>36</v>
      </c>
      <c r="AX116" s="13" t="s">
        <v>72</v>
      </c>
      <c r="AY116" s="197" t="s">
        <v>129</v>
      </c>
    </row>
    <row r="117" spans="2:51" s="14" customFormat="1" ht="20.25" customHeight="1">
      <c r="B117" s="204"/>
      <c r="D117" s="214" t="s">
        <v>152</v>
      </c>
      <c r="E117" s="217" t="s">
        <v>20</v>
      </c>
      <c r="F117" s="218" t="s">
        <v>157</v>
      </c>
      <c r="H117" s="219">
        <v>616.2</v>
      </c>
      <c r="I117" s="208"/>
      <c r="L117" s="204"/>
      <c r="M117" s="220"/>
      <c r="N117" s="221"/>
      <c r="O117" s="221"/>
      <c r="P117" s="221"/>
      <c r="Q117" s="221"/>
      <c r="R117" s="221"/>
      <c r="S117" s="221"/>
      <c r="T117" s="222"/>
      <c r="AT117" s="212" t="s">
        <v>152</v>
      </c>
      <c r="AU117" s="212" t="s">
        <v>79</v>
      </c>
      <c r="AV117" s="14" t="s">
        <v>158</v>
      </c>
      <c r="AW117" s="14" t="s">
        <v>36</v>
      </c>
      <c r="AX117" s="14" t="s">
        <v>22</v>
      </c>
      <c r="AY117" s="212" t="s">
        <v>129</v>
      </c>
    </row>
    <row r="118" spans="2:65" s="1" customFormat="1" ht="28.5" customHeight="1">
      <c r="B118" s="172"/>
      <c r="C118" s="173" t="s">
        <v>213</v>
      </c>
      <c r="D118" s="173" t="s">
        <v>132</v>
      </c>
      <c r="E118" s="174" t="s">
        <v>214</v>
      </c>
      <c r="F118" s="175" t="s">
        <v>215</v>
      </c>
      <c r="G118" s="176" t="s">
        <v>204</v>
      </c>
      <c r="H118" s="187">
        <v>4384</v>
      </c>
      <c r="I118" s="178"/>
      <c r="J118" s="179">
        <f>ROUND(I118*H118,2)</f>
        <v>0</v>
      </c>
      <c r="K118" s="175" t="s">
        <v>135</v>
      </c>
      <c r="L118" s="35"/>
      <c r="M118" s="180" t="s">
        <v>20</v>
      </c>
      <c r="N118" s="181" t="s">
        <v>43</v>
      </c>
      <c r="O118" s="36"/>
      <c r="P118" s="182">
        <f>O118*H118</f>
        <v>0</v>
      </c>
      <c r="Q118" s="182">
        <v>0</v>
      </c>
      <c r="R118" s="182">
        <f>Q118*H118</f>
        <v>0</v>
      </c>
      <c r="S118" s="182">
        <v>0</v>
      </c>
      <c r="T118" s="183">
        <f>S118*H118</f>
        <v>0</v>
      </c>
      <c r="AR118" s="18" t="s">
        <v>158</v>
      </c>
      <c r="AT118" s="18" t="s">
        <v>132</v>
      </c>
      <c r="AU118" s="18" t="s">
        <v>79</v>
      </c>
      <c r="AY118" s="18" t="s">
        <v>129</v>
      </c>
      <c r="BE118" s="184">
        <f>IF(N118="základní",J118,0)</f>
        <v>0</v>
      </c>
      <c r="BF118" s="184">
        <f>IF(N118="snížená",J118,0)</f>
        <v>0</v>
      </c>
      <c r="BG118" s="184">
        <f>IF(N118="zákl. přenesená",J118,0)</f>
        <v>0</v>
      </c>
      <c r="BH118" s="184">
        <f>IF(N118="sníž. přenesená",J118,0)</f>
        <v>0</v>
      </c>
      <c r="BI118" s="184">
        <f>IF(N118="nulová",J118,0)</f>
        <v>0</v>
      </c>
      <c r="BJ118" s="18" t="s">
        <v>22</v>
      </c>
      <c r="BK118" s="184">
        <f>ROUND(I118*H118,2)</f>
        <v>0</v>
      </c>
      <c r="BL118" s="18" t="s">
        <v>158</v>
      </c>
      <c r="BM118" s="18" t="s">
        <v>216</v>
      </c>
    </row>
    <row r="119" spans="2:47" s="1" customFormat="1" ht="39.75" customHeight="1">
      <c r="B119" s="35"/>
      <c r="D119" s="185" t="s">
        <v>138</v>
      </c>
      <c r="F119" s="186" t="s">
        <v>217</v>
      </c>
      <c r="I119" s="146"/>
      <c r="L119" s="35"/>
      <c r="M119" s="64"/>
      <c r="N119" s="36"/>
      <c r="O119" s="36"/>
      <c r="P119" s="36"/>
      <c r="Q119" s="36"/>
      <c r="R119" s="36"/>
      <c r="S119" s="36"/>
      <c r="T119" s="65"/>
      <c r="AT119" s="18" t="s">
        <v>138</v>
      </c>
      <c r="AU119" s="18" t="s">
        <v>79</v>
      </c>
    </row>
    <row r="120" spans="2:47" s="1" customFormat="1" ht="291" customHeight="1">
      <c r="B120" s="35"/>
      <c r="D120" s="214" t="s">
        <v>183</v>
      </c>
      <c r="F120" s="215" t="s">
        <v>218</v>
      </c>
      <c r="I120" s="146"/>
      <c r="L120" s="35"/>
      <c r="M120" s="64"/>
      <c r="N120" s="36"/>
      <c r="O120" s="36"/>
      <c r="P120" s="36"/>
      <c r="Q120" s="36"/>
      <c r="R120" s="36"/>
      <c r="S120" s="36"/>
      <c r="T120" s="65"/>
      <c r="AT120" s="18" t="s">
        <v>183</v>
      </c>
      <c r="AU120" s="18" t="s">
        <v>79</v>
      </c>
    </row>
    <row r="121" spans="2:65" s="1" customFormat="1" ht="28.5" customHeight="1">
      <c r="B121" s="172"/>
      <c r="C121" s="173" t="s">
        <v>219</v>
      </c>
      <c r="D121" s="173" t="s">
        <v>132</v>
      </c>
      <c r="E121" s="174" t="s">
        <v>220</v>
      </c>
      <c r="F121" s="175" t="s">
        <v>221</v>
      </c>
      <c r="G121" s="176" t="s">
        <v>204</v>
      </c>
      <c r="H121" s="187">
        <v>2192</v>
      </c>
      <c r="I121" s="178"/>
      <c r="J121" s="179">
        <f>ROUND(I121*H121,2)</f>
        <v>0</v>
      </c>
      <c r="K121" s="175" t="s">
        <v>135</v>
      </c>
      <c r="L121" s="35"/>
      <c r="M121" s="180" t="s">
        <v>20</v>
      </c>
      <c r="N121" s="181" t="s">
        <v>43</v>
      </c>
      <c r="O121" s="36"/>
      <c r="P121" s="182">
        <f>O121*H121</f>
        <v>0</v>
      </c>
      <c r="Q121" s="182">
        <v>0</v>
      </c>
      <c r="R121" s="182">
        <f>Q121*H121</f>
        <v>0</v>
      </c>
      <c r="S121" s="182">
        <v>0</v>
      </c>
      <c r="T121" s="183">
        <f>S121*H121</f>
        <v>0</v>
      </c>
      <c r="AR121" s="18" t="s">
        <v>158</v>
      </c>
      <c r="AT121" s="18" t="s">
        <v>132</v>
      </c>
      <c r="AU121" s="18" t="s">
        <v>79</v>
      </c>
      <c r="AY121" s="18" t="s">
        <v>129</v>
      </c>
      <c r="BE121" s="184">
        <f>IF(N121="základní",J121,0)</f>
        <v>0</v>
      </c>
      <c r="BF121" s="184">
        <f>IF(N121="snížená",J121,0)</f>
        <v>0</v>
      </c>
      <c r="BG121" s="184">
        <f>IF(N121="zákl. přenesená",J121,0)</f>
        <v>0</v>
      </c>
      <c r="BH121" s="184">
        <f>IF(N121="sníž. přenesená",J121,0)</f>
        <v>0</v>
      </c>
      <c r="BI121" s="184">
        <f>IF(N121="nulová",J121,0)</f>
        <v>0</v>
      </c>
      <c r="BJ121" s="18" t="s">
        <v>22</v>
      </c>
      <c r="BK121" s="184">
        <f>ROUND(I121*H121,2)</f>
        <v>0</v>
      </c>
      <c r="BL121" s="18" t="s">
        <v>158</v>
      </c>
      <c r="BM121" s="18" t="s">
        <v>222</v>
      </c>
    </row>
    <row r="122" spans="2:47" s="1" customFormat="1" ht="39.75" customHeight="1">
      <c r="B122" s="35"/>
      <c r="D122" s="185" t="s">
        <v>138</v>
      </c>
      <c r="F122" s="186" t="s">
        <v>223</v>
      </c>
      <c r="I122" s="146"/>
      <c r="L122" s="35"/>
      <c r="M122" s="64"/>
      <c r="N122" s="36"/>
      <c r="O122" s="36"/>
      <c r="P122" s="36"/>
      <c r="Q122" s="36"/>
      <c r="R122" s="36"/>
      <c r="S122" s="36"/>
      <c r="T122" s="65"/>
      <c r="AT122" s="18" t="s">
        <v>138</v>
      </c>
      <c r="AU122" s="18" t="s">
        <v>79</v>
      </c>
    </row>
    <row r="123" spans="2:47" s="1" customFormat="1" ht="291" customHeight="1">
      <c r="B123" s="35"/>
      <c r="D123" s="185" t="s">
        <v>183</v>
      </c>
      <c r="F123" s="216" t="s">
        <v>218</v>
      </c>
      <c r="I123" s="146"/>
      <c r="L123" s="35"/>
      <c r="M123" s="64"/>
      <c r="N123" s="36"/>
      <c r="O123" s="36"/>
      <c r="P123" s="36"/>
      <c r="Q123" s="36"/>
      <c r="R123" s="36"/>
      <c r="S123" s="36"/>
      <c r="T123" s="65"/>
      <c r="AT123" s="18" t="s">
        <v>183</v>
      </c>
      <c r="AU123" s="18" t="s">
        <v>79</v>
      </c>
    </row>
    <row r="124" spans="2:51" s="13" customFormat="1" ht="20.25" customHeight="1">
      <c r="B124" s="196"/>
      <c r="D124" s="214" t="s">
        <v>152</v>
      </c>
      <c r="F124" s="223" t="s">
        <v>224</v>
      </c>
      <c r="H124" s="224">
        <v>2192</v>
      </c>
      <c r="I124" s="200"/>
      <c r="L124" s="196"/>
      <c r="M124" s="201"/>
      <c r="N124" s="202"/>
      <c r="O124" s="202"/>
      <c r="P124" s="202"/>
      <c r="Q124" s="202"/>
      <c r="R124" s="202"/>
      <c r="S124" s="202"/>
      <c r="T124" s="203"/>
      <c r="AT124" s="197" t="s">
        <v>152</v>
      </c>
      <c r="AU124" s="197" t="s">
        <v>79</v>
      </c>
      <c r="AV124" s="13" t="s">
        <v>79</v>
      </c>
      <c r="AW124" s="13" t="s">
        <v>4</v>
      </c>
      <c r="AX124" s="13" t="s">
        <v>22</v>
      </c>
      <c r="AY124" s="197" t="s">
        <v>129</v>
      </c>
    </row>
    <row r="125" spans="2:65" s="1" customFormat="1" ht="20.25" customHeight="1">
      <c r="B125" s="172"/>
      <c r="C125" s="173" t="s">
        <v>225</v>
      </c>
      <c r="D125" s="173" t="s">
        <v>132</v>
      </c>
      <c r="E125" s="174" t="s">
        <v>226</v>
      </c>
      <c r="F125" s="175" t="s">
        <v>227</v>
      </c>
      <c r="G125" s="176" t="s">
        <v>204</v>
      </c>
      <c r="H125" s="187">
        <v>18</v>
      </c>
      <c r="I125" s="178"/>
      <c r="J125" s="179">
        <f>ROUND(I125*H125,2)</f>
        <v>0</v>
      </c>
      <c r="K125" s="175" t="s">
        <v>135</v>
      </c>
      <c r="L125" s="35"/>
      <c r="M125" s="180" t="s">
        <v>20</v>
      </c>
      <c r="N125" s="181" t="s">
        <v>43</v>
      </c>
      <c r="O125" s="36"/>
      <c r="P125" s="182">
        <f>O125*H125</f>
        <v>0</v>
      </c>
      <c r="Q125" s="182">
        <v>0</v>
      </c>
      <c r="R125" s="182">
        <f>Q125*H125</f>
        <v>0</v>
      </c>
      <c r="S125" s="182">
        <v>0</v>
      </c>
      <c r="T125" s="183">
        <f>S125*H125</f>
        <v>0</v>
      </c>
      <c r="AR125" s="18" t="s">
        <v>158</v>
      </c>
      <c r="AT125" s="18" t="s">
        <v>132</v>
      </c>
      <c r="AU125" s="18" t="s">
        <v>79</v>
      </c>
      <c r="AY125" s="18" t="s">
        <v>129</v>
      </c>
      <c r="BE125" s="184">
        <f>IF(N125="základní",J125,0)</f>
        <v>0</v>
      </c>
      <c r="BF125" s="184">
        <f>IF(N125="snížená",J125,0)</f>
        <v>0</v>
      </c>
      <c r="BG125" s="184">
        <f>IF(N125="zákl. přenesená",J125,0)</f>
        <v>0</v>
      </c>
      <c r="BH125" s="184">
        <f>IF(N125="sníž. přenesená",J125,0)</f>
        <v>0</v>
      </c>
      <c r="BI125" s="184">
        <f>IF(N125="nulová",J125,0)</f>
        <v>0</v>
      </c>
      <c r="BJ125" s="18" t="s">
        <v>22</v>
      </c>
      <c r="BK125" s="184">
        <f>ROUND(I125*H125,2)</f>
        <v>0</v>
      </c>
      <c r="BL125" s="18" t="s">
        <v>158</v>
      </c>
      <c r="BM125" s="18" t="s">
        <v>228</v>
      </c>
    </row>
    <row r="126" spans="2:47" s="1" customFormat="1" ht="28.5" customHeight="1">
      <c r="B126" s="35"/>
      <c r="D126" s="185" t="s">
        <v>138</v>
      </c>
      <c r="F126" s="186" t="s">
        <v>229</v>
      </c>
      <c r="I126" s="146"/>
      <c r="L126" s="35"/>
      <c r="M126" s="64"/>
      <c r="N126" s="36"/>
      <c r="O126" s="36"/>
      <c r="P126" s="36"/>
      <c r="Q126" s="36"/>
      <c r="R126" s="36"/>
      <c r="S126" s="36"/>
      <c r="T126" s="65"/>
      <c r="AT126" s="18" t="s">
        <v>138</v>
      </c>
      <c r="AU126" s="18" t="s">
        <v>79</v>
      </c>
    </row>
    <row r="127" spans="2:47" s="1" customFormat="1" ht="222" customHeight="1">
      <c r="B127" s="35"/>
      <c r="D127" s="185" t="s">
        <v>183</v>
      </c>
      <c r="F127" s="216" t="s">
        <v>230</v>
      </c>
      <c r="I127" s="146"/>
      <c r="L127" s="35"/>
      <c r="M127" s="64"/>
      <c r="N127" s="36"/>
      <c r="O127" s="36"/>
      <c r="P127" s="36"/>
      <c r="Q127" s="36"/>
      <c r="R127" s="36"/>
      <c r="S127" s="36"/>
      <c r="T127" s="65"/>
      <c r="AT127" s="18" t="s">
        <v>183</v>
      </c>
      <c r="AU127" s="18" t="s">
        <v>79</v>
      </c>
    </row>
    <row r="128" spans="2:51" s="12" customFormat="1" ht="20.25" customHeight="1">
      <c r="B128" s="188"/>
      <c r="D128" s="185" t="s">
        <v>152</v>
      </c>
      <c r="E128" s="189" t="s">
        <v>20</v>
      </c>
      <c r="F128" s="190" t="s">
        <v>231</v>
      </c>
      <c r="H128" s="191" t="s">
        <v>20</v>
      </c>
      <c r="I128" s="192"/>
      <c r="L128" s="188"/>
      <c r="M128" s="193"/>
      <c r="N128" s="194"/>
      <c r="O128" s="194"/>
      <c r="P128" s="194"/>
      <c r="Q128" s="194"/>
      <c r="R128" s="194"/>
      <c r="S128" s="194"/>
      <c r="T128" s="195"/>
      <c r="AT128" s="191" t="s">
        <v>152</v>
      </c>
      <c r="AU128" s="191" t="s">
        <v>79</v>
      </c>
      <c r="AV128" s="12" t="s">
        <v>22</v>
      </c>
      <c r="AW128" s="12" t="s">
        <v>36</v>
      </c>
      <c r="AX128" s="12" t="s">
        <v>72</v>
      </c>
      <c r="AY128" s="191" t="s">
        <v>129</v>
      </c>
    </row>
    <row r="129" spans="2:51" s="13" customFormat="1" ht="20.25" customHeight="1">
      <c r="B129" s="196"/>
      <c r="D129" s="185" t="s">
        <v>152</v>
      </c>
      <c r="E129" s="197" t="s">
        <v>20</v>
      </c>
      <c r="F129" s="198" t="s">
        <v>232</v>
      </c>
      <c r="H129" s="199">
        <v>18</v>
      </c>
      <c r="I129" s="200"/>
      <c r="L129" s="196"/>
      <c r="M129" s="201"/>
      <c r="N129" s="202"/>
      <c r="O129" s="202"/>
      <c r="P129" s="202"/>
      <c r="Q129" s="202"/>
      <c r="R129" s="202"/>
      <c r="S129" s="202"/>
      <c r="T129" s="203"/>
      <c r="AT129" s="197" t="s">
        <v>152</v>
      </c>
      <c r="AU129" s="197" t="s">
        <v>79</v>
      </c>
      <c r="AV129" s="13" t="s">
        <v>79</v>
      </c>
      <c r="AW129" s="13" t="s">
        <v>36</v>
      </c>
      <c r="AX129" s="13" t="s">
        <v>72</v>
      </c>
      <c r="AY129" s="197" t="s">
        <v>129</v>
      </c>
    </row>
    <row r="130" spans="2:51" s="14" customFormat="1" ht="20.25" customHeight="1">
      <c r="B130" s="204"/>
      <c r="D130" s="214" t="s">
        <v>152</v>
      </c>
      <c r="E130" s="217" t="s">
        <v>20</v>
      </c>
      <c r="F130" s="218" t="s">
        <v>157</v>
      </c>
      <c r="H130" s="219">
        <v>18</v>
      </c>
      <c r="I130" s="208"/>
      <c r="L130" s="204"/>
      <c r="M130" s="220"/>
      <c r="N130" s="221"/>
      <c r="O130" s="221"/>
      <c r="P130" s="221"/>
      <c r="Q130" s="221"/>
      <c r="R130" s="221"/>
      <c r="S130" s="221"/>
      <c r="T130" s="222"/>
      <c r="AT130" s="212" t="s">
        <v>152</v>
      </c>
      <c r="AU130" s="212" t="s">
        <v>79</v>
      </c>
      <c r="AV130" s="14" t="s">
        <v>158</v>
      </c>
      <c r="AW130" s="14" t="s">
        <v>36</v>
      </c>
      <c r="AX130" s="14" t="s">
        <v>22</v>
      </c>
      <c r="AY130" s="212" t="s">
        <v>129</v>
      </c>
    </row>
    <row r="131" spans="2:65" s="1" customFormat="1" ht="20.25" customHeight="1">
      <c r="B131" s="172"/>
      <c r="C131" s="173" t="s">
        <v>233</v>
      </c>
      <c r="D131" s="173" t="s">
        <v>132</v>
      </c>
      <c r="E131" s="174" t="s">
        <v>234</v>
      </c>
      <c r="F131" s="175" t="s">
        <v>235</v>
      </c>
      <c r="G131" s="176" t="s">
        <v>204</v>
      </c>
      <c r="H131" s="187">
        <v>9</v>
      </c>
      <c r="I131" s="178"/>
      <c r="J131" s="179">
        <f>ROUND(I131*H131,2)</f>
        <v>0</v>
      </c>
      <c r="K131" s="175" t="s">
        <v>135</v>
      </c>
      <c r="L131" s="35"/>
      <c r="M131" s="180" t="s">
        <v>20</v>
      </c>
      <c r="N131" s="181" t="s">
        <v>43</v>
      </c>
      <c r="O131" s="36"/>
      <c r="P131" s="182">
        <f>O131*H131</f>
        <v>0</v>
      </c>
      <c r="Q131" s="182">
        <v>0</v>
      </c>
      <c r="R131" s="182">
        <f>Q131*H131</f>
        <v>0</v>
      </c>
      <c r="S131" s="182">
        <v>0</v>
      </c>
      <c r="T131" s="183">
        <f>S131*H131</f>
        <v>0</v>
      </c>
      <c r="AR131" s="18" t="s">
        <v>158</v>
      </c>
      <c r="AT131" s="18" t="s">
        <v>132</v>
      </c>
      <c r="AU131" s="18" t="s">
        <v>79</v>
      </c>
      <c r="AY131" s="18" t="s">
        <v>129</v>
      </c>
      <c r="BE131" s="184">
        <f>IF(N131="základní",J131,0)</f>
        <v>0</v>
      </c>
      <c r="BF131" s="184">
        <f>IF(N131="snížená",J131,0)</f>
        <v>0</v>
      </c>
      <c r="BG131" s="184">
        <f>IF(N131="zákl. přenesená",J131,0)</f>
        <v>0</v>
      </c>
      <c r="BH131" s="184">
        <f>IF(N131="sníž. přenesená",J131,0)</f>
        <v>0</v>
      </c>
      <c r="BI131" s="184">
        <f>IF(N131="nulová",J131,0)</f>
        <v>0</v>
      </c>
      <c r="BJ131" s="18" t="s">
        <v>22</v>
      </c>
      <c r="BK131" s="184">
        <f>ROUND(I131*H131,2)</f>
        <v>0</v>
      </c>
      <c r="BL131" s="18" t="s">
        <v>158</v>
      </c>
      <c r="BM131" s="18" t="s">
        <v>236</v>
      </c>
    </row>
    <row r="132" spans="2:47" s="1" customFormat="1" ht="28.5" customHeight="1">
      <c r="B132" s="35"/>
      <c r="D132" s="185" t="s">
        <v>138</v>
      </c>
      <c r="F132" s="186" t="s">
        <v>237</v>
      </c>
      <c r="I132" s="146"/>
      <c r="L132" s="35"/>
      <c r="M132" s="64"/>
      <c r="N132" s="36"/>
      <c r="O132" s="36"/>
      <c r="P132" s="36"/>
      <c r="Q132" s="36"/>
      <c r="R132" s="36"/>
      <c r="S132" s="36"/>
      <c r="T132" s="65"/>
      <c r="AT132" s="18" t="s">
        <v>138</v>
      </c>
      <c r="AU132" s="18" t="s">
        <v>79</v>
      </c>
    </row>
    <row r="133" spans="2:47" s="1" customFormat="1" ht="222" customHeight="1">
      <c r="B133" s="35"/>
      <c r="D133" s="185" t="s">
        <v>183</v>
      </c>
      <c r="F133" s="216" t="s">
        <v>230</v>
      </c>
      <c r="I133" s="146"/>
      <c r="L133" s="35"/>
      <c r="M133" s="64"/>
      <c r="N133" s="36"/>
      <c r="O133" s="36"/>
      <c r="P133" s="36"/>
      <c r="Q133" s="36"/>
      <c r="R133" s="36"/>
      <c r="S133" s="36"/>
      <c r="T133" s="65"/>
      <c r="AT133" s="18" t="s">
        <v>183</v>
      </c>
      <c r="AU133" s="18" t="s">
        <v>79</v>
      </c>
    </row>
    <row r="134" spans="2:51" s="13" customFormat="1" ht="20.25" customHeight="1">
      <c r="B134" s="196"/>
      <c r="D134" s="214" t="s">
        <v>152</v>
      </c>
      <c r="F134" s="223" t="s">
        <v>238</v>
      </c>
      <c r="H134" s="224">
        <v>9</v>
      </c>
      <c r="I134" s="200"/>
      <c r="L134" s="196"/>
      <c r="M134" s="201"/>
      <c r="N134" s="202"/>
      <c r="O134" s="202"/>
      <c r="P134" s="202"/>
      <c r="Q134" s="202"/>
      <c r="R134" s="202"/>
      <c r="S134" s="202"/>
      <c r="T134" s="203"/>
      <c r="AT134" s="197" t="s">
        <v>152</v>
      </c>
      <c r="AU134" s="197" t="s">
        <v>79</v>
      </c>
      <c r="AV134" s="13" t="s">
        <v>79</v>
      </c>
      <c r="AW134" s="13" t="s">
        <v>4</v>
      </c>
      <c r="AX134" s="13" t="s">
        <v>22</v>
      </c>
      <c r="AY134" s="197" t="s">
        <v>129</v>
      </c>
    </row>
    <row r="135" spans="2:65" s="1" customFormat="1" ht="20.25" customHeight="1">
      <c r="B135" s="172"/>
      <c r="C135" s="173" t="s">
        <v>27</v>
      </c>
      <c r="D135" s="173" t="s">
        <v>132</v>
      </c>
      <c r="E135" s="174" t="s">
        <v>239</v>
      </c>
      <c r="F135" s="175" t="s">
        <v>240</v>
      </c>
      <c r="G135" s="176" t="s">
        <v>198</v>
      </c>
      <c r="H135" s="187">
        <v>230.7</v>
      </c>
      <c r="I135" s="178"/>
      <c r="J135" s="179">
        <f>ROUND(I135*H135,2)</f>
        <v>0</v>
      </c>
      <c r="K135" s="175" t="s">
        <v>135</v>
      </c>
      <c r="L135" s="35"/>
      <c r="M135" s="180" t="s">
        <v>20</v>
      </c>
      <c r="N135" s="181" t="s">
        <v>43</v>
      </c>
      <c r="O135" s="36"/>
      <c r="P135" s="182">
        <f>O135*H135</f>
        <v>0</v>
      </c>
      <c r="Q135" s="182">
        <v>0</v>
      </c>
      <c r="R135" s="182">
        <f>Q135*H135</f>
        <v>0</v>
      </c>
      <c r="S135" s="182">
        <v>0</v>
      </c>
      <c r="T135" s="183">
        <f>S135*H135</f>
        <v>0</v>
      </c>
      <c r="AR135" s="18" t="s">
        <v>158</v>
      </c>
      <c r="AT135" s="18" t="s">
        <v>132</v>
      </c>
      <c r="AU135" s="18" t="s">
        <v>79</v>
      </c>
      <c r="AY135" s="18" t="s">
        <v>129</v>
      </c>
      <c r="BE135" s="184">
        <f>IF(N135="základní",J135,0)</f>
        <v>0</v>
      </c>
      <c r="BF135" s="184">
        <f>IF(N135="snížená",J135,0)</f>
        <v>0</v>
      </c>
      <c r="BG135" s="184">
        <f>IF(N135="zákl. přenesená",J135,0)</f>
        <v>0</v>
      </c>
      <c r="BH135" s="184">
        <f>IF(N135="sníž. přenesená",J135,0)</f>
        <v>0</v>
      </c>
      <c r="BI135" s="184">
        <f>IF(N135="nulová",J135,0)</f>
        <v>0</v>
      </c>
      <c r="BJ135" s="18" t="s">
        <v>22</v>
      </c>
      <c r="BK135" s="184">
        <f>ROUND(I135*H135,2)</f>
        <v>0</v>
      </c>
      <c r="BL135" s="18" t="s">
        <v>158</v>
      </c>
      <c r="BM135" s="18" t="s">
        <v>241</v>
      </c>
    </row>
    <row r="136" spans="2:47" s="1" customFormat="1" ht="39.75" customHeight="1">
      <c r="B136" s="35"/>
      <c r="D136" s="185" t="s">
        <v>138</v>
      </c>
      <c r="F136" s="186" t="s">
        <v>242</v>
      </c>
      <c r="I136" s="146"/>
      <c r="L136" s="35"/>
      <c r="M136" s="64"/>
      <c r="N136" s="36"/>
      <c r="O136" s="36"/>
      <c r="P136" s="36"/>
      <c r="Q136" s="36"/>
      <c r="R136" s="36"/>
      <c r="S136" s="36"/>
      <c r="T136" s="65"/>
      <c r="AT136" s="18" t="s">
        <v>138</v>
      </c>
      <c r="AU136" s="18" t="s">
        <v>79</v>
      </c>
    </row>
    <row r="137" spans="2:47" s="1" customFormat="1" ht="234" customHeight="1">
      <c r="B137" s="35"/>
      <c r="D137" s="214" t="s">
        <v>183</v>
      </c>
      <c r="F137" s="215" t="s">
        <v>243</v>
      </c>
      <c r="I137" s="146"/>
      <c r="L137" s="35"/>
      <c r="M137" s="64"/>
      <c r="N137" s="36"/>
      <c r="O137" s="36"/>
      <c r="P137" s="36"/>
      <c r="Q137" s="36"/>
      <c r="R137" s="36"/>
      <c r="S137" s="36"/>
      <c r="T137" s="65"/>
      <c r="AT137" s="18" t="s">
        <v>183</v>
      </c>
      <c r="AU137" s="18" t="s">
        <v>79</v>
      </c>
    </row>
    <row r="138" spans="2:65" s="1" customFormat="1" ht="20.25" customHeight="1">
      <c r="B138" s="172"/>
      <c r="C138" s="173" t="s">
        <v>244</v>
      </c>
      <c r="D138" s="173" t="s">
        <v>132</v>
      </c>
      <c r="E138" s="174" t="s">
        <v>245</v>
      </c>
      <c r="F138" s="175" t="s">
        <v>246</v>
      </c>
      <c r="G138" s="176" t="s">
        <v>204</v>
      </c>
      <c r="H138" s="187">
        <v>18</v>
      </c>
      <c r="I138" s="178"/>
      <c r="J138" s="179">
        <f>ROUND(I138*H138,2)</f>
        <v>0</v>
      </c>
      <c r="K138" s="175" t="s">
        <v>135</v>
      </c>
      <c r="L138" s="35"/>
      <c r="M138" s="180" t="s">
        <v>20</v>
      </c>
      <c r="N138" s="181" t="s">
        <v>43</v>
      </c>
      <c r="O138" s="36"/>
      <c r="P138" s="182">
        <f>O138*H138</f>
        <v>0</v>
      </c>
      <c r="Q138" s="182">
        <v>0</v>
      </c>
      <c r="R138" s="182">
        <f>Q138*H138</f>
        <v>0</v>
      </c>
      <c r="S138" s="182">
        <v>0</v>
      </c>
      <c r="T138" s="183">
        <f>S138*H138</f>
        <v>0</v>
      </c>
      <c r="AR138" s="18" t="s">
        <v>158</v>
      </c>
      <c r="AT138" s="18" t="s">
        <v>132</v>
      </c>
      <c r="AU138" s="18" t="s">
        <v>79</v>
      </c>
      <c r="AY138" s="18" t="s">
        <v>129</v>
      </c>
      <c r="BE138" s="184">
        <f>IF(N138="základní",J138,0)</f>
        <v>0</v>
      </c>
      <c r="BF138" s="184">
        <f>IF(N138="snížená",J138,0)</f>
        <v>0</v>
      </c>
      <c r="BG138" s="184">
        <f>IF(N138="zákl. přenesená",J138,0)</f>
        <v>0</v>
      </c>
      <c r="BH138" s="184">
        <f>IF(N138="sníž. přenesená",J138,0)</f>
        <v>0</v>
      </c>
      <c r="BI138" s="184">
        <f>IF(N138="nulová",J138,0)</f>
        <v>0</v>
      </c>
      <c r="BJ138" s="18" t="s">
        <v>22</v>
      </c>
      <c r="BK138" s="184">
        <f>ROUND(I138*H138,2)</f>
        <v>0</v>
      </c>
      <c r="BL138" s="18" t="s">
        <v>158</v>
      </c>
      <c r="BM138" s="18" t="s">
        <v>247</v>
      </c>
    </row>
    <row r="139" spans="2:47" s="1" customFormat="1" ht="39.75" customHeight="1">
      <c r="B139" s="35"/>
      <c r="D139" s="185" t="s">
        <v>138</v>
      </c>
      <c r="F139" s="186" t="s">
        <v>248</v>
      </c>
      <c r="I139" s="146"/>
      <c r="L139" s="35"/>
      <c r="M139" s="64"/>
      <c r="N139" s="36"/>
      <c r="O139" s="36"/>
      <c r="P139" s="36"/>
      <c r="Q139" s="36"/>
      <c r="R139" s="36"/>
      <c r="S139" s="36"/>
      <c r="T139" s="65"/>
      <c r="AT139" s="18" t="s">
        <v>138</v>
      </c>
      <c r="AU139" s="18" t="s">
        <v>79</v>
      </c>
    </row>
    <row r="140" spans="2:47" s="1" customFormat="1" ht="96.75" customHeight="1">
      <c r="B140" s="35"/>
      <c r="D140" s="214" t="s">
        <v>183</v>
      </c>
      <c r="F140" s="215" t="s">
        <v>249</v>
      </c>
      <c r="I140" s="146"/>
      <c r="L140" s="35"/>
      <c r="M140" s="64"/>
      <c r="N140" s="36"/>
      <c r="O140" s="36"/>
      <c r="P140" s="36"/>
      <c r="Q140" s="36"/>
      <c r="R140" s="36"/>
      <c r="S140" s="36"/>
      <c r="T140" s="65"/>
      <c r="AT140" s="18" t="s">
        <v>183</v>
      </c>
      <c r="AU140" s="18" t="s">
        <v>79</v>
      </c>
    </row>
    <row r="141" spans="2:65" s="1" customFormat="1" ht="20.25" customHeight="1">
      <c r="B141" s="172"/>
      <c r="C141" s="173" t="s">
        <v>250</v>
      </c>
      <c r="D141" s="173" t="s">
        <v>132</v>
      </c>
      <c r="E141" s="174" t="s">
        <v>251</v>
      </c>
      <c r="F141" s="175" t="s">
        <v>252</v>
      </c>
      <c r="G141" s="176" t="s">
        <v>204</v>
      </c>
      <c r="H141" s="187">
        <v>1780</v>
      </c>
      <c r="I141" s="178"/>
      <c r="J141" s="179">
        <f>ROUND(I141*H141,2)</f>
        <v>0</v>
      </c>
      <c r="K141" s="175" t="s">
        <v>135</v>
      </c>
      <c r="L141" s="35"/>
      <c r="M141" s="180" t="s">
        <v>20</v>
      </c>
      <c r="N141" s="181" t="s">
        <v>43</v>
      </c>
      <c r="O141" s="36"/>
      <c r="P141" s="182">
        <f>O141*H141</f>
        <v>0</v>
      </c>
      <c r="Q141" s="182">
        <v>0</v>
      </c>
      <c r="R141" s="182">
        <f>Q141*H141</f>
        <v>0</v>
      </c>
      <c r="S141" s="182">
        <v>0</v>
      </c>
      <c r="T141" s="183">
        <f>S141*H141</f>
        <v>0</v>
      </c>
      <c r="AR141" s="18" t="s">
        <v>158</v>
      </c>
      <c r="AT141" s="18" t="s">
        <v>132</v>
      </c>
      <c r="AU141" s="18" t="s">
        <v>79</v>
      </c>
      <c r="AY141" s="18" t="s">
        <v>129</v>
      </c>
      <c r="BE141" s="184">
        <f>IF(N141="základní",J141,0)</f>
        <v>0</v>
      </c>
      <c r="BF141" s="184">
        <f>IF(N141="snížená",J141,0)</f>
        <v>0</v>
      </c>
      <c r="BG141" s="184">
        <f>IF(N141="zákl. přenesená",J141,0)</f>
        <v>0</v>
      </c>
      <c r="BH141" s="184">
        <f>IF(N141="sníž. přenesená",J141,0)</f>
        <v>0</v>
      </c>
      <c r="BI141" s="184">
        <f>IF(N141="nulová",J141,0)</f>
        <v>0</v>
      </c>
      <c r="BJ141" s="18" t="s">
        <v>22</v>
      </c>
      <c r="BK141" s="184">
        <f>ROUND(I141*H141,2)</f>
        <v>0</v>
      </c>
      <c r="BL141" s="18" t="s">
        <v>158</v>
      </c>
      <c r="BM141" s="18" t="s">
        <v>253</v>
      </c>
    </row>
    <row r="142" spans="2:47" s="1" customFormat="1" ht="39.75" customHeight="1">
      <c r="B142" s="35"/>
      <c r="D142" s="185" t="s">
        <v>138</v>
      </c>
      <c r="F142" s="186" t="s">
        <v>254</v>
      </c>
      <c r="I142" s="146"/>
      <c r="L142" s="35"/>
      <c r="M142" s="64"/>
      <c r="N142" s="36"/>
      <c r="O142" s="36"/>
      <c r="P142" s="36"/>
      <c r="Q142" s="36"/>
      <c r="R142" s="36"/>
      <c r="S142" s="36"/>
      <c r="T142" s="65"/>
      <c r="AT142" s="18" t="s">
        <v>138</v>
      </c>
      <c r="AU142" s="18" t="s">
        <v>79</v>
      </c>
    </row>
    <row r="143" spans="2:47" s="1" customFormat="1" ht="210.75" customHeight="1">
      <c r="B143" s="35"/>
      <c r="D143" s="185" t="s">
        <v>183</v>
      </c>
      <c r="F143" s="216" t="s">
        <v>255</v>
      </c>
      <c r="I143" s="146"/>
      <c r="L143" s="35"/>
      <c r="M143" s="64"/>
      <c r="N143" s="36"/>
      <c r="O143" s="36"/>
      <c r="P143" s="36"/>
      <c r="Q143" s="36"/>
      <c r="R143" s="36"/>
      <c r="S143" s="36"/>
      <c r="T143" s="65"/>
      <c r="AT143" s="18" t="s">
        <v>183</v>
      </c>
      <c r="AU143" s="18" t="s">
        <v>79</v>
      </c>
    </row>
    <row r="144" spans="2:51" s="12" customFormat="1" ht="20.25" customHeight="1">
      <c r="B144" s="188"/>
      <c r="D144" s="185" t="s">
        <v>152</v>
      </c>
      <c r="E144" s="189" t="s">
        <v>20</v>
      </c>
      <c r="F144" s="190" t="s">
        <v>256</v>
      </c>
      <c r="H144" s="191" t="s">
        <v>20</v>
      </c>
      <c r="I144" s="192"/>
      <c r="L144" s="188"/>
      <c r="M144" s="193"/>
      <c r="N144" s="194"/>
      <c r="O144" s="194"/>
      <c r="P144" s="194"/>
      <c r="Q144" s="194"/>
      <c r="R144" s="194"/>
      <c r="S144" s="194"/>
      <c r="T144" s="195"/>
      <c r="AT144" s="191" t="s">
        <v>152</v>
      </c>
      <c r="AU144" s="191" t="s">
        <v>79</v>
      </c>
      <c r="AV144" s="12" t="s">
        <v>22</v>
      </c>
      <c r="AW144" s="12" t="s">
        <v>36</v>
      </c>
      <c r="AX144" s="12" t="s">
        <v>72</v>
      </c>
      <c r="AY144" s="191" t="s">
        <v>129</v>
      </c>
    </row>
    <row r="145" spans="2:51" s="12" customFormat="1" ht="20.25" customHeight="1">
      <c r="B145" s="188"/>
      <c r="D145" s="185" t="s">
        <v>152</v>
      </c>
      <c r="E145" s="189" t="s">
        <v>20</v>
      </c>
      <c r="F145" s="190" t="s">
        <v>257</v>
      </c>
      <c r="H145" s="191" t="s">
        <v>20</v>
      </c>
      <c r="I145" s="192"/>
      <c r="L145" s="188"/>
      <c r="M145" s="193"/>
      <c r="N145" s="194"/>
      <c r="O145" s="194"/>
      <c r="P145" s="194"/>
      <c r="Q145" s="194"/>
      <c r="R145" s="194"/>
      <c r="S145" s="194"/>
      <c r="T145" s="195"/>
      <c r="AT145" s="191" t="s">
        <v>152</v>
      </c>
      <c r="AU145" s="191" t="s">
        <v>79</v>
      </c>
      <c r="AV145" s="12" t="s">
        <v>22</v>
      </c>
      <c r="AW145" s="12" t="s">
        <v>36</v>
      </c>
      <c r="AX145" s="12" t="s">
        <v>72</v>
      </c>
      <c r="AY145" s="191" t="s">
        <v>129</v>
      </c>
    </row>
    <row r="146" spans="2:51" s="13" customFormat="1" ht="20.25" customHeight="1">
      <c r="B146" s="196"/>
      <c r="D146" s="185" t="s">
        <v>152</v>
      </c>
      <c r="E146" s="197" t="s">
        <v>20</v>
      </c>
      <c r="F146" s="198" t="s">
        <v>258</v>
      </c>
      <c r="H146" s="199">
        <v>1780</v>
      </c>
      <c r="I146" s="200"/>
      <c r="L146" s="196"/>
      <c r="M146" s="201"/>
      <c r="N146" s="202"/>
      <c r="O146" s="202"/>
      <c r="P146" s="202"/>
      <c r="Q146" s="202"/>
      <c r="R146" s="202"/>
      <c r="S146" s="202"/>
      <c r="T146" s="203"/>
      <c r="AT146" s="197" t="s">
        <v>152</v>
      </c>
      <c r="AU146" s="197" t="s">
        <v>79</v>
      </c>
      <c r="AV146" s="13" t="s">
        <v>79</v>
      </c>
      <c r="AW146" s="13" t="s">
        <v>36</v>
      </c>
      <c r="AX146" s="13" t="s">
        <v>72</v>
      </c>
      <c r="AY146" s="197" t="s">
        <v>129</v>
      </c>
    </row>
    <row r="147" spans="2:51" s="14" customFormat="1" ht="20.25" customHeight="1">
      <c r="B147" s="204"/>
      <c r="D147" s="214" t="s">
        <v>152</v>
      </c>
      <c r="E147" s="217" t="s">
        <v>20</v>
      </c>
      <c r="F147" s="218" t="s">
        <v>157</v>
      </c>
      <c r="H147" s="219">
        <v>1780</v>
      </c>
      <c r="I147" s="208"/>
      <c r="L147" s="204"/>
      <c r="M147" s="220"/>
      <c r="N147" s="221"/>
      <c r="O147" s="221"/>
      <c r="P147" s="221"/>
      <c r="Q147" s="221"/>
      <c r="R147" s="221"/>
      <c r="S147" s="221"/>
      <c r="T147" s="222"/>
      <c r="AT147" s="212" t="s">
        <v>152</v>
      </c>
      <c r="AU147" s="212" t="s">
        <v>79</v>
      </c>
      <c r="AV147" s="14" t="s">
        <v>158</v>
      </c>
      <c r="AW147" s="14" t="s">
        <v>36</v>
      </c>
      <c r="AX147" s="14" t="s">
        <v>22</v>
      </c>
      <c r="AY147" s="212" t="s">
        <v>129</v>
      </c>
    </row>
    <row r="148" spans="2:65" s="1" customFormat="1" ht="20.25" customHeight="1">
      <c r="B148" s="172"/>
      <c r="C148" s="173" t="s">
        <v>259</v>
      </c>
      <c r="D148" s="173" t="s">
        <v>132</v>
      </c>
      <c r="E148" s="174" t="s">
        <v>260</v>
      </c>
      <c r="F148" s="175" t="s">
        <v>261</v>
      </c>
      <c r="G148" s="176" t="s">
        <v>204</v>
      </c>
      <c r="H148" s="187">
        <v>3492</v>
      </c>
      <c r="I148" s="178"/>
      <c r="J148" s="179">
        <f>ROUND(I148*H148,2)</f>
        <v>0</v>
      </c>
      <c r="K148" s="175" t="s">
        <v>135</v>
      </c>
      <c r="L148" s="35"/>
      <c r="M148" s="180" t="s">
        <v>20</v>
      </c>
      <c r="N148" s="181" t="s">
        <v>43</v>
      </c>
      <c r="O148" s="36"/>
      <c r="P148" s="182">
        <f>O148*H148</f>
        <v>0</v>
      </c>
      <c r="Q148" s="182">
        <v>0</v>
      </c>
      <c r="R148" s="182">
        <f>Q148*H148</f>
        <v>0</v>
      </c>
      <c r="S148" s="182">
        <v>0</v>
      </c>
      <c r="T148" s="183">
        <f>S148*H148</f>
        <v>0</v>
      </c>
      <c r="AR148" s="18" t="s">
        <v>158</v>
      </c>
      <c r="AT148" s="18" t="s">
        <v>132</v>
      </c>
      <c r="AU148" s="18" t="s">
        <v>79</v>
      </c>
      <c r="AY148" s="18" t="s">
        <v>129</v>
      </c>
      <c r="BE148" s="184">
        <f>IF(N148="základní",J148,0)</f>
        <v>0</v>
      </c>
      <c r="BF148" s="184">
        <f>IF(N148="snížená",J148,0)</f>
        <v>0</v>
      </c>
      <c r="BG148" s="184">
        <f>IF(N148="zákl. přenesená",J148,0)</f>
        <v>0</v>
      </c>
      <c r="BH148" s="184">
        <f>IF(N148="sníž. přenesená",J148,0)</f>
        <v>0</v>
      </c>
      <c r="BI148" s="184">
        <f>IF(N148="nulová",J148,0)</f>
        <v>0</v>
      </c>
      <c r="BJ148" s="18" t="s">
        <v>22</v>
      </c>
      <c r="BK148" s="184">
        <f>ROUND(I148*H148,2)</f>
        <v>0</v>
      </c>
      <c r="BL148" s="18" t="s">
        <v>158</v>
      </c>
      <c r="BM148" s="18" t="s">
        <v>262</v>
      </c>
    </row>
    <row r="149" spans="2:47" s="1" customFormat="1" ht="39.75" customHeight="1">
      <c r="B149" s="35"/>
      <c r="D149" s="185" t="s">
        <v>138</v>
      </c>
      <c r="F149" s="186" t="s">
        <v>263</v>
      </c>
      <c r="I149" s="146"/>
      <c r="L149" s="35"/>
      <c r="M149" s="64"/>
      <c r="N149" s="36"/>
      <c r="O149" s="36"/>
      <c r="P149" s="36"/>
      <c r="Q149" s="36"/>
      <c r="R149" s="36"/>
      <c r="S149" s="36"/>
      <c r="T149" s="65"/>
      <c r="AT149" s="18" t="s">
        <v>138</v>
      </c>
      <c r="AU149" s="18" t="s">
        <v>79</v>
      </c>
    </row>
    <row r="150" spans="2:47" s="1" customFormat="1" ht="210.75" customHeight="1">
      <c r="B150" s="35"/>
      <c r="D150" s="185" t="s">
        <v>183</v>
      </c>
      <c r="F150" s="216" t="s">
        <v>255</v>
      </c>
      <c r="I150" s="146"/>
      <c r="L150" s="35"/>
      <c r="M150" s="64"/>
      <c r="N150" s="36"/>
      <c r="O150" s="36"/>
      <c r="P150" s="36"/>
      <c r="Q150" s="36"/>
      <c r="R150" s="36"/>
      <c r="S150" s="36"/>
      <c r="T150" s="65"/>
      <c r="AT150" s="18" t="s">
        <v>183</v>
      </c>
      <c r="AU150" s="18" t="s">
        <v>79</v>
      </c>
    </row>
    <row r="151" spans="2:51" s="13" customFormat="1" ht="20.25" customHeight="1">
      <c r="B151" s="196"/>
      <c r="D151" s="185" t="s">
        <v>152</v>
      </c>
      <c r="E151" s="197" t="s">
        <v>20</v>
      </c>
      <c r="F151" s="198" t="s">
        <v>264</v>
      </c>
      <c r="H151" s="199">
        <v>4384</v>
      </c>
      <c r="I151" s="200"/>
      <c r="L151" s="196"/>
      <c r="M151" s="201"/>
      <c r="N151" s="202"/>
      <c r="O151" s="202"/>
      <c r="P151" s="202"/>
      <c r="Q151" s="202"/>
      <c r="R151" s="202"/>
      <c r="S151" s="202"/>
      <c r="T151" s="203"/>
      <c r="AT151" s="197" t="s">
        <v>152</v>
      </c>
      <c r="AU151" s="197" t="s">
        <v>79</v>
      </c>
      <c r="AV151" s="13" t="s">
        <v>79</v>
      </c>
      <c r="AW151" s="13" t="s">
        <v>36</v>
      </c>
      <c r="AX151" s="13" t="s">
        <v>72</v>
      </c>
      <c r="AY151" s="197" t="s">
        <v>129</v>
      </c>
    </row>
    <row r="152" spans="2:51" s="12" customFormat="1" ht="20.25" customHeight="1">
      <c r="B152" s="188"/>
      <c r="D152" s="185" t="s">
        <v>152</v>
      </c>
      <c r="E152" s="189" t="s">
        <v>20</v>
      </c>
      <c r="F152" s="190" t="s">
        <v>265</v>
      </c>
      <c r="H152" s="191" t="s">
        <v>20</v>
      </c>
      <c r="I152" s="192"/>
      <c r="L152" s="188"/>
      <c r="M152" s="193"/>
      <c r="N152" s="194"/>
      <c r="O152" s="194"/>
      <c r="P152" s="194"/>
      <c r="Q152" s="194"/>
      <c r="R152" s="194"/>
      <c r="S152" s="194"/>
      <c r="T152" s="195"/>
      <c r="AT152" s="191" t="s">
        <v>152</v>
      </c>
      <c r="AU152" s="191" t="s">
        <v>79</v>
      </c>
      <c r="AV152" s="12" t="s">
        <v>22</v>
      </c>
      <c r="AW152" s="12" t="s">
        <v>36</v>
      </c>
      <c r="AX152" s="12" t="s">
        <v>72</v>
      </c>
      <c r="AY152" s="191" t="s">
        <v>129</v>
      </c>
    </row>
    <row r="153" spans="2:51" s="13" customFormat="1" ht="20.25" customHeight="1">
      <c r="B153" s="196"/>
      <c r="D153" s="185" t="s">
        <v>152</v>
      </c>
      <c r="E153" s="197" t="s">
        <v>20</v>
      </c>
      <c r="F153" s="198" t="s">
        <v>266</v>
      </c>
      <c r="H153" s="199">
        <v>-892</v>
      </c>
      <c r="I153" s="200"/>
      <c r="L153" s="196"/>
      <c r="M153" s="201"/>
      <c r="N153" s="202"/>
      <c r="O153" s="202"/>
      <c r="P153" s="202"/>
      <c r="Q153" s="202"/>
      <c r="R153" s="202"/>
      <c r="S153" s="202"/>
      <c r="T153" s="203"/>
      <c r="AT153" s="197" t="s">
        <v>152</v>
      </c>
      <c r="AU153" s="197" t="s">
        <v>79</v>
      </c>
      <c r="AV153" s="13" t="s">
        <v>79</v>
      </c>
      <c r="AW153" s="13" t="s">
        <v>36</v>
      </c>
      <c r="AX153" s="13" t="s">
        <v>72</v>
      </c>
      <c r="AY153" s="197" t="s">
        <v>129</v>
      </c>
    </row>
    <row r="154" spans="2:51" s="14" customFormat="1" ht="20.25" customHeight="1">
      <c r="B154" s="204"/>
      <c r="D154" s="214" t="s">
        <v>152</v>
      </c>
      <c r="E154" s="217" t="s">
        <v>20</v>
      </c>
      <c r="F154" s="218" t="s">
        <v>157</v>
      </c>
      <c r="H154" s="219">
        <v>3492</v>
      </c>
      <c r="I154" s="208"/>
      <c r="L154" s="204"/>
      <c r="M154" s="220"/>
      <c r="N154" s="221"/>
      <c r="O154" s="221"/>
      <c r="P154" s="221"/>
      <c r="Q154" s="221"/>
      <c r="R154" s="221"/>
      <c r="S154" s="221"/>
      <c r="T154" s="222"/>
      <c r="AT154" s="212" t="s">
        <v>152</v>
      </c>
      <c r="AU154" s="212" t="s">
        <v>79</v>
      </c>
      <c r="AV154" s="14" t="s">
        <v>158</v>
      </c>
      <c r="AW154" s="14" t="s">
        <v>36</v>
      </c>
      <c r="AX154" s="14" t="s">
        <v>22</v>
      </c>
      <c r="AY154" s="212" t="s">
        <v>129</v>
      </c>
    </row>
    <row r="155" spans="2:65" s="1" customFormat="1" ht="28.5" customHeight="1">
      <c r="B155" s="172"/>
      <c r="C155" s="173" t="s">
        <v>267</v>
      </c>
      <c r="D155" s="173" t="s">
        <v>132</v>
      </c>
      <c r="E155" s="174" t="s">
        <v>268</v>
      </c>
      <c r="F155" s="175" t="s">
        <v>269</v>
      </c>
      <c r="G155" s="176" t="s">
        <v>204</v>
      </c>
      <c r="H155" s="187">
        <v>34920</v>
      </c>
      <c r="I155" s="178"/>
      <c r="J155" s="179">
        <f>ROUND(I155*H155,2)</f>
        <v>0</v>
      </c>
      <c r="K155" s="175" t="s">
        <v>135</v>
      </c>
      <c r="L155" s="35"/>
      <c r="M155" s="180" t="s">
        <v>20</v>
      </c>
      <c r="N155" s="181" t="s">
        <v>43</v>
      </c>
      <c r="O155" s="36"/>
      <c r="P155" s="182">
        <f>O155*H155</f>
        <v>0</v>
      </c>
      <c r="Q155" s="182">
        <v>0</v>
      </c>
      <c r="R155" s="182">
        <f>Q155*H155</f>
        <v>0</v>
      </c>
      <c r="S155" s="182">
        <v>0</v>
      </c>
      <c r="T155" s="183">
        <f>S155*H155</f>
        <v>0</v>
      </c>
      <c r="AR155" s="18" t="s">
        <v>158</v>
      </c>
      <c r="AT155" s="18" t="s">
        <v>132</v>
      </c>
      <c r="AU155" s="18" t="s">
        <v>79</v>
      </c>
      <c r="AY155" s="18" t="s">
        <v>129</v>
      </c>
      <c r="BE155" s="184">
        <f>IF(N155="základní",J155,0)</f>
        <v>0</v>
      </c>
      <c r="BF155" s="184">
        <f>IF(N155="snížená",J155,0)</f>
        <v>0</v>
      </c>
      <c r="BG155" s="184">
        <f>IF(N155="zákl. přenesená",J155,0)</f>
        <v>0</v>
      </c>
      <c r="BH155" s="184">
        <f>IF(N155="sníž. přenesená",J155,0)</f>
        <v>0</v>
      </c>
      <c r="BI155" s="184">
        <f>IF(N155="nulová",J155,0)</f>
        <v>0</v>
      </c>
      <c r="BJ155" s="18" t="s">
        <v>22</v>
      </c>
      <c r="BK155" s="184">
        <f>ROUND(I155*H155,2)</f>
        <v>0</v>
      </c>
      <c r="BL155" s="18" t="s">
        <v>158</v>
      </c>
      <c r="BM155" s="18" t="s">
        <v>270</v>
      </c>
    </row>
    <row r="156" spans="2:47" s="1" customFormat="1" ht="39.75" customHeight="1">
      <c r="B156" s="35"/>
      <c r="D156" s="185" t="s">
        <v>138</v>
      </c>
      <c r="F156" s="186" t="s">
        <v>271</v>
      </c>
      <c r="I156" s="146"/>
      <c r="L156" s="35"/>
      <c r="M156" s="64"/>
      <c r="N156" s="36"/>
      <c r="O156" s="36"/>
      <c r="P156" s="36"/>
      <c r="Q156" s="36"/>
      <c r="R156" s="36"/>
      <c r="S156" s="36"/>
      <c r="T156" s="65"/>
      <c r="AT156" s="18" t="s">
        <v>138</v>
      </c>
      <c r="AU156" s="18" t="s">
        <v>79</v>
      </c>
    </row>
    <row r="157" spans="2:47" s="1" customFormat="1" ht="210.75" customHeight="1">
      <c r="B157" s="35"/>
      <c r="D157" s="185" t="s">
        <v>183</v>
      </c>
      <c r="F157" s="216" t="s">
        <v>255</v>
      </c>
      <c r="I157" s="146"/>
      <c r="L157" s="35"/>
      <c r="M157" s="64"/>
      <c r="N157" s="36"/>
      <c r="O157" s="36"/>
      <c r="P157" s="36"/>
      <c r="Q157" s="36"/>
      <c r="R157" s="36"/>
      <c r="S157" s="36"/>
      <c r="T157" s="65"/>
      <c r="AT157" s="18" t="s">
        <v>183</v>
      </c>
      <c r="AU157" s="18" t="s">
        <v>79</v>
      </c>
    </row>
    <row r="158" spans="2:51" s="13" customFormat="1" ht="20.25" customHeight="1">
      <c r="B158" s="196"/>
      <c r="D158" s="214" t="s">
        <v>152</v>
      </c>
      <c r="F158" s="223" t="s">
        <v>272</v>
      </c>
      <c r="H158" s="224">
        <v>34920</v>
      </c>
      <c r="I158" s="200"/>
      <c r="L158" s="196"/>
      <c r="M158" s="201"/>
      <c r="N158" s="202"/>
      <c r="O158" s="202"/>
      <c r="P158" s="202"/>
      <c r="Q158" s="202"/>
      <c r="R158" s="202"/>
      <c r="S158" s="202"/>
      <c r="T158" s="203"/>
      <c r="AT158" s="197" t="s">
        <v>152</v>
      </c>
      <c r="AU158" s="197" t="s">
        <v>79</v>
      </c>
      <c r="AV158" s="13" t="s">
        <v>79</v>
      </c>
      <c r="AW158" s="13" t="s">
        <v>4</v>
      </c>
      <c r="AX158" s="13" t="s">
        <v>22</v>
      </c>
      <c r="AY158" s="197" t="s">
        <v>129</v>
      </c>
    </row>
    <row r="159" spans="2:65" s="1" customFormat="1" ht="20.25" customHeight="1">
      <c r="B159" s="172"/>
      <c r="C159" s="173" t="s">
        <v>8</v>
      </c>
      <c r="D159" s="173" t="s">
        <v>132</v>
      </c>
      <c r="E159" s="174" t="s">
        <v>273</v>
      </c>
      <c r="F159" s="175" t="s">
        <v>274</v>
      </c>
      <c r="G159" s="176" t="s">
        <v>204</v>
      </c>
      <c r="H159" s="187">
        <v>3492</v>
      </c>
      <c r="I159" s="178"/>
      <c r="J159" s="179">
        <f>ROUND(I159*H159,2)</f>
        <v>0</v>
      </c>
      <c r="K159" s="175" t="s">
        <v>135</v>
      </c>
      <c r="L159" s="35"/>
      <c r="M159" s="180" t="s">
        <v>20</v>
      </c>
      <c r="N159" s="181" t="s">
        <v>43</v>
      </c>
      <c r="O159" s="36"/>
      <c r="P159" s="182">
        <f>O159*H159</f>
        <v>0</v>
      </c>
      <c r="Q159" s="182">
        <v>0</v>
      </c>
      <c r="R159" s="182">
        <f>Q159*H159</f>
        <v>0</v>
      </c>
      <c r="S159" s="182">
        <v>0</v>
      </c>
      <c r="T159" s="183">
        <f>S159*H159</f>
        <v>0</v>
      </c>
      <c r="AR159" s="18" t="s">
        <v>158</v>
      </c>
      <c r="AT159" s="18" t="s">
        <v>132</v>
      </c>
      <c r="AU159" s="18" t="s">
        <v>79</v>
      </c>
      <c r="AY159" s="18" t="s">
        <v>129</v>
      </c>
      <c r="BE159" s="184">
        <f>IF(N159="základní",J159,0)</f>
        <v>0</v>
      </c>
      <c r="BF159" s="184">
        <f>IF(N159="snížená",J159,0)</f>
        <v>0</v>
      </c>
      <c r="BG159" s="184">
        <f>IF(N159="zákl. přenesená",J159,0)</f>
        <v>0</v>
      </c>
      <c r="BH159" s="184">
        <f>IF(N159="sníž. přenesená",J159,0)</f>
        <v>0</v>
      </c>
      <c r="BI159" s="184">
        <f>IF(N159="nulová",J159,0)</f>
        <v>0</v>
      </c>
      <c r="BJ159" s="18" t="s">
        <v>22</v>
      </c>
      <c r="BK159" s="184">
        <f>ROUND(I159*H159,2)</f>
        <v>0</v>
      </c>
      <c r="BL159" s="18" t="s">
        <v>158</v>
      </c>
      <c r="BM159" s="18" t="s">
        <v>275</v>
      </c>
    </row>
    <row r="160" spans="2:47" s="1" customFormat="1" ht="28.5" customHeight="1">
      <c r="B160" s="35"/>
      <c r="D160" s="185" t="s">
        <v>138</v>
      </c>
      <c r="F160" s="186" t="s">
        <v>276</v>
      </c>
      <c r="I160" s="146"/>
      <c r="L160" s="35"/>
      <c r="M160" s="64"/>
      <c r="N160" s="36"/>
      <c r="O160" s="36"/>
      <c r="P160" s="36"/>
      <c r="Q160" s="36"/>
      <c r="R160" s="36"/>
      <c r="S160" s="36"/>
      <c r="T160" s="65"/>
      <c r="AT160" s="18" t="s">
        <v>138</v>
      </c>
      <c r="AU160" s="18" t="s">
        <v>79</v>
      </c>
    </row>
    <row r="161" spans="2:47" s="1" customFormat="1" ht="153.75" customHeight="1">
      <c r="B161" s="35"/>
      <c r="D161" s="214" t="s">
        <v>183</v>
      </c>
      <c r="F161" s="215" t="s">
        <v>277</v>
      </c>
      <c r="I161" s="146"/>
      <c r="L161" s="35"/>
      <c r="M161" s="64"/>
      <c r="N161" s="36"/>
      <c r="O161" s="36"/>
      <c r="P161" s="36"/>
      <c r="Q161" s="36"/>
      <c r="R161" s="36"/>
      <c r="S161" s="36"/>
      <c r="T161" s="65"/>
      <c r="AT161" s="18" t="s">
        <v>183</v>
      </c>
      <c r="AU161" s="18" t="s">
        <v>79</v>
      </c>
    </row>
    <row r="162" spans="2:65" s="1" customFormat="1" ht="20.25" customHeight="1">
      <c r="B162" s="172"/>
      <c r="C162" s="173" t="s">
        <v>278</v>
      </c>
      <c r="D162" s="173" t="s">
        <v>132</v>
      </c>
      <c r="E162" s="174" t="s">
        <v>273</v>
      </c>
      <c r="F162" s="175" t="s">
        <v>274</v>
      </c>
      <c r="G162" s="176" t="s">
        <v>204</v>
      </c>
      <c r="H162" s="187">
        <v>1780</v>
      </c>
      <c r="I162" s="178"/>
      <c r="J162" s="179">
        <f>ROUND(I162*H162,2)</f>
        <v>0</v>
      </c>
      <c r="K162" s="175" t="s">
        <v>135</v>
      </c>
      <c r="L162" s="35"/>
      <c r="M162" s="180" t="s">
        <v>20</v>
      </c>
      <c r="N162" s="181" t="s">
        <v>43</v>
      </c>
      <c r="O162" s="36"/>
      <c r="P162" s="182">
        <f>O162*H162</f>
        <v>0</v>
      </c>
      <c r="Q162" s="182">
        <v>0</v>
      </c>
      <c r="R162" s="182">
        <f>Q162*H162</f>
        <v>0</v>
      </c>
      <c r="S162" s="182">
        <v>0</v>
      </c>
      <c r="T162" s="183">
        <f>S162*H162</f>
        <v>0</v>
      </c>
      <c r="AR162" s="18" t="s">
        <v>158</v>
      </c>
      <c r="AT162" s="18" t="s">
        <v>132</v>
      </c>
      <c r="AU162" s="18" t="s">
        <v>79</v>
      </c>
      <c r="AY162" s="18" t="s">
        <v>129</v>
      </c>
      <c r="BE162" s="184">
        <f>IF(N162="základní",J162,0)</f>
        <v>0</v>
      </c>
      <c r="BF162" s="184">
        <f>IF(N162="snížená",J162,0)</f>
        <v>0</v>
      </c>
      <c r="BG162" s="184">
        <f>IF(N162="zákl. přenesená",J162,0)</f>
        <v>0</v>
      </c>
      <c r="BH162" s="184">
        <f>IF(N162="sníž. přenesená",J162,0)</f>
        <v>0</v>
      </c>
      <c r="BI162" s="184">
        <f>IF(N162="nulová",J162,0)</f>
        <v>0</v>
      </c>
      <c r="BJ162" s="18" t="s">
        <v>22</v>
      </c>
      <c r="BK162" s="184">
        <f>ROUND(I162*H162,2)</f>
        <v>0</v>
      </c>
      <c r="BL162" s="18" t="s">
        <v>158</v>
      </c>
      <c r="BM162" s="18" t="s">
        <v>279</v>
      </c>
    </row>
    <row r="163" spans="2:47" s="1" customFormat="1" ht="28.5" customHeight="1">
      <c r="B163" s="35"/>
      <c r="D163" s="185" t="s">
        <v>138</v>
      </c>
      <c r="F163" s="186" t="s">
        <v>276</v>
      </c>
      <c r="I163" s="146"/>
      <c r="L163" s="35"/>
      <c r="M163" s="64"/>
      <c r="N163" s="36"/>
      <c r="O163" s="36"/>
      <c r="P163" s="36"/>
      <c r="Q163" s="36"/>
      <c r="R163" s="36"/>
      <c r="S163" s="36"/>
      <c r="T163" s="65"/>
      <c r="AT163" s="18" t="s">
        <v>138</v>
      </c>
      <c r="AU163" s="18" t="s">
        <v>79</v>
      </c>
    </row>
    <row r="164" spans="2:47" s="1" customFormat="1" ht="153.75" customHeight="1">
      <c r="B164" s="35"/>
      <c r="D164" s="214" t="s">
        <v>183</v>
      </c>
      <c r="F164" s="215" t="s">
        <v>277</v>
      </c>
      <c r="I164" s="146"/>
      <c r="L164" s="35"/>
      <c r="M164" s="64"/>
      <c r="N164" s="36"/>
      <c r="O164" s="36"/>
      <c r="P164" s="36"/>
      <c r="Q164" s="36"/>
      <c r="R164" s="36"/>
      <c r="S164" s="36"/>
      <c r="T164" s="65"/>
      <c r="AT164" s="18" t="s">
        <v>183</v>
      </c>
      <c r="AU164" s="18" t="s">
        <v>79</v>
      </c>
    </row>
    <row r="165" spans="2:65" s="1" customFormat="1" ht="20.25" customHeight="1">
      <c r="B165" s="172"/>
      <c r="C165" s="173" t="s">
        <v>280</v>
      </c>
      <c r="D165" s="173" t="s">
        <v>132</v>
      </c>
      <c r="E165" s="174" t="s">
        <v>281</v>
      </c>
      <c r="F165" s="175" t="s">
        <v>282</v>
      </c>
      <c r="G165" s="176" t="s">
        <v>204</v>
      </c>
      <c r="H165" s="187">
        <v>892</v>
      </c>
      <c r="I165" s="178"/>
      <c r="J165" s="179">
        <f>ROUND(I165*H165,2)</f>
        <v>0</v>
      </c>
      <c r="K165" s="175" t="s">
        <v>135</v>
      </c>
      <c r="L165" s="35"/>
      <c r="M165" s="180" t="s">
        <v>20</v>
      </c>
      <c r="N165" s="181" t="s">
        <v>43</v>
      </c>
      <c r="O165" s="36"/>
      <c r="P165" s="182">
        <f>O165*H165</f>
        <v>0</v>
      </c>
      <c r="Q165" s="182">
        <v>0</v>
      </c>
      <c r="R165" s="182">
        <f>Q165*H165</f>
        <v>0</v>
      </c>
      <c r="S165" s="182">
        <v>0</v>
      </c>
      <c r="T165" s="183">
        <f>S165*H165</f>
        <v>0</v>
      </c>
      <c r="AR165" s="18" t="s">
        <v>158</v>
      </c>
      <c r="AT165" s="18" t="s">
        <v>132</v>
      </c>
      <c r="AU165" s="18" t="s">
        <v>79</v>
      </c>
      <c r="AY165" s="18" t="s">
        <v>129</v>
      </c>
      <c r="BE165" s="184">
        <f>IF(N165="základní",J165,0)</f>
        <v>0</v>
      </c>
      <c r="BF165" s="184">
        <f>IF(N165="snížená",J165,0)</f>
        <v>0</v>
      </c>
      <c r="BG165" s="184">
        <f>IF(N165="zákl. přenesená",J165,0)</f>
        <v>0</v>
      </c>
      <c r="BH165" s="184">
        <f>IF(N165="sníž. přenesená",J165,0)</f>
        <v>0</v>
      </c>
      <c r="BI165" s="184">
        <f>IF(N165="nulová",J165,0)</f>
        <v>0</v>
      </c>
      <c r="BJ165" s="18" t="s">
        <v>22</v>
      </c>
      <c r="BK165" s="184">
        <f>ROUND(I165*H165,2)</f>
        <v>0</v>
      </c>
      <c r="BL165" s="18" t="s">
        <v>158</v>
      </c>
      <c r="BM165" s="18" t="s">
        <v>283</v>
      </c>
    </row>
    <row r="166" spans="2:47" s="1" customFormat="1" ht="39.75" customHeight="1">
      <c r="B166" s="35"/>
      <c r="D166" s="185" t="s">
        <v>138</v>
      </c>
      <c r="F166" s="186" t="s">
        <v>284</v>
      </c>
      <c r="I166" s="146"/>
      <c r="L166" s="35"/>
      <c r="M166" s="64"/>
      <c r="N166" s="36"/>
      <c r="O166" s="36"/>
      <c r="P166" s="36"/>
      <c r="Q166" s="36"/>
      <c r="R166" s="36"/>
      <c r="S166" s="36"/>
      <c r="T166" s="65"/>
      <c r="AT166" s="18" t="s">
        <v>138</v>
      </c>
      <c r="AU166" s="18" t="s">
        <v>79</v>
      </c>
    </row>
    <row r="167" spans="2:47" s="1" customFormat="1" ht="408.75" customHeight="1">
      <c r="B167" s="35"/>
      <c r="D167" s="185" t="s">
        <v>183</v>
      </c>
      <c r="F167" s="225" t="s">
        <v>285</v>
      </c>
      <c r="I167" s="146"/>
      <c r="L167" s="35"/>
      <c r="M167" s="64"/>
      <c r="N167" s="36"/>
      <c r="O167" s="36"/>
      <c r="P167" s="36"/>
      <c r="Q167" s="36"/>
      <c r="R167" s="36"/>
      <c r="S167" s="36"/>
      <c r="T167" s="65"/>
      <c r="AT167" s="18" t="s">
        <v>183</v>
      </c>
      <c r="AU167" s="18" t="s">
        <v>79</v>
      </c>
    </row>
    <row r="168" spans="2:51" s="12" customFormat="1" ht="20.25" customHeight="1">
      <c r="B168" s="188"/>
      <c r="D168" s="185" t="s">
        <v>152</v>
      </c>
      <c r="E168" s="189" t="s">
        <v>20</v>
      </c>
      <c r="F168" s="190" t="s">
        <v>286</v>
      </c>
      <c r="H168" s="191" t="s">
        <v>20</v>
      </c>
      <c r="I168" s="192"/>
      <c r="L168" s="188"/>
      <c r="M168" s="193"/>
      <c r="N168" s="194"/>
      <c r="O168" s="194"/>
      <c r="P168" s="194"/>
      <c r="Q168" s="194"/>
      <c r="R168" s="194"/>
      <c r="S168" s="194"/>
      <c r="T168" s="195"/>
      <c r="AT168" s="191" t="s">
        <v>152</v>
      </c>
      <c r="AU168" s="191" t="s">
        <v>79</v>
      </c>
      <c r="AV168" s="12" t="s">
        <v>22</v>
      </c>
      <c r="AW168" s="12" t="s">
        <v>36</v>
      </c>
      <c r="AX168" s="12" t="s">
        <v>72</v>
      </c>
      <c r="AY168" s="191" t="s">
        <v>129</v>
      </c>
    </row>
    <row r="169" spans="2:51" s="13" customFormat="1" ht="20.25" customHeight="1">
      <c r="B169" s="196"/>
      <c r="D169" s="185" t="s">
        <v>152</v>
      </c>
      <c r="E169" s="197" t="s">
        <v>20</v>
      </c>
      <c r="F169" s="198" t="s">
        <v>287</v>
      </c>
      <c r="H169" s="199">
        <v>618</v>
      </c>
      <c r="I169" s="200"/>
      <c r="L169" s="196"/>
      <c r="M169" s="201"/>
      <c r="N169" s="202"/>
      <c r="O169" s="202"/>
      <c r="P169" s="202"/>
      <c r="Q169" s="202"/>
      <c r="R169" s="202"/>
      <c r="S169" s="202"/>
      <c r="T169" s="203"/>
      <c r="AT169" s="197" t="s">
        <v>152</v>
      </c>
      <c r="AU169" s="197" t="s">
        <v>79</v>
      </c>
      <c r="AV169" s="13" t="s">
        <v>79</v>
      </c>
      <c r="AW169" s="13" t="s">
        <v>36</v>
      </c>
      <c r="AX169" s="13" t="s">
        <v>72</v>
      </c>
      <c r="AY169" s="197" t="s">
        <v>129</v>
      </c>
    </row>
    <row r="170" spans="2:51" s="12" customFormat="1" ht="20.25" customHeight="1">
      <c r="B170" s="188"/>
      <c r="D170" s="185" t="s">
        <v>152</v>
      </c>
      <c r="E170" s="189" t="s">
        <v>20</v>
      </c>
      <c r="F170" s="190" t="s">
        <v>288</v>
      </c>
      <c r="H170" s="191" t="s">
        <v>20</v>
      </c>
      <c r="I170" s="192"/>
      <c r="L170" s="188"/>
      <c r="M170" s="193"/>
      <c r="N170" s="194"/>
      <c r="O170" s="194"/>
      <c r="P170" s="194"/>
      <c r="Q170" s="194"/>
      <c r="R170" s="194"/>
      <c r="S170" s="194"/>
      <c r="T170" s="195"/>
      <c r="AT170" s="191" t="s">
        <v>152</v>
      </c>
      <c r="AU170" s="191" t="s">
        <v>79</v>
      </c>
      <c r="AV170" s="12" t="s">
        <v>22</v>
      </c>
      <c r="AW170" s="12" t="s">
        <v>36</v>
      </c>
      <c r="AX170" s="12" t="s">
        <v>72</v>
      </c>
      <c r="AY170" s="191" t="s">
        <v>129</v>
      </c>
    </row>
    <row r="171" spans="2:51" s="13" customFormat="1" ht="20.25" customHeight="1">
      <c r="B171" s="196"/>
      <c r="D171" s="185" t="s">
        <v>152</v>
      </c>
      <c r="E171" s="197" t="s">
        <v>20</v>
      </c>
      <c r="F171" s="198" t="s">
        <v>289</v>
      </c>
      <c r="H171" s="199">
        <v>274</v>
      </c>
      <c r="I171" s="200"/>
      <c r="L171" s="196"/>
      <c r="M171" s="201"/>
      <c r="N171" s="202"/>
      <c r="O171" s="202"/>
      <c r="P171" s="202"/>
      <c r="Q171" s="202"/>
      <c r="R171" s="202"/>
      <c r="S171" s="202"/>
      <c r="T171" s="203"/>
      <c r="AT171" s="197" t="s">
        <v>152</v>
      </c>
      <c r="AU171" s="197" t="s">
        <v>79</v>
      </c>
      <c r="AV171" s="13" t="s">
        <v>79</v>
      </c>
      <c r="AW171" s="13" t="s">
        <v>36</v>
      </c>
      <c r="AX171" s="13" t="s">
        <v>72</v>
      </c>
      <c r="AY171" s="197" t="s">
        <v>129</v>
      </c>
    </row>
    <row r="172" spans="2:51" s="14" customFormat="1" ht="20.25" customHeight="1">
      <c r="B172" s="204"/>
      <c r="D172" s="214" t="s">
        <v>152</v>
      </c>
      <c r="E172" s="217" t="s">
        <v>20</v>
      </c>
      <c r="F172" s="218" t="s">
        <v>157</v>
      </c>
      <c r="H172" s="219">
        <v>892</v>
      </c>
      <c r="I172" s="208"/>
      <c r="L172" s="204"/>
      <c r="M172" s="220"/>
      <c r="N172" s="221"/>
      <c r="O172" s="221"/>
      <c r="P172" s="221"/>
      <c r="Q172" s="221"/>
      <c r="R172" s="221"/>
      <c r="S172" s="221"/>
      <c r="T172" s="222"/>
      <c r="AT172" s="212" t="s">
        <v>152</v>
      </c>
      <c r="AU172" s="212" t="s">
        <v>79</v>
      </c>
      <c r="AV172" s="14" t="s">
        <v>158</v>
      </c>
      <c r="AW172" s="14" t="s">
        <v>36</v>
      </c>
      <c r="AX172" s="14" t="s">
        <v>22</v>
      </c>
      <c r="AY172" s="212" t="s">
        <v>129</v>
      </c>
    </row>
    <row r="173" spans="2:65" s="1" customFormat="1" ht="20.25" customHeight="1">
      <c r="B173" s="172"/>
      <c r="C173" s="173" t="s">
        <v>290</v>
      </c>
      <c r="D173" s="173" t="s">
        <v>132</v>
      </c>
      <c r="E173" s="174" t="s">
        <v>291</v>
      </c>
      <c r="F173" s="175" t="s">
        <v>292</v>
      </c>
      <c r="G173" s="176" t="s">
        <v>204</v>
      </c>
      <c r="H173" s="187">
        <v>3492</v>
      </c>
      <c r="I173" s="178"/>
      <c r="J173" s="179">
        <f>ROUND(I173*H173,2)</f>
        <v>0</v>
      </c>
      <c r="K173" s="175" t="s">
        <v>135</v>
      </c>
      <c r="L173" s="35"/>
      <c r="M173" s="180" t="s">
        <v>20</v>
      </c>
      <c r="N173" s="181" t="s">
        <v>43</v>
      </c>
      <c r="O173" s="36"/>
      <c r="P173" s="182">
        <f>O173*H173</f>
        <v>0</v>
      </c>
      <c r="Q173" s="182">
        <v>0</v>
      </c>
      <c r="R173" s="182">
        <f>Q173*H173</f>
        <v>0</v>
      </c>
      <c r="S173" s="182">
        <v>0</v>
      </c>
      <c r="T173" s="183">
        <f>S173*H173</f>
        <v>0</v>
      </c>
      <c r="AR173" s="18" t="s">
        <v>158</v>
      </c>
      <c r="AT173" s="18" t="s">
        <v>132</v>
      </c>
      <c r="AU173" s="18" t="s">
        <v>79</v>
      </c>
      <c r="AY173" s="18" t="s">
        <v>129</v>
      </c>
      <c r="BE173" s="184">
        <f>IF(N173="základní",J173,0)</f>
        <v>0</v>
      </c>
      <c r="BF173" s="184">
        <f>IF(N173="snížená",J173,0)</f>
        <v>0</v>
      </c>
      <c r="BG173" s="184">
        <f>IF(N173="zákl. přenesená",J173,0)</f>
        <v>0</v>
      </c>
      <c r="BH173" s="184">
        <f>IF(N173="sníž. přenesená",J173,0)</f>
        <v>0</v>
      </c>
      <c r="BI173" s="184">
        <f>IF(N173="nulová",J173,0)</f>
        <v>0</v>
      </c>
      <c r="BJ173" s="18" t="s">
        <v>22</v>
      </c>
      <c r="BK173" s="184">
        <f>ROUND(I173*H173,2)</f>
        <v>0</v>
      </c>
      <c r="BL173" s="18" t="s">
        <v>158</v>
      </c>
      <c r="BM173" s="18" t="s">
        <v>293</v>
      </c>
    </row>
    <row r="174" spans="2:47" s="1" customFormat="1" ht="20.25" customHeight="1">
      <c r="B174" s="35"/>
      <c r="D174" s="185" t="s">
        <v>138</v>
      </c>
      <c r="F174" s="186" t="s">
        <v>292</v>
      </c>
      <c r="I174" s="146"/>
      <c r="L174" s="35"/>
      <c r="M174" s="64"/>
      <c r="N174" s="36"/>
      <c r="O174" s="36"/>
      <c r="P174" s="36"/>
      <c r="Q174" s="36"/>
      <c r="R174" s="36"/>
      <c r="S174" s="36"/>
      <c r="T174" s="65"/>
      <c r="AT174" s="18" t="s">
        <v>138</v>
      </c>
      <c r="AU174" s="18" t="s">
        <v>79</v>
      </c>
    </row>
    <row r="175" spans="2:47" s="1" customFormat="1" ht="324.75" customHeight="1">
      <c r="B175" s="35"/>
      <c r="D175" s="214" t="s">
        <v>183</v>
      </c>
      <c r="F175" s="215" t="s">
        <v>294</v>
      </c>
      <c r="I175" s="146"/>
      <c r="L175" s="35"/>
      <c r="M175" s="64"/>
      <c r="N175" s="36"/>
      <c r="O175" s="36"/>
      <c r="P175" s="36"/>
      <c r="Q175" s="36"/>
      <c r="R175" s="36"/>
      <c r="S175" s="36"/>
      <c r="T175" s="65"/>
      <c r="AT175" s="18" t="s">
        <v>183</v>
      </c>
      <c r="AU175" s="18" t="s">
        <v>79</v>
      </c>
    </row>
    <row r="176" spans="2:65" s="1" customFormat="1" ht="20.25" customHeight="1">
      <c r="B176" s="172"/>
      <c r="C176" s="173" t="s">
        <v>295</v>
      </c>
      <c r="D176" s="173" t="s">
        <v>132</v>
      </c>
      <c r="E176" s="174" t="s">
        <v>296</v>
      </c>
      <c r="F176" s="175" t="s">
        <v>297</v>
      </c>
      <c r="G176" s="176" t="s">
        <v>298</v>
      </c>
      <c r="H176" s="187">
        <v>5552.28</v>
      </c>
      <c r="I176" s="178"/>
      <c r="J176" s="179">
        <f>ROUND(I176*H176,2)</f>
        <v>0</v>
      </c>
      <c r="K176" s="175" t="s">
        <v>135</v>
      </c>
      <c r="L176" s="35"/>
      <c r="M176" s="180" t="s">
        <v>20</v>
      </c>
      <c r="N176" s="181" t="s">
        <v>43</v>
      </c>
      <c r="O176" s="36"/>
      <c r="P176" s="182">
        <f>O176*H176</f>
        <v>0</v>
      </c>
      <c r="Q176" s="182">
        <v>0</v>
      </c>
      <c r="R176" s="182">
        <f>Q176*H176</f>
        <v>0</v>
      </c>
      <c r="S176" s="182">
        <v>0</v>
      </c>
      <c r="T176" s="183">
        <f>S176*H176</f>
        <v>0</v>
      </c>
      <c r="AR176" s="18" t="s">
        <v>158</v>
      </c>
      <c r="AT176" s="18" t="s">
        <v>132</v>
      </c>
      <c r="AU176" s="18" t="s">
        <v>79</v>
      </c>
      <c r="AY176" s="18" t="s">
        <v>129</v>
      </c>
      <c r="BE176" s="184">
        <f>IF(N176="základní",J176,0)</f>
        <v>0</v>
      </c>
      <c r="BF176" s="184">
        <f>IF(N176="snížená",J176,0)</f>
        <v>0</v>
      </c>
      <c r="BG176" s="184">
        <f>IF(N176="zákl. přenesená",J176,0)</f>
        <v>0</v>
      </c>
      <c r="BH176" s="184">
        <f>IF(N176="sníž. přenesená",J176,0)</f>
        <v>0</v>
      </c>
      <c r="BI176" s="184">
        <f>IF(N176="nulová",J176,0)</f>
        <v>0</v>
      </c>
      <c r="BJ176" s="18" t="s">
        <v>22</v>
      </c>
      <c r="BK176" s="184">
        <f>ROUND(I176*H176,2)</f>
        <v>0</v>
      </c>
      <c r="BL176" s="18" t="s">
        <v>158</v>
      </c>
      <c r="BM176" s="18" t="s">
        <v>299</v>
      </c>
    </row>
    <row r="177" spans="2:47" s="1" customFormat="1" ht="20.25" customHeight="1">
      <c r="B177" s="35"/>
      <c r="D177" s="185" t="s">
        <v>138</v>
      </c>
      <c r="F177" s="186" t="s">
        <v>300</v>
      </c>
      <c r="I177" s="146"/>
      <c r="L177" s="35"/>
      <c r="M177" s="64"/>
      <c r="N177" s="36"/>
      <c r="O177" s="36"/>
      <c r="P177" s="36"/>
      <c r="Q177" s="36"/>
      <c r="R177" s="36"/>
      <c r="S177" s="36"/>
      <c r="T177" s="65"/>
      <c r="AT177" s="18" t="s">
        <v>138</v>
      </c>
      <c r="AU177" s="18" t="s">
        <v>79</v>
      </c>
    </row>
    <row r="178" spans="2:47" s="1" customFormat="1" ht="324.75" customHeight="1">
      <c r="B178" s="35"/>
      <c r="D178" s="185" t="s">
        <v>183</v>
      </c>
      <c r="F178" s="216" t="s">
        <v>294</v>
      </c>
      <c r="I178" s="146"/>
      <c r="L178" s="35"/>
      <c r="M178" s="64"/>
      <c r="N178" s="36"/>
      <c r="O178" s="36"/>
      <c r="P178" s="36"/>
      <c r="Q178" s="36"/>
      <c r="R178" s="36"/>
      <c r="S178" s="36"/>
      <c r="T178" s="65"/>
      <c r="AT178" s="18" t="s">
        <v>183</v>
      </c>
      <c r="AU178" s="18" t="s">
        <v>79</v>
      </c>
    </row>
    <row r="179" spans="2:51" s="13" customFormat="1" ht="20.25" customHeight="1">
      <c r="B179" s="196"/>
      <c r="D179" s="214" t="s">
        <v>152</v>
      </c>
      <c r="F179" s="223" t="s">
        <v>301</v>
      </c>
      <c r="H179" s="224">
        <v>5552.28</v>
      </c>
      <c r="I179" s="200"/>
      <c r="L179" s="196"/>
      <c r="M179" s="201"/>
      <c r="N179" s="202"/>
      <c r="O179" s="202"/>
      <c r="P179" s="202"/>
      <c r="Q179" s="202"/>
      <c r="R179" s="202"/>
      <c r="S179" s="202"/>
      <c r="T179" s="203"/>
      <c r="AT179" s="197" t="s">
        <v>152</v>
      </c>
      <c r="AU179" s="197" t="s">
        <v>79</v>
      </c>
      <c r="AV179" s="13" t="s">
        <v>79</v>
      </c>
      <c r="AW179" s="13" t="s">
        <v>4</v>
      </c>
      <c r="AX179" s="13" t="s">
        <v>22</v>
      </c>
      <c r="AY179" s="197" t="s">
        <v>129</v>
      </c>
    </row>
    <row r="180" spans="2:65" s="1" customFormat="1" ht="20.25" customHeight="1">
      <c r="B180" s="172"/>
      <c r="C180" s="173" t="s">
        <v>302</v>
      </c>
      <c r="D180" s="173" t="s">
        <v>132</v>
      </c>
      <c r="E180" s="174" t="s">
        <v>303</v>
      </c>
      <c r="F180" s="175" t="s">
        <v>304</v>
      </c>
      <c r="G180" s="176" t="s">
        <v>204</v>
      </c>
      <c r="H180" s="187">
        <v>18</v>
      </c>
      <c r="I180" s="178"/>
      <c r="J180" s="179">
        <f>ROUND(I180*H180,2)</f>
        <v>0</v>
      </c>
      <c r="K180" s="175" t="s">
        <v>135</v>
      </c>
      <c r="L180" s="35"/>
      <c r="M180" s="180" t="s">
        <v>20</v>
      </c>
      <c r="N180" s="181" t="s">
        <v>43</v>
      </c>
      <c r="O180" s="36"/>
      <c r="P180" s="182">
        <f>O180*H180</f>
        <v>0</v>
      </c>
      <c r="Q180" s="182">
        <v>0</v>
      </c>
      <c r="R180" s="182">
        <f>Q180*H180</f>
        <v>0</v>
      </c>
      <c r="S180" s="182">
        <v>0</v>
      </c>
      <c r="T180" s="183">
        <f>S180*H180</f>
        <v>0</v>
      </c>
      <c r="AR180" s="18" t="s">
        <v>158</v>
      </c>
      <c r="AT180" s="18" t="s">
        <v>132</v>
      </c>
      <c r="AU180" s="18" t="s">
        <v>79</v>
      </c>
      <c r="AY180" s="18" t="s">
        <v>129</v>
      </c>
      <c r="BE180" s="184">
        <f>IF(N180="základní",J180,0)</f>
        <v>0</v>
      </c>
      <c r="BF180" s="184">
        <f>IF(N180="snížená",J180,0)</f>
        <v>0</v>
      </c>
      <c r="BG180" s="184">
        <f>IF(N180="zákl. přenesená",J180,0)</f>
        <v>0</v>
      </c>
      <c r="BH180" s="184">
        <f>IF(N180="sníž. přenesená",J180,0)</f>
        <v>0</v>
      </c>
      <c r="BI180" s="184">
        <f>IF(N180="nulová",J180,0)</f>
        <v>0</v>
      </c>
      <c r="BJ180" s="18" t="s">
        <v>22</v>
      </c>
      <c r="BK180" s="184">
        <f>ROUND(I180*H180,2)</f>
        <v>0</v>
      </c>
      <c r="BL180" s="18" t="s">
        <v>158</v>
      </c>
      <c r="BM180" s="18" t="s">
        <v>305</v>
      </c>
    </row>
    <row r="181" spans="2:47" s="1" customFormat="1" ht="28.5" customHeight="1">
      <c r="B181" s="35"/>
      <c r="D181" s="185" t="s">
        <v>138</v>
      </c>
      <c r="F181" s="186" t="s">
        <v>306</v>
      </c>
      <c r="I181" s="146"/>
      <c r="L181" s="35"/>
      <c r="M181" s="64"/>
      <c r="N181" s="36"/>
      <c r="O181" s="36"/>
      <c r="P181" s="36"/>
      <c r="Q181" s="36"/>
      <c r="R181" s="36"/>
      <c r="S181" s="36"/>
      <c r="T181" s="65"/>
      <c r="AT181" s="18" t="s">
        <v>138</v>
      </c>
      <c r="AU181" s="18" t="s">
        <v>79</v>
      </c>
    </row>
    <row r="182" spans="2:47" s="1" customFormat="1" ht="408.75" customHeight="1">
      <c r="B182" s="35"/>
      <c r="D182" s="214" t="s">
        <v>183</v>
      </c>
      <c r="F182" s="226" t="s">
        <v>307</v>
      </c>
      <c r="I182" s="146"/>
      <c r="L182" s="35"/>
      <c r="M182" s="64"/>
      <c r="N182" s="36"/>
      <c r="O182" s="36"/>
      <c r="P182" s="36"/>
      <c r="Q182" s="36"/>
      <c r="R182" s="36"/>
      <c r="S182" s="36"/>
      <c r="T182" s="65"/>
      <c r="AT182" s="18" t="s">
        <v>183</v>
      </c>
      <c r="AU182" s="18" t="s">
        <v>79</v>
      </c>
    </row>
    <row r="183" spans="2:65" s="1" customFormat="1" ht="20.25" customHeight="1">
      <c r="B183" s="172"/>
      <c r="C183" s="173" t="s">
        <v>308</v>
      </c>
      <c r="D183" s="173" t="s">
        <v>132</v>
      </c>
      <c r="E183" s="174" t="s">
        <v>309</v>
      </c>
      <c r="F183" s="175" t="s">
        <v>310</v>
      </c>
      <c r="G183" s="176" t="s">
        <v>204</v>
      </c>
      <c r="H183" s="187">
        <v>462.1</v>
      </c>
      <c r="I183" s="178"/>
      <c r="J183" s="179">
        <f>ROUND(I183*H183,2)</f>
        <v>0</v>
      </c>
      <c r="K183" s="175" t="s">
        <v>20</v>
      </c>
      <c r="L183" s="35"/>
      <c r="M183" s="180" t="s">
        <v>20</v>
      </c>
      <c r="N183" s="181" t="s">
        <v>43</v>
      </c>
      <c r="O183" s="36"/>
      <c r="P183" s="182">
        <f>O183*H183</f>
        <v>0</v>
      </c>
      <c r="Q183" s="182">
        <v>0</v>
      </c>
      <c r="R183" s="182">
        <f>Q183*H183</f>
        <v>0</v>
      </c>
      <c r="S183" s="182">
        <v>0</v>
      </c>
      <c r="T183" s="183">
        <f>S183*H183</f>
        <v>0</v>
      </c>
      <c r="AR183" s="18" t="s">
        <v>158</v>
      </c>
      <c r="AT183" s="18" t="s">
        <v>132</v>
      </c>
      <c r="AU183" s="18" t="s">
        <v>79</v>
      </c>
      <c r="AY183" s="18" t="s">
        <v>129</v>
      </c>
      <c r="BE183" s="184">
        <f>IF(N183="základní",J183,0)</f>
        <v>0</v>
      </c>
      <c r="BF183" s="184">
        <f>IF(N183="snížená",J183,0)</f>
        <v>0</v>
      </c>
      <c r="BG183" s="184">
        <f>IF(N183="zákl. přenesená",J183,0)</f>
        <v>0</v>
      </c>
      <c r="BH183" s="184">
        <f>IF(N183="sníž. přenesená",J183,0)</f>
        <v>0</v>
      </c>
      <c r="BI183" s="184">
        <f>IF(N183="nulová",J183,0)</f>
        <v>0</v>
      </c>
      <c r="BJ183" s="18" t="s">
        <v>22</v>
      </c>
      <c r="BK183" s="184">
        <f>ROUND(I183*H183,2)</f>
        <v>0</v>
      </c>
      <c r="BL183" s="18" t="s">
        <v>158</v>
      </c>
      <c r="BM183" s="18" t="s">
        <v>311</v>
      </c>
    </row>
    <row r="184" spans="2:47" s="1" customFormat="1" ht="28.5" customHeight="1">
      <c r="B184" s="35"/>
      <c r="D184" s="185" t="s">
        <v>138</v>
      </c>
      <c r="F184" s="186" t="s">
        <v>312</v>
      </c>
      <c r="I184" s="146"/>
      <c r="L184" s="35"/>
      <c r="M184" s="64"/>
      <c r="N184" s="36"/>
      <c r="O184" s="36"/>
      <c r="P184" s="36"/>
      <c r="Q184" s="36"/>
      <c r="R184" s="36"/>
      <c r="S184" s="36"/>
      <c r="T184" s="65"/>
      <c r="AT184" s="18" t="s">
        <v>138</v>
      </c>
      <c r="AU184" s="18" t="s">
        <v>79</v>
      </c>
    </row>
    <row r="185" spans="2:47" s="1" customFormat="1" ht="85.5" customHeight="1">
      <c r="B185" s="35"/>
      <c r="D185" s="185" t="s">
        <v>183</v>
      </c>
      <c r="F185" s="216" t="s">
        <v>313</v>
      </c>
      <c r="I185" s="146"/>
      <c r="L185" s="35"/>
      <c r="M185" s="64"/>
      <c r="N185" s="36"/>
      <c r="O185" s="36"/>
      <c r="P185" s="36"/>
      <c r="Q185" s="36"/>
      <c r="R185" s="36"/>
      <c r="S185" s="36"/>
      <c r="T185" s="65"/>
      <c r="AT185" s="18" t="s">
        <v>183</v>
      </c>
      <c r="AU185" s="18" t="s">
        <v>79</v>
      </c>
    </row>
    <row r="186" spans="2:47" s="1" customFormat="1" ht="28.5" customHeight="1">
      <c r="B186" s="35"/>
      <c r="D186" s="214" t="s">
        <v>314</v>
      </c>
      <c r="F186" s="215" t="s">
        <v>315</v>
      </c>
      <c r="I186" s="146"/>
      <c r="L186" s="35"/>
      <c r="M186" s="64"/>
      <c r="N186" s="36"/>
      <c r="O186" s="36"/>
      <c r="P186" s="36"/>
      <c r="Q186" s="36"/>
      <c r="R186" s="36"/>
      <c r="S186" s="36"/>
      <c r="T186" s="65"/>
      <c r="AT186" s="18" t="s">
        <v>314</v>
      </c>
      <c r="AU186" s="18" t="s">
        <v>79</v>
      </c>
    </row>
    <row r="187" spans="2:65" s="1" customFormat="1" ht="28.5" customHeight="1">
      <c r="B187" s="172"/>
      <c r="C187" s="173" t="s">
        <v>7</v>
      </c>
      <c r="D187" s="173" t="s">
        <v>132</v>
      </c>
      <c r="E187" s="174" t="s">
        <v>316</v>
      </c>
      <c r="F187" s="175" t="s">
        <v>317</v>
      </c>
      <c r="G187" s="176" t="s">
        <v>180</v>
      </c>
      <c r="H187" s="187">
        <v>5430</v>
      </c>
      <c r="I187" s="178"/>
      <c r="J187" s="179">
        <f>ROUND(I187*H187,2)</f>
        <v>0</v>
      </c>
      <c r="K187" s="175" t="s">
        <v>135</v>
      </c>
      <c r="L187" s="35"/>
      <c r="M187" s="180" t="s">
        <v>20</v>
      </c>
      <c r="N187" s="181" t="s">
        <v>43</v>
      </c>
      <c r="O187" s="36"/>
      <c r="P187" s="182">
        <f>O187*H187</f>
        <v>0</v>
      </c>
      <c r="Q187" s="182">
        <v>0</v>
      </c>
      <c r="R187" s="182">
        <f>Q187*H187</f>
        <v>0</v>
      </c>
      <c r="S187" s="182">
        <v>0</v>
      </c>
      <c r="T187" s="183">
        <f>S187*H187</f>
        <v>0</v>
      </c>
      <c r="AR187" s="18" t="s">
        <v>158</v>
      </c>
      <c r="AT187" s="18" t="s">
        <v>132</v>
      </c>
      <c r="AU187" s="18" t="s">
        <v>79</v>
      </c>
      <c r="AY187" s="18" t="s">
        <v>129</v>
      </c>
      <c r="BE187" s="184">
        <f>IF(N187="základní",J187,0)</f>
        <v>0</v>
      </c>
      <c r="BF187" s="184">
        <f>IF(N187="snížená",J187,0)</f>
        <v>0</v>
      </c>
      <c r="BG187" s="184">
        <f>IF(N187="zákl. přenesená",J187,0)</f>
        <v>0</v>
      </c>
      <c r="BH187" s="184">
        <f>IF(N187="sníž. přenesená",J187,0)</f>
        <v>0</v>
      </c>
      <c r="BI187" s="184">
        <f>IF(N187="nulová",J187,0)</f>
        <v>0</v>
      </c>
      <c r="BJ187" s="18" t="s">
        <v>22</v>
      </c>
      <c r="BK187" s="184">
        <f>ROUND(I187*H187,2)</f>
        <v>0</v>
      </c>
      <c r="BL187" s="18" t="s">
        <v>158</v>
      </c>
      <c r="BM187" s="18" t="s">
        <v>318</v>
      </c>
    </row>
    <row r="188" spans="2:47" s="1" customFormat="1" ht="28.5" customHeight="1">
      <c r="B188" s="35"/>
      <c r="D188" s="185" t="s">
        <v>138</v>
      </c>
      <c r="F188" s="186" t="s">
        <v>319</v>
      </c>
      <c r="I188" s="146"/>
      <c r="L188" s="35"/>
      <c r="M188" s="64"/>
      <c r="N188" s="36"/>
      <c r="O188" s="36"/>
      <c r="P188" s="36"/>
      <c r="Q188" s="36"/>
      <c r="R188" s="36"/>
      <c r="S188" s="36"/>
      <c r="T188" s="65"/>
      <c r="AT188" s="18" t="s">
        <v>138</v>
      </c>
      <c r="AU188" s="18" t="s">
        <v>79</v>
      </c>
    </row>
    <row r="189" spans="2:47" s="1" customFormat="1" ht="131.25" customHeight="1">
      <c r="B189" s="35"/>
      <c r="D189" s="185" t="s">
        <v>183</v>
      </c>
      <c r="F189" s="216" t="s">
        <v>320</v>
      </c>
      <c r="I189" s="146"/>
      <c r="L189" s="35"/>
      <c r="M189" s="64"/>
      <c r="N189" s="36"/>
      <c r="O189" s="36"/>
      <c r="P189" s="36"/>
      <c r="Q189" s="36"/>
      <c r="R189" s="36"/>
      <c r="S189" s="36"/>
      <c r="T189" s="65"/>
      <c r="AT189" s="18" t="s">
        <v>183</v>
      </c>
      <c r="AU189" s="18" t="s">
        <v>79</v>
      </c>
    </row>
    <row r="190" spans="2:51" s="13" customFormat="1" ht="20.25" customHeight="1">
      <c r="B190" s="196"/>
      <c r="D190" s="185" t="s">
        <v>152</v>
      </c>
      <c r="E190" s="197" t="s">
        <v>20</v>
      </c>
      <c r="F190" s="198" t="s">
        <v>321</v>
      </c>
      <c r="H190" s="199">
        <v>810</v>
      </c>
      <c r="I190" s="200"/>
      <c r="L190" s="196"/>
      <c r="M190" s="201"/>
      <c r="N190" s="202"/>
      <c r="O190" s="202"/>
      <c r="P190" s="202"/>
      <c r="Q190" s="202"/>
      <c r="R190" s="202"/>
      <c r="S190" s="202"/>
      <c r="T190" s="203"/>
      <c r="AT190" s="197" t="s">
        <v>152</v>
      </c>
      <c r="AU190" s="197" t="s">
        <v>79</v>
      </c>
      <c r="AV190" s="13" t="s">
        <v>79</v>
      </c>
      <c r="AW190" s="13" t="s">
        <v>36</v>
      </c>
      <c r="AX190" s="13" t="s">
        <v>72</v>
      </c>
      <c r="AY190" s="197" t="s">
        <v>129</v>
      </c>
    </row>
    <row r="191" spans="2:51" s="12" customFormat="1" ht="20.25" customHeight="1">
      <c r="B191" s="188"/>
      <c r="D191" s="185" t="s">
        <v>152</v>
      </c>
      <c r="E191" s="189" t="s">
        <v>20</v>
      </c>
      <c r="F191" s="190" t="s">
        <v>322</v>
      </c>
      <c r="H191" s="191" t="s">
        <v>20</v>
      </c>
      <c r="I191" s="192"/>
      <c r="L191" s="188"/>
      <c r="M191" s="193"/>
      <c r="N191" s="194"/>
      <c r="O191" s="194"/>
      <c r="P191" s="194"/>
      <c r="Q191" s="194"/>
      <c r="R191" s="194"/>
      <c r="S191" s="194"/>
      <c r="T191" s="195"/>
      <c r="AT191" s="191" t="s">
        <v>152</v>
      </c>
      <c r="AU191" s="191" t="s">
        <v>79</v>
      </c>
      <c r="AV191" s="12" t="s">
        <v>22</v>
      </c>
      <c r="AW191" s="12" t="s">
        <v>36</v>
      </c>
      <c r="AX191" s="12" t="s">
        <v>72</v>
      </c>
      <c r="AY191" s="191" t="s">
        <v>129</v>
      </c>
    </row>
    <row r="192" spans="2:51" s="13" customFormat="1" ht="20.25" customHeight="1">
      <c r="B192" s="196"/>
      <c r="D192" s="185" t="s">
        <v>152</v>
      </c>
      <c r="E192" s="197" t="s">
        <v>20</v>
      </c>
      <c r="F192" s="198" t="s">
        <v>323</v>
      </c>
      <c r="H192" s="199">
        <v>4620</v>
      </c>
      <c r="I192" s="200"/>
      <c r="L192" s="196"/>
      <c r="M192" s="201"/>
      <c r="N192" s="202"/>
      <c r="O192" s="202"/>
      <c r="P192" s="202"/>
      <c r="Q192" s="202"/>
      <c r="R192" s="202"/>
      <c r="S192" s="202"/>
      <c r="T192" s="203"/>
      <c r="AT192" s="197" t="s">
        <v>152</v>
      </c>
      <c r="AU192" s="197" t="s">
        <v>79</v>
      </c>
      <c r="AV192" s="13" t="s">
        <v>79</v>
      </c>
      <c r="AW192" s="13" t="s">
        <v>36</v>
      </c>
      <c r="AX192" s="13" t="s">
        <v>72</v>
      </c>
      <c r="AY192" s="197" t="s">
        <v>129</v>
      </c>
    </row>
    <row r="193" spans="2:51" s="14" customFormat="1" ht="20.25" customHeight="1">
      <c r="B193" s="204"/>
      <c r="D193" s="214" t="s">
        <v>152</v>
      </c>
      <c r="E193" s="217" t="s">
        <v>20</v>
      </c>
      <c r="F193" s="218" t="s">
        <v>157</v>
      </c>
      <c r="H193" s="219">
        <v>5430</v>
      </c>
      <c r="I193" s="208"/>
      <c r="L193" s="204"/>
      <c r="M193" s="220"/>
      <c r="N193" s="221"/>
      <c r="O193" s="221"/>
      <c r="P193" s="221"/>
      <c r="Q193" s="221"/>
      <c r="R193" s="221"/>
      <c r="S193" s="221"/>
      <c r="T193" s="222"/>
      <c r="AT193" s="212" t="s">
        <v>152</v>
      </c>
      <c r="AU193" s="212" t="s">
        <v>79</v>
      </c>
      <c r="AV193" s="14" t="s">
        <v>158</v>
      </c>
      <c r="AW193" s="14" t="s">
        <v>36</v>
      </c>
      <c r="AX193" s="14" t="s">
        <v>22</v>
      </c>
      <c r="AY193" s="212" t="s">
        <v>129</v>
      </c>
    </row>
    <row r="194" spans="2:65" s="1" customFormat="1" ht="20.25" customHeight="1">
      <c r="B194" s="172"/>
      <c r="C194" s="227" t="s">
        <v>324</v>
      </c>
      <c r="D194" s="227" t="s">
        <v>325</v>
      </c>
      <c r="E194" s="228" t="s">
        <v>326</v>
      </c>
      <c r="F194" s="229" t="s">
        <v>327</v>
      </c>
      <c r="G194" s="230" t="s">
        <v>204</v>
      </c>
      <c r="H194" s="231">
        <v>77</v>
      </c>
      <c r="I194" s="232"/>
      <c r="J194" s="233">
        <f>ROUND(I194*H194,2)</f>
        <v>0</v>
      </c>
      <c r="K194" s="229" t="s">
        <v>135</v>
      </c>
      <c r="L194" s="234"/>
      <c r="M194" s="235" t="s">
        <v>20</v>
      </c>
      <c r="N194" s="236" t="s">
        <v>43</v>
      </c>
      <c r="O194" s="36"/>
      <c r="P194" s="182">
        <f>O194*H194</f>
        <v>0</v>
      </c>
      <c r="Q194" s="182">
        <v>0.25</v>
      </c>
      <c r="R194" s="182">
        <f>Q194*H194</f>
        <v>19.25</v>
      </c>
      <c r="S194" s="182">
        <v>0</v>
      </c>
      <c r="T194" s="183">
        <f>S194*H194</f>
        <v>0</v>
      </c>
      <c r="AR194" s="18" t="s">
        <v>225</v>
      </c>
      <c r="AT194" s="18" t="s">
        <v>325</v>
      </c>
      <c r="AU194" s="18" t="s">
        <v>79</v>
      </c>
      <c r="AY194" s="18" t="s">
        <v>129</v>
      </c>
      <c r="BE194" s="184">
        <f>IF(N194="základní",J194,0)</f>
        <v>0</v>
      </c>
      <c r="BF194" s="184">
        <f>IF(N194="snížená",J194,0)</f>
        <v>0</v>
      </c>
      <c r="BG194" s="184">
        <f>IF(N194="zákl. přenesená",J194,0)</f>
        <v>0</v>
      </c>
      <c r="BH194" s="184">
        <f>IF(N194="sníž. přenesená",J194,0)</f>
        <v>0</v>
      </c>
      <c r="BI194" s="184">
        <f>IF(N194="nulová",J194,0)</f>
        <v>0</v>
      </c>
      <c r="BJ194" s="18" t="s">
        <v>22</v>
      </c>
      <c r="BK194" s="184">
        <f>ROUND(I194*H194,2)</f>
        <v>0</v>
      </c>
      <c r="BL194" s="18" t="s">
        <v>158</v>
      </c>
      <c r="BM194" s="18" t="s">
        <v>328</v>
      </c>
    </row>
    <row r="195" spans="2:47" s="1" customFormat="1" ht="20.25" customHeight="1">
      <c r="B195" s="35"/>
      <c r="D195" s="185" t="s">
        <v>138</v>
      </c>
      <c r="F195" s="186" t="s">
        <v>329</v>
      </c>
      <c r="I195" s="146"/>
      <c r="L195" s="35"/>
      <c r="M195" s="64"/>
      <c r="N195" s="36"/>
      <c r="O195" s="36"/>
      <c r="P195" s="36"/>
      <c r="Q195" s="36"/>
      <c r="R195" s="36"/>
      <c r="S195" s="36"/>
      <c r="T195" s="65"/>
      <c r="AT195" s="18" t="s">
        <v>138</v>
      </c>
      <c r="AU195" s="18" t="s">
        <v>79</v>
      </c>
    </row>
    <row r="196" spans="2:51" s="12" customFormat="1" ht="20.25" customHeight="1">
      <c r="B196" s="188"/>
      <c r="D196" s="185" t="s">
        <v>152</v>
      </c>
      <c r="E196" s="189" t="s">
        <v>20</v>
      </c>
      <c r="F196" s="190" t="s">
        <v>207</v>
      </c>
      <c r="H196" s="191" t="s">
        <v>20</v>
      </c>
      <c r="I196" s="192"/>
      <c r="L196" s="188"/>
      <c r="M196" s="193"/>
      <c r="N196" s="194"/>
      <c r="O196" s="194"/>
      <c r="P196" s="194"/>
      <c r="Q196" s="194"/>
      <c r="R196" s="194"/>
      <c r="S196" s="194"/>
      <c r="T196" s="195"/>
      <c r="AT196" s="191" t="s">
        <v>152</v>
      </c>
      <c r="AU196" s="191" t="s">
        <v>79</v>
      </c>
      <c r="AV196" s="12" t="s">
        <v>22</v>
      </c>
      <c r="AW196" s="12" t="s">
        <v>36</v>
      </c>
      <c r="AX196" s="12" t="s">
        <v>72</v>
      </c>
      <c r="AY196" s="191" t="s">
        <v>129</v>
      </c>
    </row>
    <row r="197" spans="2:51" s="13" customFormat="1" ht="20.25" customHeight="1">
      <c r="B197" s="196"/>
      <c r="D197" s="185" t="s">
        <v>152</v>
      </c>
      <c r="E197" s="197" t="s">
        <v>20</v>
      </c>
      <c r="F197" s="198" t="s">
        <v>330</v>
      </c>
      <c r="H197" s="199">
        <v>77</v>
      </c>
      <c r="I197" s="200"/>
      <c r="L197" s="196"/>
      <c r="M197" s="201"/>
      <c r="N197" s="202"/>
      <c r="O197" s="202"/>
      <c r="P197" s="202"/>
      <c r="Q197" s="202"/>
      <c r="R197" s="202"/>
      <c r="S197" s="202"/>
      <c r="T197" s="203"/>
      <c r="AT197" s="197" t="s">
        <v>152</v>
      </c>
      <c r="AU197" s="197" t="s">
        <v>79</v>
      </c>
      <c r="AV197" s="13" t="s">
        <v>79</v>
      </c>
      <c r="AW197" s="13" t="s">
        <v>36</v>
      </c>
      <c r="AX197" s="13" t="s">
        <v>72</v>
      </c>
      <c r="AY197" s="197" t="s">
        <v>129</v>
      </c>
    </row>
    <row r="198" spans="2:51" s="14" customFormat="1" ht="20.25" customHeight="1">
      <c r="B198" s="204"/>
      <c r="D198" s="214" t="s">
        <v>152</v>
      </c>
      <c r="E198" s="217" t="s">
        <v>20</v>
      </c>
      <c r="F198" s="218" t="s">
        <v>157</v>
      </c>
      <c r="H198" s="219">
        <v>77</v>
      </c>
      <c r="I198" s="208"/>
      <c r="L198" s="204"/>
      <c r="M198" s="220"/>
      <c r="N198" s="221"/>
      <c r="O198" s="221"/>
      <c r="P198" s="221"/>
      <c r="Q198" s="221"/>
      <c r="R198" s="221"/>
      <c r="S198" s="221"/>
      <c r="T198" s="222"/>
      <c r="AT198" s="212" t="s">
        <v>152</v>
      </c>
      <c r="AU198" s="212" t="s">
        <v>79</v>
      </c>
      <c r="AV198" s="14" t="s">
        <v>158</v>
      </c>
      <c r="AW198" s="14" t="s">
        <v>36</v>
      </c>
      <c r="AX198" s="14" t="s">
        <v>22</v>
      </c>
      <c r="AY198" s="212" t="s">
        <v>129</v>
      </c>
    </row>
    <row r="199" spans="2:65" s="1" customFormat="1" ht="28.5" customHeight="1">
      <c r="B199" s="172"/>
      <c r="C199" s="173" t="s">
        <v>331</v>
      </c>
      <c r="D199" s="173" t="s">
        <v>132</v>
      </c>
      <c r="E199" s="174" t="s">
        <v>332</v>
      </c>
      <c r="F199" s="175" t="s">
        <v>333</v>
      </c>
      <c r="G199" s="176" t="s">
        <v>180</v>
      </c>
      <c r="H199" s="187">
        <v>183</v>
      </c>
      <c r="I199" s="178"/>
      <c r="J199" s="179">
        <f>ROUND(I199*H199,2)</f>
        <v>0</v>
      </c>
      <c r="K199" s="175" t="s">
        <v>135</v>
      </c>
      <c r="L199" s="35"/>
      <c r="M199" s="180" t="s">
        <v>20</v>
      </c>
      <c r="N199" s="181" t="s">
        <v>43</v>
      </c>
      <c r="O199" s="36"/>
      <c r="P199" s="182">
        <f>O199*H199</f>
        <v>0</v>
      </c>
      <c r="Q199" s="182">
        <v>0</v>
      </c>
      <c r="R199" s="182">
        <f>Q199*H199</f>
        <v>0</v>
      </c>
      <c r="S199" s="182">
        <v>0</v>
      </c>
      <c r="T199" s="183">
        <f>S199*H199</f>
        <v>0</v>
      </c>
      <c r="AR199" s="18" t="s">
        <v>158</v>
      </c>
      <c r="AT199" s="18" t="s">
        <v>132</v>
      </c>
      <c r="AU199" s="18" t="s">
        <v>79</v>
      </c>
      <c r="AY199" s="18" t="s">
        <v>129</v>
      </c>
      <c r="BE199" s="184">
        <f>IF(N199="základní",J199,0)</f>
        <v>0</v>
      </c>
      <c r="BF199" s="184">
        <f>IF(N199="snížená",J199,0)</f>
        <v>0</v>
      </c>
      <c r="BG199" s="184">
        <f>IF(N199="zákl. přenesená",J199,0)</f>
        <v>0</v>
      </c>
      <c r="BH199" s="184">
        <f>IF(N199="sníž. přenesená",J199,0)</f>
        <v>0</v>
      </c>
      <c r="BI199" s="184">
        <f>IF(N199="nulová",J199,0)</f>
        <v>0</v>
      </c>
      <c r="BJ199" s="18" t="s">
        <v>22</v>
      </c>
      <c r="BK199" s="184">
        <f>ROUND(I199*H199,2)</f>
        <v>0</v>
      </c>
      <c r="BL199" s="18" t="s">
        <v>158</v>
      </c>
      <c r="BM199" s="18" t="s">
        <v>334</v>
      </c>
    </row>
    <row r="200" spans="2:47" s="1" customFormat="1" ht="28.5" customHeight="1">
      <c r="B200" s="35"/>
      <c r="D200" s="185" t="s">
        <v>138</v>
      </c>
      <c r="F200" s="186" t="s">
        <v>335</v>
      </c>
      <c r="I200" s="146"/>
      <c r="L200" s="35"/>
      <c r="M200" s="64"/>
      <c r="N200" s="36"/>
      <c r="O200" s="36"/>
      <c r="P200" s="36"/>
      <c r="Q200" s="36"/>
      <c r="R200" s="36"/>
      <c r="S200" s="36"/>
      <c r="T200" s="65"/>
      <c r="AT200" s="18" t="s">
        <v>138</v>
      </c>
      <c r="AU200" s="18" t="s">
        <v>79</v>
      </c>
    </row>
    <row r="201" spans="2:47" s="1" customFormat="1" ht="131.25" customHeight="1">
      <c r="B201" s="35"/>
      <c r="D201" s="214" t="s">
        <v>183</v>
      </c>
      <c r="F201" s="215" t="s">
        <v>320</v>
      </c>
      <c r="I201" s="146"/>
      <c r="L201" s="35"/>
      <c r="M201" s="64"/>
      <c r="N201" s="36"/>
      <c r="O201" s="36"/>
      <c r="P201" s="36"/>
      <c r="Q201" s="36"/>
      <c r="R201" s="36"/>
      <c r="S201" s="36"/>
      <c r="T201" s="65"/>
      <c r="AT201" s="18" t="s">
        <v>183</v>
      </c>
      <c r="AU201" s="18" t="s">
        <v>79</v>
      </c>
    </row>
    <row r="202" spans="2:65" s="1" customFormat="1" ht="20.25" customHeight="1">
      <c r="B202" s="172"/>
      <c r="C202" s="173" t="s">
        <v>336</v>
      </c>
      <c r="D202" s="173" t="s">
        <v>132</v>
      </c>
      <c r="E202" s="174" t="s">
        <v>337</v>
      </c>
      <c r="F202" s="175" t="s">
        <v>338</v>
      </c>
      <c r="G202" s="176" t="s">
        <v>180</v>
      </c>
      <c r="H202" s="187">
        <v>5721</v>
      </c>
      <c r="I202" s="178"/>
      <c r="J202" s="179">
        <f>ROUND(I202*H202,2)</f>
        <v>0</v>
      </c>
      <c r="K202" s="175" t="s">
        <v>135</v>
      </c>
      <c r="L202" s="35"/>
      <c r="M202" s="180" t="s">
        <v>20</v>
      </c>
      <c r="N202" s="181" t="s">
        <v>43</v>
      </c>
      <c r="O202" s="36"/>
      <c r="P202" s="182">
        <f>O202*H202</f>
        <v>0</v>
      </c>
      <c r="Q202" s="182">
        <v>0</v>
      </c>
      <c r="R202" s="182">
        <f>Q202*H202</f>
        <v>0</v>
      </c>
      <c r="S202" s="182">
        <v>0</v>
      </c>
      <c r="T202" s="183">
        <f>S202*H202</f>
        <v>0</v>
      </c>
      <c r="AR202" s="18" t="s">
        <v>158</v>
      </c>
      <c r="AT202" s="18" t="s">
        <v>132</v>
      </c>
      <c r="AU202" s="18" t="s">
        <v>79</v>
      </c>
      <c r="AY202" s="18" t="s">
        <v>129</v>
      </c>
      <c r="BE202" s="184">
        <f>IF(N202="základní",J202,0)</f>
        <v>0</v>
      </c>
      <c r="BF202" s="184">
        <f>IF(N202="snížená",J202,0)</f>
        <v>0</v>
      </c>
      <c r="BG202" s="184">
        <f>IF(N202="zákl. přenesená",J202,0)</f>
        <v>0</v>
      </c>
      <c r="BH202" s="184">
        <f>IF(N202="sníž. přenesená",J202,0)</f>
        <v>0</v>
      </c>
      <c r="BI202" s="184">
        <f>IF(N202="nulová",J202,0)</f>
        <v>0</v>
      </c>
      <c r="BJ202" s="18" t="s">
        <v>22</v>
      </c>
      <c r="BK202" s="184">
        <f>ROUND(I202*H202,2)</f>
        <v>0</v>
      </c>
      <c r="BL202" s="18" t="s">
        <v>158</v>
      </c>
      <c r="BM202" s="18" t="s">
        <v>339</v>
      </c>
    </row>
    <row r="203" spans="2:47" s="1" customFormat="1" ht="20.25" customHeight="1">
      <c r="B203" s="35"/>
      <c r="D203" s="185" t="s">
        <v>138</v>
      </c>
      <c r="F203" s="186" t="s">
        <v>340</v>
      </c>
      <c r="I203" s="146"/>
      <c r="L203" s="35"/>
      <c r="M203" s="64"/>
      <c r="N203" s="36"/>
      <c r="O203" s="36"/>
      <c r="P203" s="36"/>
      <c r="Q203" s="36"/>
      <c r="R203" s="36"/>
      <c r="S203" s="36"/>
      <c r="T203" s="65"/>
      <c r="AT203" s="18" t="s">
        <v>138</v>
      </c>
      <c r="AU203" s="18" t="s">
        <v>79</v>
      </c>
    </row>
    <row r="204" spans="2:47" s="1" customFormat="1" ht="177" customHeight="1">
      <c r="B204" s="35"/>
      <c r="D204" s="185" t="s">
        <v>183</v>
      </c>
      <c r="F204" s="216" t="s">
        <v>341</v>
      </c>
      <c r="I204" s="146"/>
      <c r="L204" s="35"/>
      <c r="M204" s="64"/>
      <c r="N204" s="36"/>
      <c r="O204" s="36"/>
      <c r="P204" s="36"/>
      <c r="Q204" s="36"/>
      <c r="R204" s="36"/>
      <c r="S204" s="36"/>
      <c r="T204" s="65"/>
      <c r="AT204" s="18" t="s">
        <v>183</v>
      </c>
      <c r="AU204" s="18" t="s">
        <v>79</v>
      </c>
    </row>
    <row r="205" spans="2:51" s="12" customFormat="1" ht="20.25" customHeight="1">
      <c r="B205" s="188"/>
      <c r="D205" s="185" t="s">
        <v>152</v>
      </c>
      <c r="E205" s="189" t="s">
        <v>20</v>
      </c>
      <c r="F205" s="190" t="s">
        <v>342</v>
      </c>
      <c r="H205" s="191" t="s">
        <v>20</v>
      </c>
      <c r="I205" s="192"/>
      <c r="L205" s="188"/>
      <c r="M205" s="193"/>
      <c r="N205" s="194"/>
      <c r="O205" s="194"/>
      <c r="P205" s="194"/>
      <c r="Q205" s="194"/>
      <c r="R205" s="194"/>
      <c r="S205" s="194"/>
      <c r="T205" s="195"/>
      <c r="AT205" s="191" t="s">
        <v>152</v>
      </c>
      <c r="AU205" s="191" t="s">
        <v>79</v>
      </c>
      <c r="AV205" s="12" t="s">
        <v>22</v>
      </c>
      <c r="AW205" s="12" t="s">
        <v>36</v>
      </c>
      <c r="AX205" s="12" t="s">
        <v>72</v>
      </c>
      <c r="AY205" s="191" t="s">
        <v>129</v>
      </c>
    </row>
    <row r="206" spans="2:51" s="13" customFormat="1" ht="20.25" customHeight="1">
      <c r="B206" s="196"/>
      <c r="D206" s="185" t="s">
        <v>152</v>
      </c>
      <c r="E206" s="197" t="s">
        <v>20</v>
      </c>
      <c r="F206" s="198" t="s">
        <v>343</v>
      </c>
      <c r="H206" s="199">
        <v>680</v>
      </c>
      <c r="I206" s="200"/>
      <c r="L206" s="196"/>
      <c r="M206" s="201"/>
      <c r="N206" s="202"/>
      <c r="O206" s="202"/>
      <c r="P206" s="202"/>
      <c r="Q206" s="202"/>
      <c r="R206" s="202"/>
      <c r="S206" s="202"/>
      <c r="T206" s="203"/>
      <c r="AT206" s="197" t="s">
        <v>152</v>
      </c>
      <c r="AU206" s="197" t="s">
        <v>79</v>
      </c>
      <c r="AV206" s="13" t="s">
        <v>79</v>
      </c>
      <c r="AW206" s="13" t="s">
        <v>36</v>
      </c>
      <c r="AX206" s="13" t="s">
        <v>72</v>
      </c>
      <c r="AY206" s="197" t="s">
        <v>129</v>
      </c>
    </row>
    <row r="207" spans="2:51" s="12" customFormat="1" ht="20.25" customHeight="1">
      <c r="B207" s="188"/>
      <c r="D207" s="185" t="s">
        <v>152</v>
      </c>
      <c r="E207" s="189" t="s">
        <v>20</v>
      </c>
      <c r="F207" s="190" t="s">
        <v>207</v>
      </c>
      <c r="H207" s="191" t="s">
        <v>20</v>
      </c>
      <c r="I207" s="192"/>
      <c r="L207" s="188"/>
      <c r="M207" s="193"/>
      <c r="N207" s="194"/>
      <c r="O207" s="194"/>
      <c r="P207" s="194"/>
      <c r="Q207" s="194"/>
      <c r="R207" s="194"/>
      <c r="S207" s="194"/>
      <c r="T207" s="195"/>
      <c r="AT207" s="191" t="s">
        <v>152</v>
      </c>
      <c r="AU207" s="191" t="s">
        <v>79</v>
      </c>
      <c r="AV207" s="12" t="s">
        <v>22</v>
      </c>
      <c r="AW207" s="12" t="s">
        <v>36</v>
      </c>
      <c r="AX207" s="12" t="s">
        <v>72</v>
      </c>
      <c r="AY207" s="191" t="s">
        <v>129</v>
      </c>
    </row>
    <row r="208" spans="2:51" s="13" customFormat="1" ht="20.25" customHeight="1">
      <c r="B208" s="196"/>
      <c r="D208" s="185" t="s">
        <v>152</v>
      </c>
      <c r="E208" s="197" t="s">
        <v>20</v>
      </c>
      <c r="F208" s="198" t="s">
        <v>344</v>
      </c>
      <c r="H208" s="199">
        <v>4713</v>
      </c>
      <c r="I208" s="200"/>
      <c r="L208" s="196"/>
      <c r="M208" s="201"/>
      <c r="N208" s="202"/>
      <c r="O208" s="202"/>
      <c r="P208" s="202"/>
      <c r="Q208" s="202"/>
      <c r="R208" s="202"/>
      <c r="S208" s="202"/>
      <c r="T208" s="203"/>
      <c r="AT208" s="197" t="s">
        <v>152</v>
      </c>
      <c r="AU208" s="197" t="s">
        <v>79</v>
      </c>
      <c r="AV208" s="13" t="s">
        <v>79</v>
      </c>
      <c r="AW208" s="13" t="s">
        <v>36</v>
      </c>
      <c r="AX208" s="13" t="s">
        <v>72</v>
      </c>
      <c r="AY208" s="197" t="s">
        <v>129</v>
      </c>
    </row>
    <row r="209" spans="2:51" s="12" customFormat="1" ht="20.25" customHeight="1">
      <c r="B209" s="188"/>
      <c r="D209" s="185" t="s">
        <v>152</v>
      </c>
      <c r="E209" s="189" t="s">
        <v>20</v>
      </c>
      <c r="F209" s="190" t="s">
        <v>345</v>
      </c>
      <c r="H209" s="191" t="s">
        <v>20</v>
      </c>
      <c r="I209" s="192"/>
      <c r="L209" s="188"/>
      <c r="M209" s="193"/>
      <c r="N209" s="194"/>
      <c r="O209" s="194"/>
      <c r="P209" s="194"/>
      <c r="Q209" s="194"/>
      <c r="R209" s="194"/>
      <c r="S209" s="194"/>
      <c r="T209" s="195"/>
      <c r="AT209" s="191" t="s">
        <v>152</v>
      </c>
      <c r="AU209" s="191" t="s">
        <v>79</v>
      </c>
      <c r="AV209" s="12" t="s">
        <v>22</v>
      </c>
      <c r="AW209" s="12" t="s">
        <v>36</v>
      </c>
      <c r="AX209" s="12" t="s">
        <v>72</v>
      </c>
      <c r="AY209" s="191" t="s">
        <v>129</v>
      </c>
    </row>
    <row r="210" spans="2:51" s="13" customFormat="1" ht="20.25" customHeight="1">
      <c r="B210" s="196"/>
      <c r="D210" s="185" t="s">
        <v>152</v>
      </c>
      <c r="E210" s="197" t="s">
        <v>20</v>
      </c>
      <c r="F210" s="198" t="s">
        <v>346</v>
      </c>
      <c r="H210" s="199">
        <v>328</v>
      </c>
      <c r="I210" s="200"/>
      <c r="L210" s="196"/>
      <c r="M210" s="201"/>
      <c r="N210" s="202"/>
      <c r="O210" s="202"/>
      <c r="P210" s="202"/>
      <c r="Q210" s="202"/>
      <c r="R210" s="202"/>
      <c r="S210" s="202"/>
      <c r="T210" s="203"/>
      <c r="AT210" s="197" t="s">
        <v>152</v>
      </c>
      <c r="AU210" s="197" t="s">
        <v>79</v>
      </c>
      <c r="AV210" s="13" t="s">
        <v>79</v>
      </c>
      <c r="AW210" s="13" t="s">
        <v>36</v>
      </c>
      <c r="AX210" s="13" t="s">
        <v>72</v>
      </c>
      <c r="AY210" s="197" t="s">
        <v>129</v>
      </c>
    </row>
    <row r="211" spans="2:51" s="14" customFormat="1" ht="20.25" customHeight="1">
      <c r="B211" s="204"/>
      <c r="D211" s="214" t="s">
        <v>152</v>
      </c>
      <c r="E211" s="217" t="s">
        <v>20</v>
      </c>
      <c r="F211" s="218" t="s">
        <v>157</v>
      </c>
      <c r="H211" s="219">
        <v>5721</v>
      </c>
      <c r="I211" s="208"/>
      <c r="L211" s="204"/>
      <c r="M211" s="220"/>
      <c r="N211" s="221"/>
      <c r="O211" s="221"/>
      <c r="P211" s="221"/>
      <c r="Q211" s="221"/>
      <c r="R211" s="221"/>
      <c r="S211" s="221"/>
      <c r="T211" s="222"/>
      <c r="AT211" s="212" t="s">
        <v>152</v>
      </c>
      <c r="AU211" s="212" t="s">
        <v>79</v>
      </c>
      <c r="AV211" s="14" t="s">
        <v>158</v>
      </c>
      <c r="AW211" s="14" t="s">
        <v>36</v>
      </c>
      <c r="AX211" s="14" t="s">
        <v>22</v>
      </c>
      <c r="AY211" s="212" t="s">
        <v>129</v>
      </c>
    </row>
    <row r="212" spans="2:65" s="1" customFormat="1" ht="20.25" customHeight="1">
      <c r="B212" s="172"/>
      <c r="C212" s="173" t="s">
        <v>347</v>
      </c>
      <c r="D212" s="173" t="s">
        <v>132</v>
      </c>
      <c r="E212" s="174" t="s">
        <v>348</v>
      </c>
      <c r="F212" s="175" t="s">
        <v>349</v>
      </c>
      <c r="G212" s="176" t="s">
        <v>180</v>
      </c>
      <c r="H212" s="187">
        <v>889</v>
      </c>
      <c r="I212" s="178"/>
      <c r="J212" s="179">
        <f>ROUND(I212*H212,2)</f>
        <v>0</v>
      </c>
      <c r="K212" s="175" t="s">
        <v>135</v>
      </c>
      <c r="L212" s="35"/>
      <c r="M212" s="180" t="s">
        <v>20</v>
      </c>
      <c r="N212" s="181" t="s">
        <v>43</v>
      </c>
      <c r="O212" s="36"/>
      <c r="P212" s="182">
        <f>O212*H212</f>
        <v>0</v>
      </c>
      <c r="Q212" s="182">
        <v>0</v>
      </c>
      <c r="R212" s="182">
        <f>Q212*H212</f>
        <v>0</v>
      </c>
      <c r="S212" s="182">
        <v>0</v>
      </c>
      <c r="T212" s="183">
        <f>S212*H212</f>
        <v>0</v>
      </c>
      <c r="AR212" s="18" t="s">
        <v>158</v>
      </c>
      <c r="AT212" s="18" t="s">
        <v>132</v>
      </c>
      <c r="AU212" s="18" t="s">
        <v>79</v>
      </c>
      <c r="AY212" s="18" t="s">
        <v>129</v>
      </c>
      <c r="BE212" s="184">
        <f>IF(N212="základní",J212,0)</f>
        <v>0</v>
      </c>
      <c r="BF212" s="184">
        <f>IF(N212="snížená",J212,0)</f>
        <v>0</v>
      </c>
      <c r="BG212" s="184">
        <f>IF(N212="zákl. přenesená",J212,0)</f>
        <v>0</v>
      </c>
      <c r="BH212" s="184">
        <f>IF(N212="sníž. přenesená",J212,0)</f>
        <v>0</v>
      </c>
      <c r="BI212" s="184">
        <f>IF(N212="nulová",J212,0)</f>
        <v>0</v>
      </c>
      <c r="BJ212" s="18" t="s">
        <v>22</v>
      </c>
      <c r="BK212" s="184">
        <f>ROUND(I212*H212,2)</f>
        <v>0</v>
      </c>
      <c r="BL212" s="18" t="s">
        <v>158</v>
      </c>
      <c r="BM212" s="18" t="s">
        <v>350</v>
      </c>
    </row>
    <row r="213" spans="2:47" s="1" customFormat="1" ht="28.5" customHeight="1">
      <c r="B213" s="35"/>
      <c r="D213" s="185" t="s">
        <v>138</v>
      </c>
      <c r="F213" s="186" t="s">
        <v>351</v>
      </c>
      <c r="I213" s="146"/>
      <c r="L213" s="35"/>
      <c r="M213" s="64"/>
      <c r="N213" s="36"/>
      <c r="O213" s="36"/>
      <c r="P213" s="36"/>
      <c r="Q213" s="36"/>
      <c r="R213" s="36"/>
      <c r="S213" s="36"/>
      <c r="T213" s="65"/>
      <c r="AT213" s="18" t="s">
        <v>138</v>
      </c>
      <c r="AU213" s="18" t="s">
        <v>79</v>
      </c>
    </row>
    <row r="214" spans="2:47" s="1" customFormat="1" ht="131.25" customHeight="1">
      <c r="B214" s="35"/>
      <c r="D214" s="214" t="s">
        <v>183</v>
      </c>
      <c r="F214" s="215" t="s">
        <v>352</v>
      </c>
      <c r="I214" s="146"/>
      <c r="L214" s="35"/>
      <c r="M214" s="64"/>
      <c r="N214" s="36"/>
      <c r="O214" s="36"/>
      <c r="P214" s="36"/>
      <c r="Q214" s="36"/>
      <c r="R214" s="36"/>
      <c r="S214" s="36"/>
      <c r="T214" s="65"/>
      <c r="AT214" s="18" t="s">
        <v>183</v>
      </c>
      <c r="AU214" s="18" t="s">
        <v>79</v>
      </c>
    </row>
    <row r="215" spans="2:65" s="1" customFormat="1" ht="20.25" customHeight="1">
      <c r="B215" s="172"/>
      <c r="C215" s="173" t="s">
        <v>353</v>
      </c>
      <c r="D215" s="173" t="s">
        <v>132</v>
      </c>
      <c r="E215" s="174" t="s">
        <v>354</v>
      </c>
      <c r="F215" s="175" t="s">
        <v>355</v>
      </c>
      <c r="G215" s="176" t="s">
        <v>180</v>
      </c>
      <c r="H215" s="187">
        <v>5613</v>
      </c>
      <c r="I215" s="178"/>
      <c r="J215" s="179">
        <f>ROUND(I215*H215,2)</f>
        <v>0</v>
      </c>
      <c r="K215" s="175" t="s">
        <v>135</v>
      </c>
      <c r="L215" s="35"/>
      <c r="M215" s="180" t="s">
        <v>20</v>
      </c>
      <c r="N215" s="181" t="s">
        <v>43</v>
      </c>
      <c r="O215" s="36"/>
      <c r="P215" s="182">
        <f>O215*H215</f>
        <v>0</v>
      </c>
      <c r="Q215" s="182">
        <v>0.00127</v>
      </c>
      <c r="R215" s="182">
        <f>Q215*H215</f>
        <v>7.12851</v>
      </c>
      <c r="S215" s="182">
        <v>0</v>
      </c>
      <c r="T215" s="183">
        <f>S215*H215</f>
        <v>0</v>
      </c>
      <c r="AR215" s="18" t="s">
        <v>158</v>
      </c>
      <c r="AT215" s="18" t="s">
        <v>132</v>
      </c>
      <c r="AU215" s="18" t="s">
        <v>79</v>
      </c>
      <c r="AY215" s="18" t="s">
        <v>129</v>
      </c>
      <c r="BE215" s="184">
        <f>IF(N215="základní",J215,0)</f>
        <v>0</v>
      </c>
      <c r="BF215" s="184">
        <f>IF(N215="snížená",J215,0)</f>
        <v>0</v>
      </c>
      <c r="BG215" s="184">
        <f>IF(N215="zákl. přenesená",J215,0)</f>
        <v>0</v>
      </c>
      <c r="BH215" s="184">
        <f>IF(N215="sníž. přenesená",J215,0)</f>
        <v>0</v>
      </c>
      <c r="BI215" s="184">
        <f>IF(N215="nulová",J215,0)</f>
        <v>0</v>
      </c>
      <c r="BJ215" s="18" t="s">
        <v>22</v>
      </c>
      <c r="BK215" s="184">
        <f>ROUND(I215*H215,2)</f>
        <v>0</v>
      </c>
      <c r="BL215" s="18" t="s">
        <v>158</v>
      </c>
      <c r="BM215" s="18" t="s">
        <v>356</v>
      </c>
    </row>
    <row r="216" spans="2:47" s="1" customFormat="1" ht="20.25" customHeight="1">
      <c r="B216" s="35"/>
      <c r="D216" s="185" t="s">
        <v>138</v>
      </c>
      <c r="F216" s="186" t="s">
        <v>355</v>
      </c>
      <c r="I216" s="146"/>
      <c r="L216" s="35"/>
      <c r="M216" s="64"/>
      <c r="N216" s="36"/>
      <c r="O216" s="36"/>
      <c r="P216" s="36"/>
      <c r="Q216" s="36"/>
      <c r="R216" s="36"/>
      <c r="S216" s="36"/>
      <c r="T216" s="65"/>
      <c r="AT216" s="18" t="s">
        <v>138</v>
      </c>
      <c r="AU216" s="18" t="s">
        <v>79</v>
      </c>
    </row>
    <row r="217" spans="2:47" s="1" customFormat="1" ht="85.5" customHeight="1">
      <c r="B217" s="35"/>
      <c r="D217" s="185" t="s">
        <v>183</v>
      </c>
      <c r="F217" s="216" t="s">
        <v>357</v>
      </c>
      <c r="I217" s="146"/>
      <c r="L217" s="35"/>
      <c r="M217" s="64"/>
      <c r="N217" s="36"/>
      <c r="O217" s="36"/>
      <c r="P217" s="36"/>
      <c r="Q217" s="36"/>
      <c r="R217" s="36"/>
      <c r="S217" s="36"/>
      <c r="T217" s="65"/>
      <c r="AT217" s="18" t="s">
        <v>183</v>
      </c>
      <c r="AU217" s="18" t="s">
        <v>79</v>
      </c>
    </row>
    <row r="218" spans="2:51" s="12" customFormat="1" ht="20.25" customHeight="1">
      <c r="B218" s="188"/>
      <c r="D218" s="185" t="s">
        <v>152</v>
      </c>
      <c r="E218" s="189" t="s">
        <v>20</v>
      </c>
      <c r="F218" s="190" t="s">
        <v>207</v>
      </c>
      <c r="H218" s="191" t="s">
        <v>20</v>
      </c>
      <c r="I218" s="192"/>
      <c r="L218" s="188"/>
      <c r="M218" s="193"/>
      <c r="N218" s="194"/>
      <c r="O218" s="194"/>
      <c r="P218" s="194"/>
      <c r="Q218" s="194"/>
      <c r="R218" s="194"/>
      <c r="S218" s="194"/>
      <c r="T218" s="195"/>
      <c r="AT218" s="191" t="s">
        <v>152</v>
      </c>
      <c r="AU218" s="191" t="s">
        <v>79</v>
      </c>
      <c r="AV218" s="12" t="s">
        <v>22</v>
      </c>
      <c r="AW218" s="12" t="s">
        <v>36</v>
      </c>
      <c r="AX218" s="12" t="s">
        <v>72</v>
      </c>
      <c r="AY218" s="191" t="s">
        <v>129</v>
      </c>
    </row>
    <row r="219" spans="2:51" s="13" customFormat="1" ht="20.25" customHeight="1">
      <c r="B219" s="196"/>
      <c r="D219" s="185" t="s">
        <v>152</v>
      </c>
      <c r="E219" s="197" t="s">
        <v>20</v>
      </c>
      <c r="F219" s="198" t="s">
        <v>323</v>
      </c>
      <c r="H219" s="199">
        <v>4620</v>
      </c>
      <c r="I219" s="200"/>
      <c r="L219" s="196"/>
      <c r="M219" s="201"/>
      <c r="N219" s="202"/>
      <c r="O219" s="202"/>
      <c r="P219" s="202"/>
      <c r="Q219" s="202"/>
      <c r="R219" s="202"/>
      <c r="S219" s="202"/>
      <c r="T219" s="203"/>
      <c r="AT219" s="197" t="s">
        <v>152</v>
      </c>
      <c r="AU219" s="197" t="s">
        <v>79</v>
      </c>
      <c r="AV219" s="13" t="s">
        <v>79</v>
      </c>
      <c r="AW219" s="13" t="s">
        <v>36</v>
      </c>
      <c r="AX219" s="13" t="s">
        <v>72</v>
      </c>
      <c r="AY219" s="197" t="s">
        <v>129</v>
      </c>
    </row>
    <row r="220" spans="2:51" s="12" customFormat="1" ht="20.25" customHeight="1">
      <c r="B220" s="188"/>
      <c r="D220" s="185" t="s">
        <v>152</v>
      </c>
      <c r="E220" s="189" t="s">
        <v>20</v>
      </c>
      <c r="F220" s="190" t="s">
        <v>358</v>
      </c>
      <c r="H220" s="191" t="s">
        <v>20</v>
      </c>
      <c r="I220" s="192"/>
      <c r="L220" s="188"/>
      <c r="M220" s="193"/>
      <c r="N220" s="194"/>
      <c r="O220" s="194"/>
      <c r="P220" s="194"/>
      <c r="Q220" s="194"/>
      <c r="R220" s="194"/>
      <c r="S220" s="194"/>
      <c r="T220" s="195"/>
      <c r="AT220" s="191" t="s">
        <v>152</v>
      </c>
      <c r="AU220" s="191" t="s">
        <v>79</v>
      </c>
      <c r="AV220" s="12" t="s">
        <v>22</v>
      </c>
      <c r="AW220" s="12" t="s">
        <v>36</v>
      </c>
      <c r="AX220" s="12" t="s">
        <v>72</v>
      </c>
      <c r="AY220" s="191" t="s">
        <v>129</v>
      </c>
    </row>
    <row r="221" spans="2:51" s="13" customFormat="1" ht="20.25" customHeight="1">
      <c r="B221" s="196"/>
      <c r="D221" s="185" t="s">
        <v>152</v>
      </c>
      <c r="E221" s="197" t="s">
        <v>20</v>
      </c>
      <c r="F221" s="198" t="s">
        <v>359</v>
      </c>
      <c r="H221" s="199">
        <v>993</v>
      </c>
      <c r="I221" s="200"/>
      <c r="L221" s="196"/>
      <c r="M221" s="201"/>
      <c r="N221" s="202"/>
      <c r="O221" s="202"/>
      <c r="P221" s="202"/>
      <c r="Q221" s="202"/>
      <c r="R221" s="202"/>
      <c r="S221" s="202"/>
      <c r="T221" s="203"/>
      <c r="AT221" s="197" t="s">
        <v>152</v>
      </c>
      <c r="AU221" s="197" t="s">
        <v>79</v>
      </c>
      <c r="AV221" s="13" t="s">
        <v>79</v>
      </c>
      <c r="AW221" s="13" t="s">
        <v>36</v>
      </c>
      <c r="AX221" s="13" t="s">
        <v>72</v>
      </c>
      <c r="AY221" s="197" t="s">
        <v>129</v>
      </c>
    </row>
    <row r="222" spans="2:51" s="14" customFormat="1" ht="20.25" customHeight="1">
      <c r="B222" s="204"/>
      <c r="D222" s="214" t="s">
        <v>152</v>
      </c>
      <c r="E222" s="217" t="s">
        <v>20</v>
      </c>
      <c r="F222" s="218" t="s">
        <v>157</v>
      </c>
      <c r="H222" s="219">
        <v>5613</v>
      </c>
      <c r="I222" s="208"/>
      <c r="L222" s="204"/>
      <c r="M222" s="220"/>
      <c r="N222" s="221"/>
      <c r="O222" s="221"/>
      <c r="P222" s="221"/>
      <c r="Q222" s="221"/>
      <c r="R222" s="221"/>
      <c r="S222" s="221"/>
      <c r="T222" s="222"/>
      <c r="AT222" s="212" t="s">
        <v>152</v>
      </c>
      <c r="AU222" s="212" t="s">
        <v>79</v>
      </c>
      <c r="AV222" s="14" t="s">
        <v>158</v>
      </c>
      <c r="AW222" s="14" t="s">
        <v>36</v>
      </c>
      <c r="AX222" s="14" t="s">
        <v>22</v>
      </c>
      <c r="AY222" s="212" t="s">
        <v>129</v>
      </c>
    </row>
    <row r="223" spans="2:65" s="1" customFormat="1" ht="20.25" customHeight="1">
      <c r="B223" s="172"/>
      <c r="C223" s="227" t="s">
        <v>360</v>
      </c>
      <c r="D223" s="227" t="s">
        <v>325</v>
      </c>
      <c r="E223" s="228" t="s">
        <v>361</v>
      </c>
      <c r="F223" s="229" t="s">
        <v>362</v>
      </c>
      <c r="G223" s="230" t="s">
        <v>363</v>
      </c>
      <c r="H223" s="231">
        <v>140.325</v>
      </c>
      <c r="I223" s="232"/>
      <c r="J223" s="233">
        <f>ROUND(I223*H223,2)</f>
        <v>0</v>
      </c>
      <c r="K223" s="229" t="s">
        <v>135</v>
      </c>
      <c r="L223" s="234"/>
      <c r="M223" s="235" t="s">
        <v>20</v>
      </c>
      <c r="N223" s="236" t="s">
        <v>43</v>
      </c>
      <c r="O223" s="36"/>
      <c r="P223" s="182">
        <f>O223*H223</f>
        <v>0</v>
      </c>
      <c r="Q223" s="182">
        <v>0.001</v>
      </c>
      <c r="R223" s="182">
        <f>Q223*H223</f>
        <v>0.140325</v>
      </c>
      <c r="S223" s="182">
        <v>0</v>
      </c>
      <c r="T223" s="183">
        <f>S223*H223</f>
        <v>0</v>
      </c>
      <c r="AR223" s="18" t="s">
        <v>225</v>
      </c>
      <c r="AT223" s="18" t="s">
        <v>325</v>
      </c>
      <c r="AU223" s="18" t="s">
        <v>79</v>
      </c>
      <c r="AY223" s="18" t="s">
        <v>129</v>
      </c>
      <c r="BE223" s="184">
        <f>IF(N223="základní",J223,0)</f>
        <v>0</v>
      </c>
      <c r="BF223" s="184">
        <f>IF(N223="snížená",J223,0)</f>
        <v>0</v>
      </c>
      <c r="BG223" s="184">
        <f>IF(N223="zákl. přenesená",J223,0)</f>
        <v>0</v>
      </c>
      <c r="BH223" s="184">
        <f>IF(N223="sníž. přenesená",J223,0)</f>
        <v>0</v>
      </c>
      <c r="BI223" s="184">
        <f>IF(N223="nulová",J223,0)</f>
        <v>0</v>
      </c>
      <c r="BJ223" s="18" t="s">
        <v>22</v>
      </c>
      <c r="BK223" s="184">
        <f>ROUND(I223*H223,2)</f>
        <v>0</v>
      </c>
      <c r="BL223" s="18" t="s">
        <v>158</v>
      </c>
      <c r="BM223" s="18" t="s">
        <v>364</v>
      </c>
    </row>
    <row r="224" spans="2:47" s="1" customFormat="1" ht="20.25" customHeight="1">
      <c r="B224" s="35"/>
      <c r="D224" s="185" t="s">
        <v>138</v>
      </c>
      <c r="F224" s="186" t="s">
        <v>365</v>
      </c>
      <c r="I224" s="146"/>
      <c r="L224" s="35"/>
      <c r="M224" s="64"/>
      <c r="N224" s="36"/>
      <c r="O224" s="36"/>
      <c r="P224" s="36"/>
      <c r="Q224" s="36"/>
      <c r="R224" s="36"/>
      <c r="S224" s="36"/>
      <c r="T224" s="65"/>
      <c r="AT224" s="18" t="s">
        <v>138</v>
      </c>
      <c r="AU224" s="18" t="s">
        <v>79</v>
      </c>
    </row>
    <row r="225" spans="2:51" s="13" customFormat="1" ht="20.25" customHeight="1">
      <c r="B225" s="196"/>
      <c r="D225" s="185" t="s">
        <v>152</v>
      </c>
      <c r="F225" s="198" t="s">
        <v>366</v>
      </c>
      <c r="H225" s="199">
        <v>140.325</v>
      </c>
      <c r="I225" s="200"/>
      <c r="L225" s="196"/>
      <c r="M225" s="201"/>
      <c r="N225" s="202"/>
      <c r="O225" s="202"/>
      <c r="P225" s="202"/>
      <c r="Q225" s="202"/>
      <c r="R225" s="202"/>
      <c r="S225" s="202"/>
      <c r="T225" s="203"/>
      <c r="AT225" s="197" t="s">
        <v>152</v>
      </c>
      <c r="AU225" s="197" t="s">
        <v>79</v>
      </c>
      <c r="AV225" s="13" t="s">
        <v>79</v>
      </c>
      <c r="AW225" s="13" t="s">
        <v>4</v>
      </c>
      <c r="AX225" s="13" t="s">
        <v>22</v>
      </c>
      <c r="AY225" s="197" t="s">
        <v>129</v>
      </c>
    </row>
    <row r="226" spans="2:63" s="11" customFormat="1" ht="29.25" customHeight="1">
      <c r="B226" s="158"/>
      <c r="D226" s="169" t="s">
        <v>71</v>
      </c>
      <c r="E226" s="170" t="s">
        <v>79</v>
      </c>
      <c r="F226" s="170" t="s">
        <v>367</v>
      </c>
      <c r="I226" s="161"/>
      <c r="J226" s="171">
        <f>BK226</f>
        <v>0</v>
      </c>
      <c r="L226" s="158"/>
      <c r="M226" s="163"/>
      <c r="N226" s="164"/>
      <c r="O226" s="164"/>
      <c r="P226" s="165">
        <f>SUM(P227:P260)</f>
        <v>0</v>
      </c>
      <c r="Q226" s="164"/>
      <c r="R226" s="165">
        <f>SUM(R227:R260)</f>
        <v>222.5711927</v>
      </c>
      <c r="S226" s="164"/>
      <c r="T226" s="166">
        <f>SUM(T227:T260)</f>
        <v>0</v>
      </c>
      <c r="AR226" s="159" t="s">
        <v>22</v>
      </c>
      <c r="AT226" s="167" t="s">
        <v>71</v>
      </c>
      <c r="AU226" s="167" t="s">
        <v>22</v>
      </c>
      <c r="AY226" s="159" t="s">
        <v>129</v>
      </c>
      <c r="BK226" s="168">
        <f>SUM(BK227:BK260)</f>
        <v>0</v>
      </c>
    </row>
    <row r="227" spans="2:65" s="1" customFormat="1" ht="28.5" customHeight="1">
      <c r="B227" s="172"/>
      <c r="C227" s="173" t="s">
        <v>368</v>
      </c>
      <c r="D227" s="173" t="s">
        <v>132</v>
      </c>
      <c r="E227" s="174" t="s">
        <v>369</v>
      </c>
      <c r="F227" s="175" t="s">
        <v>370</v>
      </c>
      <c r="G227" s="176" t="s">
        <v>204</v>
      </c>
      <c r="H227" s="187">
        <v>120</v>
      </c>
      <c r="I227" s="178"/>
      <c r="J227" s="179">
        <f>ROUND(I227*H227,2)</f>
        <v>0</v>
      </c>
      <c r="K227" s="175" t="s">
        <v>135</v>
      </c>
      <c r="L227" s="35"/>
      <c r="M227" s="180" t="s">
        <v>20</v>
      </c>
      <c r="N227" s="181" t="s">
        <v>43</v>
      </c>
      <c r="O227" s="36"/>
      <c r="P227" s="182">
        <f>O227*H227</f>
        <v>0</v>
      </c>
      <c r="Q227" s="182">
        <v>1.59485</v>
      </c>
      <c r="R227" s="182">
        <f>Q227*H227</f>
        <v>191.382</v>
      </c>
      <c r="S227" s="182">
        <v>0</v>
      </c>
      <c r="T227" s="183">
        <f>S227*H227</f>
        <v>0</v>
      </c>
      <c r="AR227" s="18" t="s">
        <v>158</v>
      </c>
      <c r="AT227" s="18" t="s">
        <v>132</v>
      </c>
      <c r="AU227" s="18" t="s">
        <v>79</v>
      </c>
      <c r="AY227" s="18" t="s">
        <v>129</v>
      </c>
      <c r="BE227" s="184">
        <f>IF(N227="základní",J227,0)</f>
        <v>0</v>
      </c>
      <c r="BF227" s="184">
        <f>IF(N227="snížená",J227,0)</f>
        <v>0</v>
      </c>
      <c r="BG227" s="184">
        <f>IF(N227="zákl. přenesená",J227,0)</f>
        <v>0</v>
      </c>
      <c r="BH227" s="184">
        <f>IF(N227="sníž. přenesená",J227,0)</f>
        <v>0</v>
      </c>
      <c r="BI227" s="184">
        <f>IF(N227="nulová",J227,0)</f>
        <v>0</v>
      </c>
      <c r="BJ227" s="18" t="s">
        <v>22</v>
      </c>
      <c r="BK227" s="184">
        <f>ROUND(I227*H227,2)</f>
        <v>0</v>
      </c>
      <c r="BL227" s="18" t="s">
        <v>158</v>
      </c>
      <c r="BM227" s="18" t="s">
        <v>371</v>
      </c>
    </row>
    <row r="228" spans="2:47" s="1" customFormat="1" ht="51" customHeight="1">
      <c r="B228" s="35"/>
      <c r="D228" s="185" t="s">
        <v>138</v>
      </c>
      <c r="F228" s="186" t="s">
        <v>372</v>
      </c>
      <c r="I228" s="146"/>
      <c r="L228" s="35"/>
      <c r="M228" s="64"/>
      <c r="N228" s="36"/>
      <c r="O228" s="36"/>
      <c r="P228" s="36"/>
      <c r="Q228" s="36"/>
      <c r="R228" s="36"/>
      <c r="S228" s="36"/>
      <c r="T228" s="65"/>
      <c r="AT228" s="18" t="s">
        <v>138</v>
      </c>
      <c r="AU228" s="18" t="s">
        <v>79</v>
      </c>
    </row>
    <row r="229" spans="2:47" s="1" customFormat="1" ht="63" customHeight="1">
      <c r="B229" s="35"/>
      <c r="D229" s="214" t="s">
        <v>183</v>
      </c>
      <c r="F229" s="215" t="s">
        <v>373</v>
      </c>
      <c r="I229" s="146"/>
      <c r="L229" s="35"/>
      <c r="M229" s="64"/>
      <c r="N229" s="36"/>
      <c r="O229" s="36"/>
      <c r="P229" s="36"/>
      <c r="Q229" s="36"/>
      <c r="R229" s="36"/>
      <c r="S229" s="36"/>
      <c r="T229" s="65"/>
      <c r="AT229" s="18" t="s">
        <v>183</v>
      </c>
      <c r="AU229" s="18" t="s">
        <v>79</v>
      </c>
    </row>
    <row r="230" spans="2:65" s="1" customFormat="1" ht="28.5" customHeight="1">
      <c r="B230" s="172"/>
      <c r="C230" s="173" t="s">
        <v>374</v>
      </c>
      <c r="D230" s="173" t="s">
        <v>132</v>
      </c>
      <c r="E230" s="174" t="s">
        <v>375</v>
      </c>
      <c r="F230" s="175" t="s">
        <v>376</v>
      </c>
      <c r="G230" s="176" t="s">
        <v>180</v>
      </c>
      <c r="H230" s="187">
        <v>369.12</v>
      </c>
      <c r="I230" s="178"/>
      <c r="J230" s="179">
        <f>ROUND(I230*H230,2)</f>
        <v>0</v>
      </c>
      <c r="K230" s="175" t="s">
        <v>135</v>
      </c>
      <c r="L230" s="35"/>
      <c r="M230" s="180" t="s">
        <v>20</v>
      </c>
      <c r="N230" s="181" t="s">
        <v>43</v>
      </c>
      <c r="O230" s="36"/>
      <c r="P230" s="182">
        <f>O230*H230</f>
        <v>0</v>
      </c>
      <c r="Q230" s="182">
        <v>0.00031</v>
      </c>
      <c r="R230" s="182">
        <f>Q230*H230</f>
        <v>0.1144272</v>
      </c>
      <c r="S230" s="182">
        <v>0</v>
      </c>
      <c r="T230" s="183">
        <f>S230*H230</f>
        <v>0</v>
      </c>
      <c r="AR230" s="18" t="s">
        <v>158</v>
      </c>
      <c r="AT230" s="18" t="s">
        <v>132</v>
      </c>
      <c r="AU230" s="18" t="s">
        <v>79</v>
      </c>
      <c r="AY230" s="18" t="s">
        <v>129</v>
      </c>
      <c r="BE230" s="184">
        <f>IF(N230="základní",J230,0)</f>
        <v>0</v>
      </c>
      <c r="BF230" s="184">
        <f>IF(N230="snížená",J230,0)</f>
        <v>0</v>
      </c>
      <c r="BG230" s="184">
        <f>IF(N230="zákl. přenesená",J230,0)</f>
        <v>0</v>
      </c>
      <c r="BH230" s="184">
        <f>IF(N230="sníž. přenesená",J230,0)</f>
        <v>0</v>
      </c>
      <c r="BI230" s="184">
        <f>IF(N230="nulová",J230,0)</f>
        <v>0</v>
      </c>
      <c r="BJ230" s="18" t="s">
        <v>22</v>
      </c>
      <c r="BK230" s="184">
        <f>ROUND(I230*H230,2)</f>
        <v>0</v>
      </c>
      <c r="BL230" s="18" t="s">
        <v>158</v>
      </c>
      <c r="BM230" s="18" t="s">
        <v>377</v>
      </c>
    </row>
    <row r="231" spans="2:47" s="1" customFormat="1" ht="39.75" customHeight="1">
      <c r="B231" s="35"/>
      <c r="D231" s="185" t="s">
        <v>138</v>
      </c>
      <c r="F231" s="186" t="s">
        <v>378</v>
      </c>
      <c r="I231" s="146"/>
      <c r="L231" s="35"/>
      <c r="M231" s="64"/>
      <c r="N231" s="36"/>
      <c r="O231" s="36"/>
      <c r="P231" s="36"/>
      <c r="Q231" s="36"/>
      <c r="R231" s="36"/>
      <c r="S231" s="36"/>
      <c r="T231" s="65"/>
      <c r="AT231" s="18" t="s">
        <v>138</v>
      </c>
      <c r="AU231" s="18" t="s">
        <v>79</v>
      </c>
    </row>
    <row r="232" spans="2:47" s="1" customFormat="1" ht="222" customHeight="1">
      <c r="B232" s="35"/>
      <c r="D232" s="185" t="s">
        <v>183</v>
      </c>
      <c r="F232" s="216" t="s">
        <v>379</v>
      </c>
      <c r="I232" s="146"/>
      <c r="L232" s="35"/>
      <c r="M232" s="64"/>
      <c r="N232" s="36"/>
      <c r="O232" s="36"/>
      <c r="P232" s="36"/>
      <c r="Q232" s="36"/>
      <c r="R232" s="36"/>
      <c r="S232" s="36"/>
      <c r="T232" s="65"/>
      <c r="AT232" s="18" t="s">
        <v>183</v>
      </c>
      <c r="AU232" s="18" t="s">
        <v>79</v>
      </c>
    </row>
    <row r="233" spans="2:51" s="12" customFormat="1" ht="20.25" customHeight="1">
      <c r="B233" s="188"/>
      <c r="D233" s="185" t="s">
        <v>152</v>
      </c>
      <c r="E233" s="189" t="s">
        <v>20</v>
      </c>
      <c r="F233" s="190" t="s">
        <v>380</v>
      </c>
      <c r="H233" s="191" t="s">
        <v>20</v>
      </c>
      <c r="I233" s="192"/>
      <c r="L233" s="188"/>
      <c r="M233" s="193"/>
      <c r="N233" s="194"/>
      <c r="O233" s="194"/>
      <c r="P233" s="194"/>
      <c r="Q233" s="194"/>
      <c r="R233" s="194"/>
      <c r="S233" s="194"/>
      <c r="T233" s="195"/>
      <c r="AT233" s="191" t="s">
        <v>152</v>
      </c>
      <c r="AU233" s="191" t="s">
        <v>79</v>
      </c>
      <c r="AV233" s="12" t="s">
        <v>22</v>
      </c>
      <c r="AW233" s="12" t="s">
        <v>36</v>
      </c>
      <c r="AX233" s="12" t="s">
        <v>72</v>
      </c>
      <c r="AY233" s="191" t="s">
        <v>129</v>
      </c>
    </row>
    <row r="234" spans="2:51" s="13" customFormat="1" ht="20.25" customHeight="1">
      <c r="B234" s="196"/>
      <c r="D234" s="185" t="s">
        <v>152</v>
      </c>
      <c r="E234" s="197" t="s">
        <v>20</v>
      </c>
      <c r="F234" s="198" t="s">
        <v>381</v>
      </c>
      <c r="H234" s="199">
        <v>369.12</v>
      </c>
      <c r="I234" s="200"/>
      <c r="L234" s="196"/>
      <c r="M234" s="201"/>
      <c r="N234" s="202"/>
      <c r="O234" s="202"/>
      <c r="P234" s="202"/>
      <c r="Q234" s="202"/>
      <c r="R234" s="202"/>
      <c r="S234" s="202"/>
      <c r="T234" s="203"/>
      <c r="AT234" s="197" t="s">
        <v>152</v>
      </c>
      <c r="AU234" s="197" t="s">
        <v>79</v>
      </c>
      <c r="AV234" s="13" t="s">
        <v>79</v>
      </c>
      <c r="AW234" s="13" t="s">
        <v>36</v>
      </c>
      <c r="AX234" s="13" t="s">
        <v>72</v>
      </c>
      <c r="AY234" s="197" t="s">
        <v>129</v>
      </c>
    </row>
    <row r="235" spans="2:51" s="14" customFormat="1" ht="20.25" customHeight="1">
      <c r="B235" s="204"/>
      <c r="D235" s="214" t="s">
        <v>152</v>
      </c>
      <c r="E235" s="217" t="s">
        <v>20</v>
      </c>
      <c r="F235" s="218" t="s">
        <v>157</v>
      </c>
      <c r="H235" s="219">
        <v>369.12</v>
      </c>
      <c r="I235" s="208"/>
      <c r="L235" s="204"/>
      <c r="M235" s="220"/>
      <c r="N235" s="221"/>
      <c r="O235" s="221"/>
      <c r="P235" s="221"/>
      <c r="Q235" s="221"/>
      <c r="R235" s="221"/>
      <c r="S235" s="221"/>
      <c r="T235" s="222"/>
      <c r="AT235" s="212" t="s">
        <v>152</v>
      </c>
      <c r="AU235" s="212" t="s">
        <v>79</v>
      </c>
      <c r="AV235" s="14" t="s">
        <v>158</v>
      </c>
      <c r="AW235" s="14" t="s">
        <v>36</v>
      </c>
      <c r="AX235" s="14" t="s">
        <v>22</v>
      </c>
      <c r="AY235" s="212" t="s">
        <v>129</v>
      </c>
    </row>
    <row r="236" spans="2:65" s="1" customFormat="1" ht="20.25" customHeight="1">
      <c r="B236" s="172"/>
      <c r="C236" s="227" t="s">
        <v>382</v>
      </c>
      <c r="D236" s="227" t="s">
        <v>325</v>
      </c>
      <c r="E236" s="228" t="s">
        <v>383</v>
      </c>
      <c r="F236" s="229" t="s">
        <v>384</v>
      </c>
      <c r="G236" s="230" t="s">
        <v>180</v>
      </c>
      <c r="H236" s="231">
        <v>376.502</v>
      </c>
      <c r="I236" s="232"/>
      <c r="J236" s="233">
        <f>ROUND(I236*H236,2)</f>
        <v>0</v>
      </c>
      <c r="K236" s="229" t="s">
        <v>135</v>
      </c>
      <c r="L236" s="234"/>
      <c r="M236" s="235" t="s">
        <v>20</v>
      </c>
      <c r="N236" s="236" t="s">
        <v>43</v>
      </c>
      <c r="O236" s="36"/>
      <c r="P236" s="182">
        <f>O236*H236</f>
        <v>0</v>
      </c>
      <c r="Q236" s="182">
        <v>0.00025</v>
      </c>
      <c r="R236" s="182">
        <f>Q236*H236</f>
        <v>0.0941255</v>
      </c>
      <c r="S236" s="182">
        <v>0</v>
      </c>
      <c r="T236" s="183">
        <f>S236*H236</f>
        <v>0</v>
      </c>
      <c r="AR236" s="18" t="s">
        <v>225</v>
      </c>
      <c r="AT236" s="18" t="s">
        <v>325</v>
      </c>
      <c r="AU236" s="18" t="s">
        <v>79</v>
      </c>
      <c r="AY236" s="18" t="s">
        <v>129</v>
      </c>
      <c r="BE236" s="184">
        <f>IF(N236="základní",J236,0)</f>
        <v>0</v>
      </c>
      <c r="BF236" s="184">
        <f>IF(N236="snížená",J236,0)</f>
        <v>0</v>
      </c>
      <c r="BG236" s="184">
        <f>IF(N236="zákl. přenesená",J236,0)</f>
        <v>0</v>
      </c>
      <c r="BH236" s="184">
        <f>IF(N236="sníž. přenesená",J236,0)</f>
        <v>0</v>
      </c>
      <c r="BI236" s="184">
        <f>IF(N236="nulová",J236,0)</f>
        <v>0</v>
      </c>
      <c r="BJ236" s="18" t="s">
        <v>22</v>
      </c>
      <c r="BK236" s="184">
        <f>ROUND(I236*H236,2)</f>
        <v>0</v>
      </c>
      <c r="BL236" s="18" t="s">
        <v>158</v>
      </c>
      <c r="BM236" s="18" t="s">
        <v>385</v>
      </c>
    </row>
    <row r="237" spans="2:47" s="1" customFormat="1" ht="28.5" customHeight="1">
      <c r="B237" s="35"/>
      <c r="D237" s="185" t="s">
        <v>138</v>
      </c>
      <c r="F237" s="186" t="s">
        <v>386</v>
      </c>
      <c r="I237" s="146"/>
      <c r="L237" s="35"/>
      <c r="M237" s="64"/>
      <c r="N237" s="36"/>
      <c r="O237" s="36"/>
      <c r="P237" s="36"/>
      <c r="Q237" s="36"/>
      <c r="R237" s="36"/>
      <c r="S237" s="36"/>
      <c r="T237" s="65"/>
      <c r="AT237" s="18" t="s">
        <v>138</v>
      </c>
      <c r="AU237" s="18" t="s">
        <v>79</v>
      </c>
    </row>
    <row r="238" spans="2:51" s="13" customFormat="1" ht="20.25" customHeight="1">
      <c r="B238" s="196"/>
      <c r="D238" s="214" t="s">
        <v>152</v>
      </c>
      <c r="F238" s="223" t="s">
        <v>387</v>
      </c>
      <c r="H238" s="224">
        <v>376.502</v>
      </c>
      <c r="I238" s="200"/>
      <c r="L238" s="196"/>
      <c r="M238" s="201"/>
      <c r="N238" s="202"/>
      <c r="O238" s="202"/>
      <c r="P238" s="202"/>
      <c r="Q238" s="202"/>
      <c r="R238" s="202"/>
      <c r="S238" s="202"/>
      <c r="T238" s="203"/>
      <c r="AT238" s="197" t="s">
        <v>152</v>
      </c>
      <c r="AU238" s="197" t="s">
        <v>79</v>
      </c>
      <c r="AV238" s="13" t="s">
        <v>79</v>
      </c>
      <c r="AW238" s="13" t="s">
        <v>4</v>
      </c>
      <c r="AX238" s="13" t="s">
        <v>22</v>
      </c>
      <c r="AY238" s="197" t="s">
        <v>129</v>
      </c>
    </row>
    <row r="239" spans="2:65" s="1" customFormat="1" ht="28.5" customHeight="1">
      <c r="B239" s="172"/>
      <c r="C239" s="173" t="s">
        <v>388</v>
      </c>
      <c r="D239" s="173" t="s">
        <v>132</v>
      </c>
      <c r="E239" s="174" t="s">
        <v>389</v>
      </c>
      <c r="F239" s="175" t="s">
        <v>390</v>
      </c>
      <c r="G239" s="176" t="s">
        <v>198</v>
      </c>
      <c r="H239" s="187">
        <v>90</v>
      </c>
      <c r="I239" s="178"/>
      <c r="J239" s="179">
        <f>ROUND(I239*H239,2)</f>
        <v>0</v>
      </c>
      <c r="K239" s="175" t="s">
        <v>135</v>
      </c>
      <c r="L239" s="35"/>
      <c r="M239" s="180" t="s">
        <v>20</v>
      </c>
      <c r="N239" s="181" t="s">
        <v>43</v>
      </c>
      <c r="O239" s="36"/>
      <c r="P239" s="182">
        <f>O239*H239</f>
        <v>0</v>
      </c>
      <c r="Q239" s="182">
        <v>0.23058</v>
      </c>
      <c r="R239" s="182">
        <f>Q239*H239</f>
        <v>20.752200000000002</v>
      </c>
      <c r="S239" s="182">
        <v>0</v>
      </c>
      <c r="T239" s="183">
        <f>S239*H239</f>
        <v>0</v>
      </c>
      <c r="AR239" s="18" t="s">
        <v>158</v>
      </c>
      <c r="AT239" s="18" t="s">
        <v>132</v>
      </c>
      <c r="AU239" s="18" t="s">
        <v>79</v>
      </c>
      <c r="AY239" s="18" t="s">
        <v>129</v>
      </c>
      <c r="BE239" s="184">
        <f>IF(N239="základní",J239,0)</f>
        <v>0</v>
      </c>
      <c r="BF239" s="184">
        <f>IF(N239="snížená",J239,0)</f>
        <v>0</v>
      </c>
      <c r="BG239" s="184">
        <f>IF(N239="zákl. přenesená",J239,0)</f>
        <v>0</v>
      </c>
      <c r="BH239" s="184">
        <f>IF(N239="sníž. přenesená",J239,0)</f>
        <v>0</v>
      </c>
      <c r="BI239" s="184">
        <f>IF(N239="nulová",J239,0)</f>
        <v>0</v>
      </c>
      <c r="BJ239" s="18" t="s">
        <v>22</v>
      </c>
      <c r="BK239" s="184">
        <f>ROUND(I239*H239,2)</f>
        <v>0</v>
      </c>
      <c r="BL239" s="18" t="s">
        <v>158</v>
      </c>
      <c r="BM239" s="18" t="s">
        <v>391</v>
      </c>
    </row>
    <row r="240" spans="2:47" s="1" customFormat="1" ht="39.75" customHeight="1">
      <c r="B240" s="35"/>
      <c r="D240" s="185" t="s">
        <v>138</v>
      </c>
      <c r="F240" s="186" t="s">
        <v>392</v>
      </c>
      <c r="I240" s="146"/>
      <c r="L240" s="35"/>
      <c r="M240" s="64"/>
      <c r="N240" s="36"/>
      <c r="O240" s="36"/>
      <c r="P240" s="36"/>
      <c r="Q240" s="36"/>
      <c r="R240" s="36"/>
      <c r="S240" s="36"/>
      <c r="T240" s="65"/>
      <c r="AT240" s="18" t="s">
        <v>138</v>
      </c>
      <c r="AU240" s="18" t="s">
        <v>79</v>
      </c>
    </row>
    <row r="241" spans="2:51" s="12" customFormat="1" ht="20.25" customHeight="1">
      <c r="B241" s="188"/>
      <c r="D241" s="185" t="s">
        <v>152</v>
      </c>
      <c r="E241" s="189" t="s">
        <v>20</v>
      </c>
      <c r="F241" s="190" t="s">
        <v>393</v>
      </c>
      <c r="H241" s="191" t="s">
        <v>20</v>
      </c>
      <c r="I241" s="192"/>
      <c r="L241" s="188"/>
      <c r="M241" s="193"/>
      <c r="N241" s="194"/>
      <c r="O241" s="194"/>
      <c r="P241" s="194"/>
      <c r="Q241" s="194"/>
      <c r="R241" s="194"/>
      <c r="S241" s="194"/>
      <c r="T241" s="195"/>
      <c r="AT241" s="191" t="s">
        <v>152</v>
      </c>
      <c r="AU241" s="191" t="s">
        <v>79</v>
      </c>
      <c r="AV241" s="12" t="s">
        <v>22</v>
      </c>
      <c r="AW241" s="12" t="s">
        <v>36</v>
      </c>
      <c r="AX241" s="12" t="s">
        <v>72</v>
      </c>
      <c r="AY241" s="191" t="s">
        <v>129</v>
      </c>
    </row>
    <row r="242" spans="2:51" s="13" customFormat="1" ht="20.25" customHeight="1">
      <c r="B242" s="196"/>
      <c r="D242" s="185" t="s">
        <v>152</v>
      </c>
      <c r="E242" s="197" t="s">
        <v>20</v>
      </c>
      <c r="F242" s="198" t="s">
        <v>394</v>
      </c>
      <c r="H242" s="199">
        <v>90</v>
      </c>
      <c r="I242" s="200"/>
      <c r="L242" s="196"/>
      <c r="M242" s="201"/>
      <c r="N242" s="202"/>
      <c r="O242" s="202"/>
      <c r="P242" s="202"/>
      <c r="Q242" s="202"/>
      <c r="R242" s="202"/>
      <c r="S242" s="202"/>
      <c r="T242" s="203"/>
      <c r="AT242" s="197" t="s">
        <v>152</v>
      </c>
      <c r="AU242" s="197" t="s">
        <v>79</v>
      </c>
      <c r="AV242" s="13" t="s">
        <v>79</v>
      </c>
      <c r="AW242" s="13" t="s">
        <v>36</v>
      </c>
      <c r="AX242" s="13" t="s">
        <v>72</v>
      </c>
      <c r="AY242" s="197" t="s">
        <v>129</v>
      </c>
    </row>
    <row r="243" spans="2:51" s="14" customFormat="1" ht="20.25" customHeight="1">
      <c r="B243" s="204"/>
      <c r="D243" s="214" t="s">
        <v>152</v>
      </c>
      <c r="E243" s="217" t="s">
        <v>20</v>
      </c>
      <c r="F243" s="218" t="s">
        <v>157</v>
      </c>
      <c r="H243" s="219">
        <v>90</v>
      </c>
      <c r="I243" s="208"/>
      <c r="L243" s="204"/>
      <c r="M243" s="220"/>
      <c r="N243" s="221"/>
      <c r="O243" s="221"/>
      <c r="P243" s="221"/>
      <c r="Q243" s="221"/>
      <c r="R243" s="221"/>
      <c r="S243" s="221"/>
      <c r="T243" s="222"/>
      <c r="AT243" s="212" t="s">
        <v>152</v>
      </c>
      <c r="AU243" s="212" t="s">
        <v>79</v>
      </c>
      <c r="AV243" s="14" t="s">
        <v>158</v>
      </c>
      <c r="AW243" s="14" t="s">
        <v>36</v>
      </c>
      <c r="AX243" s="14" t="s">
        <v>22</v>
      </c>
      <c r="AY243" s="212" t="s">
        <v>129</v>
      </c>
    </row>
    <row r="244" spans="2:65" s="1" customFormat="1" ht="20.25" customHeight="1">
      <c r="B244" s="172"/>
      <c r="C244" s="173" t="s">
        <v>395</v>
      </c>
      <c r="D244" s="173" t="s">
        <v>132</v>
      </c>
      <c r="E244" s="174" t="s">
        <v>396</v>
      </c>
      <c r="F244" s="175" t="s">
        <v>397</v>
      </c>
      <c r="G244" s="176" t="s">
        <v>180</v>
      </c>
      <c r="H244" s="187">
        <v>4620</v>
      </c>
      <c r="I244" s="178"/>
      <c r="J244" s="179">
        <f>ROUND(I244*H244,2)</f>
        <v>0</v>
      </c>
      <c r="K244" s="175" t="s">
        <v>135</v>
      </c>
      <c r="L244" s="35"/>
      <c r="M244" s="180" t="s">
        <v>20</v>
      </c>
      <c r="N244" s="181" t="s">
        <v>43</v>
      </c>
      <c r="O244" s="36"/>
      <c r="P244" s="182">
        <f>O244*H244</f>
        <v>0</v>
      </c>
      <c r="Q244" s="182">
        <v>0.00022</v>
      </c>
      <c r="R244" s="182">
        <f>Q244*H244</f>
        <v>1.0164</v>
      </c>
      <c r="S244" s="182">
        <v>0</v>
      </c>
      <c r="T244" s="183">
        <f>S244*H244</f>
        <v>0</v>
      </c>
      <c r="AR244" s="18" t="s">
        <v>158</v>
      </c>
      <c r="AT244" s="18" t="s">
        <v>132</v>
      </c>
      <c r="AU244" s="18" t="s">
        <v>79</v>
      </c>
      <c r="AY244" s="18" t="s">
        <v>129</v>
      </c>
      <c r="BE244" s="184">
        <f>IF(N244="základní",J244,0)</f>
        <v>0</v>
      </c>
      <c r="BF244" s="184">
        <f>IF(N244="snížená",J244,0)</f>
        <v>0</v>
      </c>
      <c r="BG244" s="184">
        <f>IF(N244="zákl. přenesená",J244,0)</f>
        <v>0</v>
      </c>
      <c r="BH244" s="184">
        <f>IF(N244="sníž. přenesená",J244,0)</f>
        <v>0</v>
      </c>
      <c r="BI244" s="184">
        <f>IF(N244="nulová",J244,0)</f>
        <v>0</v>
      </c>
      <c r="BJ244" s="18" t="s">
        <v>22</v>
      </c>
      <c r="BK244" s="184">
        <f>ROUND(I244*H244,2)</f>
        <v>0</v>
      </c>
      <c r="BL244" s="18" t="s">
        <v>158</v>
      </c>
      <c r="BM244" s="18" t="s">
        <v>398</v>
      </c>
    </row>
    <row r="245" spans="2:47" s="1" customFormat="1" ht="28.5" customHeight="1">
      <c r="B245" s="35"/>
      <c r="D245" s="185" t="s">
        <v>138</v>
      </c>
      <c r="F245" s="186" t="s">
        <v>399</v>
      </c>
      <c r="I245" s="146"/>
      <c r="L245" s="35"/>
      <c r="M245" s="64"/>
      <c r="N245" s="36"/>
      <c r="O245" s="36"/>
      <c r="P245" s="36"/>
      <c r="Q245" s="36"/>
      <c r="R245" s="36"/>
      <c r="S245" s="36"/>
      <c r="T245" s="65"/>
      <c r="AT245" s="18" t="s">
        <v>138</v>
      </c>
      <c r="AU245" s="18" t="s">
        <v>79</v>
      </c>
    </row>
    <row r="246" spans="2:47" s="1" customFormat="1" ht="74.25" customHeight="1">
      <c r="B246" s="35"/>
      <c r="D246" s="214" t="s">
        <v>183</v>
      </c>
      <c r="F246" s="215" t="s">
        <v>400</v>
      </c>
      <c r="I246" s="146"/>
      <c r="L246" s="35"/>
      <c r="M246" s="64"/>
      <c r="N246" s="36"/>
      <c r="O246" s="36"/>
      <c r="P246" s="36"/>
      <c r="Q246" s="36"/>
      <c r="R246" s="36"/>
      <c r="S246" s="36"/>
      <c r="T246" s="65"/>
      <c r="AT246" s="18" t="s">
        <v>183</v>
      </c>
      <c r="AU246" s="18" t="s">
        <v>79</v>
      </c>
    </row>
    <row r="247" spans="2:65" s="1" customFormat="1" ht="20.25" customHeight="1">
      <c r="B247" s="172"/>
      <c r="C247" s="227" t="s">
        <v>401</v>
      </c>
      <c r="D247" s="227" t="s">
        <v>325</v>
      </c>
      <c r="E247" s="228" t="s">
        <v>402</v>
      </c>
      <c r="F247" s="229" t="s">
        <v>403</v>
      </c>
      <c r="G247" s="230" t="s">
        <v>180</v>
      </c>
      <c r="H247" s="231">
        <v>5313</v>
      </c>
      <c r="I247" s="232"/>
      <c r="J247" s="233">
        <f>ROUND(I247*H247,2)</f>
        <v>0</v>
      </c>
      <c r="K247" s="229" t="s">
        <v>135</v>
      </c>
      <c r="L247" s="234"/>
      <c r="M247" s="235" t="s">
        <v>20</v>
      </c>
      <c r="N247" s="236" t="s">
        <v>43</v>
      </c>
      <c r="O247" s="36"/>
      <c r="P247" s="182">
        <f>O247*H247</f>
        <v>0</v>
      </c>
      <c r="Q247" s="182">
        <v>0.0006</v>
      </c>
      <c r="R247" s="182">
        <f>Q247*H247</f>
        <v>3.1877999999999997</v>
      </c>
      <c r="S247" s="182">
        <v>0</v>
      </c>
      <c r="T247" s="183">
        <f>S247*H247</f>
        <v>0</v>
      </c>
      <c r="AR247" s="18" t="s">
        <v>225</v>
      </c>
      <c r="AT247" s="18" t="s">
        <v>325</v>
      </c>
      <c r="AU247" s="18" t="s">
        <v>79</v>
      </c>
      <c r="AY247" s="18" t="s">
        <v>129</v>
      </c>
      <c r="BE247" s="184">
        <f>IF(N247="základní",J247,0)</f>
        <v>0</v>
      </c>
      <c r="BF247" s="184">
        <f>IF(N247="snížená",J247,0)</f>
        <v>0</v>
      </c>
      <c r="BG247" s="184">
        <f>IF(N247="zákl. přenesená",J247,0)</f>
        <v>0</v>
      </c>
      <c r="BH247" s="184">
        <f>IF(N247="sníž. přenesená",J247,0)</f>
        <v>0</v>
      </c>
      <c r="BI247" s="184">
        <f>IF(N247="nulová",J247,0)</f>
        <v>0</v>
      </c>
      <c r="BJ247" s="18" t="s">
        <v>22</v>
      </c>
      <c r="BK247" s="184">
        <f>ROUND(I247*H247,2)</f>
        <v>0</v>
      </c>
      <c r="BL247" s="18" t="s">
        <v>158</v>
      </c>
      <c r="BM247" s="18" t="s">
        <v>404</v>
      </c>
    </row>
    <row r="248" spans="2:47" s="1" customFormat="1" ht="39.75" customHeight="1">
      <c r="B248" s="35"/>
      <c r="D248" s="185" t="s">
        <v>138</v>
      </c>
      <c r="F248" s="186" t="s">
        <v>405</v>
      </c>
      <c r="I248" s="146"/>
      <c r="L248" s="35"/>
      <c r="M248" s="64"/>
      <c r="N248" s="36"/>
      <c r="O248" s="36"/>
      <c r="P248" s="36"/>
      <c r="Q248" s="36"/>
      <c r="R248" s="36"/>
      <c r="S248" s="36"/>
      <c r="T248" s="65"/>
      <c r="AT248" s="18" t="s">
        <v>138</v>
      </c>
      <c r="AU248" s="18" t="s">
        <v>79</v>
      </c>
    </row>
    <row r="249" spans="2:51" s="13" customFormat="1" ht="20.25" customHeight="1">
      <c r="B249" s="196"/>
      <c r="D249" s="214" t="s">
        <v>152</v>
      </c>
      <c r="F249" s="223" t="s">
        <v>406</v>
      </c>
      <c r="H249" s="224">
        <v>5313</v>
      </c>
      <c r="I249" s="200"/>
      <c r="L249" s="196"/>
      <c r="M249" s="201"/>
      <c r="N249" s="202"/>
      <c r="O249" s="202"/>
      <c r="P249" s="202"/>
      <c r="Q249" s="202"/>
      <c r="R249" s="202"/>
      <c r="S249" s="202"/>
      <c r="T249" s="203"/>
      <c r="AT249" s="197" t="s">
        <v>152</v>
      </c>
      <c r="AU249" s="197" t="s">
        <v>79</v>
      </c>
      <c r="AV249" s="13" t="s">
        <v>79</v>
      </c>
      <c r="AW249" s="13" t="s">
        <v>4</v>
      </c>
      <c r="AX249" s="13" t="s">
        <v>22</v>
      </c>
      <c r="AY249" s="197" t="s">
        <v>129</v>
      </c>
    </row>
    <row r="250" spans="2:65" s="1" customFormat="1" ht="20.25" customHeight="1">
      <c r="B250" s="172"/>
      <c r="C250" s="173" t="s">
        <v>407</v>
      </c>
      <c r="D250" s="173" t="s">
        <v>132</v>
      </c>
      <c r="E250" s="174" t="s">
        <v>408</v>
      </c>
      <c r="F250" s="175" t="s">
        <v>409</v>
      </c>
      <c r="G250" s="176" t="s">
        <v>204</v>
      </c>
      <c r="H250" s="187">
        <v>1.924</v>
      </c>
      <c r="I250" s="178"/>
      <c r="J250" s="179">
        <f>ROUND(I250*H250,2)</f>
        <v>0</v>
      </c>
      <c r="K250" s="175" t="s">
        <v>135</v>
      </c>
      <c r="L250" s="35"/>
      <c r="M250" s="180" t="s">
        <v>20</v>
      </c>
      <c r="N250" s="181" t="s">
        <v>43</v>
      </c>
      <c r="O250" s="36"/>
      <c r="P250" s="182">
        <f>O250*H250</f>
        <v>0</v>
      </c>
      <c r="Q250" s="182">
        <v>1.98</v>
      </c>
      <c r="R250" s="182">
        <f>Q250*H250</f>
        <v>3.80952</v>
      </c>
      <c r="S250" s="182">
        <v>0</v>
      </c>
      <c r="T250" s="183">
        <f>S250*H250</f>
        <v>0</v>
      </c>
      <c r="AR250" s="18" t="s">
        <v>158</v>
      </c>
      <c r="AT250" s="18" t="s">
        <v>132</v>
      </c>
      <c r="AU250" s="18" t="s">
        <v>79</v>
      </c>
      <c r="AY250" s="18" t="s">
        <v>129</v>
      </c>
      <c r="BE250" s="184">
        <f>IF(N250="základní",J250,0)</f>
        <v>0</v>
      </c>
      <c r="BF250" s="184">
        <f>IF(N250="snížená",J250,0)</f>
        <v>0</v>
      </c>
      <c r="BG250" s="184">
        <f>IF(N250="zákl. přenesená",J250,0)</f>
        <v>0</v>
      </c>
      <c r="BH250" s="184">
        <f>IF(N250="sníž. přenesená",J250,0)</f>
        <v>0</v>
      </c>
      <c r="BI250" s="184">
        <f>IF(N250="nulová",J250,0)</f>
        <v>0</v>
      </c>
      <c r="BJ250" s="18" t="s">
        <v>22</v>
      </c>
      <c r="BK250" s="184">
        <f>ROUND(I250*H250,2)</f>
        <v>0</v>
      </c>
      <c r="BL250" s="18" t="s">
        <v>158</v>
      </c>
      <c r="BM250" s="18" t="s">
        <v>410</v>
      </c>
    </row>
    <row r="251" spans="2:47" s="1" customFormat="1" ht="28.5" customHeight="1">
      <c r="B251" s="35"/>
      <c r="D251" s="185" t="s">
        <v>138</v>
      </c>
      <c r="F251" s="186" t="s">
        <v>411</v>
      </c>
      <c r="I251" s="146"/>
      <c r="L251" s="35"/>
      <c r="M251" s="64"/>
      <c r="N251" s="36"/>
      <c r="O251" s="36"/>
      <c r="P251" s="36"/>
      <c r="Q251" s="36"/>
      <c r="R251" s="36"/>
      <c r="S251" s="36"/>
      <c r="T251" s="65"/>
      <c r="AT251" s="18" t="s">
        <v>138</v>
      </c>
      <c r="AU251" s="18" t="s">
        <v>79</v>
      </c>
    </row>
    <row r="252" spans="2:47" s="1" customFormat="1" ht="63" customHeight="1">
      <c r="B252" s="35"/>
      <c r="D252" s="185" t="s">
        <v>183</v>
      </c>
      <c r="F252" s="216" t="s">
        <v>412</v>
      </c>
      <c r="I252" s="146"/>
      <c r="L252" s="35"/>
      <c r="M252" s="64"/>
      <c r="N252" s="36"/>
      <c r="O252" s="36"/>
      <c r="P252" s="36"/>
      <c r="Q252" s="36"/>
      <c r="R252" s="36"/>
      <c r="S252" s="36"/>
      <c r="T252" s="65"/>
      <c r="AT252" s="18" t="s">
        <v>183</v>
      </c>
      <c r="AU252" s="18" t="s">
        <v>79</v>
      </c>
    </row>
    <row r="253" spans="2:51" s="12" customFormat="1" ht="20.25" customHeight="1">
      <c r="B253" s="188"/>
      <c r="D253" s="185" t="s">
        <v>152</v>
      </c>
      <c r="E253" s="189" t="s">
        <v>20</v>
      </c>
      <c r="F253" s="190" t="s">
        <v>413</v>
      </c>
      <c r="H253" s="191" t="s">
        <v>20</v>
      </c>
      <c r="I253" s="192"/>
      <c r="L253" s="188"/>
      <c r="M253" s="193"/>
      <c r="N253" s="194"/>
      <c r="O253" s="194"/>
      <c r="P253" s="194"/>
      <c r="Q253" s="194"/>
      <c r="R253" s="194"/>
      <c r="S253" s="194"/>
      <c r="T253" s="195"/>
      <c r="AT253" s="191" t="s">
        <v>152</v>
      </c>
      <c r="AU253" s="191" t="s">
        <v>79</v>
      </c>
      <c r="AV253" s="12" t="s">
        <v>22</v>
      </c>
      <c r="AW253" s="12" t="s">
        <v>36</v>
      </c>
      <c r="AX253" s="12" t="s">
        <v>72</v>
      </c>
      <c r="AY253" s="191" t="s">
        <v>129</v>
      </c>
    </row>
    <row r="254" spans="2:51" s="13" customFormat="1" ht="20.25" customHeight="1">
      <c r="B254" s="196"/>
      <c r="D254" s="185" t="s">
        <v>152</v>
      </c>
      <c r="E254" s="197" t="s">
        <v>20</v>
      </c>
      <c r="F254" s="198" t="s">
        <v>414</v>
      </c>
      <c r="H254" s="199">
        <v>1.76</v>
      </c>
      <c r="I254" s="200"/>
      <c r="L254" s="196"/>
      <c r="M254" s="201"/>
      <c r="N254" s="202"/>
      <c r="O254" s="202"/>
      <c r="P254" s="202"/>
      <c r="Q254" s="202"/>
      <c r="R254" s="202"/>
      <c r="S254" s="202"/>
      <c r="T254" s="203"/>
      <c r="AT254" s="197" t="s">
        <v>152</v>
      </c>
      <c r="AU254" s="197" t="s">
        <v>79</v>
      </c>
      <c r="AV254" s="13" t="s">
        <v>79</v>
      </c>
      <c r="AW254" s="13" t="s">
        <v>36</v>
      </c>
      <c r="AX254" s="13" t="s">
        <v>72</v>
      </c>
      <c r="AY254" s="197" t="s">
        <v>129</v>
      </c>
    </row>
    <row r="255" spans="2:51" s="13" customFormat="1" ht="20.25" customHeight="1">
      <c r="B255" s="196"/>
      <c r="D255" s="185" t="s">
        <v>152</v>
      </c>
      <c r="E255" s="197" t="s">
        <v>20</v>
      </c>
      <c r="F255" s="198" t="s">
        <v>415</v>
      </c>
      <c r="H255" s="199">
        <v>0.164</v>
      </c>
      <c r="I255" s="200"/>
      <c r="L255" s="196"/>
      <c r="M255" s="201"/>
      <c r="N255" s="202"/>
      <c r="O255" s="202"/>
      <c r="P255" s="202"/>
      <c r="Q255" s="202"/>
      <c r="R255" s="202"/>
      <c r="S255" s="202"/>
      <c r="T255" s="203"/>
      <c r="AT255" s="197" t="s">
        <v>152</v>
      </c>
      <c r="AU255" s="197" t="s">
        <v>79</v>
      </c>
      <c r="AV255" s="13" t="s">
        <v>79</v>
      </c>
      <c r="AW255" s="13" t="s">
        <v>36</v>
      </c>
      <c r="AX255" s="13" t="s">
        <v>72</v>
      </c>
      <c r="AY255" s="197" t="s">
        <v>129</v>
      </c>
    </row>
    <row r="256" spans="2:51" s="14" customFormat="1" ht="20.25" customHeight="1">
      <c r="B256" s="204"/>
      <c r="D256" s="214" t="s">
        <v>152</v>
      </c>
      <c r="E256" s="217" t="s">
        <v>20</v>
      </c>
      <c r="F256" s="218" t="s">
        <v>157</v>
      </c>
      <c r="H256" s="219">
        <v>1.924</v>
      </c>
      <c r="I256" s="208"/>
      <c r="L256" s="204"/>
      <c r="M256" s="220"/>
      <c r="N256" s="221"/>
      <c r="O256" s="221"/>
      <c r="P256" s="221"/>
      <c r="Q256" s="221"/>
      <c r="R256" s="221"/>
      <c r="S256" s="221"/>
      <c r="T256" s="222"/>
      <c r="AT256" s="212" t="s">
        <v>152</v>
      </c>
      <c r="AU256" s="212" t="s">
        <v>79</v>
      </c>
      <c r="AV256" s="14" t="s">
        <v>158</v>
      </c>
      <c r="AW256" s="14" t="s">
        <v>36</v>
      </c>
      <c r="AX256" s="14" t="s">
        <v>22</v>
      </c>
      <c r="AY256" s="212" t="s">
        <v>129</v>
      </c>
    </row>
    <row r="257" spans="2:65" s="1" customFormat="1" ht="20.25" customHeight="1">
      <c r="B257" s="172"/>
      <c r="C257" s="173" t="s">
        <v>416</v>
      </c>
      <c r="D257" s="173" t="s">
        <v>132</v>
      </c>
      <c r="E257" s="174" t="s">
        <v>417</v>
      </c>
      <c r="F257" s="175" t="s">
        <v>418</v>
      </c>
      <c r="G257" s="176" t="s">
        <v>180</v>
      </c>
      <c r="H257" s="187">
        <v>69.21</v>
      </c>
      <c r="I257" s="178"/>
      <c r="J257" s="179">
        <f>ROUND(I257*H257,2)</f>
        <v>0</v>
      </c>
      <c r="K257" s="175" t="s">
        <v>20</v>
      </c>
      <c r="L257" s="35"/>
      <c r="M257" s="180" t="s">
        <v>20</v>
      </c>
      <c r="N257" s="181" t="s">
        <v>43</v>
      </c>
      <c r="O257" s="36"/>
      <c r="P257" s="182">
        <f>O257*H257</f>
        <v>0</v>
      </c>
      <c r="Q257" s="182">
        <v>0.032</v>
      </c>
      <c r="R257" s="182">
        <f>Q257*H257</f>
        <v>2.21472</v>
      </c>
      <c r="S257" s="182">
        <v>0</v>
      </c>
      <c r="T257" s="183">
        <f>S257*H257</f>
        <v>0</v>
      </c>
      <c r="AR257" s="18" t="s">
        <v>158</v>
      </c>
      <c r="AT257" s="18" t="s">
        <v>132</v>
      </c>
      <c r="AU257" s="18" t="s">
        <v>79</v>
      </c>
      <c r="AY257" s="18" t="s">
        <v>129</v>
      </c>
      <c r="BE257" s="184">
        <f>IF(N257="základní",J257,0)</f>
        <v>0</v>
      </c>
      <c r="BF257" s="184">
        <f>IF(N257="snížená",J257,0)</f>
        <v>0</v>
      </c>
      <c r="BG257" s="184">
        <f>IF(N257="zákl. přenesená",J257,0)</f>
        <v>0</v>
      </c>
      <c r="BH257" s="184">
        <f>IF(N257="sníž. přenesená",J257,0)</f>
        <v>0</v>
      </c>
      <c r="BI257" s="184">
        <f>IF(N257="nulová",J257,0)</f>
        <v>0</v>
      </c>
      <c r="BJ257" s="18" t="s">
        <v>22</v>
      </c>
      <c r="BK257" s="184">
        <f>ROUND(I257*H257,2)</f>
        <v>0</v>
      </c>
      <c r="BL257" s="18" t="s">
        <v>158</v>
      </c>
      <c r="BM257" s="18" t="s">
        <v>419</v>
      </c>
    </row>
    <row r="258" spans="2:47" s="1" customFormat="1" ht="39.75" customHeight="1">
      <c r="B258" s="35"/>
      <c r="D258" s="185" t="s">
        <v>138</v>
      </c>
      <c r="F258" s="186" t="s">
        <v>420</v>
      </c>
      <c r="I258" s="146"/>
      <c r="L258" s="35"/>
      <c r="M258" s="64"/>
      <c r="N258" s="36"/>
      <c r="O258" s="36"/>
      <c r="P258" s="36"/>
      <c r="Q258" s="36"/>
      <c r="R258" s="36"/>
      <c r="S258" s="36"/>
      <c r="T258" s="65"/>
      <c r="AT258" s="18" t="s">
        <v>138</v>
      </c>
      <c r="AU258" s="18" t="s">
        <v>79</v>
      </c>
    </row>
    <row r="259" spans="2:51" s="13" customFormat="1" ht="20.25" customHeight="1">
      <c r="B259" s="196"/>
      <c r="D259" s="185" t="s">
        <v>152</v>
      </c>
      <c r="E259" s="197" t="s">
        <v>20</v>
      </c>
      <c r="F259" s="198" t="s">
        <v>421</v>
      </c>
      <c r="H259" s="199">
        <v>69.21</v>
      </c>
      <c r="I259" s="200"/>
      <c r="L259" s="196"/>
      <c r="M259" s="201"/>
      <c r="N259" s="202"/>
      <c r="O259" s="202"/>
      <c r="P259" s="202"/>
      <c r="Q259" s="202"/>
      <c r="R259" s="202"/>
      <c r="S259" s="202"/>
      <c r="T259" s="203"/>
      <c r="AT259" s="197" t="s">
        <v>152</v>
      </c>
      <c r="AU259" s="197" t="s">
        <v>79</v>
      </c>
      <c r="AV259" s="13" t="s">
        <v>79</v>
      </c>
      <c r="AW259" s="13" t="s">
        <v>36</v>
      </c>
      <c r="AX259" s="13" t="s">
        <v>72</v>
      </c>
      <c r="AY259" s="197" t="s">
        <v>129</v>
      </c>
    </row>
    <row r="260" spans="2:51" s="14" customFormat="1" ht="20.25" customHeight="1">
      <c r="B260" s="204"/>
      <c r="D260" s="185" t="s">
        <v>152</v>
      </c>
      <c r="E260" s="205" t="s">
        <v>20</v>
      </c>
      <c r="F260" s="206" t="s">
        <v>157</v>
      </c>
      <c r="H260" s="207">
        <v>69.21</v>
      </c>
      <c r="I260" s="208"/>
      <c r="L260" s="204"/>
      <c r="M260" s="220"/>
      <c r="N260" s="221"/>
      <c r="O260" s="221"/>
      <c r="P260" s="221"/>
      <c r="Q260" s="221"/>
      <c r="R260" s="221"/>
      <c r="S260" s="221"/>
      <c r="T260" s="222"/>
      <c r="AT260" s="212" t="s">
        <v>152</v>
      </c>
      <c r="AU260" s="212" t="s">
        <v>79</v>
      </c>
      <c r="AV260" s="14" t="s">
        <v>158</v>
      </c>
      <c r="AW260" s="14" t="s">
        <v>36</v>
      </c>
      <c r="AX260" s="14" t="s">
        <v>22</v>
      </c>
      <c r="AY260" s="212" t="s">
        <v>129</v>
      </c>
    </row>
    <row r="261" spans="2:63" s="11" customFormat="1" ht="29.25" customHeight="1">
      <c r="B261" s="158"/>
      <c r="D261" s="169" t="s">
        <v>71</v>
      </c>
      <c r="E261" s="170" t="s">
        <v>147</v>
      </c>
      <c r="F261" s="170" t="s">
        <v>422</v>
      </c>
      <c r="I261" s="161"/>
      <c r="J261" s="171">
        <f>BK261</f>
        <v>0</v>
      </c>
      <c r="L261" s="158"/>
      <c r="M261" s="163"/>
      <c r="N261" s="164"/>
      <c r="O261" s="164"/>
      <c r="P261" s="165">
        <f>SUM(P262:P286)</f>
        <v>0</v>
      </c>
      <c r="Q261" s="164"/>
      <c r="R261" s="165">
        <f>SUM(R262:R286)</f>
        <v>72.68032455000001</v>
      </c>
      <c r="S261" s="164"/>
      <c r="T261" s="166">
        <f>SUM(T262:T286)</f>
        <v>0</v>
      </c>
      <c r="AR261" s="159" t="s">
        <v>22</v>
      </c>
      <c r="AT261" s="167" t="s">
        <v>71</v>
      </c>
      <c r="AU261" s="167" t="s">
        <v>22</v>
      </c>
      <c r="AY261" s="159" t="s">
        <v>129</v>
      </c>
      <c r="BK261" s="168">
        <f>SUM(BK262:BK286)</f>
        <v>0</v>
      </c>
    </row>
    <row r="262" spans="2:65" s="1" customFormat="1" ht="20.25" customHeight="1">
      <c r="B262" s="172"/>
      <c r="C262" s="173" t="s">
        <v>423</v>
      </c>
      <c r="D262" s="173" t="s">
        <v>132</v>
      </c>
      <c r="E262" s="174" t="s">
        <v>424</v>
      </c>
      <c r="F262" s="175" t="s">
        <v>425</v>
      </c>
      <c r="G262" s="176" t="s">
        <v>298</v>
      </c>
      <c r="H262" s="187">
        <v>1.589</v>
      </c>
      <c r="I262" s="178"/>
      <c r="J262" s="179">
        <f>ROUND(I262*H262,2)</f>
        <v>0</v>
      </c>
      <c r="K262" s="175" t="s">
        <v>135</v>
      </c>
      <c r="L262" s="35"/>
      <c r="M262" s="180" t="s">
        <v>20</v>
      </c>
      <c r="N262" s="181" t="s">
        <v>43</v>
      </c>
      <c r="O262" s="36"/>
      <c r="P262" s="182">
        <f>O262*H262</f>
        <v>0</v>
      </c>
      <c r="Q262" s="182">
        <v>1.04715</v>
      </c>
      <c r="R262" s="182">
        <f>Q262*H262</f>
        <v>1.66392135</v>
      </c>
      <c r="S262" s="182">
        <v>0</v>
      </c>
      <c r="T262" s="183">
        <f>S262*H262</f>
        <v>0</v>
      </c>
      <c r="AR262" s="18" t="s">
        <v>158</v>
      </c>
      <c r="AT262" s="18" t="s">
        <v>132</v>
      </c>
      <c r="AU262" s="18" t="s">
        <v>79</v>
      </c>
      <c r="AY262" s="18" t="s">
        <v>129</v>
      </c>
      <c r="BE262" s="184">
        <f>IF(N262="základní",J262,0)</f>
        <v>0</v>
      </c>
      <c r="BF262" s="184">
        <f>IF(N262="snížená",J262,0)</f>
        <v>0</v>
      </c>
      <c r="BG262" s="184">
        <f>IF(N262="zákl. přenesená",J262,0)</f>
        <v>0</v>
      </c>
      <c r="BH262" s="184">
        <f>IF(N262="sníž. přenesená",J262,0)</f>
        <v>0</v>
      </c>
      <c r="BI262" s="184">
        <f>IF(N262="nulová",J262,0)</f>
        <v>0</v>
      </c>
      <c r="BJ262" s="18" t="s">
        <v>22</v>
      </c>
      <c r="BK262" s="184">
        <f>ROUND(I262*H262,2)</f>
        <v>0</v>
      </c>
      <c r="BL262" s="18" t="s">
        <v>158</v>
      </c>
      <c r="BM262" s="18" t="s">
        <v>426</v>
      </c>
    </row>
    <row r="263" spans="2:47" s="1" customFormat="1" ht="28.5" customHeight="1">
      <c r="B263" s="35"/>
      <c r="D263" s="185" t="s">
        <v>138</v>
      </c>
      <c r="F263" s="186" t="s">
        <v>427</v>
      </c>
      <c r="I263" s="146"/>
      <c r="L263" s="35"/>
      <c r="M263" s="64"/>
      <c r="N263" s="36"/>
      <c r="O263" s="36"/>
      <c r="P263" s="36"/>
      <c r="Q263" s="36"/>
      <c r="R263" s="36"/>
      <c r="S263" s="36"/>
      <c r="T263" s="65"/>
      <c r="AT263" s="18" t="s">
        <v>138</v>
      </c>
      <c r="AU263" s="18" t="s">
        <v>79</v>
      </c>
    </row>
    <row r="264" spans="2:51" s="13" customFormat="1" ht="20.25" customHeight="1">
      <c r="B264" s="196"/>
      <c r="D264" s="185" t="s">
        <v>152</v>
      </c>
      <c r="E264" s="197" t="s">
        <v>20</v>
      </c>
      <c r="F264" s="198" t="s">
        <v>428</v>
      </c>
      <c r="H264" s="199">
        <v>1.589</v>
      </c>
      <c r="I264" s="200"/>
      <c r="L264" s="196"/>
      <c r="M264" s="201"/>
      <c r="N264" s="202"/>
      <c r="O264" s="202"/>
      <c r="P264" s="202"/>
      <c r="Q264" s="202"/>
      <c r="R264" s="202"/>
      <c r="S264" s="202"/>
      <c r="T264" s="203"/>
      <c r="AT264" s="197" t="s">
        <v>152</v>
      </c>
      <c r="AU264" s="197" t="s">
        <v>79</v>
      </c>
      <c r="AV264" s="13" t="s">
        <v>79</v>
      </c>
      <c r="AW264" s="13" t="s">
        <v>36</v>
      </c>
      <c r="AX264" s="13" t="s">
        <v>72</v>
      </c>
      <c r="AY264" s="197" t="s">
        <v>129</v>
      </c>
    </row>
    <row r="265" spans="2:51" s="14" customFormat="1" ht="20.25" customHeight="1">
      <c r="B265" s="204"/>
      <c r="D265" s="214" t="s">
        <v>152</v>
      </c>
      <c r="E265" s="217" t="s">
        <v>20</v>
      </c>
      <c r="F265" s="218" t="s">
        <v>157</v>
      </c>
      <c r="H265" s="219">
        <v>1.589</v>
      </c>
      <c r="I265" s="208"/>
      <c r="L265" s="204"/>
      <c r="M265" s="220"/>
      <c r="N265" s="221"/>
      <c r="O265" s="221"/>
      <c r="P265" s="221"/>
      <c r="Q265" s="221"/>
      <c r="R265" s="221"/>
      <c r="S265" s="221"/>
      <c r="T265" s="222"/>
      <c r="AT265" s="212" t="s">
        <v>152</v>
      </c>
      <c r="AU265" s="212" t="s">
        <v>79</v>
      </c>
      <c r="AV265" s="14" t="s">
        <v>158</v>
      </c>
      <c r="AW265" s="14" t="s">
        <v>36</v>
      </c>
      <c r="AX265" s="14" t="s">
        <v>22</v>
      </c>
      <c r="AY265" s="212" t="s">
        <v>129</v>
      </c>
    </row>
    <row r="266" spans="2:65" s="1" customFormat="1" ht="28.5" customHeight="1">
      <c r="B266" s="172"/>
      <c r="C266" s="173" t="s">
        <v>429</v>
      </c>
      <c r="D266" s="173" t="s">
        <v>132</v>
      </c>
      <c r="E266" s="174" t="s">
        <v>430</v>
      </c>
      <c r="F266" s="175" t="s">
        <v>431</v>
      </c>
      <c r="G266" s="176" t="s">
        <v>204</v>
      </c>
      <c r="H266" s="187">
        <v>37.824</v>
      </c>
      <c r="I266" s="178"/>
      <c r="J266" s="179">
        <f>ROUND(I266*H266,2)</f>
        <v>0</v>
      </c>
      <c r="K266" s="175" t="s">
        <v>135</v>
      </c>
      <c r="L266" s="35"/>
      <c r="M266" s="180" t="s">
        <v>20</v>
      </c>
      <c r="N266" s="181" t="s">
        <v>43</v>
      </c>
      <c r="O266" s="36"/>
      <c r="P266" s="182">
        <f>O266*H266</f>
        <v>0</v>
      </c>
      <c r="Q266" s="182">
        <v>0.48255</v>
      </c>
      <c r="R266" s="182">
        <f>Q266*H266</f>
        <v>18.2519712</v>
      </c>
      <c r="S266" s="182">
        <v>0</v>
      </c>
      <c r="T266" s="183">
        <f>S266*H266</f>
        <v>0</v>
      </c>
      <c r="AR266" s="18" t="s">
        <v>158</v>
      </c>
      <c r="AT266" s="18" t="s">
        <v>132</v>
      </c>
      <c r="AU266" s="18" t="s">
        <v>79</v>
      </c>
      <c r="AY266" s="18" t="s">
        <v>129</v>
      </c>
      <c r="BE266" s="184">
        <f>IF(N266="základní",J266,0)</f>
        <v>0</v>
      </c>
      <c r="BF266" s="184">
        <f>IF(N266="snížená",J266,0)</f>
        <v>0</v>
      </c>
      <c r="BG266" s="184">
        <f>IF(N266="zákl. přenesená",J266,0)</f>
        <v>0</v>
      </c>
      <c r="BH266" s="184">
        <f>IF(N266="sníž. přenesená",J266,0)</f>
        <v>0</v>
      </c>
      <c r="BI266" s="184">
        <f>IF(N266="nulová",J266,0)</f>
        <v>0</v>
      </c>
      <c r="BJ266" s="18" t="s">
        <v>22</v>
      </c>
      <c r="BK266" s="184">
        <f>ROUND(I266*H266,2)</f>
        <v>0</v>
      </c>
      <c r="BL266" s="18" t="s">
        <v>158</v>
      </c>
      <c r="BM266" s="18" t="s">
        <v>432</v>
      </c>
    </row>
    <row r="267" spans="2:47" s="1" customFormat="1" ht="28.5" customHeight="1">
      <c r="B267" s="35"/>
      <c r="D267" s="185" t="s">
        <v>138</v>
      </c>
      <c r="F267" s="186" t="s">
        <v>433</v>
      </c>
      <c r="I267" s="146"/>
      <c r="L267" s="35"/>
      <c r="M267" s="64"/>
      <c r="N267" s="36"/>
      <c r="O267" s="36"/>
      <c r="P267" s="36"/>
      <c r="Q267" s="36"/>
      <c r="R267" s="36"/>
      <c r="S267" s="36"/>
      <c r="T267" s="65"/>
      <c r="AT267" s="18" t="s">
        <v>138</v>
      </c>
      <c r="AU267" s="18" t="s">
        <v>79</v>
      </c>
    </row>
    <row r="268" spans="2:47" s="1" customFormat="1" ht="51" customHeight="1">
      <c r="B268" s="35"/>
      <c r="D268" s="185" t="s">
        <v>183</v>
      </c>
      <c r="F268" s="216" t="s">
        <v>434</v>
      </c>
      <c r="I268" s="146"/>
      <c r="L268" s="35"/>
      <c r="M268" s="64"/>
      <c r="N268" s="36"/>
      <c r="O268" s="36"/>
      <c r="P268" s="36"/>
      <c r="Q268" s="36"/>
      <c r="R268" s="36"/>
      <c r="S268" s="36"/>
      <c r="T268" s="65"/>
      <c r="AT268" s="18" t="s">
        <v>183</v>
      </c>
      <c r="AU268" s="18" t="s">
        <v>79</v>
      </c>
    </row>
    <row r="269" spans="2:51" s="13" customFormat="1" ht="20.25" customHeight="1">
      <c r="B269" s="196"/>
      <c r="D269" s="185" t="s">
        <v>152</v>
      </c>
      <c r="E269" s="197" t="s">
        <v>20</v>
      </c>
      <c r="F269" s="198" t="s">
        <v>435</v>
      </c>
      <c r="H269" s="199">
        <v>35.2</v>
      </c>
      <c r="I269" s="200"/>
      <c r="L269" s="196"/>
      <c r="M269" s="201"/>
      <c r="N269" s="202"/>
      <c r="O269" s="202"/>
      <c r="P269" s="202"/>
      <c r="Q269" s="202"/>
      <c r="R269" s="202"/>
      <c r="S269" s="202"/>
      <c r="T269" s="203"/>
      <c r="AT269" s="197" t="s">
        <v>152</v>
      </c>
      <c r="AU269" s="197" t="s">
        <v>79</v>
      </c>
      <c r="AV269" s="13" t="s">
        <v>79</v>
      </c>
      <c r="AW269" s="13" t="s">
        <v>36</v>
      </c>
      <c r="AX269" s="13" t="s">
        <v>72</v>
      </c>
      <c r="AY269" s="197" t="s">
        <v>129</v>
      </c>
    </row>
    <row r="270" spans="2:51" s="13" customFormat="1" ht="20.25" customHeight="1">
      <c r="B270" s="196"/>
      <c r="D270" s="185" t="s">
        <v>152</v>
      </c>
      <c r="E270" s="197" t="s">
        <v>20</v>
      </c>
      <c r="F270" s="198" t="s">
        <v>436</v>
      </c>
      <c r="H270" s="199">
        <v>2.624</v>
      </c>
      <c r="I270" s="200"/>
      <c r="L270" s="196"/>
      <c r="M270" s="201"/>
      <c r="N270" s="202"/>
      <c r="O270" s="202"/>
      <c r="P270" s="202"/>
      <c r="Q270" s="202"/>
      <c r="R270" s="202"/>
      <c r="S270" s="202"/>
      <c r="T270" s="203"/>
      <c r="AT270" s="197" t="s">
        <v>152</v>
      </c>
      <c r="AU270" s="197" t="s">
        <v>79</v>
      </c>
      <c r="AV270" s="13" t="s">
        <v>79</v>
      </c>
      <c r="AW270" s="13" t="s">
        <v>36</v>
      </c>
      <c r="AX270" s="13" t="s">
        <v>72</v>
      </c>
      <c r="AY270" s="197" t="s">
        <v>129</v>
      </c>
    </row>
    <row r="271" spans="2:51" s="14" customFormat="1" ht="20.25" customHeight="1">
      <c r="B271" s="204"/>
      <c r="D271" s="214" t="s">
        <v>152</v>
      </c>
      <c r="E271" s="217" t="s">
        <v>20</v>
      </c>
      <c r="F271" s="218" t="s">
        <v>157</v>
      </c>
      <c r="H271" s="219">
        <v>37.824</v>
      </c>
      <c r="I271" s="208"/>
      <c r="L271" s="204"/>
      <c r="M271" s="220"/>
      <c r="N271" s="221"/>
      <c r="O271" s="221"/>
      <c r="P271" s="221"/>
      <c r="Q271" s="221"/>
      <c r="R271" s="221"/>
      <c r="S271" s="221"/>
      <c r="T271" s="222"/>
      <c r="AT271" s="212" t="s">
        <v>152</v>
      </c>
      <c r="AU271" s="212" t="s">
        <v>79</v>
      </c>
      <c r="AV271" s="14" t="s">
        <v>158</v>
      </c>
      <c r="AW271" s="14" t="s">
        <v>36</v>
      </c>
      <c r="AX271" s="14" t="s">
        <v>22</v>
      </c>
      <c r="AY271" s="212" t="s">
        <v>129</v>
      </c>
    </row>
    <row r="272" spans="2:65" s="1" customFormat="1" ht="20.25" customHeight="1">
      <c r="B272" s="172"/>
      <c r="C272" s="173" t="s">
        <v>437</v>
      </c>
      <c r="D272" s="173" t="s">
        <v>132</v>
      </c>
      <c r="E272" s="174" t="s">
        <v>438</v>
      </c>
      <c r="F272" s="175" t="s">
        <v>439</v>
      </c>
      <c r="G272" s="176" t="s">
        <v>204</v>
      </c>
      <c r="H272" s="187">
        <v>42.24</v>
      </c>
      <c r="I272" s="178"/>
      <c r="J272" s="179">
        <f>ROUND(I272*H272,2)</f>
        <v>0</v>
      </c>
      <c r="K272" s="175" t="s">
        <v>135</v>
      </c>
      <c r="L272" s="35"/>
      <c r="M272" s="180" t="s">
        <v>20</v>
      </c>
      <c r="N272" s="181" t="s">
        <v>43</v>
      </c>
      <c r="O272" s="36"/>
      <c r="P272" s="182">
        <f>O272*H272</f>
        <v>0</v>
      </c>
      <c r="Q272" s="182">
        <v>0</v>
      </c>
      <c r="R272" s="182">
        <f>Q272*H272</f>
        <v>0</v>
      </c>
      <c r="S272" s="182">
        <v>0</v>
      </c>
      <c r="T272" s="183">
        <f>S272*H272</f>
        <v>0</v>
      </c>
      <c r="AR272" s="18" t="s">
        <v>158</v>
      </c>
      <c r="AT272" s="18" t="s">
        <v>132</v>
      </c>
      <c r="AU272" s="18" t="s">
        <v>79</v>
      </c>
      <c r="AY272" s="18" t="s">
        <v>129</v>
      </c>
      <c r="BE272" s="184">
        <f>IF(N272="základní",J272,0)</f>
        <v>0</v>
      </c>
      <c r="BF272" s="184">
        <f>IF(N272="snížená",J272,0)</f>
        <v>0</v>
      </c>
      <c r="BG272" s="184">
        <f>IF(N272="zákl. přenesená",J272,0)</f>
        <v>0</v>
      </c>
      <c r="BH272" s="184">
        <f>IF(N272="sníž. přenesená",J272,0)</f>
        <v>0</v>
      </c>
      <c r="BI272" s="184">
        <f>IF(N272="nulová",J272,0)</f>
        <v>0</v>
      </c>
      <c r="BJ272" s="18" t="s">
        <v>22</v>
      </c>
      <c r="BK272" s="184">
        <f>ROUND(I272*H272,2)</f>
        <v>0</v>
      </c>
      <c r="BL272" s="18" t="s">
        <v>158</v>
      </c>
      <c r="BM272" s="18" t="s">
        <v>440</v>
      </c>
    </row>
    <row r="273" spans="2:47" s="1" customFormat="1" ht="20.25" customHeight="1">
      <c r="B273" s="35"/>
      <c r="D273" s="185" t="s">
        <v>138</v>
      </c>
      <c r="F273" s="186" t="s">
        <v>441</v>
      </c>
      <c r="I273" s="146"/>
      <c r="L273" s="35"/>
      <c r="M273" s="64"/>
      <c r="N273" s="36"/>
      <c r="O273" s="36"/>
      <c r="P273" s="36"/>
      <c r="Q273" s="36"/>
      <c r="R273" s="36"/>
      <c r="S273" s="36"/>
      <c r="T273" s="65"/>
      <c r="AT273" s="18" t="s">
        <v>138</v>
      </c>
      <c r="AU273" s="18" t="s">
        <v>79</v>
      </c>
    </row>
    <row r="274" spans="2:47" s="1" customFormat="1" ht="63" customHeight="1">
      <c r="B274" s="35"/>
      <c r="D274" s="185" t="s">
        <v>183</v>
      </c>
      <c r="F274" s="216" t="s">
        <v>442</v>
      </c>
      <c r="I274" s="146"/>
      <c r="L274" s="35"/>
      <c r="M274" s="64"/>
      <c r="N274" s="36"/>
      <c r="O274" s="36"/>
      <c r="P274" s="36"/>
      <c r="Q274" s="36"/>
      <c r="R274" s="36"/>
      <c r="S274" s="36"/>
      <c r="T274" s="65"/>
      <c r="AT274" s="18" t="s">
        <v>183</v>
      </c>
      <c r="AU274" s="18" t="s">
        <v>79</v>
      </c>
    </row>
    <row r="275" spans="2:51" s="13" customFormat="1" ht="20.25" customHeight="1">
      <c r="B275" s="196"/>
      <c r="D275" s="185" t="s">
        <v>152</v>
      </c>
      <c r="E275" s="197" t="s">
        <v>20</v>
      </c>
      <c r="F275" s="198" t="s">
        <v>443</v>
      </c>
      <c r="H275" s="199">
        <v>42.24</v>
      </c>
      <c r="I275" s="200"/>
      <c r="L275" s="196"/>
      <c r="M275" s="201"/>
      <c r="N275" s="202"/>
      <c r="O275" s="202"/>
      <c r="P275" s="202"/>
      <c r="Q275" s="202"/>
      <c r="R275" s="202"/>
      <c r="S275" s="202"/>
      <c r="T275" s="203"/>
      <c r="AT275" s="197" t="s">
        <v>152</v>
      </c>
      <c r="AU275" s="197" t="s">
        <v>79</v>
      </c>
      <c r="AV275" s="13" t="s">
        <v>79</v>
      </c>
      <c r="AW275" s="13" t="s">
        <v>36</v>
      </c>
      <c r="AX275" s="13" t="s">
        <v>72</v>
      </c>
      <c r="AY275" s="197" t="s">
        <v>129</v>
      </c>
    </row>
    <row r="276" spans="2:51" s="14" customFormat="1" ht="20.25" customHeight="1">
      <c r="B276" s="204"/>
      <c r="D276" s="214" t="s">
        <v>152</v>
      </c>
      <c r="E276" s="217" t="s">
        <v>20</v>
      </c>
      <c r="F276" s="218" t="s">
        <v>157</v>
      </c>
      <c r="H276" s="219">
        <v>42.24</v>
      </c>
      <c r="I276" s="208"/>
      <c r="L276" s="204"/>
      <c r="M276" s="220"/>
      <c r="N276" s="221"/>
      <c r="O276" s="221"/>
      <c r="P276" s="221"/>
      <c r="Q276" s="221"/>
      <c r="R276" s="221"/>
      <c r="S276" s="221"/>
      <c r="T276" s="222"/>
      <c r="AT276" s="212" t="s">
        <v>152</v>
      </c>
      <c r="AU276" s="212" t="s">
        <v>79</v>
      </c>
      <c r="AV276" s="14" t="s">
        <v>158</v>
      </c>
      <c r="AW276" s="14" t="s">
        <v>36</v>
      </c>
      <c r="AX276" s="14" t="s">
        <v>22</v>
      </c>
      <c r="AY276" s="212" t="s">
        <v>129</v>
      </c>
    </row>
    <row r="277" spans="2:65" s="1" customFormat="1" ht="28.5" customHeight="1">
      <c r="B277" s="172"/>
      <c r="C277" s="173" t="s">
        <v>444</v>
      </c>
      <c r="D277" s="173" t="s">
        <v>132</v>
      </c>
      <c r="E277" s="174" t="s">
        <v>445</v>
      </c>
      <c r="F277" s="175" t="s">
        <v>446</v>
      </c>
      <c r="G277" s="176" t="s">
        <v>180</v>
      </c>
      <c r="H277" s="187">
        <v>189.12</v>
      </c>
      <c r="I277" s="178"/>
      <c r="J277" s="179">
        <f>ROUND(I277*H277,2)</f>
        <v>0</v>
      </c>
      <c r="K277" s="175" t="s">
        <v>135</v>
      </c>
      <c r="L277" s="35"/>
      <c r="M277" s="180" t="s">
        <v>20</v>
      </c>
      <c r="N277" s="181" t="s">
        <v>43</v>
      </c>
      <c r="O277" s="36"/>
      <c r="P277" s="182">
        <f>O277*H277</f>
        <v>0</v>
      </c>
      <c r="Q277" s="182">
        <v>0.2631</v>
      </c>
      <c r="R277" s="182">
        <f>Q277*H277</f>
        <v>49.757472</v>
      </c>
      <c r="S277" s="182">
        <v>0</v>
      </c>
      <c r="T277" s="183">
        <f>S277*H277</f>
        <v>0</v>
      </c>
      <c r="AR277" s="18" t="s">
        <v>158</v>
      </c>
      <c r="AT277" s="18" t="s">
        <v>132</v>
      </c>
      <c r="AU277" s="18" t="s">
        <v>79</v>
      </c>
      <c r="AY277" s="18" t="s">
        <v>129</v>
      </c>
      <c r="BE277" s="184">
        <f>IF(N277="základní",J277,0)</f>
        <v>0</v>
      </c>
      <c r="BF277" s="184">
        <f>IF(N277="snížená",J277,0)</f>
        <v>0</v>
      </c>
      <c r="BG277" s="184">
        <f>IF(N277="zákl. přenesená",J277,0)</f>
        <v>0</v>
      </c>
      <c r="BH277" s="184">
        <f>IF(N277="sníž. přenesená",J277,0)</f>
        <v>0</v>
      </c>
      <c r="BI277" s="184">
        <f>IF(N277="nulová",J277,0)</f>
        <v>0</v>
      </c>
      <c r="BJ277" s="18" t="s">
        <v>22</v>
      </c>
      <c r="BK277" s="184">
        <f>ROUND(I277*H277,2)</f>
        <v>0</v>
      </c>
      <c r="BL277" s="18" t="s">
        <v>158</v>
      </c>
      <c r="BM277" s="18" t="s">
        <v>447</v>
      </c>
    </row>
    <row r="278" spans="2:47" s="1" customFormat="1" ht="39.75" customHeight="1">
      <c r="B278" s="35"/>
      <c r="D278" s="185" t="s">
        <v>138</v>
      </c>
      <c r="F278" s="186" t="s">
        <v>448</v>
      </c>
      <c r="I278" s="146"/>
      <c r="L278" s="35"/>
      <c r="M278" s="64"/>
      <c r="N278" s="36"/>
      <c r="O278" s="36"/>
      <c r="P278" s="36"/>
      <c r="Q278" s="36"/>
      <c r="R278" s="36"/>
      <c r="S278" s="36"/>
      <c r="T278" s="65"/>
      <c r="AT278" s="18" t="s">
        <v>138</v>
      </c>
      <c r="AU278" s="18" t="s">
        <v>79</v>
      </c>
    </row>
    <row r="279" spans="2:47" s="1" customFormat="1" ht="131.25" customHeight="1">
      <c r="B279" s="35"/>
      <c r="D279" s="185" t="s">
        <v>183</v>
      </c>
      <c r="F279" s="216" t="s">
        <v>449</v>
      </c>
      <c r="I279" s="146"/>
      <c r="L279" s="35"/>
      <c r="M279" s="64"/>
      <c r="N279" s="36"/>
      <c r="O279" s="36"/>
      <c r="P279" s="36"/>
      <c r="Q279" s="36"/>
      <c r="R279" s="36"/>
      <c r="S279" s="36"/>
      <c r="T279" s="65"/>
      <c r="AT279" s="18" t="s">
        <v>183</v>
      </c>
      <c r="AU279" s="18" t="s">
        <v>79</v>
      </c>
    </row>
    <row r="280" spans="2:51" s="13" customFormat="1" ht="20.25" customHeight="1">
      <c r="B280" s="196"/>
      <c r="D280" s="185" t="s">
        <v>152</v>
      </c>
      <c r="E280" s="197" t="s">
        <v>20</v>
      </c>
      <c r="F280" s="198" t="s">
        <v>450</v>
      </c>
      <c r="H280" s="199">
        <v>176</v>
      </c>
      <c r="I280" s="200"/>
      <c r="L280" s="196"/>
      <c r="M280" s="201"/>
      <c r="N280" s="202"/>
      <c r="O280" s="202"/>
      <c r="P280" s="202"/>
      <c r="Q280" s="202"/>
      <c r="R280" s="202"/>
      <c r="S280" s="202"/>
      <c r="T280" s="203"/>
      <c r="AT280" s="197" t="s">
        <v>152</v>
      </c>
      <c r="AU280" s="197" t="s">
        <v>79</v>
      </c>
      <c r="AV280" s="13" t="s">
        <v>79</v>
      </c>
      <c r="AW280" s="13" t="s">
        <v>36</v>
      </c>
      <c r="AX280" s="13" t="s">
        <v>72</v>
      </c>
      <c r="AY280" s="197" t="s">
        <v>129</v>
      </c>
    </row>
    <row r="281" spans="2:51" s="12" customFormat="1" ht="20.25" customHeight="1">
      <c r="B281" s="188"/>
      <c r="D281" s="185" t="s">
        <v>152</v>
      </c>
      <c r="E281" s="189" t="s">
        <v>20</v>
      </c>
      <c r="F281" s="190" t="s">
        <v>451</v>
      </c>
      <c r="H281" s="191" t="s">
        <v>20</v>
      </c>
      <c r="I281" s="192"/>
      <c r="L281" s="188"/>
      <c r="M281" s="193"/>
      <c r="N281" s="194"/>
      <c r="O281" s="194"/>
      <c r="P281" s="194"/>
      <c r="Q281" s="194"/>
      <c r="R281" s="194"/>
      <c r="S281" s="194"/>
      <c r="T281" s="195"/>
      <c r="AT281" s="191" t="s">
        <v>152</v>
      </c>
      <c r="AU281" s="191" t="s">
        <v>79</v>
      </c>
      <c r="AV281" s="12" t="s">
        <v>22</v>
      </c>
      <c r="AW281" s="12" t="s">
        <v>36</v>
      </c>
      <c r="AX281" s="12" t="s">
        <v>72</v>
      </c>
      <c r="AY281" s="191" t="s">
        <v>129</v>
      </c>
    </row>
    <row r="282" spans="2:51" s="13" customFormat="1" ht="20.25" customHeight="1">
      <c r="B282" s="196"/>
      <c r="D282" s="185" t="s">
        <v>152</v>
      </c>
      <c r="E282" s="197" t="s">
        <v>20</v>
      </c>
      <c r="F282" s="198" t="s">
        <v>452</v>
      </c>
      <c r="H282" s="199">
        <v>13.12</v>
      </c>
      <c r="I282" s="200"/>
      <c r="L282" s="196"/>
      <c r="M282" s="201"/>
      <c r="N282" s="202"/>
      <c r="O282" s="202"/>
      <c r="P282" s="202"/>
      <c r="Q282" s="202"/>
      <c r="R282" s="202"/>
      <c r="S282" s="202"/>
      <c r="T282" s="203"/>
      <c r="AT282" s="197" t="s">
        <v>152</v>
      </c>
      <c r="AU282" s="197" t="s">
        <v>79</v>
      </c>
      <c r="AV282" s="13" t="s">
        <v>79</v>
      </c>
      <c r="AW282" s="13" t="s">
        <v>36</v>
      </c>
      <c r="AX282" s="13" t="s">
        <v>72</v>
      </c>
      <c r="AY282" s="197" t="s">
        <v>129</v>
      </c>
    </row>
    <row r="283" spans="2:51" s="14" customFormat="1" ht="20.25" customHeight="1">
      <c r="B283" s="204"/>
      <c r="D283" s="214" t="s">
        <v>152</v>
      </c>
      <c r="E283" s="217" t="s">
        <v>20</v>
      </c>
      <c r="F283" s="218" t="s">
        <v>157</v>
      </c>
      <c r="H283" s="219">
        <v>189.12</v>
      </c>
      <c r="I283" s="208"/>
      <c r="L283" s="204"/>
      <c r="M283" s="220"/>
      <c r="N283" s="221"/>
      <c r="O283" s="221"/>
      <c r="P283" s="221"/>
      <c r="Q283" s="221"/>
      <c r="R283" s="221"/>
      <c r="S283" s="221"/>
      <c r="T283" s="222"/>
      <c r="AT283" s="212" t="s">
        <v>152</v>
      </c>
      <c r="AU283" s="212" t="s">
        <v>79</v>
      </c>
      <c r="AV283" s="14" t="s">
        <v>158</v>
      </c>
      <c r="AW283" s="14" t="s">
        <v>36</v>
      </c>
      <c r="AX283" s="14" t="s">
        <v>22</v>
      </c>
      <c r="AY283" s="212" t="s">
        <v>129</v>
      </c>
    </row>
    <row r="284" spans="2:65" s="1" customFormat="1" ht="20.25" customHeight="1">
      <c r="B284" s="172"/>
      <c r="C284" s="173" t="s">
        <v>453</v>
      </c>
      <c r="D284" s="173" t="s">
        <v>132</v>
      </c>
      <c r="E284" s="174" t="s">
        <v>454</v>
      </c>
      <c r="F284" s="175" t="s">
        <v>455</v>
      </c>
      <c r="G284" s="176" t="s">
        <v>198</v>
      </c>
      <c r="H284" s="187">
        <v>88</v>
      </c>
      <c r="I284" s="178"/>
      <c r="J284" s="179">
        <f>ROUND(I284*H284,2)</f>
        <v>0</v>
      </c>
      <c r="K284" s="175" t="s">
        <v>135</v>
      </c>
      <c r="L284" s="35"/>
      <c r="M284" s="180" t="s">
        <v>20</v>
      </c>
      <c r="N284" s="181" t="s">
        <v>43</v>
      </c>
      <c r="O284" s="36"/>
      <c r="P284" s="182">
        <f>O284*H284</f>
        <v>0</v>
      </c>
      <c r="Q284" s="182">
        <v>0.03417</v>
      </c>
      <c r="R284" s="182">
        <f>Q284*H284</f>
        <v>3.00696</v>
      </c>
      <c r="S284" s="182">
        <v>0</v>
      </c>
      <c r="T284" s="183">
        <f>S284*H284</f>
        <v>0</v>
      </c>
      <c r="AR284" s="18" t="s">
        <v>158</v>
      </c>
      <c r="AT284" s="18" t="s">
        <v>132</v>
      </c>
      <c r="AU284" s="18" t="s">
        <v>79</v>
      </c>
      <c r="AY284" s="18" t="s">
        <v>129</v>
      </c>
      <c r="BE284" s="184">
        <f>IF(N284="základní",J284,0)</f>
        <v>0</v>
      </c>
      <c r="BF284" s="184">
        <f>IF(N284="snížená",J284,0)</f>
        <v>0</v>
      </c>
      <c r="BG284" s="184">
        <f>IF(N284="zákl. přenesená",J284,0)</f>
        <v>0</v>
      </c>
      <c r="BH284" s="184">
        <f>IF(N284="sníž. přenesená",J284,0)</f>
        <v>0</v>
      </c>
      <c r="BI284" s="184">
        <f>IF(N284="nulová",J284,0)</f>
        <v>0</v>
      </c>
      <c r="BJ284" s="18" t="s">
        <v>22</v>
      </c>
      <c r="BK284" s="184">
        <f>ROUND(I284*H284,2)</f>
        <v>0</v>
      </c>
      <c r="BL284" s="18" t="s">
        <v>158</v>
      </c>
      <c r="BM284" s="18" t="s">
        <v>456</v>
      </c>
    </row>
    <row r="285" spans="2:47" s="1" customFormat="1" ht="28.5" customHeight="1">
      <c r="B285" s="35"/>
      <c r="D285" s="185" t="s">
        <v>138</v>
      </c>
      <c r="F285" s="186" t="s">
        <v>457</v>
      </c>
      <c r="I285" s="146"/>
      <c r="L285" s="35"/>
      <c r="M285" s="64"/>
      <c r="N285" s="36"/>
      <c r="O285" s="36"/>
      <c r="P285" s="36"/>
      <c r="Q285" s="36"/>
      <c r="R285" s="36"/>
      <c r="S285" s="36"/>
      <c r="T285" s="65"/>
      <c r="AT285" s="18" t="s">
        <v>138</v>
      </c>
      <c r="AU285" s="18" t="s">
        <v>79</v>
      </c>
    </row>
    <row r="286" spans="2:47" s="1" customFormat="1" ht="131.25" customHeight="1">
      <c r="B286" s="35"/>
      <c r="D286" s="185" t="s">
        <v>183</v>
      </c>
      <c r="F286" s="216" t="s">
        <v>449</v>
      </c>
      <c r="I286" s="146"/>
      <c r="L286" s="35"/>
      <c r="M286" s="64"/>
      <c r="N286" s="36"/>
      <c r="O286" s="36"/>
      <c r="P286" s="36"/>
      <c r="Q286" s="36"/>
      <c r="R286" s="36"/>
      <c r="S286" s="36"/>
      <c r="T286" s="65"/>
      <c r="AT286" s="18" t="s">
        <v>183</v>
      </c>
      <c r="AU286" s="18" t="s">
        <v>79</v>
      </c>
    </row>
    <row r="287" spans="2:63" s="11" customFormat="1" ht="29.25" customHeight="1">
      <c r="B287" s="158"/>
      <c r="D287" s="169" t="s">
        <v>71</v>
      </c>
      <c r="E287" s="170" t="s">
        <v>158</v>
      </c>
      <c r="F287" s="170" t="s">
        <v>458</v>
      </c>
      <c r="I287" s="161"/>
      <c r="J287" s="171">
        <f>BK287</f>
        <v>0</v>
      </c>
      <c r="L287" s="158"/>
      <c r="M287" s="163"/>
      <c r="N287" s="164"/>
      <c r="O287" s="164"/>
      <c r="P287" s="165">
        <f>SUM(P288:P293)</f>
        <v>0</v>
      </c>
      <c r="Q287" s="164"/>
      <c r="R287" s="165">
        <f>SUM(R288:R293)</f>
        <v>0</v>
      </c>
      <c r="S287" s="164"/>
      <c r="T287" s="166">
        <f>SUM(T288:T293)</f>
        <v>0</v>
      </c>
      <c r="AR287" s="159" t="s">
        <v>22</v>
      </c>
      <c r="AT287" s="167" t="s">
        <v>71</v>
      </c>
      <c r="AU287" s="167" t="s">
        <v>22</v>
      </c>
      <c r="AY287" s="159" t="s">
        <v>129</v>
      </c>
      <c r="BK287" s="168">
        <f>SUM(BK288:BK293)</f>
        <v>0</v>
      </c>
    </row>
    <row r="288" spans="2:65" s="1" customFormat="1" ht="28.5" customHeight="1">
      <c r="B288" s="172"/>
      <c r="C288" s="173" t="s">
        <v>459</v>
      </c>
      <c r="D288" s="173" t="s">
        <v>132</v>
      </c>
      <c r="E288" s="174" t="s">
        <v>460</v>
      </c>
      <c r="F288" s="175" t="s">
        <v>461</v>
      </c>
      <c r="G288" s="176" t="s">
        <v>180</v>
      </c>
      <c r="H288" s="187">
        <v>4620</v>
      </c>
      <c r="I288" s="178"/>
      <c r="J288" s="179">
        <f>ROUND(I288*H288,2)</f>
        <v>0</v>
      </c>
      <c r="K288" s="175" t="s">
        <v>20</v>
      </c>
      <c r="L288" s="35"/>
      <c r="M288" s="180" t="s">
        <v>20</v>
      </c>
      <c r="N288" s="181" t="s">
        <v>43</v>
      </c>
      <c r="O288" s="36"/>
      <c r="P288" s="182">
        <f>O288*H288</f>
        <v>0</v>
      </c>
      <c r="Q288" s="182">
        <v>0</v>
      </c>
      <c r="R288" s="182">
        <f>Q288*H288</f>
        <v>0</v>
      </c>
      <c r="S288" s="182">
        <v>0</v>
      </c>
      <c r="T288" s="183">
        <f>S288*H288</f>
        <v>0</v>
      </c>
      <c r="AR288" s="18" t="s">
        <v>158</v>
      </c>
      <c r="AT288" s="18" t="s">
        <v>132</v>
      </c>
      <c r="AU288" s="18" t="s">
        <v>79</v>
      </c>
      <c r="AY288" s="18" t="s">
        <v>129</v>
      </c>
      <c r="BE288" s="184">
        <f>IF(N288="základní",J288,0)</f>
        <v>0</v>
      </c>
      <c r="BF288" s="184">
        <f>IF(N288="snížená",J288,0)</f>
        <v>0</v>
      </c>
      <c r="BG288" s="184">
        <f>IF(N288="zákl. přenesená",J288,0)</f>
        <v>0</v>
      </c>
      <c r="BH288" s="184">
        <f>IF(N288="sníž. přenesená",J288,0)</f>
        <v>0</v>
      </c>
      <c r="BI288" s="184">
        <f>IF(N288="nulová",J288,0)</f>
        <v>0</v>
      </c>
      <c r="BJ288" s="18" t="s">
        <v>22</v>
      </c>
      <c r="BK288" s="184">
        <f>ROUND(I288*H288,2)</f>
        <v>0</v>
      </c>
      <c r="BL288" s="18" t="s">
        <v>158</v>
      </c>
      <c r="BM288" s="18" t="s">
        <v>462</v>
      </c>
    </row>
    <row r="289" spans="2:47" s="1" customFormat="1" ht="28.5" customHeight="1">
      <c r="B289" s="35"/>
      <c r="D289" s="185" t="s">
        <v>138</v>
      </c>
      <c r="F289" s="186" t="s">
        <v>463</v>
      </c>
      <c r="I289" s="146"/>
      <c r="L289" s="35"/>
      <c r="M289" s="64"/>
      <c r="N289" s="36"/>
      <c r="O289" s="36"/>
      <c r="P289" s="36"/>
      <c r="Q289" s="36"/>
      <c r="R289" s="36"/>
      <c r="S289" s="36"/>
      <c r="T289" s="65"/>
      <c r="AT289" s="18" t="s">
        <v>138</v>
      </c>
      <c r="AU289" s="18" t="s">
        <v>79</v>
      </c>
    </row>
    <row r="290" spans="2:47" s="1" customFormat="1" ht="199.5" customHeight="1">
      <c r="B290" s="35"/>
      <c r="D290" s="214" t="s">
        <v>183</v>
      </c>
      <c r="F290" s="215" t="s">
        <v>464</v>
      </c>
      <c r="I290" s="146"/>
      <c r="L290" s="35"/>
      <c r="M290" s="64"/>
      <c r="N290" s="36"/>
      <c r="O290" s="36"/>
      <c r="P290" s="36"/>
      <c r="Q290" s="36"/>
      <c r="R290" s="36"/>
      <c r="S290" s="36"/>
      <c r="T290" s="65"/>
      <c r="AT290" s="18" t="s">
        <v>183</v>
      </c>
      <c r="AU290" s="18" t="s">
        <v>79</v>
      </c>
    </row>
    <row r="291" spans="2:65" s="1" customFormat="1" ht="28.5" customHeight="1">
      <c r="B291" s="172"/>
      <c r="C291" s="173" t="s">
        <v>465</v>
      </c>
      <c r="D291" s="173" t="s">
        <v>132</v>
      </c>
      <c r="E291" s="174" t="s">
        <v>466</v>
      </c>
      <c r="F291" s="175" t="s">
        <v>467</v>
      </c>
      <c r="G291" s="176" t="s">
        <v>180</v>
      </c>
      <c r="H291" s="187">
        <v>4620</v>
      </c>
      <c r="I291" s="178"/>
      <c r="J291" s="179">
        <f>ROUND(I291*H291,2)</f>
        <v>0</v>
      </c>
      <c r="K291" s="175" t="s">
        <v>20</v>
      </c>
      <c r="L291" s="35"/>
      <c r="M291" s="180" t="s">
        <v>20</v>
      </c>
      <c r="N291" s="181" t="s">
        <v>43</v>
      </c>
      <c r="O291" s="36"/>
      <c r="P291" s="182">
        <f>O291*H291</f>
        <v>0</v>
      </c>
      <c r="Q291" s="182">
        <v>0</v>
      </c>
      <c r="R291" s="182">
        <f>Q291*H291</f>
        <v>0</v>
      </c>
      <c r="S291" s="182">
        <v>0</v>
      </c>
      <c r="T291" s="183">
        <f>S291*H291</f>
        <v>0</v>
      </c>
      <c r="AR291" s="18" t="s">
        <v>158</v>
      </c>
      <c r="AT291" s="18" t="s">
        <v>132</v>
      </c>
      <c r="AU291" s="18" t="s">
        <v>79</v>
      </c>
      <c r="AY291" s="18" t="s">
        <v>129</v>
      </c>
      <c r="BE291" s="184">
        <f>IF(N291="základní",J291,0)</f>
        <v>0</v>
      </c>
      <c r="BF291" s="184">
        <f>IF(N291="snížená",J291,0)</f>
        <v>0</v>
      </c>
      <c r="BG291" s="184">
        <f>IF(N291="zákl. přenesená",J291,0)</f>
        <v>0</v>
      </c>
      <c r="BH291" s="184">
        <f>IF(N291="sníž. přenesená",J291,0)</f>
        <v>0</v>
      </c>
      <c r="BI291" s="184">
        <f>IF(N291="nulová",J291,0)</f>
        <v>0</v>
      </c>
      <c r="BJ291" s="18" t="s">
        <v>22</v>
      </c>
      <c r="BK291" s="184">
        <f>ROUND(I291*H291,2)</f>
        <v>0</v>
      </c>
      <c r="BL291" s="18" t="s">
        <v>158</v>
      </c>
      <c r="BM291" s="18" t="s">
        <v>468</v>
      </c>
    </row>
    <row r="292" spans="2:47" s="1" customFormat="1" ht="28.5" customHeight="1">
      <c r="B292" s="35"/>
      <c r="D292" s="185" t="s">
        <v>138</v>
      </c>
      <c r="F292" s="186" t="s">
        <v>469</v>
      </c>
      <c r="I292" s="146"/>
      <c r="L292" s="35"/>
      <c r="M292" s="64"/>
      <c r="N292" s="36"/>
      <c r="O292" s="36"/>
      <c r="P292" s="36"/>
      <c r="Q292" s="36"/>
      <c r="R292" s="36"/>
      <c r="S292" s="36"/>
      <c r="T292" s="65"/>
      <c r="AT292" s="18" t="s">
        <v>138</v>
      </c>
      <c r="AU292" s="18" t="s">
        <v>79</v>
      </c>
    </row>
    <row r="293" spans="2:47" s="1" customFormat="1" ht="199.5" customHeight="1">
      <c r="B293" s="35"/>
      <c r="D293" s="185" t="s">
        <v>183</v>
      </c>
      <c r="F293" s="216" t="s">
        <v>464</v>
      </c>
      <c r="I293" s="146"/>
      <c r="L293" s="35"/>
      <c r="M293" s="64"/>
      <c r="N293" s="36"/>
      <c r="O293" s="36"/>
      <c r="P293" s="36"/>
      <c r="Q293" s="36"/>
      <c r="R293" s="36"/>
      <c r="S293" s="36"/>
      <c r="T293" s="65"/>
      <c r="AT293" s="18" t="s">
        <v>183</v>
      </c>
      <c r="AU293" s="18" t="s">
        <v>79</v>
      </c>
    </row>
    <row r="294" spans="2:63" s="11" customFormat="1" ht="29.25" customHeight="1">
      <c r="B294" s="158"/>
      <c r="D294" s="169" t="s">
        <v>71</v>
      </c>
      <c r="E294" s="170" t="s">
        <v>128</v>
      </c>
      <c r="F294" s="170" t="s">
        <v>470</v>
      </c>
      <c r="I294" s="161"/>
      <c r="J294" s="171">
        <f>BK294</f>
        <v>0</v>
      </c>
      <c r="L294" s="158"/>
      <c r="M294" s="163"/>
      <c r="N294" s="164"/>
      <c r="O294" s="164"/>
      <c r="P294" s="165">
        <f>SUM(P295:P347)</f>
        <v>0</v>
      </c>
      <c r="Q294" s="164"/>
      <c r="R294" s="165">
        <f>SUM(R295:R347)</f>
        <v>1140.4357</v>
      </c>
      <c r="S294" s="164"/>
      <c r="T294" s="166">
        <f>SUM(T295:T347)</f>
        <v>0</v>
      </c>
      <c r="AR294" s="159" t="s">
        <v>22</v>
      </c>
      <c r="AT294" s="167" t="s">
        <v>71</v>
      </c>
      <c r="AU294" s="167" t="s">
        <v>22</v>
      </c>
      <c r="AY294" s="159" t="s">
        <v>129</v>
      </c>
      <c r="BK294" s="168">
        <f>SUM(BK295:BK347)</f>
        <v>0</v>
      </c>
    </row>
    <row r="295" spans="2:65" s="1" customFormat="1" ht="20.25" customHeight="1">
      <c r="B295" s="172"/>
      <c r="C295" s="173" t="s">
        <v>471</v>
      </c>
      <c r="D295" s="173" t="s">
        <v>132</v>
      </c>
      <c r="E295" s="174" t="s">
        <v>472</v>
      </c>
      <c r="F295" s="175" t="s">
        <v>473</v>
      </c>
      <c r="G295" s="176" t="s">
        <v>180</v>
      </c>
      <c r="H295" s="187">
        <v>274</v>
      </c>
      <c r="I295" s="178"/>
      <c r="J295" s="179">
        <f>ROUND(I295*H295,2)</f>
        <v>0</v>
      </c>
      <c r="K295" s="175" t="s">
        <v>135</v>
      </c>
      <c r="L295" s="35"/>
      <c r="M295" s="180" t="s">
        <v>20</v>
      </c>
      <c r="N295" s="181" t="s">
        <v>43</v>
      </c>
      <c r="O295" s="36"/>
      <c r="P295" s="182">
        <f>O295*H295</f>
        <v>0</v>
      </c>
      <c r="Q295" s="182">
        <v>0</v>
      </c>
      <c r="R295" s="182">
        <f>Q295*H295</f>
        <v>0</v>
      </c>
      <c r="S295" s="182">
        <v>0</v>
      </c>
      <c r="T295" s="183">
        <f>S295*H295</f>
        <v>0</v>
      </c>
      <c r="AR295" s="18" t="s">
        <v>158</v>
      </c>
      <c r="AT295" s="18" t="s">
        <v>132</v>
      </c>
      <c r="AU295" s="18" t="s">
        <v>79</v>
      </c>
      <c r="AY295" s="18" t="s">
        <v>129</v>
      </c>
      <c r="BE295" s="184">
        <f>IF(N295="základní",J295,0)</f>
        <v>0</v>
      </c>
      <c r="BF295" s="184">
        <f>IF(N295="snížená",J295,0)</f>
        <v>0</v>
      </c>
      <c r="BG295" s="184">
        <f>IF(N295="zákl. přenesená",J295,0)</f>
        <v>0</v>
      </c>
      <c r="BH295" s="184">
        <f>IF(N295="sníž. přenesená",J295,0)</f>
        <v>0</v>
      </c>
      <c r="BI295" s="184">
        <f>IF(N295="nulová",J295,0)</f>
        <v>0</v>
      </c>
      <c r="BJ295" s="18" t="s">
        <v>22</v>
      </c>
      <c r="BK295" s="184">
        <f>ROUND(I295*H295,2)</f>
        <v>0</v>
      </c>
      <c r="BL295" s="18" t="s">
        <v>158</v>
      </c>
      <c r="BM295" s="18" t="s">
        <v>474</v>
      </c>
    </row>
    <row r="296" spans="2:47" s="1" customFormat="1" ht="20.25" customHeight="1">
      <c r="B296" s="35"/>
      <c r="D296" s="185" t="s">
        <v>138</v>
      </c>
      <c r="F296" s="186" t="s">
        <v>475</v>
      </c>
      <c r="I296" s="146"/>
      <c r="L296" s="35"/>
      <c r="M296" s="64"/>
      <c r="N296" s="36"/>
      <c r="O296" s="36"/>
      <c r="P296" s="36"/>
      <c r="Q296" s="36"/>
      <c r="R296" s="36"/>
      <c r="S296" s="36"/>
      <c r="T296" s="65"/>
      <c r="AT296" s="18" t="s">
        <v>138</v>
      </c>
      <c r="AU296" s="18" t="s">
        <v>79</v>
      </c>
    </row>
    <row r="297" spans="2:51" s="12" customFormat="1" ht="20.25" customHeight="1">
      <c r="B297" s="188"/>
      <c r="D297" s="185" t="s">
        <v>152</v>
      </c>
      <c r="E297" s="189" t="s">
        <v>20</v>
      </c>
      <c r="F297" s="190" t="s">
        <v>345</v>
      </c>
      <c r="H297" s="191" t="s">
        <v>20</v>
      </c>
      <c r="I297" s="192"/>
      <c r="L297" s="188"/>
      <c r="M297" s="193"/>
      <c r="N297" s="194"/>
      <c r="O297" s="194"/>
      <c r="P297" s="194"/>
      <c r="Q297" s="194"/>
      <c r="R297" s="194"/>
      <c r="S297" s="194"/>
      <c r="T297" s="195"/>
      <c r="AT297" s="191" t="s">
        <v>152</v>
      </c>
      <c r="AU297" s="191" t="s">
        <v>79</v>
      </c>
      <c r="AV297" s="12" t="s">
        <v>22</v>
      </c>
      <c r="AW297" s="12" t="s">
        <v>36</v>
      </c>
      <c r="AX297" s="12" t="s">
        <v>72</v>
      </c>
      <c r="AY297" s="191" t="s">
        <v>129</v>
      </c>
    </row>
    <row r="298" spans="2:51" s="13" customFormat="1" ht="20.25" customHeight="1">
      <c r="B298" s="196"/>
      <c r="D298" s="185" t="s">
        <v>152</v>
      </c>
      <c r="E298" s="197" t="s">
        <v>20</v>
      </c>
      <c r="F298" s="198" t="s">
        <v>289</v>
      </c>
      <c r="H298" s="199">
        <v>274</v>
      </c>
      <c r="I298" s="200"/>
      <c r="L298" s="196"/>
      <c r="M298" s="201"/>
      <c r="N298" s="202"/>
      <c r="O298" s="202"/>
      <c r="P298" s="202"/>
      <c r="Q298" s="202"/>
      <c r="R298" s="202"/>
      <c r="S298" s="202"/>
      <c r="T298" s="203"/>
      <c r="AT298" s="197" t="s">
        <v>152</v>
      </c>
      <c r="AU298" s="197" t="s">
        <v>79</v>
      </c>
      <c r="AV298" s="13" t="s">
        <v>79</v>
      </c>
      <c r="AW298" s="13" t="s">
        <v>36</v>
      </c>
      <c r="AX298" s="13" t="s">
        <v>72</v>
      </c>
      <c r="AY298" s="197" t="s">
        <v>129</v>
      </c>
    </row>
    <row r="299" spans="2:51" s="14" customFormat="1" ht="20.25" customHeight="1">
      <c r="B299" s="204"/>
      <c r="D299" s="214" t="s">
        <v>152</v>
      </c>
      <c r="E299" s="217" t="s">
        <v>20</v>
      </c>
      <c r="F299" s="218" t="s">
        <v>157</v>
      </c>
      <c r="H299" s="219">
        <v>274</v>
      </c>
      <c r="I299" s="208"/>
      <c r="L299" s="204"/>
      <c r="M299" s="220"/>
      <c r="N299" s="221"/>
      <c r="O299" s="221"/>
      <c r="P299" s="221"/>
      <c r="Q299" s="221"/>
      <c r="R299" s="221"/>
      <c r="S299" s="221"/>
      <c r="T299" s="222"/>
      <c r="AT299" s="212" t="s">
        <v>152</v>
      </c>
      <c r="AU299" s="212" t="s">
        <v>79</v>
      </c>
      <c r="AV299" s="14" t="s">
        <v>158</v>
      </c>
      <c r="AW299" s="14" t="s">
        <v>36</v>
      </c>
      <c r="AX299" s="14" t="s">
        <v>22</v>
      </c>
      <c r="AY299" s="212" t="s">
        <v>129</v>
      </c>
    </row>
    <row r="300" spans="2:65" s="1" customFormat="1" ht="20.25" customHeight="1">
      <c r="B300" s="172"/>
      <c r="C300" s="173" t="s">
        <v>476</v>
      </c>
      <c r="D300" s="173" t="s">
        <v>132</v>
      </c>
      <c r="E300" s="174" t="s">
        <v>477</v>
      </c>
      <c r="F300" s="175" t="s">
        <v>478</v>
      </c>
      <c r="G300" s="176" t="s">
        <v>180</v>
      </c>
      <c r="H300" s="187">
        <v>680</v>
      </c>
      <c r="I300" s="178"/>
      <c r="J300" s="179">
        <f>ROUND(I300*H300,2)</f>
        <v>0</v>
      </c>
      <c r="K300" s="175" t="s">
        <v>135</v>
      </c>
      <c r="L300" s="35"/>
      <c r="M300" s="180" t="s">
        <v>20</v>
      </c>
      <c r="N300" s="181" t="s">
        <v>43</v>
      </c>
      <c r="O300" s="36"/>
      <c r="P300" s="182">
        <f>O300*H300</f>
        <v>0</v>
      </c>
      <c r="Q300" s="182">
        <v>0</v>
      </c>
      <c r="R300" s="182">
        <f>Q300*H300</f>
        <v>0</v>
      </c>
      <c r="S300" s="182">
        <v>0</v>
      </c>
      <c r="T300" s="183">
        <f>S300*H300</f>
        <v>0</v>
      </c>
      <c r="AR300" s="18" t="s">
        <v>158</v>
      </c>
      <c r="AT300" s="18" t="s">
        <v>132</v>
      </c>
      <c r="AU300" s="18" t="s">
        <v>79</v>
      </c>
      <c r="AY300" s="18" t="s">
        <v>129</v>
      </c>
      <c r="BE300" s="184">
        <f>IF(N300="základní",J300,0)</f>
        <v>0</v>
      </c>
      <c r="BF300" s="184">
        <f>IF(N300="snížená",J300,0)</f>
        <v>0</v>
      </c>
      <c r="BG300" s="184">
        <f>IF(N300="zákl. přenesená",J300,0)</f>
        <v>0</v>
      </c>
      <c r="BH300" s="184">
        <f>IF(N300="sníž. přenesená",J300,0)</f>
        <v>0</v>
      </c>
      <c r="BI300" s="184">
        <f>IF(N300="nulová",J300,0)</f>
        <v>0</v>
      </c>
      <c r="BJ300" s="18" t="s">
        <v>22</v>
      </c>
      <c r="BK300" s="184">
        <f>ROUND(I300*H300,2)</f>
        <v>0</v>
      </c>
      <c r="BL300" s="18" t="s">
        <v>158</v>
      </c>
      <c r="BM300" s="18" t="s">
        <v>479</v>
      </c>
    </row>
    <row r="301" spans="2:47" s="1" customFormat="1" ht="20.25" customHeight="1">
      <c r="B301" s="35"/>
      <c r="D301" s="214" t="s">
        <v>138</v>
      </c>
      <c r="F301" s="237" t="s">
        <v>480</v>
      </c>
      <c r="I301" s="146"/>
      <c r="L301" s="35"/>
      <c r="M301" s="64"/>
      <c r="N301" s="36"/>
      <c r="O301" s="36"/>
      <c r="P301" s="36"/>
      <c r="Q301" s="36"/>
      <c r="R301" s="36"/>
      <c r="S301" s="36"/>
      <c r="T301" s="65"/>
      <c r="AT301" s="18" t="s">
        <v>138</v>
      </c>
      <c r="AU301" s="18" t="s">
        <v>79</v>
      </c>
    </row>
    <row r="302" spans="2:65" s="1" customFormat="1" ht="20.25" customHeight="1">
      <c r="B302" s="172"/>
      <c r="C302" s="173" t="s">
        <v>481</v>
      </c>
      <c r="D302" s="173" t="s">
        <v>132</v>
      </c>
      <c r="E302" s="174" t="s">
        <v>482</v>
      </c>
      <c r="F302" s="175" t="s">
        <v>483</v>
      </c>
      <c r="G302" s="176" t="s">
        <v>180</v>
      </c>
      <c r="H302" s="187">
        <v>602</v>
      </c>
      <c r="I302" s="178"/>
      <c r="J302" s="179">
        <f>ROUND(I302*H302,2)</f>
        <v>0</v>
      </c>
      <c r="K302" s="175" t="s">
        <v>135</v>
      </c>
      <c r="L302" s="35"/>
      <c r="M302" s="180" t="s">
        <v>20</v>
      </c>
      <c r="N302" s="181" t="s">
        <v>43</v>
      </c>
      <c r="O302" s="36"/>
      <c r="P302" s="182">
        <f>O302*H302</f>
        <v>0</v>
      </c>
      <c r="Q302" s="182">
        <v>0</v>
      </c>
      <c r="R302" s="182">
        <f>Q302*H302</f>
        <v>0</v>
      </c>
      <c r="S302" s="182">
        <v>0</v>
      </c>
      <c r="T302" s="183">
        <f>S302*H302</f>
        <v>0</v>
      </c>
      <c r="AR302" s="18" t="s">
        <v>158</v>
      </c>
      <c r="AT302" s="18" t="s">
        <v>132</v>
      </c>
      <c r="AU302" s="18" t="s">
        <v>79</v>
      </c>
      <c r="AY302" s="18" t="s">
        <v>129</v>
      </c>
      <c r="BE302" s="184">
        <f>IF(N302="základní",J302,0)</f>
        <v>0</v>
      </c>
      <c r="BF302" s="184">
        <f>IF(N302="snížená",J302,0)</f>
        <v>0</v>
      </c>
      <c r="BG302" s="184">
        <f>IF(N302="zákl. přenesená",J302,0)</f>
        <v>0</v>
      </c>
      <c r="BH302" s="184">
        <f>IF(N302="sníž. přenesená",J302,0)</f>
        <v>0</v>
      </c>
      <c r="BI302" s="184">
        <f>IF(N302="nulová",J302,0)</f>
        <v>0</v>
      </c>
      <c r="BJ302" s="18" t="s">
        <v>22</v>
      </c>
      <c r="BK302" s="184">
        <f>ROUND(I302*H302,2)</f>
        <v>0</v>
      </c>
      <c r="BL302" s="18" t="s">
        <v>158</v>
      </c>
      <c r="BM302" s="18" t="s">
        <v>484</v>
      </c>
    </row>
    <row r="303" spans="2:47" s="1" customFormat="1" ht="28.5" customHeight="1">
      <c r="B303" s="35"/>
      <c r="D303" s="185" t="s">
        <v>138</v>
      </c>
      <c r="F303" s="186" t="s">
        <v>485</v>
      </c>
      <c r="I303" s="146"/>
      <c r="L303" s="35"/>
      <c r="M303" s="64"/>
      <c r="N303" s="36"/>
      <c r="O303" s="36"/>
      <c r="P303" s="36"/>
      <c r="Q303" s="36"/>
      <c r="R303" s="36"/>
      <c r="S303" s="36"/>
      <c r="T303" s="65"/>
      <c r="AT303" s="18" t="s">
        <v>138</v>
      </c>
      <c r="AU303" s="18" t="s">
        <v>79</v>
      </c>
    </row>
    <row r="304" spans="2:47" s="1" customFormat="1" ht="74.25" customHeight="1">
      <c r="B304" s="35"/>
      <c r="D304" s="214" t="s">
        <v>183</v>
      </c>
      <c r="F304" s="215" t="s">
        <v>486</v>
      </c>
      <c r="I304" s="146"/>
      <c r="L304" s="35"/>
      <c r="M304" s="64"/>
      <c r="N304" s="36"/>
      <c r="O304" s="36"/>
      <c r="P304" s="36"/>
      <c r="Q304" s="36"/>
      <c r="R304" s="36"/>
      <c r="S304" s="36"/>
      <c r="T304" s="65"/>
      <c r="AT304" s="18" t="s">
        <v>183</v>
      </c>
      <c r="AU304" s="18" t="s">
        <v>79</v>
      </c>
    </row>
    <row r="305" spans="2:65" s="1" customFormat="1" ht="28.5" customHeight="1">
      <c r="B305" s="172"/>
      <c r="C305" s="173" t="s">
        <v>487</v>
      </c>
      <c r="D305" s="173" t="s">
        <v>132</v>
      </c>
      <c r="E305" s="174" t="s">
        <v>488</v>
      </c>
      <c r="F305" s="175" t="s">
        <v>489</v>
      </c>
      <c r="G305" s="176" t="s">
        <v>180</v>
      </c>
      <c r="H305" s="187">
        <v>602</v>
      </c>
      <c r="I305" s="178"/>
      <c r="J305" s="179">
        <f>ROUND(I305*H305,2)</f>
        <v>0</v>
      </c>
      <c r="K305" s="175" t="s">
        <v>135</v>
      </c>
      <c r="L305" s="35"/>
      <c r="M305" s="180" t="s">
        <v>20</v>
      </c>
      <c r="N305" s="181" t="s">
        <v>43</v>
      </c>
      <c r="O305" s="36"/>
      <c r="P305" s="182">
        <f>O305*H305</f>
        <v>0</v>
      </c>
      <c r="Q305" s="182">
        <v>0</v>
      </c>
      <c r="R305" s="182">
        <f>Q305*H305</f>
        <v>0</v>
      </c>
      <c r="S305" s="182">
        <v>0</v>
      </c>
      <c r="T305" s="183">
        <f>S305*H305</f>
        <v>0</v>
      </c>
      <c r="AR305" s="18" t="s">
        <v>158</v>
      </c>
      <c r="AT305" s="18" t="s">
        <v>132</v>
      </c>
      <c r="AU305" s="18" t="s">
        <v>79</v>
      </c>
      <c r="AY305" s="18" t="s">
        <v>129</v>
      </c>
      <c r="BE305" s="184">
        <f>IF(N305="základní",J305,0)</f>
        <v>0</v>
      </c>
      <c r="BF305" s="184">
        <f>IF(N305="snížená",J305,0)</f>
        <v>0</v>
      </c>
      <c r="BG305" s="184">
        <f>IF(N305="zákl. přenesená",J305,0)</f>
        <v>0</v>
      </c>
      <c r="BH305" s="184">
        <f>IF(N305="sníž. přenesená",J305,0)</f>
        <v>0</v>
      </c>
      <c r="BI305" s="184">
        <f>IF(N305="nulová",J305,0)</f>
        <v>0</v>
      </c>
      <c r="BJ305" s="18" t="s">
        <v>22</v>
      </c>
      <c r="BK305" s="184">
        <f>ROUND(I305*H305,2)</f>
        <v>0</v>
      </c>
      <c r="BL305" s="18" t="s">
        <v>158</v>
      </c>
      <c r="BM305" s="18" t="s">
        <v>490</v>
      </c>
    </row>
    <row r="306" spans="2:47" s="1" customFormat="1" ht="28.5" customHeight="1">
      <c r="B306" s="35"/>
      <c r="D306" s="185" t="s">
        <v>138</v>
      </c>
      <c r="F306" s="186" t="s">
        <v>491</v>
      </c>
      <c r="I306" s="146"/>
      <c r="L306" s="35"/>
      <c r="M306" s="64"/>
      <c r="N306" s="36"/>
      <c r="O306" s="36"/>
      <c r="P306" s="36"/>
      <c r="Q306" s="36"/>
      <c r="R306" s="36"/>
      <c r="S306" s="36"/>
      <c r="T306" s="65"/>
      <c r="AT306" s="18" t="s">
        <v>138</v>
      </c>
      <c r="AU306" s="18" t="s">
        <v>79</v>
      </c>
    </row>
    <row r="307" spans="2:47" s="1" customFormat="1" ht="28.5" customHeight="1">
      <c r="B307" s="35"/>
      <c r="D307" s="214" t="s">
        <v>183</v>
      </c>
      <c r="F307" s="215" t="s">
        <v>492</v>
      </c>
      <c r="I307" s="146"/>
      <c r="L307" s="35"/>
      <c r="M307" s="64"/>
      <c r="N307" s="36"/>
      <c r="O307" s="36"/>
      <c r="P307" s="36"/>
      <c r="Q307" s="36"/>
      <c r="R307" s="36"/>
      <c r="S307" s="36"/>
      <c r="T307" s="65"/>
      <c r="AT307" s="18" t="s">
        <v>183</v>
      </c>
      <c r="AU307" s="18" t="s">
        <v>79</v>
      </c>
    </row>
    <row r="308" spans="2:65" s="1" customFormat="1" ht="20.25" customHeight="1">
      <c r="B308" s="172"/>
      <c r="C308" s="173" t="s">
        <v>493</v>
      </c>
      <c r="D308" s="173" t="s">
        <v>132</v>
      </c>
      <c r="E308" s="174" t="s">
        <v>494</v>
      </c>
      <c r="F308" s="175" t="s">
        <v>495</v>
      </c>
      <c r="G308" s="176" t="s">
        <v>180</v>
      </c>
      <c r="H308" s="187">
        <v>602</v>
      </c>
      <c r="I308" s="178"/>
      <c r="J308" s="179">
        <f>ROUND(I308*H308,2)</f>
        <v>0</v>
      </c>
      <c r="K308" s="175" t="s">
        <v>135</v>
      </c>
      <c r="L308" s="35"/>
      <c r="M308" s="180" t="s">
        <v>20</v>
      </c>
      <c r="N308" s="181" t="s">
        <v>43</v>
      </c>
      <c r="O308" s="36"/>
      <c r="P308" s="182">
        <f>O308*H308</f>
        <v>0</v>
      </c>
      <c r="Q308" s="182">
        <v>0.00601</v>
      </c>
      <c r="R308" s="182">
        <f>Q308*H308</f>
        <v>3.61802</v>
      </c>
      <c r="S308" s="182">
        <v>0</v>
      </c>
      <c r="T308" s="183">
        <f>S308*H308</f>
        <v>0</v>
      </c>
      <c r="AR308" s="18" t="s">
        <v>158</v>
      </c>
      <c r="AT308" s="18" t="s">
        <v>132</v>
      </c>
      <c r="AU308" s="18" t="s">
        <v>79</v>
      </c>
      <c r="AY308" s="18" t="s">
        <v>129</v>
      </c>
      <c r="BE308" s="184">
        <f>IF(N308="základní",J308,0)</f>
        <v>0</v>
      </c>
      <c r="BF308" s="184">
        <f>IF(N308="snížená",J308,0)</f>
        <v>0</v>
      </c>
      <c r="BG308" s="184">
        <f>IF(N308="zákl. přenesená",J308,0)</f>
        <v>0</v>
      </c>
      <c r="BH308" s="184">
        <f>IF(N308="sníž. přenesená",J308,0)</f>
        <v>0</v>
      </c>
      <c r="BI308" s="184">
        <f>IF(N308="nulová",J308,0)</f>
        <v>0</v>
      </c>
      <c r="BJ308" s="18" t="s">
        <v>22</v>
      </c>
      <c r="BK308" s="184">
        <f>ROUND(I308*H308,2)</f>
        <v>0</v>
      </c>
      <c r="BL308" s="18" t="s">
        <v>158</v>
      </c>
      <c r="BM308" s="18" t="s">
        <v>496</v>
      </c>
    </row>
    <row r="309" spans="2:47" s="1" customFormat="1" ht="28.5" customHeight="1">
      <c r="B309" s="35"/>
      <c r="D309" s="214" t="s">
        <v>138</v>
      </c>
      <c r="F309" s="237" t="s">
        <v>497</v>
      </c>
      <c r="I309" s="146"/>
      <c r="L309" s="35"/>
      <c r="M309" s="64"/>
      <c r="N309" s="36"/>
      <c r="O309" s="36"/>
      <c r="P309" s="36"/>
      <c r="Q309" s="36"/>
      <c r="R309" s="36"/>
      <c r="S309" s="36"/>
      <c r="T309" s="65"/>
      <c r="AT309" s="18" t="s">
        <v>138</v>
      </c>
      <c r="AU309" s="18" t="s">
        <v>79</v>
      </c>
    </row>
    <row r="310" spans="2:65" s="1" customFormat="1" ht="20.25" customHeight="1">
      <c r="B310" s="172"/>
      <c r="C310" s="173" t="s">
        <v>498</v>
      </c>
      <c r="D310" s="173" t="s">
        <v>132</v>
      </c>
      <c r="E310" s="174" t="s">
        <v>499</v>
      </c>
      <c r="F310" s="175" t="s">
        <v>500</v>
      </c>
      <c r="G310" s="176" t="s">
        <v>180</v>
      </c>
      <c r="H310" s="187">
        <v>618</v>
      </c>
      <c r="I310" s="178"/>
      <c r="J310" s="179">
        <f>ROUND(I310*H310,2)</f>
        <v>0</v>
      </c>
      <c r="K310" s="175" t="s">
        <v>135</v>
      </c>
      <c r="L310" s="35"/>
      <c r="M310" s="180" t="s">
        <v>20</v>
      </c>
      <c r="N310" s="181" t="s">
        <v>43</v>
      </c>
      <c r="O310" s="36"/>
      <c r="P310" s="182">
        <f>O310*H310</f>
        <v>0</v>
      </c>
      <c r="Q310" s="182">
        <v>0.00061</v>
      </c>
      <c r="R310" s="182">
        <f>Q310*H310</f>
        <v>0.37698</v>
      </c>
      <c r="S310" s="182">
        <v>0</v>
      </c>
      <c r="T310" s="183">
        <f>S310*H310</f>
        <v>0</v>
      </c>
      <c r="AR310" s="18" t="s">
        <v>158</v>
      </c>
      <c r="AT310" s="18" t="s">
        <v>132</v>
      </c>
      <c r="AU310" s="18" t="s">
        <v>79</v>
      </c>
      <c r="AY310" s="18" t="s">
        <v>129</v>
      </c>
      <c r="BE310" s="184">
        <f>IF(N310="základní",J310,0)</f>
        <v>0</v>
      </c>
      <c r="BF310" s="184">
        <f>IF(N310="snížená",J310,0)</f>
        <v>0</v>
      </c>
      <c r="BG310" s="184">
        <f>IF(N310="zákl. přenesená",J310,0)</f>
        <v>0</v>
      </c>
      <c r="BH310" s="184">
        <f>IF(N310="sníž. přenesená",J310,0)</f>
        <v>0</v>
      </c>
      <c r="BI310" s="184">
        <f>IF(N310="nulová",J310,0)</f>
        <v>0</v>
      </c>
      <c r="BJ310" s="18" t="s">
        <v>22</v>
      </c>
      <c r="BK310" s="184">
        <f>ROUND(I310*H310,2)</f>
        <v>0</v>
      </c>
      <c r="BL310" s="18" t="s">
        <v>158</v>
      </c>
      <c r="BM310" s="18" t="s">
        <v>501</v>
      </c>
    </row>
    <row r="311" spans="2:47" s="1" customFormat="1" ht="28.5" customHeight="1">
      <c r="B311" s="35"/>
      <c r="D311" s="185" t="s">
        <v>138</v>
      </c>
      <c r="F311" s="186" t="s">
        <v>502</v>
      </c>
      <c r="I311" s="146"/>
      <c r="L311" s="35"/>
      <c r="M311" s="64"/>
      <c r="N311" s="36"/>
      <c r="O311" s="36"/>
      <c r="P311" s="36"/>
      <c r="Q311" s="36"/>
      <c r="R311" s="36"/>
      <c r="S311" s="36"/>
      <c r="T311" s="65"/>
      <c r="AT311" s="18" t="s">
        <v>138</v>
      </c>
      <c r="AU311" s="18" t="s">
        <v>79</v>
      </c>
    </row>
    <row r="312" spans="2:51" s="13" customFormat="1" ht="20.25" customHeight="1">
      <c r="B312" s="196"/>
      <c r="D312" s="185" t="s">
        <v>152</v>
      </c>
      <c r="E312" s="197" t="s">
        <v>20</v>
      </c>
      <c r="F312" s="198" t="s">
        <v>503</v>
      </c>
      <c r="H312" s="199">
        <v>602</v>
      </c>
      <c r="I312" s="200"/>
      <c r="L312" s="196"/>
      <c r="M312" s="201"/>
      <c r="N312" s="202"/>
      <c r="O312" s="202"/>
      <c r="P312" s="202"/>
      <c r="Q312" s="202"/>
      <c r="R312" s="202"/>
      <c r="S312" s="202"/>
      <c r="T312" s="203"/>
      <c r="AT312" s="197" t="s">
        <v>152</v>
      </c>
      <c r="AU312" s="197" t="s">
        <v>79</v>
      </c>
      <c r="AV312" s="13" t="s">
        <v>79</v>
      </c>
      <c r="AW312" s="13" t="s">
        <v>36</v>
      </c>
      <c r="AX312" s="13" t="s">
        <v>72</v>
      </c>
      <c r="AY312" s="197" t="s">
        <v>129</v>
      </c>
    </row>
    <row r="313" spans="2:51" s="13" customFormat="1" ht="20.25" customHeight="1">
      <c r="B313" s="196"/>
      <c r="D313" s="185" t="s">
        <v>152</v>
      </c>
      <c r="E313" s="197" t="s">
        <v>20</v>
      </c>
      <c r="F313" s="198" t="s">
        <v>504</v>
      </c>
      <c r="H313" s="199">
        <v>16</v>
      </c>
      <c r="I313" s="200"/>
      <c r="L313" s="196"/>
      <c r="M313" s="201"/>
      <c r="N313" s="202"/>
      <c r="O313" s="202"/>
      <c r="P313" s="202"/>
      <c r="Q313" s="202"/>
      <c r="R313" s="202"/>
      <c r="S313" s="202"/>
      <c r="T313" s="203"/>
      <c r="AT313" s="197" t="s">
        <v>152</v>
      </c>
      <c r="AU313" s="197" t="s">
        <v>79</v>
      </c>
      <c r="AV313" s="13" t="s">
        <v>79</v>
      </c>
      <c r="AW313" s="13" t="s">
        <v>36</v>
      </c>
      <c r="AX313" s="13" t="s">
        <v>72</v>
      </c>
      <c r="AY313" s="197" t="s">
        <v>129</v>
      </c>
    </row>
    <row r="314" spans="2:51" s="14" customFormat="1" ht="20.25" customHeight="1">
      <c r="B314" s="204"/>
      <c r="D314" s="214" t="s">
        <v>152</v>
      </c>
      <c r="E314" s="217" t="s">
        <v>20</v>
      </c>
      <c r="F314" s="218" t="s">
        <v>157</v>
      </c>
      <c r="H314" s="219">
        <v>618</v>
      </c>
      <c r="I314" s="208"/>
      <c r="L314" s="204"/>
      <c r="M314" s="220"/>
      <c r="N314" s="221"/>
      <c r="O314" s="221"/>
      <c r="P314" s="221"/>
      <c r="Q314" s="221"/>
      <c r="R314" s="221"/>
      <c r="S314" s="221"/>
      <c r="T314" s="222"/>
      <c r="AT314" s="212" t="s">
        <v>152</v>
      </c>
      <c r="AU314" s="212" t="s">
        <v>79</v>
      </c>
      <c r="AV314" s="14" t="s">
        <v>158</v>
      </c>
      <c r="AW314" s="14" t="s">
        <v>36</v>
      </c>
      <c r="AX314" s="14" t="s">
        <v>22</v>
      </c>
      <c r="AY314" s="212" t="s">
        <v>129</v>
      </c>
    </row>
    <row r="315" spans="2:65" s="1" customFormat="1" ht="28.5" customHeight="1">
      <c r="B315" s="172"/>
      <c r="C315" s="173" t="s">
        <v>505</v>
      </c>
      <c r="D315" s="173" t="s">
        <v>132</v>
      </c>
      <c r="E315" s="174" t="s">
        <v>506</v>
      </c>
      <c r="F315" s="175" t="s">
        <v>507</v>
      </c>
      <c r="G315" s="176" t="s">
        <v>180</v>
      </c>
      <c r="H315" s="187">
        <v>618</v>
      </c>
      <c r="I315" s="178"/>
      <c r="J315" s="179">
        <f>ROUND(I315*H315,2)</f>
        <v>0</v>
      </c>
      <c r="K315" s="175" t="s">
        <v>135</v>
      </c>
      <c r="L315" s="35"/>
      <c r="M315" s="180" t="s">
        <v>20</v>
      </c>
      <c r="N315" s="181" t="s">
        <v>43</v>
      </c>
      <c r="O315" s="36"/>
      <c r="P315" s="182">
        <f>O315*H315</f>
        <v>0</v>
      </c>
      <c r="Q315" s="182">
        <v>0</v>
      </c>
      <c r="R315" s="182">
        <f>Q315*H315</f>
        <v>0</v>
      </c>
      <c r="S315" s="182">
        <v>0</v>
      </c>
      <c r="T315" s="183">
        <f>S315*H315</f>
        <v>0</v>
      </c>
      <c r="AR315" s="18" t="s">
        <v>158</v>
      </c>
      <c r="AT315" s="18" t="s">
        <v>132</v>
      </c>
      <c r="AU315" s="18" t="s">
        <v>79</v>
      </c>
      <c r="AY315" s="18" t="s">
        <v>129</v>
      </c>
      <c r="BE315" s="184">
        <f>IF(N315="základní",J315,0)</f>
        <v>0</v>
      </c>
      <c r="BF315" s="184">
        <f>IF(N315="snížená",J315,0)</f>
        <v>0</v>
      </c>
      <c r="BG315" s="184">
        <f>IF(N315="zákl. přenesená",J315,0)</f>
        <v>0</v>
      </c>
      <c r="BH315" s="184">
        <f>IF(N315="sníž. přenesená",J315,0)</f>
        <v>0</v>
      </c>
      <c r="BI315" s="184">
        <f>IF(N315="nulová",J315,0)</f>
        <v>0</v>
      </c>
      <c r="BJ315" s="18" t="s">
        <v>22</v>
      </c>
      <c r="BK315" s="184">
        <f>ROUND(I315*H315,2)</f>
        <v>0</v>
      </c>
      <c r="BL315" s="18" t="s">
        <v>158</v>
      </c>
      <c r="BM315" s="18" t="s">
        <v>508</v>
      </c>
    </row>
    <row r="316" spans="2:47" s="1" customFormat="1" ht="28.5" customHeight="1">
      <c r="B316" s="35"/>
      <c r="D316" s="185" t="s">
        <v>138</v>
      </c>
      <c r="F316" s="186" t="s">
        <v>509</v>
      </c>
      <c r="I316" s="146"/>
      <c r="L316" s="35"/>
      <c r="M316" s="64"/>
      <c r="N316" s="36"/>
      <c r="O316" s="36"/>
      <c r="P316" s="36"/>
      <c r="Q316" s="36"/>
      <c r="R316" s="36"/>
      <c r="S316" s="36"/>
      <c r="T316" s="65"/>
      <c r="AT316" s="18" t="s">
        <v>138</v>
      </c>
      <c r="AU316" s="18" t="s">
        <v>79</v>
      </c>
    </row>
    <row r="317" spans="2:47" s="1" customFormat="1" ht="28.5" customHeight="1">
      <c r="B317" s="35"/>
      <c r="D317" s="185" t="s">
        <v>183</v>
      </c>
      <c r="F317" s="216" t="s">
        <v>510</v>
      </c>
      <c r="I317" s="146"/>
      <c r="L317" s="35"/>
      <c r="M317" s="64"/>
      <c r="N317" s="36"/>
      <c r="O317" s="36"/>
      <c r="P317" s="36"/>
      <c r="Q317" s="36"/>
      <c r="R317" s="36"/>
      <c r="S317" s="36"/>
      <c r="T317" s="65"/>
      <c r="AT317" s="18" t="s">
        <v>183</v>
      </c>
      <c r="AU317" s="18" t="s">
        <v>79</v>
      </c>
    </row>
    <row r="318" spans="2:51" s="13" customFormat="1" ht="20.25" customHeight="1">
      <c r="B318" s="196"/>
      <c r="D318" s="185" t="s">
        <v>152</v>
      </c>
      <c r="E318" s="197" t="s">
        <v>20</v>
      </c>
      <c r="F318" s="198" t="s">
        <v>503</v>
      </c>
      <c r="H318" s="199">
        <v>602</v>
      </c>
      <c r="I318" s="200"/>
      <c r="L318" s="196"/>
      <c r="M318" s="201"/>
      <c r="N318" s="202"/>
      <c r="O318" s="202"/>
      <c r="P318" s="202"/>
      <c r="Q318" s="202"/>
      <c r="R318" s="202"/>
      <c r="S318" s="202"/>
      <c r="T318" s="203"/>
      <c r="AT318" s="197" t="s">
        <v>152</v>
      </c>
      <c r="AU318" s="197" t="s">
        <v>79</v>
      </c>
      <c r="AV318" s="13" t="s">
        <v>79</v>
      </c>
      <c r="AW318" s="13" t="s">
        <v>36</v>
      </c>
      <c r="AX318" s="13" t="s">
        <v>72</v>
      </c>
      <c r="AY318" s="197" t="s">
        <v>129</v>
      </c>
    </row>
    <row r="319" spans="2:51" s="13" customFormat="1" ht="20.25" customHeight="1">
      <c r="B319" s="196"/>
      <c r="D319" s="185" t="s">
        <v>152</v>
      </c>
      <c r="E319" s="197" t="s">
        <v>20</v>
      </c>
      <c r="F319" s="198" t="s">
        <v>504</v>
      </c>
      <c r="H319" s="199">
        <v>16</v>
      </c>
      <c r="I319" s="200"/>
      <c r="L319" s="196"/>
      <c r="M319" s="201"/>
      <c r="N319" s="202"/>
      <c r="O319" s="202"/>
      <c r="P319" s="202"/>
      <c r="Q319" s="202"/>
      <c r="R319" s="202"/>
      <c r="S319" s="202"/>
      <c r="T319" s="203"/>
      <c r="AT319" s="197" t="s">
        <v>152</v>
      </c>
      <c r="AU319" s="197" t="s">
        <v>79</v>
      </c>
      <c r="AV319" s="13" t="s">
        <v>79</v>
      </c>
      <c r="AW319" s="13" t="s">
        <v>36</v>
      </c>
      <c r="AX319" s="13" t="s">
        <v>72</v>
      </c>
      <c r="AY319" s="197" t="s">
        <v>129</v>
      </c>
    </row>
    <row r="320" spans="2:51" s="14" customFormat="1" ht="20.25" customHeight="1">
      <c r="B320" s="204"/>
      <c r="D320" s="214" t="s">
        <v>152</v>
      </c>
      <c r="E320" s="217" t="s">
        <v>20</v>
      </c>
      <c r="F320" s="218" t="s">
        <v>157</v>
      </c>
      <c r="H320" s="219">
        <v>618</v>
      </c>
      <c r="I320" s="208"/>
      <c r="L320" s="204"/>
      <c r="M320" s="220"/>
      <c r="N320" s="221"/>
      <c r="O320" s="221"/>
      <c r="P320" s="221"/>
      <c r="Q320" s="221"/>
      <c r="R320" s="221"/>
      <c r="S320" s="221"/>
      <c r="T320" s="222"/>
      <c r="AT320" s="212" t="s">
        <v>152</v>
      </c>
      <c r="AU320" s="212" t="s">
        <v>79</v>
      </c>
      <c r="AV320" s="14" t="s">
        <v>158</v>
      </c>
      <c r="AW320" s="14" t="s">
        <v>36</v>
      </c>
      <c r="AX320" s="14" t="s">
        <v>22</v>
      </c>
      <c r="AY320" s="212" t="s">
        <v>129</v>
      </c>
    </row>
    <row r="321" spans="2:65" s="1" customFormat="1" ht="28.5" customHeight="1">
      <c r="B321" s="172"/>
      <c r="C321" s="173" t="s">
        <v>511</v>
      </c>
      <c r="D321" s="173" t="s">
        <v>132</v>
      </c>
      <c r="E321" s="174" t="s">
        <v>512</v>
      </c>
      <c r="F321" s="175" t="s">
        <v>513</v>
      </c>
      <c r="G321" s="176" t="s">
        <v>180</v>
      </c>
      <c r="H321" s="187">
        <v>274</v>
      </c>
      <c r="I321" s="178"/>
      <c r="J321" s="179">
        <f>ROUND(I321*H321,2)</f>
        <v>0</v>
      </c>
      <c r="K321" s="175" t="s">
        <v>135</v>
      </c>
      <c r="L321" s="35"/>
      <c r="M321" s="180" t="s">
        <v>20</v>
      </c>
      <c r="N321" s="181" t="s">
        <v>43</v>
      </c>
      <c r="O321" s="36"/>
      <c r="P321" s="182">
        <f>O321*H321</f>
        <v>0</v>
      </c>
      <c r="Q321" s="182">
        <v>0.08425</v>
      </c>
      <c r="R321" s="182">
        <f>Q321*H321</f>
        <v>23.084500000000002</v>
      </c>
      <c r="S321" s="182">
        <v>0</v>
      </c>
      <c r="T321" s="183">
        <f>S321*H321</f>
        <v>0</v>
      </c>
      <c r="AR321" s="18" t="s">
        <v>158</v>
      </c>
      <c r="AT321" s="18" t="s">
        <v>132</v>
      </c>
      <c r="AU321" s="18" t="s">
        <v>79</v>
      </c>
      <c r="AY321" s="18" t="s">
        <v>129</v>
      </c>
      <c r="BE321" s="184">
        <f>IF(N321="základní",J321,0)</f>
        <v>0</v>
      </c>
      <c r="BF321" s="184">
        <f>IF(N321="snížená",J321,0)</f>
        <v>0</v>
      </c>
      <c r="BG321" s="184">
        <f>IF(N321="zákl. přenesená",J321,0)</f>
        <v>0</v>
      </c>
      <c r="BH321" s="184">
        <f>IF(N321="sníž. přenesená",J321,0)</f>
        <v>0</v>
      </c>
      <c r="BI321" s="184">
        <f>IF(N321="nulová",J321,0)</f>
        <v>0</v>
      </c>
      <c r="BJ321" s="18" t="s">
        <v>22</v>
      </c>
      <c r="BK321" s="184">
        <f>ROUND(I321*H321,2)</f>
        <v>0</v>
      </c>
      <c r="BL321" s="18" t="s">
        <v>158</v>
      </c>
      <c r="BM321" s="18" t="s">
        <v>514</v>
      </c>
    </row>
    <row r="322" spans="2:47" s="1" customFormat="1" ht="51" customHeight="1">
      <c r="B322" s="35"/>
      <c r="D322" s="185" t="s">
        <v>138</v>
      </c>
      <c r="F322" s="186" t="s">
        <v>515</v>
      </c>
      <c r="I322" s="146"/>
      <c r="L322" s="35"/>
      <c r="M322" s="64"/>
      <c r="N322" s="36"/>
      <c r="O322" s="36"/>
      <c r="P322" s="36"/>
      <c r="Q322" s="36"/>
      <c r="R322" s="36"/>
      <c r="S322" s="36"/>
      <c r="T322" s="65"/>
      <c r="AT322" s="18" t="s">
        <v>138</v>
      </c>
      <c r="AU322" s="18" t="s">
        <v>79</v>
      </c>
    </row>
    <row r="323" spans="2:47" s="1" customFormat="1" ht="131.25" customHeight="1">
      <c r="B323" s="35"/>
      <c r="D323" s="185" t="s">
        <v>183</v>
      </c>
      <c r="F323" s="216" t="s">
        <v>516</v>
      </c>
      <c r="I323" s="146"/>
      <c r="L323" s="35"/>
      <c r="M323" s="64"/>
      <c r="N323" s="36"/>
      <c r="O323" s="36"/>
      <c r="P323" s="36"/>
      <c r="Q323" s="36"/>
      <c r="R323" s="36"/>
      <c r="S323" s="36"/>
      <c r="T323" s="65"/>
      <c r="AT323" s="18" t="s">
        <v>183</v>
      </c>
      <c r="AU323" s="18" t="s">
        <v>79</v>
      </c>
    </row>
    <row r="324" spans="2:51" s="12" customFormat="1" ht="20.25" customHeight="1">
      <c r="B324" s="188"/>
      <c r="D324" s="185" t="s">
        <v>152</v>
      </c>
      <c r="E324" s="189" t="s">
        <v>20</v>
      </c>
      <c r="F324" s="190" t="s">
        <v>345</v>
      </c>
      <c r="H324" s="191" t="s">
        <v>20</v>
      </c>
      <c r="I324" s="192"/>
      <c r="L324" s="188"/>
      <c r="M324" s="193"/>
      <c r="N324" s="194"/>
      <c r="O324" s="194"/>
      <c r="P324" s="194"/>
      <c r="Q324" s="194"/>
      <c r="R324" s="194"/>
      <c r="S324" s="194"/>
      <c r="T324" s="195"/>
      <c r="AT324" s="191" t="s">
        <v>152</v>
      </c>
      <c r="AU324" s="191" t="s">
        <v>79</v>
      </c>
      <c r="AV324" s="12" t="s">
        <v>22</v>
      </c>
      <c r="AW324" s="12" t="s">
        <v>36</v>
      </c>
      <c r="AX324" s="12" t="s">
        <v>72</v>
      </c>
      <c r="AY324" s="191" t="s">
        <v>129</v>
      </c>
    </row>
    <row r="325" spans="2:51" s="13" customFormat="1" ht="20.25" customHeight="1">
      <c r="B325" s="196"/>
      <c r="D325" s="185" t="s">
        <v>152</v>
      </c>
      <c r="E325" s="197" t="s">
        <v>20</v>
      </c>
      <c r="F325" s="198" t="s">
        <v>517</v>
      </c>
      <c r="H325" s="199">
        <v>274</v>
      </c>
      <c r="I325" s="200"/>
      <c r="L325" s="196"/>
      <c r="M325" s="201"/>
      <c r="N325" s="202"/>
      <c r="O325" s="202"/>
      <c r="P325" s="202"/>
      <c r="Q325" s="202"/>
      <c r="R325" s="202"/>
      <c r="S325" s="202"/>
      <c r="T325" s="203"/>
      <c r="AT325" s="197" t="s">
        <v>152</v>
      </c>
      <c r="AU325" s="197" t="s">
        <v>79</v>
      </c>
      <c r="AV325" s="13" t="s">
        <v>79</v>
      </c>
      <c r="AW325" s="13" t="s">
        <v>36</v>
      </c>
      <c r="AX325" s="13" t="s">
        <v>72</v>
      </c>
      <c r="AY325" s="197" t="s">
        <v>129</v>
      </c>
    </row>
    <row r="326" spans="2:51" s="14" customFormat="1" ht="20.25" customHeight="1">
      <c r="B326" s="204"/>
      <c r="D326" s="214" t="s">
        <v>152</v>
      </c>
      <c r="E326" s="217" t="s">
        <v>20</v>
      </c>
      <c r="F326" s="218" t="s">
        <v>157</v>
      </c>
      <c r="H326" s="219">
        <v>274</v>
      </c>
      <c r="I326" s="208"/>
      <c r="L326" s="204"/>
      <c r="M326" s="220"/>
      <c r="N326" s="221"/>
      <c r="O326" s="221"/>
      <c r="P326" s="221"/>
      <c r="Q326" s="221"/>
      <c r="R326" s="221"/>
      <c r="S326" s="221"/>
      <c r="T326" s="222"/>
      <c r="AT326" s="212" t="s">
        <v>152</v>
      </c>
      <c r="AU326" s="212" t="s">
        <v>79</v>
      </c>
      <c r="AV326" s="14" t="s">
        <v>158</v>
      </c>
      <c r="AW326" s="14" t="s">
        <v>36</v>
      </c>
      <c r="AX326" s="14" t="s">
        <v>22</v>
      </c>
      <c r="AY326" s="212" t="s">
        <v>129</v>
      </c>
    </row>
    <row r="327" spans="2:65" s="1" customFormat="1" ht="20.25" customHeight="1">
      <c r="B327" s="172"/>
      <c r="C327" s="227" t="s">
        <v>518</v>
      </c>
      <c r="D327" s="227" t="s">
        <v>325</v>
      </c>
      <c r="E327" s="228" t="s">
        <v>519</v>
      </c>
      <c r="F327" s="229" t="s">
        <v>520</v>
      </c>
      <c r="G327" s="230" t="s">
        <v>180</v>
      </c>
      <c r="H327" s="231">
        <v>40.7</v>
      </c>
      <c r="I327" s="232"/>
      <c r="J327" s="233">
        <f>ROUND(I327*H327,2)</f>
        <v>0</v>
      </c>
      <c r="K327" s="229" t="s">
        <v>135</v>
      </c>
      <c r="L327" s="234"/>
      <c r="M327" s="235" t="s">
        <v>20</v>
      </c>
      <c r="N327" s="236" t="s">
        <v>43</v>
      </c>
      <c r="O327" s="36"/>
      <c r="P327" s="182">
        <f>O327*H327</f>
        <v>0</v>
      </c>
      <c r="Q327" s="182">
        <v>0.14</v>
      </c>
      <c r="R327" s="182">
        <f>Q327*H327</f>
        <v>5.698000000000001</v>
      </c>
      <c r="S327" s="182">
        <v>0</v>
      </c>
      <c r="T327" s="183">
        <f>S327*H327</f>
        <v>0</v>
      </c>
      <c r="AR327" s="18" t="s">
        <v>225</v>
      </c>
      <c r="AT327" s="18" t="s">
        <v>325</v>
      </c>
      <c r="AU327" s="18" t="s">
        <v>79</v>
      </c>
      <c r="AY327" s="18" t="s">
        <v>129</v>
      </c>
      <c r="BE327" s="184">
        <f>IF(N327="základní",J327,0)</f>
        <v>0</v>
      </c>
      <c r="BF327" s="184">
        <f>IF(N327="snížená",J327,0)</f>
        <v>0</v>
      </c>
      <c r="BG327" s="184">
        <f>IF(N327="zákl. přenesená",J327,0)</f>
        <v>0</v>
      </c>
      <c r="BH327" s="184">
        <f>IF(N327="sníž. přenesená",J327,0)</f>
        <v>0</v>
      </c>
      <c r="BI327" s="184">
        <f>IF(N327="nulová",J327,0)</f>
        <v>0</v>
      </c>
      <c r="BJ327" s="18" t="s">
        <v>22</v>
      </c>
      <c r="BK327" s="184">
        <f>ROUND(I327*H327,2)</f>
        <v>0</v>
      </c>
      <c r="BL327" s="18" t="s">
        <v>158</v>
      </c>
      <c r="BM327" s="18" t="s">
        <v>521</v>
      </c>
    </row>
    <row r="328" spans="2:47" s="1" customFormat="1" ht="28.5" customHeight="1">
      <c r="B328" s="35"/>
      <c r="D328" s="185" t="s">
        <v>138</v>
      </c>
      <c r="F328" s="186" t="s">
        <v>522</v>
      </c>
      <c r="I328" s="146"/>
      <c r="L328" s="35"/>
      <c r="M328" s="64"/>
      <c r="N328" s="36"/>
      <c r="O328" s="36"/>
      <c r="P328" s="36"/>
      <c r="Q328" s="36"/>
      <c r="R328" s="36"/>
      <c r="S328" s="36"/>
      <c r="T328" s="65"/>
      <c r="AT328" s="18" t="s">
        <v>138</v>
      </c>
      <c r="AU328" s="18" t="s">
        <v>79</v>
      </c>
    </row>
    <row r="329" spans="2:47" s="1" customFormat="1" ht="28.5" customHeight="1">
      <c r="B329" s="35"/>
      <c r="D329" s="185" t="s">
        <v>314</v>
      </c>
      <c r="F329" s="216" t="s">
        <v>523</v>
      </c>
      <c r="I329" s="146"/>
      <c r="L329" s="35"/>
      <c r="M329" s="64"/>
      <c r="N329" s="36"/>
      <c r="O329" s="36"/>
      <c r="P329" s="36"/>
      <c r="Q329" s="36"/>
      <c r="R329" s="36"/>
      <c r="S329" s="36"/>
      <c r="T329" s="65"/>
      <c r="AT329" s="18" t="s">
        <v>314</v>
      </c>
      <c r="AU329" s="18" t="s">
        <v>79</v>
      </c>
    </row>
    <row r="330" spans="2:51" s="13" customFormat="1" ht="20.25" customHeight="1">
      <c r="B330" s="196"/>
      <c r="D330" s="214" t="s">
        <v>152</v>
      </c>
      <c r="F330" s="223" t="s">
        <v>524</v>
      </c>
      <c r="H330" s="224">
        <v>40.7</v>
      </c>
      <c r="I330" s="200"/>
      <c r="L330" s="196"/>
      <c r="M330" s="201"/>
      <c r="N330" s="202"/>
      <c r="O330" s="202"/>
      <c r="P330" s="202"/>
      <c r="Q330" s="202"/>
      <c r="R330" s="202"/>
      <c r="S330" s="202"/>
      <c r="T330" s="203"/>
      <c r="AT330" s="197" t="s">
        <v>152</v>
      </c>
      <c r="AU330" s="197" t="s">
        <v>79</v>
      </c>
      <c r="AV330" s="13" t="s">
        <v>79</v>
      </c>
      <c r="AW330" s="13" t="s">
        <v>4</v>
      </c>
      <c r="AX330" s="13" t="s">
        <v>22</v>
      </c>
      <c r="AY330" s="197" t="s">
        <v>129</v>
      </c>
    </row>
    <row r="331" spans="2:65" s="1" customFormat="1" ht="20.25" customHeight="1">
      <c r="B331" s="172"/>
      <c r="C331" s="227" t="s">
        <v>525</v>
      </c>
      <c r="D331" s="227" t="s">
        <v>325</v>
      </c>
      <c r="E331" s="228" t="s">
        <v>526</v>
      </c>
      <c r="F331" s="229" t="s">
        <v>527</v>
      </c>
      <c r="G331" s="230" t="s">
        <v>528</v>
      </c>
      <c r="H331" s="231">
        <v>260.7</v>
      </c>
      <c r="I331" s="232"/>
      <c r="J331" s="233">
        <f>ROUND(I331*H331,2)</f>
        <v>0</v>
      </c>
      <c r="K331" s="229" t="s">
        <v>135</v>
      </c>
      <c r="L331" s="234"/>
      <c r="M331" s="235" t="s">
        <v>20</v>
      </c>
      <c r="N331" s="236" t="s">
        <v>43</v>
      </c>
      <c r="O331" s="36"/>
      <c r="P331" s="182">
        <f>O331*H331</f>
        <v>0</v>
      </c>
      <c r="Q331" s="182">
        <v>0.051</v>
      </c>
      <c r="R331" s="182">
        <f>Q331*H331</f>
        <v>13.295699999999998</v>
      </c>
      <c r="S331" s="182">
        <v>0</v>
      </c>
      <c r="T331" s="183">
        <f>S331*H331</f>
        <v>0</v>
      </c>
      <c r="AR331" s="18" t="s">
        <v>225</v>
      </c>
      <c r="AT331" s="18" t="s">
        <v>325</v>
      </c>
      <c r="AU331" s="18" t="s">
        <v>79</v>
      </c>
      <c r="AY331" s="18" t="s">
        <v>129</v>
      </c>
      <c r="BE331" s="184">
        <f>IF(N331="základní",J331,0)</f>
        <v>0</v>
      </c>
      <c r="BF331" s="184">
        <f>IF(N331="snížená",J331,0)</f>
        <v>0</v>
      </c>
      <c r="BG331" s="184">
        <f>IF(N331="zákl. přenesená",J331,0)</f>
        <v>0</v>
      </c>
      <c r="BH331" s="184">
        <f>IF(N331="sníž. přenesená",J331,0)</f>
        <v>0</v>
      </c>
      <c r="BI331" s="184">
        <f>IF(N331="nulová",J331,0)</f>
        <v>0</v>
      </c>
      <c r="BJ331" s="18" t="s">
        <v>22</v>
      </c>
      <c r="BK331" s="184">
        <f>ROUND(I331*H331,2)</f>
        <v>0</v>
      </c>
      <c r="BL331" s="18" t="s">
        <v>158</v>
      </c>
      <c r="BM331" s="18" t="s">
        <v>529</v>
      </c>
    </row>
    <row r="332" spans="2:47" s="1" customFormat="1" ht="28.5" customHeight="1">
      <c r="B332" s="35"/>
      <c r="D332" s="185" t="s">
        <v>138</v>
      </c>
      <c r="F332" s="186" t="s">
        <v>530</v>
      </c>
      <c r="I332" s="146"/>
      <c r="L332" s="35"/>
      <c r="M332" s="64"/>
      <c r="N332" s="36"/>
      <c r="O332" s="36"/>
      <c r="P332" s="36"/>
      <c r="Q332" s="36"/>
      <c r="R332" s="36"/>
      <c r="S332" s="36"/>
      <c r="T332" s="65"/>
      <c r="AT332" s="18" t="s">
        <v>138</v>
      </c>
      <c r="AU332" s="18" t="s">
        <v>79</v>
      </c>
    </row>
    <row r="333" spans="2:47" s="1" customFormat="1" ht="28.5" customHeight="1">
      <c r="B333" s="35"/>
      <c r="D333" s="185" t="s">
        <v>314</v>
      </c>
      <c r="F333" s="216" t="s">
        <v>531</v>
      </c>
      <c r="I333" s="146"/>
      <c r="L333" s="35"/>
      <c r="M333" s="64"/>
      <c r="N333" s="36"/>
      <c r="O333" s="36"/>
      <c r="P333" s="36"/>
      <c r="Q333" s="36"/>
      <c r="R333" s="36"/>
      <c r="S333" s="36"/>
      <c r="T333" s="65"/>
      <c r="AT333" s="18" t="s">
        <v>314</v>
      </c>
      <c r="AU333" s="18" t="s">
        <v>79</v>
      </c>
    </row>
    <row r="334" spans="2:51" s="13" customFormat="1" ht="20.25" customHeight="1">
      <c r="B334" s="196"/>
      <c r="D334" s="214" t="s">
        <v>152</v>
      </c>
      <c r="F334" s="223" t="s">
        <v>532</v>
      </c>
      <c r="H334" s="224">
        <v>260.7</v>
      </c>
      <c r="I334" s="200"/>
      <c r="L334" s="196"/>
      <c r="M334" s="201"/>
      <c r="N334" s="202"/>
      <c r="O334" s="202"/>
      <c r="P334" s="202"/>
      <c r="Q334" s="202"/>
      <c r="R334" s="202"/>
      <c r="S334" s="202"/>
      <c r="T334" s="203"/>
      <c r="AT334" s="197" t="s">
        <v>152</v>
      </c>
      <c r="AU334" s="197" t="s">
        <v>79</v>
      </c>
      <c r="AV334" s="13" t="s">
        <v>79</v>
      </c>
      <c r="AW334" s="13" t="s">
        <v>4</v>
      </c>
      <c r="AX334" s="13" t="s">
        <v>22</v>
      </c>
      <c r="AY334" s="197" t="s">
        <v>129</v>
      </c>
    </row>
    <row r="335" spans="2:65" s="1" customFormat="1" ht="28.5" customHeight="1">
      <c r="B335" s="172"/>
      <c r="C335" s="173" t="s">
        <v>533</v>
      </c>
      <c r="D335" s="173" t="s">
        <v>132</v>
      </c>
      <c r="E335" s="174" t="s">
        <v>534</v>
      </c>
      <c r="F335" s="175" t="s">
        <v>535</v>
      </c>
      <c r="G335" s="176" t="s">
        <v>180</v>
      </c>
      <c r="H335" s="187">
        <v>4620</v>
      </c>
      <c r="I335" s="178"/>
      <c r="J335" s="179">
        <f>ROUND(I335*H335,2)</f>
        <v>0</v>
      </c>
      <c r="K335" s="175" t="s">
        <v>135</v>
      </c>
      <c r="L335" s="35"/>
      <c r="M335" s="180" t="s">
        <v>20</v>
      </c>
      <c r="N335" s="181" t="s">
        <v>43</v>
      </c>
      <c r="O335" s="36"/>
      <c r="P335" s="182">
        <f>O335*H335</f>
        <v>0</v>
      </c>
      <c r="Q335" s="182">
        <v>0.098</v>
      </c>
      <c r="R335" s="182">
        <f>Q335*H335</f>
        <v>452.76</v>
      </c>
      <c r="S335" s="182">
        <v>0</v>
      </c>
      <c r="T335" s="183">
        <f>S335*H335</f>
        <v>0</v>
      </c>
      <c r="AR335" s="18" t="s">
        <v>158</v>
      </c>
      <c r="AT335" s="18" t="s">
        <v>132</v>
      </c>
      <c r="AU335" s="18" t="s">
        <v>79</v>
      </c>
      <c r="AY335" s="18" t="s">
        <v>129</v>
      </c>
      <c r="BE335" s="184">
        <f>IF(N335="základní",J335,0)</f>
        <v>0</v>
      </c>
      <c r="BF335" s="184">
        <f>IF(N335="snížená",J335,0)</f>
        <v>0</v>
      </c>
      <c r="BG335" s="184">
        <f>IF(N335="zákl. přenesená",J335,0)</f>
        <v>0</v>
      </c>
      <c r="BH335" s="184">
        <f>IF(N335="sníž. přenesená",J335,0)</f>
        <v>0</v>
      </c>
      <c r="BI335" s="184">
        <f>IF(N335="nulová",J335,0)</f>
        <v>0</v>
      </c>
      <c r="BJ335" s="18" t="s">
        <v>22</v>
      </c>
      <c r="BK335" s="184">
        <f>ROUND(I335*H335,2)</f>
        <v>0</v>
      </c>
      <c r="BL335" s="18" t="s">
        <v>158</v>
      </c>
      <c r="BM335" s="18" t="s">
        <v>536</v>
      </c>
    </row>
    <row r="336" spans="2:47" s="1" customFormat="1" ht="51" customHeight="1">
      <c r="B336" s="35"/>
      <c r="D336" s="185" t="s">
        <v>138</v>
      </c>
      <c r="F336" s="186" t="s">
        <v>537</v>
      </c>
      <c r="I336" s="146"/>
      <c r="L336" s="35"/>
      <c r="M336" s="64"/>
      <c r="N336" s="36"/>
      <c r="O336" s="36"/>
      <c r="P336" s="36"/>
      <c r="Q336" s="36"/>
      <c r="R336" s="36"/>
      <c r="S336" s="36"/>
      <c r="T336" s="65"/>
      <c r="AT336" s="18" t="s">
        <v>138</v>
      </c>
      <c r="AU336" s="18" t="s">
        <v>79</v>
      </c>
    </row>
    <row r="337" spans="2:47" s="1" customFormat="1" ht="120" customHeight="1">
      <c r="B337" s="35"/>
      <c r="D337" s="185" t="s">
        <v>183</v>
      </c>
      <c r="F337" s="216" t="s">
        <v>538</v>
      </c>
      <c r="I337" s="146"/>
      <c r="L337" s="35"/>
      <c r="M337" s="64"/>
      <c r="N337" s="36"/>
      <c r="O337" s="36"/>
      <c r="P337" s="36"/>
      <c r="Q337" s="36"/>
      <c r="R337" s="36"/>
      <c r="S337" s="36"/>
      <c r="T337" s="65"/>
      <c r="AT337" s="18" t="s">
        <v>183</v>
      </c>
      <c r="AU337" s="18" t="s">
        <v>79</v>
      </c>
    </row>
    <row r="338" spans="2:51" s="12" customFormat="1" ht="20.25" customHeight="1">
      <c r="B338" s="188"/>
      <c r="D338" s="185" t="s">
        <v>152</v>
      </c>
      <c r="E338" s="189" t="s">
        <v>20</v>
      </c>
      <c r="F338" s="190" t="s">
        <v>539</v>
      </c>
      <c r="H338" s="191" t="s">
        <v>20</v>
      </c>
      <c r="I338" s="192"/>
      <c r="L338" s="188"/>
      <c r="M338" s="193"/>
      <c r="N338" s="194"/>
      <c r="O338" s="194"/>
      <c r="P338" s="194"/>
      <c r="Q338" s="194"/>
      <c r="R338" s="194"/>
      <c r="S338" s="194"/>
      <c r="T338" s="195"/>
      <c r="AT338" s="191" t="s">
        <v>152</v>
      </c>
      <c r="AU338" s="191" t="s">
        <v>79</v>
      </c>
      <c r="AV338" s="12" t="s">
        <v>22</v>
      </c>
      <c r="AW338" s="12" t="s">
        <v>36</v>
      </c>
      <c r="AX338" s="12" t="s">
        <v>72</v>
      </c>
      <c r="AY338" s="191" t="s">
        <v>129</v>
      </c>
    </row>
    <row r="339" spans="2:51" s="13" customFormat="1" ht="20.25" customHeight="1">
      <c r="B339" s="196"/>
      <c r="D339" s="185" t="s">
        <v>152</v>
      </c>
      <c r="E339" s="197" t="s">
        <v>20</v>
      </c>
      <c r="F339" s="198" t="s">
        <v>540</v>
      </c>
      <c r="H339" s="199">
        <v>2226</v>
      </c>
      <c r="I339" s="200"/>
      <c r="L339" s="196"/>
      <c r="M339" s="201"/>
      <c r="N339" s="202"/>
      <c r="O339" s="202"/>
      <c r="P339" s="202"/>
      <c r="Q339" s="202"/>
      <c r="R339" s="202"/>
      <c r="S339" s="202"/>
      <c r="T339" s="203"/>
      <c r="AT339" s="197" t="s">
        <v>152</v>
      </c>
      <c r="AU339" s="197" t="s">
        <v>79</v>
      </c>
      <c r="AV339" s="13" t="s">
        <v>79</v>
      </c>
      <c r="AW339" s="13" t="s">
        <v>36</v>
      </c>
      <c r="AX339" s="13" t="s">
        <v>72</v>
      </c>
      <c r="AY339" s="197" t="s">
        <v>129</v>
      </c>
    </row>
    <row r="340" spans="2:51" s="12" customFormat="1" ht="20.25" customHeight="1">
      <c r="B340" s="188"/>
      <c r="D340" s="185" t="s">
        <v>152</v>
      </c>
      <c r="E340" s="189" t="s">
        <v>20</v>
      </c>
      <c r="F340" s="190" t="s">
        <v>541</v>
      </c>
      <c r="H340" s="191" t="s">
        <v>20</v>
      </c>
      <c r="I340" s="192"/>
      <c r="L340" s="188"/>
      <c r="M340" s="193"/>
      <c r="N340" s="194"/>
      <c r="O340" s="194"/>
      <c r="P340" s="194"/>
      <c r="Q340" s="194"/>
      <c r="R340" s="194"/>
      <c r="S340" s="194"/>
      <c r="T340" s="195"/>
      <c r="AT340" s="191" t="s">
        <v>152</v>
      </c>
      <c r="AU340" s="191" t="s">
        <v>79</v>
      </c>
      <c r="AV340" s="12" t="s">
        <v>22</v>
      </c>
      <c r="AW340" s="12" t="s">
        <v>36</v>
      </c>
      <c r="AX340" s="12" t="s">
        <v>72</v>
      </c>
      <c r="AY340" s="191" t="s">
        <v>129</v>
      </c>
    </row>
    <row r="341" spans="2:51" s="13" customFormat="1" ht="20.25" customHeight="1">
      <c r="B341" s="196"/>
      <c r="D341" s="185" t="s">
        <v>152</v>
      </c>
      <c r="E341" s="197" t="s">
        <v>20</v>
      </c>
      <c r="F341" s="198" t="s">
        <v>542</v>
      </c>
      <c r="H341" s="199">
        <v>2394</v>
      </c>
      <c r="I341" s="200"/>
      <c r="L341" s="196"/>
      <c r="M341" s="201"/>
      <c r="N341" s="202"/>
      <c r="O341" s="202"/>
      <c r="P341" s="202"/>
      <c r="Q341" s="202"/>
      <c r="R341" s="202"/>
      <c r="S341" s="202"/>
      <c r="T341" s="203"/>
      <c r="AT341" s="197" t="s">
        <v>152</v>
      </c>
      <c r="AU341" s="197" t="s">
        <v>79</v>
      </c>
      <c r="AV341" s="13" t="s">
        <v>79</v>
      </c>
      <c r="AW341" s="13" t="s">
        <v>36</v>
      </c>
      <c r="AX341" s="13" t="s">
        <v>72</v>
      </c>
      <c r="AY341" s="197" t="s">
        <v>129</v>
      </c>
    </row>
    <row r="342" spans="2:51" s="14" customFormat="1" ht="20.25" customHeight="1">
      <c r="B342" s="204"/>
      <c r="D342" s="214" t="s">
        <v>152</v>
      </c>
      <c r="E342" s="217" t="s">
        <v>20</v>
      </c>
      <c r="F342" s="218" t="s">
        <v>157</v>
      </c>
      <c r="H342" s="219">
        <v>4620</v>
      </c>
      <c r="I342" s="208"/>
      <c r="L342" s="204"/>
      <c r="M342" s="220"/>
      <c r="N342" s="221"/>
      <c r="O342" s="221"/>
      <c r="P342" s="221"/>
      <c r="Q342" s="221"/>
      <c r="R342" s="221"/>
      <c r="S342" s="221"/>
      <c r="T342" s="222"/>
      <c r="AT342" s="212" t="s">
        <v>152</v>
      </c>
      <c r="AU342" s="212" t="s">
        <v>79</v>
      </c>
      <c r="AV342" s="14" t="s">
        <v>158</v>
      </c>
      <c r="AW342" s="14" t="s">
        <v>36</v>
      </c>
      <c r="AX342" s="14" t="s">
        <v>22</v>
      </c>
      <c r="AY342" s="212" t="s">
        <v>129</v>
      </c>
    </row>
    <row r="343" spans="2:65" s="1" customFormat="1" ht="20.25" customHeight="1">
      <c r="B343" s="172"/>
      <c r="C343" s="227" t="s">
        <v>543</v>
      </c>
      <c r="D343" s="227" t="s">
        <v>325</v>
      </c>
      <c r="E343" s="228" t="s">
        <v>544</v>
      </c>
      <c r="F343" s="229" t="s">
        <v>545</v>
      </c>
      <c r="G343" s="230" t="s">
        <v>528</v>
      </c>
      <c r="H343" s="231">
        <v>19442.5</v>
      </c>
      <c r="I343" s="232"/>
      <c r="J343" s="233">
        <f>ROUND(I343*H343,2)</f>
        <v>0</v>
      </c>
      <c r="K343" s="229" t="s">
        <v>135</v>
      </c>
      <c r="L343" s="234"/>
      <c r="M343" s="235" t="s">
        <v>20</v>
      </c>
      <c r="N343" s="236" t="s">
        <v>43</v>
      </c>
      <c r="O343" s="36"/>
      <c r="P343" s="182">
        <f>O343*H343</f>
        <v>0</v>
      </c>
      <c r="Q343" s="182">
        <v>0.033</v>
      </c>
      <c r="R343" s="182">
        <f>Q343*H343</f>
        <v>641.6025000000001</v>
      </c>
      <c r="S343" s="182">
        <v>0</v>
      </c>
      <c r="T343" s="183">
        <f>S343*H343</f>
        <v>0</v>
      </c>
      <c r="AR343" s="18" t="s">
        <v>225</v>
      </c>
      <c r="AT343" s="18" t="s">
        <v>325</v>
      </c>
      <c r="AU343" s="18" t="s">
        <v>79</v>
      </c>
      <c r="AY343" s="18" t="s">
        <v>129</v>
      </c>
      <c r="BE343" s="184">
        <f>IF(N343="základní",J343,0)</f>
        <v>0</v>
      </c>
      <c r="BF343" s="184">
        <f>IF(N343="snížená",J343,0)</f>
        <v>0</v>
      </c>
      <c r="BG343" s="184">
        <f>IF(N343="zákl. přenesená",J343,0)</f>
        <v>0</v>
      </c>
      <c r="BH343" s="184">
        <f>IF(N343="sníž. přenesená",J343,0)</f>
        <v>0</v>
      </c>
      <c r="BI343" s="184">
        <f>IF(N343="nulová",J343,0)</f>
        <v>0</v>
      </c>
      <c r="BJ343" s="18" t="s">
        <v>22</v>
      </c>
      <c r="BK343" s="184">
        <f>ROUND(I343*H343,2)</f>
        <v>0</v>
      </c>
      <c r="BL343" s="18" t="s">
        <v>158</v>
      </c>
      <c r="BM343" s="18" t="s">
        <v>546</v>
      </c>
    </row>
    <row r="344" spans="2:47" s="1" customFormat="1" ht="28.5" customHeight="1">
      <c r="B344" s="35"/>
      <c r="D344" s="185" t="s">
        <v>138</v>
      </c>
      <c r="F344" s="186" t="s">
        <v>547</v>
      </c>
      <c r="I344" s="146"/>
      <c r="L344" s="35"/>
      <c r="M344" s="64"/>
      <c r="N344" s="36"/>
      <c r="O344" s="36"/>
      <c r="P344" s="36"/>
      <c r="Q344" s="36"/>
      <c r="R344" s="36"/>
      <c r="S344" s="36"/>
      <c r="T344" s="65"/>
      <c r="AT344" s="18" t="s">
        <v>138</v>
      </c>
      <c r="AU344" s="18" t="s">
        <v>79</v>
      </c>
    </row>
    <row r="345" spans="2:51" s="13" customFormat="1" ht="20.25" customHeight="1">
      <c r="B345" s="196"/>
      <c r="D345" s="185" t="s">
        <v>152</v>
      </c>
      <c r="E345" s="197" t="s">
        <v>20</v>
      </c>
      <c r="F345" s="198" t="s">
        <v>548</v>
      </c>
      <c r="H345" s="199">
        <v>19250</v>
      </c>
      <c r="I345" s="200"/>
      <c r="L345" s="196"/>
      <c r="M345" s="201"/>
      <c r="N345" s="202"/>
      <c r="O345" s="202"/>
      <c r="P345" s="202"/>
      <c r="Q345" s="202"/>
      <c r="R345" s="202"/>
      <c r="S345" s="202"/>
      <c r="T345" s="203"/>
      <c r="AT345" s="197" t="s">
        <v>152</v>
      </c>
      <c r="AU345" s="197" t="s">
        <v>79</v>
      </c>
      <c r="AV345" s="13" t="s">
        <v>79</v>
      </c>
      <c r="AW345" s="13" t="s">
        <v>36</v>
      </c>
      <c r="AX345" s="13" t="s">
        <v>72</v>
      </c>
      <c r="AY345" s="197" t="s">
        <v>129</v>
      </c>
    </row>
    <row r="346" spans="2:51" s="14" customFormat="1" ht="20.25" customHeight="1">
      <c r="B346" s="204"/>
      <c r="D346" s="185" t="s">
        <v>152</v>
      </c>
      <c r="E346" s="205" t="s">
        <v>20</v>
      </c>
      <c r="F346" s="206" t="s">
        <v>157</v>
      </c>
      <c r="H346" s="207">
        <v>19250</v>
      </c>
      <c r="I346" s="208"/>
      <c r="L346" s="204"/>
      <c r="M346" s="220"/>
      <c r="N346" s="221"/>
      <c r="O346" s="221"/>
      <c r="P346" s="221"/>
      <c r="Q346" s="221"/>
      <c r="R346" s="221"/>
      <c r="S346" s="221"/>
      <c r="T346" s="222"/>
      <c r="AT346" s="212" t="s">
        <v>152</v>
      </c>
      <c r="AU346" s="212" t="s">
        <v>79</v>
      </c>
      <c r="AV346" s="14" t="s">
        <v>158</v>
      </c>
      <c r="AW346" s="14" t="s">
        <v>36</v>
      </c>
      <c r="AX346" s="14" t="s">
        <v>22</v>
      </c>
      <c r="AY346" s="212" t="s">
        <v>129</v>
      </c>
    </row>
    <row r="347" spans="2:51" s="13" customFormat="1" ht="20.25" customHeight="1">
      <c r="B347" s="196"/>
      <c r="D347" s="185" t="s">
        <v>152</v>
      </c>
      <c r="F347" s="198" t="s">
        <v>549</v>
      </c>
      <c r="H347" s="199">
        <v>19442.5</v>
      </c>
      <c r="I347" s="200"/>
      <c r="L347" s="196"/>
      <c r="M347" s="201"/>
      <c r="N347" s="202"/>
      <c r="O347" s="202"/>
      <c r="P347" s="202"/>
      <c r="Q347" s="202"/>
      <c r="R347" s="202"/>
      <c r="S347" s="202"/>
      <c r="T347" s="203"/>
      <c r="AT347" s="197" t="s">
        <v>152</v>
      </c>
      <c r="AU347" s="197" t="s">
        <v>79</v>
      </c>
      <c r="AV347" s="13" t="s">
        <v>79</v>
      </c>
      <c r="AW347" s="13" t="s">
        <v>4</v>
      </c>
      <c r="AX347" s="13" t="s">
        <v>22</v>
      </c>
      <c r="AY347" s="197" t="s">
        <v>129</v>
      </c>
    </row>
    <row r="348" spans="2:63" s="11" customFormat="1" ht="29.25" customHeight="1">
      <c r="B348" s="158"/>
      <c r="D348" s="169" t="s">
        <v>71</v>
      </c>
      <c r="E348" s="170" t="s">
        <v>225</v>
      </c>
      <c r="F348" s="170" t="s">
        <v>550</v>
      </c>
      <c r="I348" s="161"/>
      <c r="J348" s="171">
        <f>BK348</f>
        <v>0</v>
      </c>
      <c r="L348" s="158"/>
      <c r="M348" s="163"/>
      <c r="N348" s="164"/>
      <c r="O348" s="164"/>
      <c r="P348" s="165">
        <f>SUM(P349:P352)</f>
        <v>0</v>
      </c>
      <c r="Q348" s="164"/>
      <c r="R348" s="165">
        <f>SUM(R349:R352)</f>
        <v>0.14494</v>
      </c>
      <c r="S348" s="164"/>
      <c r="T348" s="166">
        <f>SUM(T349:T352)</f>
        <v>0.925</v>
      </c>
      <c r="AR348" s="159" t="s">
        <v>22</v>
      </c>
      <c r="AT348" s="167" t="s">
        <v>71</v>
      </c>
      <c r="AU348" s="167" t="s">
        <v>22</v>
      </c>
      <c r="AY348" s="159" t="s">
        <v>129</v>
      </c>
      <c r="BK348" s="168">
        <f>SUM(BK349:BK352)</f>
        <v>0</v>
      </c>
    </row>
    <row r="349" spans="2:65" s="1" customFormat="1" ht="28.5" customHeight="1">
      <c r="B349" s="172"/>
      <c r="C349" s="173" t="s">
        <v>551</v>
      </c>
      <c r="D349" s="173" t="s">
        <v>132</v>
      </c>
      <c r="E349" s="174" t="s">
        <v>552</v>
      </c>
      <c r="F349" s="175" t="s">
        <v>553</v>
      </c>
      <c r="G349" s="176" t="s">
        <v>528</v>
      </c>
      <c r="H349" s="187">
        <v>5</v>
      </c>
      <c r="I349" s="178"/>
      <c r="J349" s="179">
        <f>ROUND(I349*H349,2)</f>
        <v>0</v>
      </c>
      <c r="K349" s="175" t="s">
        <v>20</v>
      </c>
      <c r="L349" s="35"/>
      <c r="M349" s="180" t="s">
        <v>20</v>
      </c>
      <c r="N349" s="181" t="s">
        <v>43</v>
      </c>
      <c r="O349" s="36"/>
      <c r="P349" s="182">
        <f>O349*H349</f>
        <v>0</v>
      </c>
      <c r="Q349" s="182">
        <v>0</v>
      </c>
      <c r="R349" s="182">
        <f>Q349*H349</f>
        <v>0</v>
      </c>
      <c r="S349" s="182">
        <v>0.185</v>
      </c>
      <c r="T349" s="183">
        <f>S349*H349</f>
        <v>0.925</v>
      </c>
      <c r="AR349" s="18" t="s">
        <v>158</v>
      </c>
      <c r="AT349" s="18" t="s">
        <v>132</v>
      </c>
      <c r="AU349" s="18" t="s">
        <v>79</v>
      </c>
      <c r="AY349" s="18" t="s">
        <v>129</v>
      </c>
      <c r="BE349" s="184">
        <f>IF(N349="základní",J349,0)</f>
        <v>0</v>
      </c>
      <c r="BF349" s="184">
        <f>IF(N349="snížená",J349,0)</f>
        <v>0</v>
      </c>
      <c r="BG349" s="184">
        <f>IF(N349="zákl. přenesená",J349,0)</f>
        <v>0</v>
      </c>
      <c r="BH349" s="184">
        <f>IF(N349="sníž. přenesená",J349,0)</f>
        <v>0</v>
      </c>
      <c r="BI349" s="184">
        <f>IF(N349="nulová",J349,0)</f>
        <v>0</v>
      </c>
      <c r="BJ349" s="18" t="s">
        <v>22</v>
      </c>
      <c r="BK349" s="184">
        <f>ROUND(I349*H349,2)</f>
        <v>0</v>
      </c>
      <c r="BL349" s="18" t="s">
        <v>158</v>
      </c>
      <c r="BM349" s="18" t="s">
        <v>554</v>
      </c>
    </row>
    <row r="350" spans="2:47" s="1" customFormat="1" ht="20.25" customHeight="1">
      <c r="B350" s="35"/>
      <c r="D350" s="214" t="s">
        <v>138</v>
      </c>
      <c r="F350" s="237" t="s">
        <v>555</v>
      </c>
      <c r="I350" s="146"/>
      <c r="L350" s="35"/>
      <c r="M350" s="64"/>
      <c r="N350" s="36"/>
      <c r="O350" s="36"/>
      <c r="P350" s="36"/>
      <c r="Q350" s="36"/>
      <c r="R350" s="36"/>
      <c r="S350" s="36"/>
      <c r="T350" s="65"/>
      <c r="AT350" s="18" t="s">
        <v>138</v>
      </c>
      <c r="AU350" s="18" t="s">
        <v>79</v>
      </c>
    </row>
    <row r="351" spans="2:65" s="1" customFormat="1" ht="28.5" customHeight="1">
      <c r="B351" s="172"/>
      <c r="C351" s="173" t="s">
        <v>556</v>
      </c>
      <c r="D351" s="173" t="s">
        <v>132</v>
      </c>
      <c r="E351" s="174" t="s">
        <v>557</v>
      </c>
      <c r="F351" s="175" t="s">
        <v>558</v>
      </c>
      <c r="G351" s="176" t="s">
        <v>528</v>
      </c>
      <c r="H351" s="187">
        <v>1</v>
      </c>
      <c r="I351" s="178"/>
      <c r="J351" s="179">
        <f>ROUND(I351*H351,2)</f>
        <v>0</v>
      </c>
      <c r="K351" s="175" t="s">
        <v>20</v>
      </c>
      <c r="L351" s="35"/>
      <c r="M351" s="180" t="s">
        <v>20</v>
      </c>
      <c r="N351" s="181" t="s">
        <v>43</v>
      </c>
      <c r="O351" s="36"/>
      <c r="P351" s="182">
        <f>O351*H351</f>
        <v>0</v>
      </c>
      <c r="Q351" s="182">
        <v>0.14494</v>
      </c>
      <c r="R351" s="182">
        <f>Q351*H351</f>
        <v>0.14494</v>
      </c>
      <c r="S351" s="182">
        <v>0</v>
      </c>
      <c r="T351" s="183">
        <f>S351*H351</f>
        <v>0</v>
      </c>
      <c r="AR351" s="18" t="s">
        <v>158</v>
      </c>
      <c r="AT351" s="18" t="s">
        <v>132</v>
      </c>
      <c r="AU351" s="18" t="s">
        <v>79</v>
      </c>
      <c r="AY351" s="18" t="s">
        <v>129</v>
      </c>
      <c r="BE351" s="184">
        <f>IF(N351="základní",J351,0)</f>
        <v>0</v>
      </c>
      <c r="BF351" s="184">
        <f>IF(N351="snížená",J351,0)</f>
        <v>0</v>
      </c>
      <c r="BG351" s="184">
        <f>IF(N351="zákl. přenesená",J351,0)</f>
        <v>0</v>
      </c>
      <c r="BH351" s="184">
        <f>IF(N351="sníž. přenesená",J351,0)</f>
        <v>0</v>
      </c>
      <c r="BI351" s="184">
        <f>IF(N351="nulová",J351,0)</f>
        <v>0</v>
      </c>
      <c r="BJ351" s="18" t="s">
        <v>22</v>
      </c>
      <c r="BK351" s="184">
        <f>ROUND(I351*H351,2)</f>
        <v>0</v>
      </c>
      <c r="BL351" s="18" t="s">
        <v>158</v>
      </c>
      <c r="BM351" s="18" t="s">
        <v>559</v>
      </c>
    </row>
    <row r="352" spans="2:47" s="1" customFormat="1" ht="20.25" customHeight="1">
      <c r="B352" s="35"/>
      <c r="D352" s="185" t="s">
        <v>138</v>
      </c>
      <c r="F352" s="186" t="s">
        <v>560</v>
      </c>
      <c r="I352" s="146"/>
      <c r="L352" s="35"/>
      <c r="M352" s="64"/>
      <c r="N352" s="36"/>
      <c r="O352" s="36"/>
      <c r="P352" s="36"/>
      <c r="Q352" s="36"/>
      <c r="R352" s="36"/>
      <c r="S352" s="36"/>
      <c r="T352" s="65"/>
      <c r="AT352" s="18" t="s">
        <v>138</v>
      </c>
      <c r="AU352" s="18" t="s">
        <v>79</v>
      </c>
    </row>
    <row r="353" spans="2:63" s="11" customFormat="1" ht="29.25" customHeight="1">
      <c r="B353" s="158"/>
      <c r="D353" s="169" t="s">
        <v>71</v>
      </c>
      <c r="E353" s="170" t="s">
        <v>233</v>
      </c>
      <c r="F353" s="170" t="s">
        <v>561</v>
      </c>
      <c r="I353" s="161"/>
      <c r="J353" s="171">
        <f>BK353</f>
        <v>0</v>
      </c>
      <c r="L353" s="158"/>
      <c r="M353" s="163"/>
      <c r="N353" s="164"/>
      <c r="O353" s="164"/>
      <c r="P353" s="165">
        <f>SUM(P354:P436)</f>
        <v>0</v>
      </c>
      <c r="Q353" s="164"/>
      <c r="R353" s="165">
        <f>SUM(R354:R436)</f>
        <v>175.44125</v>
      </c>
      <c r="S353" s="164"/>
      <c r="T353" s="166">
        <f>SUM(T354:T436)</f>
        <v>10.845125</v>
      </c>
      <c r="AR353" s="159" t="s">
        <v>22</v>
      </c>
      <c r="AT353" s="167" t="s">
        <v>71</v>
      </c>
      <c r="AU353" s="167" t="s">
        <v>22</v>
      </c>
      <c r="AY353" s="159" t="s">
        <v>129</v>
      </c>
      <c r="BK353" s="168">
        <f>SUM(BK354:BK436)</f>
        <v>0</v>
      </c>
    </row>
    <row r="354" spans="2:65" s="1" customFormat="1" ht="28.5" customHeight="1">
      <c r="B354" s="172"/>
      <c r="C354" s="173" t="s">
        <v>562</v>
      </c>
      <c r="D354" s="173" t="s">
        <v>132</v>
      </c>
      <c r="E354" s="174" t="s">
        <v>563</v>
      </c>
      <c r="F354" s="175" t="s">
        <v>564</v>
      </c>
      <c r="G354" s="176" t="s">
        <v>528</v>
      </c>
      <c r="H354" s="187">
        <v>4</v>
      </c>
      <c r="I354" s="178"/>
      <c r="J354" s="179">
        <f>ROUND(I354*H354,2)</f>
        <v>0</v>
      </c>
      <c r="K354" s="175" t="s">
        <v>135</v>
      </c>
      <c r="L354" s="35"/>
      <c r="M354" s="180" t="s">
        <v>20</v>
      </c>
      <c r="N354" s="181" t="s">
        <v>43</v>
      </c>
      <c r="O354" s="36"/>
      <c r="P354" s="182">
        <f>O354*H354</f>
        <v>0</v>
      </c>
      <c r="Q354" s="182">
        <v>0.0007</v>
      </c>
      <c r="R354" s="182">
        <f>Q354*H354</f>
        <v>0.0028</v>
      </c>
      <c r="S354" s="182">
        <v>0</v>
      </c>
      <c r="T354" s="183">
        <f>S354*H354</f>
        <v>0</v>
      </c>
      <c r="AR354" s="18" t="s">
        <v>158</v>
      </c>
      <c r="AT354" s="18" t="s">
        <v>132</v>
      </c>
      <c r="AU354" s="18" t="s">
        <v>79</v>
      </c>
      <c r="AY354" s="18" t="s">
        <v>129</v>
      </c>
      <c r="BE354" s="184">
        <f>IF(N354="základní",J354,0)</f>
        <v>0</v>
      </c>
      <c r="BF354" s="184">
        <f>IF(N354="snížená",J354,0)</f>
        <v>0</v>
      </c>
      <c r="BG354" s="184">
        <f>IF(N354="zákl. přenesená",J354,0)</f>
        <v>0</v>
      </c>
      <c r="BH354" s="184">
        <f>IF(N354="sníž. přenesená",J354,0)</f>
        <v>0</v>
      </c>
      <c r="BI354" s="184">
        <f>IF(N354="nulová",J354,0)</f>
        <v>0</v>
      </c>
      <c r="BJ354" s="18" t="s">
        <v>22</v>
      </c>
      <c r="BK354" s="184">
        <f>ROUND(I354*H354,2)</f>
        <v>0</v>
      </c>
      <c r="BL354" s="18" t="s">
        <v>158</v>
      </c>
      <c r="BM354" s="18" t="s">
        <v>565</v>
      </c>
    </row>
    <row r="355" spans="2:47" s="1" customFormat="1" ht="28.5" customHeight="1">
      <c r="B355" s="35"/>
      <c r="D355" s="185" t="s">
        <v>138</v>
      </c>
      <c r="F355" s="186" t="s">
        <v>566</v>
      </c>
      <c r="I355" s="146"/>
      <c r="L355" s="35"/>
      <c r="M355" s="64"/>
      <c r="N355" s="36"/>
      <c r="O355" s="36"/>
      <c r="P355" s="36"/>
      <c r="Q355" s="36"/>
      <c r="R355" s="36"/>
      <c r="S355" s="36"/>
      <c r="T355" s="65"/>
      <c r="AT355" s="18" t="s">
        <v>138</v>
      </c>
      <c r="AU355" s="18" t="s">
        <v>79</v>
      </c>
    </row>
    <row r="356" spans="2:47" s="1" customFormat="1" ht="153.75" customHeight="1">
      <c r="B356" s="35"/>
      <c r="D356" s="214" t="s">
        <v>183</v>
      </c>
      <c r="F356" s="215" t="s">
        <v>567</v>
      </c>
      <c r="I356" s="146"/>
      <c r="L356" s="35"/>
      <c r="M356" s="64"/>
      <c r="N356" s="36"/>
      <c r="O356" s="36"/>
      <c r="P356" s="36"/>
      <c r="Q356" s="36"/>
      <c r="R356" s="36"/>
      <c r="S356" s="36"/>
      <c r="T356" s="65"/>
      <c r="AT356" s="18" t="s">
        <v>183</v>
      </c>
      <c r="AU356" s="18" t="s">
        <v>79</v>
      </c>
    </row>
    <row r="357" spans="2:65" s="1" customFormat="1" ht="20.25" customHeight="1">
      <c r="B357" s="172"/>
      <c r="C357" s="227" t="s">
        <v>568</v>
      </c>
      <c r="D357" s="227" t="s">
        <v>325</v>
      </c>
      <c r="E357" s="228" t="s">
        <v>569</v>
      </c>
      <c r="F357" s="229" t="s">
        <v>570</v>
      </c>
      <c r="G357" s="230" t="s">
        <v>528</v>
      </c>
      <c r="H357" s="231">
        <v>1</v>
      </c>
      <c r="I357" s="232"/>
      <c r="J357" s="233">
        <f>ROUND(I357*H357,2)</f>
        <v>0</v>
      </c>
      <c r="K357" s="229" t="s">
        <v>135</v>
      </c>
      <c r="L357" s="234"/>
      <c r="M357" s="235" t="s">
        <v>20</v>
      </c>
      <c r="N357" s="236" t="s">
        <v>43</v>
      </c>
      <c r="O357" s="36"/>
      <c r="P357" s="182">
        <f>O357*H357</f>
        <v>0</v>
      </c>
      <c r="Q357" s="182">
        <v>0.003</v>
      </c>
      <c r="R357" s="182">
        <f>Q357*H357</f>
        <v>0.003</v>
      </c>
      <c r="S357" s="182">
        <v>0</v>
      </c>
      <c r="T357" s="183">
        <f>S357*H357</f>
        <v>0</v>
      </c>
      <c r="AR357" s="18" t="s">
        <v>225</v>
      </c>
      <c r="AT357" s="18" t="s">
        <v>325</v>
      </c>
      <c r="AU357" s="18" t="s">
        <v>79</v>
      </c>
      <c r="AY357" s="18" t="s">
        <v>129</v>
      </c>
      <c r="BE357" s="184">
        <f>IF(N357="základní",J357,0)</f>
        <v>0</v>
      </c>
      <c r="BF357" s="184">
        <f>IF(N357="snížená",J357,0)</f>
        <v>0</v>
      </c>
      <c r="BG357" s="184">
        <f>IF(N357="zákl. přenesená",J357,0)</f>
        <v>0</v>
      </c>
      <c r="BH357" s="184">
        <f>IF(N357="sníž. přenesená",J357,0)</f>
        <v>0</v>
      </c>
      <c r="BI357" s="184">
        <f>IF(N357="nulová",J357,0)</f>
        <v>0</v>
      </c>
      <c r="BJ357" s="18" t="s">
        <v>22</v>
      </c>
      <c r="BK357" s="184">
        <f>ROUND(I357*H357,2)</f>
        <v>0</v>
      </c>
      <c r="BL357" s="18" t="s">
        <v>158</v>
      </c>
      <c r="BM357" s="18" t="s">
        <v>571</v>
      </c>
    </row>
    <row r="358" spans="2:47" s="1" customFormat="1" ht="51" customHeight="1">
      <c r="B358" s="35"/>
      <c r="D358" s="214" t="s">
        <v>138</v>
      </c>
      <c r="F358" s="237" t="s">
        <v>572</v>
      </c>
      <c r="I358" s="146"/>
      <c r="L358" s="35"/>
      <c r="M358" s="64"/>
      <c r="N358" s="36"/>
      <c r="O358" s="36"/>
      <c r="P358" s="36"/>
      <c r="Q358" s="36"/>
      <c r="R358" s="36"/>
      <c r="S358" s="36"/>
      <c r="T358" s="65"/>
      <c r="AT358" s="18" t="s">
        <v>138</v>
      </c>
      <c r="AU358" s="18" t="s">
        <v>79</v>
      </c>
    </row>
    <row r="359" spans="2:65" s="1" customFormat="1" ht="20.25" customHeight="1">
      <c r="B359" s="172"/>
      <c r="C359" s="227" t="s">
        <v>573</v>
      </c>
      <c r="D359" s="227" t="s">
        <v>325</v>
      </c>
      <c r="E359" s="228" t="s">
        <v>574</v>
      </c>
      <c r="F359" s="229" t="s">
        <v>575</v>
      </c>
      <c r="G359" s="230" t="s">
        <v>528</v>
      </c>
      <c r="H359" s="231">
        <v>2</v>
      </c>
      <c r="I359" s="232"/>
      <c r="J359" s="233">
        <f>ROUND(I359*H359,2)</f>
        <v>0</v>
      </c>
      <c r="K359" s="229" t="s">
        <v>135</v>
      </c>
      <c r="L359" s="234"/>
      <c r="M359" s="235" t="s">
        <v>20</v>
      </c>
      <c r="N359" s="236" t="s">
        <v>43</v>
      </c>
      <c r="O359" s="36"/>
      <c r="P359" s="182">
        <f>O359*H359</f>
        <v>0</v>
      </c>
      <c r="Q359" s="182">
        <v>0.006</v>
      </c>
      <c r="R359" s="182">
        <f>Q359*H359</f>
        <v>0.012</v>
      </c>
      <c r="S359" s="182">
        <v>0</v>
      </c>
      <c r="T359" s="183">
        <f>S359*H359</f>
        <v>0</v>
      </c>
      <c r="AR359" s="18" t="s">
        <v>225</v>
      </c>
      <c r="AT359" s="18" t="s">
        <v>325</v>
      </c>
      <c r="AU359" s="18" t="s">
        <v>79</v>
      </c>
      <c r="AY359" s="18" t="s">
        <v>129</v>
      </c>
      <c r="BE359" s="184">
        <f>IF(N359="základní",J359,0)</f>
        <v>0</v>
      </c>
      <c r="BF359" s="184">
        <f>IF(N359="snížená",J359,0)</f>
        <v>0</v>
      </c>
      <c r="BG359" s="184">
        <f>IF(N359="zákl. přenesená",J359,0)</f>
        <v>0</v>
      </c>
      <c r="BH359" s="184">
        <f>IF(N359="sníž. přenesená",J359,0)</f>
        <v>0</v>
      </c>
      <c r="BI359" s="184">
        <f>IF(N359="nulová",J359,0)</f>
        <v>0</v>
      </c>
      <c r="BJ359" s="18" t="s">
        <v>22</v>
      </c>
      <c r="BK359" s="184">
        <f>ROUND(I359*H359,2)</f>
        <v>0</v>
      </c>
      <c r="BL359" s="18" t="s">
        <v>158</v>
      </c>
      <c r="BM359" s="18" t="s">
        <v>576</v>
      </c>
    </row>
    <row r="360" spans="2:47" s="1" customFormat="1" ht="51" customHeight="1">
      <c r="B360" s="35"/>
      <c r="D360" s="214" t="s">
        <v>138</v>
      </c>
      <c r="F360" s="237" t="s">
        <v>577</v>
      </c>
      <c r="I360" s="146"/>
      <c r="L360" s="35"/>
      <c r="M360" s="64"/>
      <c r="N360" s="36"/>
      <c r="O360" s="36"/>
      <c r="P360" s="36"/>
      <c r="Q360" s="36"/>
      <c r="R360" s="36"/>
      <c r="S360" s="36"/>
      <c r="T360" s="65"/>
      <c r="AT360" s="18" t="s">
        <v>138</v>
      </c>
      <c r="AU360" s="18" t="s">
        <v>79</v>
      </c>
    </row>
    <row r="361" spans="2:65" s="1" customFormat="1" ht="20.25" customHeight="1">
      <c r="B361" s="172"/>
      <c r="C361" s="227" t="s">
        <v>578</v>
      </c>
      <c r="D361" s="227" t="s">
        <v>325</v>
      </c>
      <c r="E361" s="228" t="s">
        <v>579</v>
      </c>
      <c r="F361" s="229" t="s">
        <v>580</v>
      </c>
      <c r="G361" s="230" t="s">
        <v>528</v>
      </c>
      <c r="H361" s="231">
        <v>1</v>
      </c>
      <c r="I361" s="232"/>
      <c r="J361" s="233">
        <f>ROUND(I361*H361,2)</f>
        <v>0</v>
      </c>
      <c r="K361" s="229" t="s">
        <v>135</v>
      </c>
      <c r="L361" s="234"/>
      <c r="M361" s="235" t="s">
        <v>20</v>
      </c>
      <c r="N361" s="236" t="s">
        <v>43</v>
      </c>
      <c r="O361" s="36"/>
      <c r="P361" s="182">
        <f>O361*H361</f>
        <v>0</v>
      </c>
      <c r="Q361" s="182">
        <v>0.004</v>
      </c>
      <c r="R361" s="182">
        <f>Q361*H361</f>
        <v>0.004</v>
      </c>
      <c r="S361" s="182">
        <v>0</v>
      </c>
      <c r="T361" s="183">
        <f>S361*H361</f>
        <v>0</v>
      </c>
      <c r="AR361" s="18" t="s">
        <v>225</v>
      </c>
      <c r="AT361" s="18" t="s">
        <v>325</v>
      </c>
      <c r="AU361" s="18" t="s">
        <v>79</v>
      </c>
      <c r="AY361" s="18" t="s">
        <v>129</v>
      </c>
      <c r="BE361" s="184">
        <f>IF(N361="základní",J361,0)</f>
        <v>0</v>
      </c>
      <c r="BF361" s="184">
        <f>IF(N361="snížená",J361,0)</f>
        <v>0</v>
      </c>
      <c r="BG361" s="184">
        <f>IF(N361="zákl. přenesená",J361,0)</f>
        <v>0</v>
      </c>
      <c r="BH361" s="184">
        <f>IF(N361="sníž. přenesená",J361,0)</f>
        <v>0</v>
      </c>
      <c r="BI361" s="184">
        <f>IF(N361="nulová",J361,0)</f>
        <v>0</v>
      </c>
      <c r="BJ361" s="18" t="s">
        <v>22</v>
      </c>
      <c r="BK361" s="184">
        <f>ROUND(I361*H361,2)</f>
        <v>0</v>
      </c>
      <c r="BL361" s="18" t="s">
        <v>158</v>
      </c>
      <c r="BM361" s="18" t="s">
        <v>581</v>
      </c>
    </row>
    <row r="362" spans="2:47" s="1" customFormat="1" ht="51" customHeight="1">
      <c r="B362" s="35"/>
      <c r="D362" s="214" t="s">
        <v>138</v>
      </c>
      <c r="F362" s="237" t="s">
        <v>582</v>
      </c>
      <c r="I362" s="146"/>
      <c r="L362" s="35"/>
      <c r="M362" s="64"/>
      <c r="N362" s="36"/>
      <c r="O362" s="36"/>
      <c r="P362" s="36"/>
      <c r="Q362" s="36"/>
      <c r="R362" s="36"/>
      <c r="S362" s="36"/>
      <c r="T362" s="65"/>
      <c r="AT362" s="18" t="s">
        <v>138</v>
      </c>
      <c r="AU362" s="18" t="s">
        <v>79</v>
      </c>
    </row>
    <row r="363" spans="2:65" s="1" customFormat="1" ht="28.5" customHeight="1">
      <c r="B363" s="172"/>
      <c r="C363" s="173" t="s">
        <v>583</v>
      </c>
      <c r="D363" s="173" t="s">
        <v>132</v>
      </c>
      <c r="E363" s="174" t="s">
        <v>584</v>
      </c>
      <c r="F363" s="175" t="s">
        <v>585</v>
      </c>
      <c r="G363" s="176" t="s">
        <v>528</v>
      </c>
      <c r="H363" s="187">
        <v>5</v>
      </c>
      <c r="I363" s="178"/>
      <c r="J363" s="179">
        <f>ROUND(I363*H363,2)</f>
        <v>0</v>
      </c>
      <c r="K363" s="175" t="s">
        <v>135</v>
      </c>
      <c r="L363" s="35"/>
      <c r="M363" s="180" t="s">
        <v>20</v>
      </c>
      <c r="N363" s="181" t="s">
        <v>43</v>
      </c>
      <c r="O363" s="36"/>
      <c r="P363" s="182">
        <f>O363*H363</f>
        <v>0</v>
      </c>
      <c r="Q363" s="182">
        <v>0.11241</v>
      </c>
      <c r="R363" s="182">
        <f>Q363*H363</f>
        <v>0.5620499999999999</v>
      </c>
      <c r="S363" s="182">
        <v>0</v>
      </c>
      <c r="T363" s="183">
        <f>S363*H363</f>
        <v>0</v>
      </c>
      <c r="AR363" s="18" t="s">
        <v>158</v>
      </c>
      <c r="AT363" s="18" t="s">
        <v>132</v>
      </c>
      <c r="AU363" s="18" t="s">
        <v>79</v>
      </c>
      <c r="AY363" s="18" t="s">
        <v>129</v>
      </c>
      <c r="BE363" s="184">
        <f>IF(N363="základní",J363,0)</f>
        <v>0</v>
      </c>
      <c r="BF363" s="184">
        <f>IF(N363="snížená",J363,0)</f>
        <v>0</v>
      </c>
      <c r="BG363" s="184">
        <f>IF(N363="zákl. přenesená",J363,0)</f>
        <v>0</v>
      </c>
      <c r="BH363" s="184">
        <f>IF(N363="sníž. přenesená",J363,0)</f>
        <v>0</v>
      </c>
      <c r="BI363" s="184">
        <f>IF(N363="nulová",J363,0)</f>
        <v>0</v>
      </c>
      <c r="BJ363" s="18" t="s">
        <v>22</v>
      </c>
      <c r="BK363" s="184">
        <f>ROUND(I363*H363,2)</f>
        <v>0</v>
      </c>
      <c r="BL363" s="18" t="s">
        <v>158</v>
      </c>
      <c r="BM363" s="18" t="s">
        <v>586</v>
      </c>
    </row>
    <row r="364" spans="2:47" s="1" customFormat="1" ht="20.25" customHeight="1">
      <c r="B364" s="35"/>
      <c r="D364" s="185" t="s">
        <v>138</v>
      </c>
      <c r="F364" s="186" t="s">
        <v>587</v>
      </c>
      <c r="I364" s="146"/>
      <c r="L364" s="35"/>
      <c r="M364" s="64"/>
      <c r="N364" s="36"/>
      <c r="O364" s="36"/>
      <c r="P364" s="36"/>
      <c r="Q364" s="36"/>
      <c r="R364" s="36"/>
      <c r="S364" s="36"/>
      <c r="T364" s="65"/>
      <c r="AT364" s="18" t="s">
        <v>138</v>
      </c>
      <c r="AU364" s="18" t="s">
        <v>79</v>
      </c>
    </row>
    <row r="365" spans="2:47" s="1" customFormat="1" ht="96.75" customHeight="1">
      <c r="B365" s="35"/>
      <c r="D365" s="214" t="s">
        <v>183</v>
      </c>
      <c r="F365" s="215" t="s">
        <v>588</v>
      </c>
      <c r="I365" s="146"/>
      <c r="L365" s="35"/>
      <c r="M365" s="64"/>
      <c r="N365" s="36"/>
      <c r="O365" s="36"/>
      <c r="P365" s="36"/>
      <c r="Q365" s="36"/>
      <c r="R365" s="36"/>
      <c r="S365" s="36"/>
      <c r="T365" s="65"/>
      <c r="AT365" s="18" t="s">
        <v>183</v>
      </c>
      <c r="AU365" s="18" t="s">
        <v>79</v>
      </c>
    </row>
    <row r="366" spans="2:65" s="1" customFormat="1" ht="20.25" customHeight="1">
      <c r="B366" s="172"/>
      <c r="C366" s="227" t="s">
        <v>589</v>
      </c>
      <c r="D366" s="227" t="s">
        <v>325</v>
      </c>
      <c r="E366" s="228" t="s">
        <v>590</v>
      </c>
      <c r="F366" s="229" t="s">
        <v>591</v>
      </c>
      <c r="G366" s="230" t="s">
        <v>528</v>
      </c>
      <c r="H366" s="231">
        <v>5</v>
      </c>
      <c r="I366" s="232"/>
      <c r="J366" s="233">
        <f>ROUND(I366*H366,2)</f>
        <v>0</v>
      </c>
      <c r="K366" s="229" t="s">
        <v>135</v>
      </c>
      <c r="L366" s="234"/>
      <c r="M366" s="235" t="s">
        <v>20</v>
      </c>
      <c r="N366" s="236" t="s">
        <v>43</v>
      </c>
      <c r="O366" s="36"/>
      <c r="P366" s="182">
        <f>O366*H366</f>
        <v>0</v>
      </c>
      <c r="Q366" s="182">
        <v>0.003</v>
      </c>
      <c r="R366" s="182">
        <f>Q366*H366</f>
        <v>0.015</v>
      </c>
      <c r="S366" s="182">
        <v>0</v>
      </c>
      <c r="T366" s="183">
        <f>S366*H366</f>
        <v>0</v>
      </c>
      <c r="AR366" s="18" t="s">
        <v>225</v>
      </c>
      <c r="AT366" s="18" t="s">
        <v>325</v>
      </c>
      <c r="AU366" s="18" t="s">
        <v>79</v>
      </c>
      <c r="AY366" s="18" t="s">
        <v>129</v>
      </c>
      <c r="BE366" s="184">
        <f>IF(N366="základní",J366,0)</f>
        <v>0</v>
      </c>
      <c r="BF366" s="184">
        <f>IF(N366="snížená",J366,0)</f>
        <v>0</v>
      </c>
      <c r="BG366" s="184">
        <f>IF(N366="zákl. přenesená",J366,0)</f>
        <v>0</v>
      </c>
      <c r="BH366" s="184">
        <f>IF(N366="sníž. přenesená",J366,0)</f>
        <v>0</v>
      </c>
      <c r="BI366" s="184">
        <f>IF(N366="nulová",J366,0)</f>
        <v>0</v>
      </c>
      <c r="BJ366" s="18" t="s">
        <v>22</v>
      </c>
      <c r="BK366" s="184">
        <f>ROUND(I366*H366,2)</f>
        <v>0</v>
      </c>
      <c r="BL366" s="18" t="s">
        <v>158</v>
      </c>
      <c r="BM366" s="18" t="s">
        <v>592</v>
      </c>
    </row>
    <row r="367" spans="2:47" s="1" customFormat="1" ht="28.5" customHeight="1">
      <c r="B367" s="35"/>
      <c r="D367" s="214" t="s">
        <v>138</v>
      </c>
      <c r="F367" s="237" t="s">
        <v>593</v>
      </c>
      <c r="I367" s="146"/>
      <c r="L367" s="35"/>
      <c r="M367" s="64"/>
      <c r="N367" s="36"/>
      <c r="O367" s="36"/>
      <c r="P367" s="36"/>
      <c r="Q367" s="36"/>
      <c r="R367" s="36"/>
      <c r="S367" s="36"/>
      <c r="T367" s="65"/>
      <c r="AT367" s="18" t="s">
        <v>138</v>
      </c>
      <c r="AU367" s="18" t="s">
        <v>79</v>
      </c>
    </row>
    <row r="368" spans="2:65" s="1" customFormat="1" ht="20.25" customHeight="1">
      <c r="B368" s="172"/>
      <c r="C368" s="227" t="s">
        <v>594</v>
      </c>
      <c r="D368" s="227" t="s">
        <v>325</v>
      </c>
      <c r="E368" s="228" t="s">
        <v>595</v>
      </c>
      <c r="F368" s="229" t="s">
        <v>596</v>
      </c>
      <c r="G368" s="230" t="s">
        <v>528</v>
      </c>
      <c r="H368" s="231">
        <v>5</v>
      </c>
      <c r="I368" s="232"/>
      <c r="J368" s="233">
        <f>ROUND(I368*H368,2)</f>
        <v>0</v>
      </c>
      <c r="K368" s="229" t="s">
        <v>135</v>
      </c>
      <c r="L368" s="234"/>
      <c r="M368" s="235" t="s">
        <v>20</v>
      </c>
      <c r="N368" s="236" t="s">
        <v>43</v>
      </c>
      <c r="O368" s="36"/>
      <c r="P368" s="182">
        <f>O368*H368</f>
        <v>0</v>
      </c>
      <c r="Q368" s="182">
        <v>0.0061</v>
      </c>
      <c r="R368" s="182">
        <f>Q368*H368</f>
        <v>0.030500000000000003</v>
      </c>
      <c r="S368" s="182">
        <v>0</v>
      </c>
      <c r="T368" s="183">
        <f>S368*H368</f>
        <v>0</v>
      </c>
      <c r="AR368" s="18" t="s">
        <v>225</v>
      </c>
      <c r="AT368" s="18" t="s">
        <v>325</v>
      </c>
      <c r="AU368" s="18" t="s">
        <v>79</v>
      </c>
      <c r="AY368" s="18" t="s">
        <v>129</v>
      </c>
      <c r="BE368" s="184">
        <f>IF(N368="základní",J368,0)</f>
        <v>0</v>
      </c>
      <c r="BF368" s="184">
        <f>IF(N368="snížená",J368,0)</f>
        <v>0</v>
      </c>
      <c r="BG368" s="184">
        <f>IF(N368="zákl. přenesená",J368,0)</f>
        <v>0</v>
      </c>
      <c r="BH368" s="184">
        <f>IF(N368="sníž. přenesená",J368,0)</f>
        <v>0</v>
      </c>
      <c r="BI368" s="184">
        <f>IF(N368="nulová",J368,0)</f>
        <v>0</v>
      </c>
      <c r="BJ368" s="18" t="s">
        <v>22</v>
      </c>
      <c r="BK368" s="184">
        <f>ROUND(I368*H368,2)</f>
        <v>0</v>
      </c>
      <c r="BL368" s="18" t="s">
        <v>158</v>
      </c>
      <c r="BM368" s="18" t="s">
        <v>597</v>
      </c>
    </row>
    <row r="369" spans="2:47" s="1" customFormat="1" ht="28.5" customHeight="1">
      <c r="B369" s="35"/>
      <c r="D369" s="214" t="s">
        <v>138</v>
      </c>
      <c r="F369" s="237" t="s">
        <v>598</v>
      </c>
      <c r="I369" s="146"/>
      <c r="L369" s="35"/>
      <c r="M369" s="64"/>
      <c r="N369" s="36"/>
      <c r="O369" s="36"/>
      <c r="P369" s="36"/>
      <c r="Q369" s="36"/>
      <c r="R369" s="36"/>
      <c r="S369" s="36"/>
      <c r="T369" s="65"/>
      <c r="AT369" s="18" t="s">
        <v>138</v>
      </c>
      <c r="AU369" s="18" t="s">
        <v>79</v>
      </c>
    </row>
    <row r="370" spans="2:65" s="1" customFormat="1" ht="20.25" customHeight="1">
      <c r="B370" s="172"/>
      <c r="C370" s="227" t="s">
        <v>599</v>
      </c>
      <c r="D370" s="227" t="s">
        <v>325</v>
      </c>
      <c r="E370" s="228" t="s">
        <v>600</v>
      </c>
      <c r="F370" s="229" t="s">
        <v>601</v>
      </c>
      <c r="G370" s="230" t="s">
        <v>528</v>
      </c>
      <c r="H370" s="231">
        <v>5</v>
      </c>
      <c r="I370" s="232"/>
      <c r="J370" s="233">
        <f>ROUND(I370*H370,2)</f>
        <v>0</v>
      </c>
      <c r="K370" s="229" t="s">
        <v>135</v>
      </c>
      <c r="L370" s="234"/>
      <c r="M370" s="235" t="s">
        <v>20</v>
      </c>
      <c r="N370" s="236" t="s">
        <v>43</v>
      </c>
      <c r="O370" s="36"/>
      <c r="P370" s="182">
        <f>O370*H370</f>
        <v>0</v>
      </c>
      <c r="Q370" s="182">
        <v>0.0001</v>
      </c>
      <c r="R370" s="182">
        <f>Q370*H370</f>
        <v>0.0005</v>
      </c>
      <c r="S370" s="182">
        <v>0</v>
      </c>
      <c r="T370" s="183">
        <f>S370*H370</f>
        <v>0</v>
      </c>
      <c r="AR370" s="18" t="s">
        <v>225</v>
      </c>
      <c r="AT370" s="18" t="s">
        <v>325</v>
      </c>
      <c r="AU370" s="18" t="s">
        <v>79</v>
      </c>
      <c r="AY370" s="18" t="s">
        <v>129</v>
      </c>
      <c r="BE370" s="184">
        <f>IF(N370="základní",J370,0)</f>
        <v>0</v>
      </c>
      <c r="BF370" s="184">
        <f>IF(N370="snížená",J370,0)</f>
        <v>0</v>
      </c>
      <c r="BG370" s="184">
        <f>IF(N370="zákl. přenesená",J370,0)</f>
        <v>0</v>
      </c>
      <c r="BH370" s="184">
        <f>IF(N370="sníž. přenesená",J370,0)</f>
        <v>0</v>
      </c>
      <c r="BI370" s="184">
        <f>IF(N370="nulová",J370,0)</f>
        <v>0</v>
      </c>
      <c r="BJ370" s="18" t="s">
        <v>22</v>
      </c>
      <c r="BK370" s="184">
        <f>ROUND(I370*H370,2)</f>
        <v>0</v>
      </c>
      <c r="BL370" s="18" t="s">
        <v>158</v>
      </c>
      <c r="BM370" s="18" t="s">
        <v>602</v>
      </c>
    </row>
    <row r="371" spans="2:47" s="1" customFormat="1" ht="28.5" customHeight="1">
      <c r="B371" s="35"/>
      <c r="D371" s="214" t="s">
        <v>138</v>
      </c>
      <c r="F371" s="237" t="s">
        <v>603</v>
      </c>
      <c r="I371" s="146"/>
      <c r="L371" s="35"/>
      <c r="M371" s="64"/>
      <c r="N371" s="36"/>
      <c r="O371" s="36"/>
      <c r="P371" s="36"/>
      <c r="Q371" s="36"/>
      <c r="R371" s="36"/>
      <c r="S371" s="36"/>
      <c r="T371" s="65"/>
      <c r="AT371" s="18" t="s">
        <v>138</v>
      </c>
      <c r="AU371" s="18" t="s">
        <v>79</v>
      </c>
    </row>
    <row r="372" spans="2:65" s="1" customFormat="1" ht="20.25" customHeight="1">
      <c r="B372" s="172"/>
      <c r="C372" s="227" t="s">
        <v>604</v>
      </c>
      <c r="D372" s="227" t="s">
        <v>325</v>
      </c>
      <c r="E372" s="228" t="s">
        <v>605</v>
      </c>
      <c r="F372" s="229" t="s">
        <v>606</v>
      </c>
      <c r="G372" s="230" t="s">
        <v>528</v>
      </c>
      <c r="H372" s="231">
        <v>12</v>
      </c>
      <c r="I372" s="232"/>
      <c r="J372" s="233">
        <f>ROUND(I372*H372,2)</f>
        <v>0</v>
      </c>
      <c r="K372" s="229" t="s">
        <v>135</v>
      </c>
      <c r="L372" s="234"/>
      <c r="M372" s="235" t="s">
        <v>20</v>
      </c>
      <c r="N372" s="236" t="s">
        <v>43</v>
      </c>
      <c r="O372" s="36"/>
      <c r="P372" s="182">
        <f>O372*H372</f>
        <v>0</v>
      </c>
      <c r="Q372" s="182">
        <v>0.00035</v>
      </c>
      <c r="R372" s="182">
        <f>Q372*H372</f>
        <v>0.0042</v>
      </c>
      <c r="S372" s="182">
        <v>0</v>
      </c>
      <c r="T372" s="183">
        <f>S372*H372</f>
        <v>0</v>
      </c>
      <c r="AR372" s="18" t="s">
        <v>225</v>
      </c>
      <c r="AT372" s="18" t="s">
        <v>325</v>
      </c>
      <c r="AU372" s="18" t="s">
        <v>79</v>
      </c>
      <c r="AY372" s="18" t="s">
        <v>129</v>
      </c>
      <c r="BE372" s="184">
        <f>IF(N372="základní",J372,0)</f>
        <v>0</v>
      </c>
      <c r="BF372" s="184">
        <f>IF(N372="snížená",J372,0)</f>
        <v>0</v>
      </c>
      <c r="BG372" s="184">
        <f>IF(N372="zákl. přenesená",J372,0)</f>
        <v>0</v>
      </c>
      <c r="BH372" s="184">
        <f>IF(N372="sníž. přenesená",J372,0)</f>
        <v>0</v>
      </c>
      <c r="BI372" s="184">
        <f>IF(N372="nulová",J372,0)</f>
        <v>0</v>
      </c>
      <c r="BJ372" s="18" t="s">
        <v>22</v>
      </c>
      <c r="BK372" s="184">
        <f>ROUND(I372*H372,2)</f>
        <v>0</v>
      </c>
      <c r="BL372" s="18" t="s">
        <v>158</v>
      </c>
      <c r="BM372" s="18" t="s">
        <v>607</v>
      </c>
    </row>
    <row r="373" spans="2:47" s="1" customFormat="1" ht="28.5" customHeight="1">
      <c r="B373" s="35"/>
      <c r="D373" s="214" t="s">
        <v>138</v>
      </c>
      <c r="F373" s="237" t="s">
        <v>608</v>
      </c>
      <c r="I373" s="146"/>
      <c r="L373" s="35"/>
      <c r="M373" s="64"/>
      <c r="N373" s="36"/>
      <c r="O373" s="36"/>
      <c r="P373" s="36"/>
      <c r="Q373" s="36"/>
      <c r="R373" s="36"/>
      <c r="S373" s="36"/>
      <c r="T373" s="65"/>
      <c r="AT373" s="18" t="s">
        <v>138</v>
      </c>
      <c r="AU373" s="18" t="s">
        <v>79</v>
      </c>
    </row>
    <row r="374" spans="2:65" s="1" customFormat="1" ht="28.5" customHeight="1">
      <c r="B374" s="172"/>
      <c r="C374" s="173" t="s">
        <v>609</v>
      </c>
      <c r="D374" s="173" t="s">
        <v>132</v>
      </c>
      <c r="E374" s="174" t="s">
        <v>610</v>
      </c>
      <c r="F374" s="175" t="s">
        <v>611</v>
      </c>
      <c r="G374" s="176" t="s">
        <v>198</v>
      </c>
      <c r="H374" s="187">
        <v>1036</v>
      </c>
      <c r="I374" s="178"/>
      <c r="J374" s="179">
        <f>ROUND(I374*H374,2)</f>
        <v>0</v>
      </c>
      <c r="K374" s="175" t="s">
        <v>135</v>
      </c>
      <c r="L374" s="35"/>
      <c r="M374" s="180" t="s">
        <v>20</v>
      </c>
      <c r="N374" s="181" t="s">
        <v>43</v>
      </c>
      <c r="O374" s="36"/>
      <c r="P374" s="182">
        <f>O374*H374</f>
        <v>0</v>
      </c>
      <c r="Q374" s="182">
        <v>0.00033</v>
      </c>
      <c r="R374" s="182">
        <f>Q374*H374</f>
        <v>0.34188</v>
      </c>
      <c r="S374" s="182">
        <v>0</v>
      </c>
      <c r="T374" s="183">
        <f>S374*H374</f>
        <v>0</v>
      </c>
      <c r="AR374" s="18" t="s">
        <v>158</v>
      </c>
      <c r="AT374" s="18" t="s">
        <v>132</v>
      </c>
      <c r="AU374" s="18" t="s">
        <v>79</v>
      </c>
      <c r="AY374" s="18" t="s">
        <v>129</v>
      </c>
      <c r="BE374" s="184">
        <f>IF(N374="základní",J374,0)</f>
        <v>0</v>
      </c>
      <c r="BF374" s="184">
        <f>IF(N374="snížená",J374,0)</f>
        <v>0</v>
      </c>
      <c r="BG374" s="184">
        <f>IF(N374="zákl. přenesená",J374,0)</f>
        <v>0</v>
      </c>
      <c r="BH374" s="184">
        <f>IF(N374="sníž. přenesená",J374,0)</f>
        <v>0</v>
      </c>
      <c r="BI374" s="184">
        <f>IF(N374="nulová",J374,0)</f>
        <v>0</v>
      </c>
      <c r="BJ374" s="18" t="s">
        <v>22</v>
      </c>
      <c r="BK374" s="184">
        <f>ROUND(I374*H374,2)</f>
        <v>0</v>
      </c>
      <c r="BL374" s="18" t="s">
        <v>158</v>
      </c>
      <c r="BM374" s="18" t="s">
        <v>612</v>
      </c>
    </row>
    <row r="375" spans="2:47" s="1" customFormat="1" ht="28.5" customHeight="1">
      <c r="B375" s="35"/>
      <c r="D375" s="185" t="s">
        <v>138</v>
      </c>
      <c r="F375" s="186" t="s">
        <v>613</v>
      </c>
      <c r="I375" s="146"/>
      <c r="L375" s="35"/>
      <c r="M375" s="64"/>
      <c r="N375" s="36"/>
      <c r="O375" s="36"/>
      <c r="P375" s="36"/>
      <c r="Q375" s="36"/>
      <c r="R375" s="36"/>
      <c r="S375" s="36"/>
      <c r="T375" s="65"/>
      <c r="AT375" s="18" t="s">
        <v>138</v>
      </c>
      <c r="AU375" s="18" t="s">
        <v>79</v>
      </c>
    </row>
    <row r="376" spans="2:47" s="1" customFormat="1" ht="108" customHeight="1">
      <c r="B376" s="35"/>
      <c r="D376" s="185" t="s">
        <v>183</v>
      </c>
      <c r="F376" s="216" t="s">
        <v>614</v>
      </c>
      <c r="I376" s="146"/>
      <c r="L376" s="35"/>
      <c r="M376" s="64"/>
      <c r="N376" s="36"/>
      <c r="O376" s="36"/>
      <c r="P376" s="36"/>
      <c r="Q376" s="36"/>
      <c r="R376" s="36"/>
      <c r="S376" s="36"/>
      <c r="T376" s="65"/>
      <c r="AT376" s="18" t="s">
        <v>183</v>
      </c>
      <c r="AU376" s="18" t="s">
        <v>79</v>
      </c>
    </row>
    <row r="377" spans="2:51" s="12" customFormat="1" ht="20.25" customHeight="1">
      <c r="B377" s="188"/>
      <c r="D377" s="185" t="s">
        <v>152</v>
      </c>
      <c r="E377" s="189" t="s">
        <v>20</v>
      </c>
      <c r="F377" s="190" t="s">
        <v>615</v>
      </c>
      <c r="H377" s="191" t="s">
        <v>20</v>
      </c>
      <c r="I377" s="192"/>
      <c r="L377" s="188"/>
      <c r="M377" s="193"/>
      <c r="N377" s="194"/>
      <c r="O377" s="194"/>
      <c r="P377" s="194"/>
      <c r="Q377" s="194"/>
      <c r="R377" s="194"/>
      <c r="S377" s="194"/>
      <c r="T377" s="195"/>
      <c r="AT377" s="191" t="s">
        <v>152</v>
      </c>
      <c r="AU377" s="191" t="s">
        <v>79</v>
      </c>
      <c r="AV377" s="12" t="s">
        <v>22</v>
      </c>
      <c r="AW377" s="12" t="s">
        <v>36</v>
      </c>
      <c r="AX377" s="12" t="s">
        <v>72</v>
      </c>
      <c r="AY377" s="191" t="s">
        <v>129</v>
      </c>
    </row>
    <row r="378" spans="2:51" s="13" customFormat="1" ht="20.25" customHeight="1">
      <c r="B378" s="196"/>
      <c r="D378" s="185" t="s">
        <v>152</v>
      </c>
      <c r="E378" s="197" t="s">
        <v>20</v>
      </c>
      <c r="F378" s="198" t="s">
        <v>616</v>
      </c>
      <c r="H378" s="199">
        <v>1036</v>
      </c>
      <c r="I378" s="200"/>
      <c r="L378" s="196"/>
      <c r="M378" s="201"/>
      <c r="N378" s="202"/>
      <c r="O378" s="202"/>
      <c r="P378" s="202"/>
      <c r="Q378" s="202"/>
      <c r="R378" s="202"/>
      <c r="S378" s="202"/>
      <c r="T378" s="203"/>
      <c r="AT378" s="197" t="s">
        <v>152</v>
      </c>
      <c r="AU378" s="197" t="s">
        <v>79</v>
      </c>
      <c r="AV378" s="13" t="s">
        <v>79</v>
      </c>
      <c r="AW378" s="13" t="s">
        <v>36</v>
      </c>
      <c r="AX378" s="13" t="s">
        <v>72</v>
      </c>
      <c r="AY378" s="197" t="s">
        <v>129</v>
      </c>
    </row>
    <row r="379" spans="2:51" s="14" customFormat="1" ht="20.25" customHeight="1">
      <c r="B379" s="204"/>
      <c r="D379" s="214" t="s">
        <v>152</v>
      </c>
      <c r="E379" s="217" t="s">
        <v>20</v>
      </c>
      <c r="F379" s="218" t="s">
        <v>157</v>
      </c>
      <c r="H379" s="219">
        <v>1036</v>
      </c>
      <c r="I379" s="208"/>
      <c r="L379" s="204"/>
      <c r="M379" s="220"/>
      <c r="N379" s="221"/>
      <c r="O379" s="221"/>
      <c r="P379" s="221"/>
      <c r="Q379" s="221"/>
      <c r="R379" s="221"/>
      <c r="S379" s="221"/>
      <c r="T379" s="222"/>
      <c r="AT379" s="212" t="s">
        <v>152</v>
      </c>
      <c r="AU379" s="212" t="s">
        <v>79</v>
      </c>
      <c r="AV379" s="14" t="s">
        <v>158</v>
      </c>
      <c r="AW379" s="14" t="s">
        <v>36</v>
      </c>
      <c r="AX379" s="14" t="s">
        <v>22</v>
      </c>
      <c r="AY379" s="212" t="s">
        <v>129</v>
      </c>
    </row>
    <row r="380" spans="2:65" s="1" customFormat="1" ht="28.5" customHeight="1">
      <c r="B380" s="172"/>
      <c r="C380" s="173" t="s">
        <v>617</v>
      </c>
      <c r="D380" s="173" t="s">
        <v>132</v>
      </c>
      <c r="E380" s="174" t="s">
        <v>618</v>
      </c>
      <c r="F380" s="175" t="s">
        <v>619</v>
      </c>
      <c r="G380" s="176" t="s">
        <v>180</v>
      </c>
      <c r="H380" s="187">
        <v>126</v>
      </c>
      <c r="I380" s="178"/>
      <c r="J380" s="179">
        <f>ROUND(I380*H380,2)</f>
        <v>0</v>
      </c>
      <c r="K380" s="175" t="s">
        <v>135</v>
      </c>
      <c r="L380" s="35"/>
      <c r="M380" s="180" t="s">
        <v>20</v>
      </c>
      <c r="N380" s="181" t="s">
        <v>43</v>
      </c>
      <c r="O380" s="36"/>
      <c r="P380" s="182">
        <f>O380*H380</f>
        <v>0</v>
      </c>
      <c r="Q380" s="182">
        <v>0.0026</v>
      </c>
      <c r="R380" s="182">
        <f>Q380*H380</f>
        <v>0.3276</v>
      </c>
      <c r="S380" s="182">
        <v>0</v>
      </c>
      <c r="T380" s="183">
        <f>S380*H380</f>
        <v>0</v>
      </c>
      <c r="AR380" s="18" t="s">
        <v>158</v>
      </c>
      <c r="AT380" s="18" t="s">
        <v>132</v>
      </c>
      <c r="AU380" s="18" t="s">
        <v>79</v>
      </c>
      <c r="AY380" s="18" t="s">
        <v>129</v>
      </c>
      <c r="BE380" s="184">
        <f>IF(N380="základní",J380,0)</f>
        <v>0</v>
      </c>
      <c r="BF380" s="184">
        <f>IF(N380="snížená",J380,0)</f>
        <v>0</v>
      </c>
      <c r="BG380" s="184">
        <f>IF(N380="zákl. přenesená",J380,0)</f>
        <v>0</v>
      </c>
      <c r="BH380" s="184">
        <f>IF(N380="sníž. přenesená",J380,0)</f>
        <v>0</v>
      </c>
      <c r="BI380" s="184">
        <f>IF(N380="nulová",J380,0)</f>
        <v>0</v>
      </c>
      <c r="BJ380" s="18" t="s">
        <v>22</v>
      </c>
      <c r="BK380" s="184">
        <f>ROUND(I380*H380,2)</f>
        <v>0</v>
      </c>
      <c r="BL380" s="18" t="s">
        <v>158</v>
      </c>
      <c r="BM380" s="18" t="s">
        <v>620</v>
      </c>
    </row>
    <row r="381" spans="2:47" s="1" customFormat="1" ht="28.5" customHeight="1">
      <c r="B381" s="35"/>
      <c r="D381" s="185" t="s">
        <v>138</v>
      </c>
      <c r="F381" s="186" t="s">
        <v>621</v>
      </c>
      <c r="I381" s="146"/>
      <c r="L381" s="35"/>
      <c r="M381" s="64"/>
      <c r="N381" s="36"/>
      <c r="O381" s="36"/>
      <c r="P381" s="36"/>
      <c r="Q381" s="36"/>
      <c r="R381" s="36"/>
      <c r="S381" s="36"/>
      <c r="T381" s="65"/>
      <c r="AT381" s="18" t="s">
        <v>138</v>
      </c>
      <c r="AU381" s="18" t="s">
        <v>79</v>
      </c>
    </row>
    <row r="382" spans="2:47" s="1" customFormat="1" ht="108" customHeight="1">
      <c r="B382" s="35"/>
      <c r="D382" s="185" t="s">
        <v>183</v>
      </c>
      <c r="F382" s="216" t="s">
        <v>614</v>
      </c>
      <c r="I382" s="146"/>
      <c r="L382" s="35"/>
      <c r="M382" s="64"/>
      <c r="N382" s="36"/>
      <c r="O382" s="36"/>
      <c r="P382" s="36"/>
      <c r="Q382" s="36"/>
      <c r="R382" s="36"/>
      <c r="S382" s="36"/>
      <c r="T382" s="65"/>
      <c r="AT382" s="18" t="s">
        <v>183</v>
      </c>
      <c r="AU382" s="18" t="s">
        <v>79</v>
      </c>
    </row>
    <row r="383" spans="2:51" s="12" customFormat="1" ht="20.25" customHeight="1">
      <c r="B383" s="188"/>
      <c r="D383" s="185" t="s">
        <v>152</v>
      </c>
      <c r="E383" s="189" t="s">
        <v>20</v>
      </c>
      <c r="F383" s="190" t="s">
        <v>622</v>
      </c>
      <c r="H383" s="191" t="s">
        <v>20</v>
      </c>
      <c r="I383" s="192"/>
      <c r="L383" s="188"/>
      <c r="M383" s="193"/>
      <c r="N383" s="194"/>
      <c r="O383" s="194"/>
      <c r="P383" s="194"/>
      <c r="Q383" s="194"/>
      <c r="R383" s="194"/>
      <c r="S383" s="194"/>
      <c r="T383" s="195"/>
      <c r="AT383" s="191" t="s">
        <v>152</v>
      </c>
      <c r="AU383" s="191" t="s">
        <v>79</v>
      </c>
      <c r="AV383" s="12" t="s">
        <v>22</v>
      </c>
      <c r="AW383" s="12" t="s">
        <v>36</v>
      </c>
      <c r="AX383" s="12" t="s">
        <v>72</v>
      </c>
      <c r="AY383" s="191" t="s">
        <v>129</v>
      </c>
    </row>
    <row r="384" spans="2:51" s="13" customFormat="1" ht="20.25" customHeight="1">
      <c r="B384" s="196"/>
      <c r="D384" s="185" t="s">
        <v>152</v>
      </c>
      <c r="E384" s="197" t="s">
        <v>20</v>
      </c>
      <c r="F384" s="198" t="s">
        <v>623</v>
      </c>
      <c r="H384" s="199">
        <v>126</v>
      </c>
      <c r="I384" s="200"/>
      <c r="L384" s="196"/>
      <c r="M384" s="201"/>
      <c r="N384" s="202"/>
      <c r="O384" s="202"/>
      <c r="P384" s="202"/>
      <c r="Q384" s="202"/>
      <c r="R384" s="202"/>
      <c r="S384" s="202"/>
      <c r="T384" s="203"/>
      <c r="AT384" s="197" t="s">
        <v>152</v>
      </c>
      <c r="AU384" s="197" t="s">
        <v>79</v>
      </c>
      <c r="AV384" s="13" t="s">
        <v>79</v>
      </c>
      <c r="AW384" s="13" t="s">
        <v>36</v>
      </c>
      <c r="AX384" s="13" t="s">
        <v>72</v>
      </c>
      <c r="AY384" s="197" t="s">
        <v>129</v>
      </c>
    </row>
    <row r="385" spans="2:51" s="14" customFormat="1" ht="20.25" customHeight="1">
      <c r="B385" s="204"/>
      <c r="D385" s="214" t="s">
        <v>152</v>
      </c>
      <c r="E385" s="217" t="s">
        <v>20</v>
      </c>
      <c r="F385" s="218" t="s">
        <v>157</v>
      </c>
      <c r="H385" s="219">
        <v>126</v>
      </c>
      <c r="I385" s="208"/>
      <c r="L385" s="204"/>
      <c r="M385" s="220"/>
      <c r="N385" s="221"/>
      <c r="O385" s="221"/>
      <c r="P385" s="221"/>
      <c r="Q385" s="221"/>
      <c r="R385" s="221"/>
      <c r="S385" s="221"/>
      <c r="T385" s="222"/>
      <c r="AT385" s="212" t="s">
        <v>152</v>
      </c>
      <c r="AU385" s="212" t="s">
        <v>79</v>
      </c>
      <c r="AV385" s="14" t="s">
        <v>158</v>
      </c>
      <c r="AW385" s="14" t="s">
        <v>36</v>
      </c>
      <c r="AX385" s="14" t="s">
        <v>22</v>
      </c>
      <c r="AY385" s="212" t="s">
        <v>129</v>
      </c>
    </row>
    <row r="386" spans="2:65" s="1" customFormat="1" ht="20.25" customHeight="1">
      <c r="B386" s="172"/>
      <c r="C386" s="173" t="s">
        <v>624</v>
      </c>
      <c r="D386" s="173" t="s">
        <v>132</v>
      </c>
      <c r="E386" s="174" t="s">
        <v>625</v>
      </c>
      <c r="F386" s="175" t="s">
        <v>626</v>
      </c>
      <c r="G386" s="176" t="s">
        <v>198</v>
      </c>
      <c r="H386" s="187">
        <v>1036</v>
      </c>
      <c r="I386" s="178"/>
      <c r="J386" s="179">
        <f>ROUND(I386*H386,2)</f>
        <v>0</v>
      </c>
      <c r="K386" s="175" t="s">
        <v>135</v>
      </c>
      <c r="L386" s="35"/>
      <c r="M386" s="180" t="s">
        <v>20</v>
      </c>
      <c r="N386" s="181" t="s">
        <v>43</v>
      </c>
      <c r="O386" s="36"/>
      <c r="P386" s="182">
        <f>O386*H386</f>
        <v>0</v>
      </c>
      <c r="Q386" s="182">
        <v>0</v>
      </c>
      <c r="R386" s="182">
        <f>Q386*H386</f>
        <v>0</v>
      </c>
      <c r="S386" s="182">
        <v>0</v>
      </c>
      <c r="T386" s="183">
        <f>S386*H386</f>
        <v>0</v>
      </c>
      <c r="AR386" s="18" t="s">
        <v>158</v>
      </c>
      <c r="AT386" s="18" t="s">
        <v>132</v>
      </c>
      <c r="AU386" s="18" t="s">
        <v>79</v>
      </c>
      <c r="AY386" s="18" t="s">
        <v>129</v>
      </c>
      <c r="BE386" s="184">
        <f>IF(N386="základní",J386,0)</f>
        <v>0</v>
      </c>
      <c r="BF386" s="184">
        <f>IF(N386="snížená",J386,0)</f>
        <v>0</v>
      </c>
      <c r="BG386" s="184">
        <f>IF(N386="zákl. přenesená",J386,0)</f>
        <v>0</v>
      </c>
      <c r="BH386" s="184">
        <f>IF(N386="sníž. přenesená",J386,0)</f>
        <v>0</v>
      </c>
      <c r="BI386" s="184">
        <f>IF(N386="nulová",J386,0)</f>
        <v>0</v>
      </c>
      <c r="BJ386" s="18" t="s">
        <v>22</v>
      </c>
      <c r="BK386" s="184">
        <f>ROUND(I386*H386,2)</f>
        <v>0</v>
      </c>
      <c r="BL386" s="18" t="s">
        <v>158</v>
      </c>
      <c r="BM386" s="18" t="s">
        <v>627</v>
      </c>
    </row>
    <row r="387" spans="2:47" s="1" customFormat="1" ht="28.5" customHeight="1">
      <c r="B387" s="35"/>
      <c r="D387" s="185" t="s">
        <v>138</v>
      </c>
      <c r="F387" s="186" t="s">
        <v>628</v>
      </c>
      <c r="I387" s="146"/>
      <c r="L387" s="35"/>
      <c r="M387" s="64"/>
      <c r="N387" s="36"/>
      <c r="O387" s="36"/>
      <c r="P387" s="36"/>
      <c r="Q387" s="36"/>
      <c r="R387" s="36"/>
      <c r="S387" s="36"/>
      <c r="T387" s="65"/>
      <c r="AT387" s="18" t="s">
        <v>138</v>
      </c>
      <c r="AU387" s="18" t="s">
        <v>79</v>
      </c>
    </row>
    <row r="388" spans="2:47" s="1" customFormat="1" ht="51" customHeight="1">
      <c r="B388" s="35"/>
      <c r="D388" s="214" t="s">
        <v>183</v>
      </c>
      <c r="F388" s="215" t="s">
        <v>629</v>
      </c>
      <c r="I388" s="146"/>
      <c r="L388" s="35"/>
      <c r="M388" s="64"/>
      <c r="N388" s="36"/>
      <c r="O388" s="36"/>
      <c r="P388" s="36"/>
      <c r="Q388" s="36"/>
      <c r="R388" s="36"/>
      <c r="S388" s="36"/>
      <c r="T388" s="65"/>
      <c r="AT388" s="18" t="s">
        <v>183</v>
      </c>
      <c r="AU388" s="18" t="s">
        <v>79</v>
      </c>
    </row>
    <row r="389" spans="2:65" s="1" customFormat="1" ht="20.25" customHeight="1">
      <c r="B389" s="172"/>
      <c r="C389" s="173" t="s">
        <v>630</v>
      </c>
      <c r="D389" s="173" t="s">
        <v>132</v>
      </c>
      <c r="E389" s="174" t="s">
        <v>631</v>
      </c>
      <c r="F389" s="175" t="s">
        <v>632</v>
      </c>
      <c r="G389" s="176" t="s">
        <v>180</v>
      </c>
      <c r="H389" s="187">
        <v>126</v>
      </c>
      <c r="I389" s="178"/>
      <c r="J389" s="179">
        <f>ROUND(I389*H389,2)</f>
        <v>0</v>
      </c>
      <c r="K389" s="175" t="s">
        <v>135</v>
      </c>
      <c r="L389" s="35"/>
      <c r="M389" s="180" t="s">
        <v>20</v>
      </c>
      <c r="N389" s="181" t="s">
        <v>43</v>
      </c>
      <c r="O389" s="36"/>
      <c r="P389" s="182">
        <f>O389*H389</f>
        <v>0</v>
      </c>
      <c r="Q389" s="182">
        <v>1E-05</v>
      </c>
      <c r="R389" s="182">
        <f>Q389*H389</f>
        <v>0.00126</v>
      </c>
      <c r="S389" s="182">
        <v>0</v>
      </c>
      <c r="T389" s="183">
        <f>S389*H389</f>
        <v>0</v>
      </c>
      <c r="AR389" s="18" t="s">
        <v>158</v>
      </c>
      <c r="AT389" s="18" t="s">
        <v>132</v>
      </c>
      <c r="AU389" s="18" t="s">
        <v>79</v>
      </c>
      <c r="AY389" s="18" t="s">
        <v>129</v>
      </c>
      <c r="BE389" s="184">
        <f>IF(N389="základní",J389,0)</f>
        <v>0</v>
      </c>
      <c r="BF389" s="184">
        <f>IF(N389="snížená",J389,0)</f>
        <v>0</v>
      </c>
      <c r="BG389" s="184">
        <f>IF(N389="zákl. přenesená",J389,0)</f>
        <v>0</v>
      </c>
      <c r="BH389" s="184">
        <f>IF(N389="sníž. přenesená",J389,0)</f>
        <v>0</v>
      </c>
      <c r="BI389" s="184">
        <f>IF(N389="nulová",J389,0)</f>
        <v>0</v>
      </c>
      <c r="BJ389" s="18" t="s">
        <v>22</v>
      </c>
      <c r="BK389" s="184">
        <f>ROUND(I389*H389,2)</f>
        <v>0</v>
      </c>
      <c r="BL389" s="18" t="s">
        <v>158</v>
      </c>
      <c r="BM389" s="18" t="s">
        <v>633</v>
      </c>
    </row>
    <row r="390" spans="2:47" s="1" customFormat="1" ht="28.5" customHeight="1">
      <c r="B390" s="35"/>
      <c r="D390" s="185" t="s">
        <v>138</v>
      </c>
      <c r="F390" s="186" t="s">
        <v>634</v>
      </c>
      <c r="I390" s="146"/>
      <c r="L390" s="35"/>
      <c r="M390" s="64"/>
      <c r="N390" s="36"/>
      <c r="O390" s="36"/>
      <c r="P390" s="36"/>
      <c r="Q390" s="36"/>
      <c r="R390" s="36"/>
      <c r="S390" s="36"/>
      <c r="T390" s="65"/>
      <c r="AT390" s="18" t="s">
        <v>138</v>
      </c>
      <c r="AU390" s="18" t="s">
        <v>79</v>
      </c>
    </row>
    <row r="391" spans="2:47" s="1" customFormat="1" ht="51" customHeight="1">
      <c r="B391" s="35"/>
      <c r="D391" s="214" t="s">
        <v>183</v>
      </c>
      <c r="F391" s="215" t="s">
        <v>629</v>
      </c>
      <c r="I391" s="146"/>
      <c r="L391" s="35"/>
      <c r="M391" s="64"/>
      <c r="N391" s="36"/>
      <c r="O391" s="36"/>
      <c r="P391" s="36"/>
      <c r="Q391" s="36"/>
      <c r="R391" s="36"/>
      <c r="S391" s="36"/>
      <c r="T391" s="65"/>
      <c r="AT391" s="18" t="s">
        <v>183</v>
      </c>
      <c r="AU391" s="18" t="s">
        <v>79</v>
      </c>
    </row>
    <row r="392" spans="2:65" s="1" customFormat="1" ht="28.5" customHeight="1">
      <c r="B392" s="172"/>
      <c r="C392" s="173" t="s">
        <v>635</v>
      </c>
      <c r="D392" s="173" t="s">
        <v>132</v>
      </c>
      <c r="E392" s="174" t="s">
        <v>636</v>
      </c>
      <c r="F392" s="175" t="s">
        <v>637</v>
      </c>
      <c r="G392" s="176" t="s">
        <v>198</v>
      </c>
      <c r="H392" s="187">
        <v>624</v>
      </c>
      <c r="I392" s="178"/>
      <c r="J392" s="179">
        <f>ROUND(I392*H392,2)</f>
        <v>0</v>
      </c>
      <c r="K392" s="175" t="s">
        <v>135</v>
      </c>
      <c r="L392" s="35"/>
      <c r="M392" s="180" t="s">
        <v>20</v>
      </c>
      <c r="N392" s="181" t="s">
        <v>43</v>
      </c>
      <c r="O392" s="36"/>
      <c r="P392" s="182">
        <f>O392*H392</f>
        <v>0</v>
      </c>
      <c r="Q392" s="182">
        <v>0.20219</v>
      </c>
      <c r="R392" s="182">
        <f>Q392*H392</f>
        <v>126.16656</v>
      </c>
      <c r="S392" s="182">
        <v>0</v>
      </c>
      <c r="T392" s="183">
        <f>S392*H392</f>
        <v>0</v>
      </c>
      <c r="AR392" s="18" t="s">
        <v>158</v>
      </c>
      <c r="AT392" s="18" t="s">
        <v>132</v>
      </c>
      <c r="AU392" s="18" t="s">
        <v>79</v>
      </c>
      <c r="AY392" s="18" t="s">
        <v>129</v>
      </c>
      <c r="BE392" s="184">
        <f>IF(N392="základní",J392,0)</f>
        <v>0</v>
      </c>
      <c r="BF392" s="184">
        <f>IF(N392="snížená",J392,0)</f>
        <v>0</v>
      </c>
      <c r="BG392" s="184">
        <f>IF(N392="zákl. přenesená",J392,0)</f>
        <v>0</v>
      </c>
      <c r="BH392" s="184">
        <f>IF(N392="sníž. přenesená",J392,0)</f>
        <v>0</v>
      </c>
      <c r="BI392" s="184">
        <f>IF(N392="nulová",J392,0)</f>
        <v>0</v>
      </c>
      <c r="BJ392" s="18" t="s">
        <v>22</v>
      </c>
      <c r="BK392" s="184">
        <f>ROUND(I392*H392,2)</f>
        <v>0</v>
      </c>
      <c r="BL392" s="18" t="s">
        <v>158</v>
      </c>
      <c r="BM392" s="18" t="s">
        <v>638</v>
      </c>
    </row>
    <row r="393" spans="2:47" s="1" customFormat="1" ht="39.75" customHeight="1">
      <c r="B393" s="35"/>
      <c r="D393" s="185" t="s">
        <v>138</v>
      </c>
      <c r="F393" s="186" t="s">
        <v>639</v>
      </c>
      <c r="I393" s="146"/>
      <c r="L393" s="35"/>
      <c r="M393" s="64"/>
      <c r="N393" s="36"/>
      <c r="O393" s="36"/>
      <c r="P393" s="36"/>
      <c r="Q393" s="36"/>
      <c r="R393" s="36"/>
      <c r="S393" s="36"/>
      <c r="T393" s="65"/>
      <c r="AT393" s="18" t="s">
        <v>138</v>
      </c>
      <c r="AU393" s="18" t="s">
        <v>79</v>
      </c>
    </row>
    <row r="394" spans="2:47" s="1" customFormat="1" ht="108" customHeight="1">
      <c r="B394" s="35"/>
      <c r="D394" s="185" t="s">
        <v>183</v>
      </c>
      <c r="F394" s="216" t="s">
        <v>640</v>
      </c>
      <c r="I394" s="146"/>
      <c r="L394" s="35"/>
      <c r="M394" s="64"/>
      <c r="N394" s="36"/>
      <c r="O394" s="36"/>
      <c r="P394" s="36"/>
      <c r="Q394" s="36"/>
      <c r="R394" s="36"/>
      <c r="S394" s="36"/>
      <c r="T394" s="65"/>
      <c r="AT394" s="18" t="s">
        <v>183</v>
      </c>
      <c r="AU394" s="18" t="s">
        <v>79</v>
      </c>
    </row>
    <row r="395" spans="2:51" s="13" customFormat="1" ht="20.25" customHeight="1">
      <c r="B395" s="196"/>
      <c r="D395" s="185" t="s">
        <v>152</v>
      </c>
      <c r="E395" s="197" t="s">
        <v>20</v>
      </c>
      <c r="F395" s="198" t="s">
        <v>641</v>
      </c>
      <c r="H395" s="199">
        <v>555</v>
      </c>
      <c r="I395" s="200"/>
      <c r="L395" s="196"/>
      <c r="M395" s="201"/>
      <c r="N395" s="202"/>
      <c r="O395" s="202"/>
      <c r="P395" s="202"/>
      <c r="Q395" s="202"/>
      <c r="R395" s="202"/>
      <c r="S395" s="202"/>
      <c r="T395" s="203"/>
      <c r="AT395" s="197" t="s">
        <v>152</v>
      </c>
      <c r="AU395" s="197" t="s">
        <v>79</v>
      </c>
      <c r="AV395" s="13" t="s">
        <v>79</v>
      </c>
      <c r="AW395" s="13" t="s">
        <v>36</v>
      </c>
      <c r="AX395" s="13" t="s">
        <v>72</v>
      </c>
      <c r="AY395" s="197" t="s">
        <v>129</v>
      </c>
    </row>
    <row r="396" spans="2:51" s="13" customFormat="1" ht="20.25" customHeight="1">
      <c r="B396" s="196"/>
      <c r="D396" s="185" t="s">
        <v>152</v>
      </c>
      <c r="E396" s="197" t="s">
        <v>20</v>
      </c>
      <c r="F396" s="198" t="s">
        <v>642</v>
      </c>
      <c r="H396" s="199">
        <v>69</v>
      </c>
      <c r="I396" s="200"/>
      <c r="L396" s="196"/>
      <c r="M396" s="201"/>
      <c r="N396" s="202"/>
      <c r="O396" s="202"/>
      <c r="P396" s="202"/>
      <c r="Q396" s="202"/>
      <c r="R396" s="202"/>
      <c r="S396" s="202"/>
      <c r="T396" s="203"/>
      <c r="AT396" s="197" t="s">
        <v>152</v>
      </c>
      <c r="AU396" s="197" t="s">
        <v>79</v>
      </c>
      <c r="AV396" s="13" t="s">
        <v>79</v>
      </c>
      <c r="AW396" s="13" t="s">
        <v>36</v>
      </c>
      <c r="AX396" s="13" t="s">
        <v>72</v>
      </c>
      <c r="AY396" s="197" t="s">
        <v>129</v>
      </c>
    </row>
    <row r="397" spans="2:51" s="14" customFormat="1" ht="20.25" customHeight="1">
      <c r="B397" s="204"/>
      <c r="D397" s="214" t="s">
        <v>152</v>
      </c>
      <c r="E397" s="217" t="s">
        <v>20</v>
      </c>
      <c r="F397" s="218" t="s">
        <v>157</v>
      </c>
      <c r="H397" s="219">
        <v>624</v>
      </c>
      <c r="I397" s="208"/>
      <c r="L397" s="204"/>
      <c r="M397" s="220"/>
      <c r="N397" s="221"/>
      <c r="O397" s="221"/>
      <c r="P397" s="221"/>
      <c r="Q397" s="221"/>
      <c r="R397" s="221"/>
      <c r="S397" s="221"/>
      <c r="T397" s="222"/>
      <c r="AT397" s="212" t="s">
        <v>152</v>
      </c>
      <c r="AU397" s="212" t="s">
        <v>79</v>
      </c>
      <c r="AV397" s="14" t="s">
        <v>158</v>
      </c>
      <c r="AW397" s="14" t="s">
        <v>36</v>
      </c>
      <c r="AX397" s="14" t="s">
        <v>22</v>
      </c>
      <c r="AY397" s="212" t="s">
        <v>129</v>
      </c>
    </row>
    <row r="398" spans="2:65" s="1" customFormat="1" ht="20.25" customHeight="1">
      <c r="B398" s="172"/>
      <c r="C398" s="227" t="s">
        <v>643</v>
      </c>
      <c r="D398" s="227" t="s">
        <v>325</v>
      </c>
      <c r="E398" s="228" t="s">
        <v>644</v>
      </c>
      <c r="F398" s="229" t="s">
        <v>645</v>
      </c>
      <c r="G398" s="230" t="s">
        <v>528</v>
      </c>
      <c r="H398" s="231">
        <v>69</v>
      </c>
      <c r="I398" s="232"/>
      <c r="J398" s="233">
        <f>ROUND(I398*H398,2)</f>
        <v>0</v>
      </c>
      <c r="K398" s="229" t="s">
        <v>20</v>
      </c>
      <c r="L398" s="234"/>
      <c r="M398" s="235" t="s">
        <v>20</v>
      </c>
      <c r="N398" s="236" t="s">
        <v>43</v>
      </c>
      <c r="O398" s="36"/>
      <c r="P398" s="182">
        <f>O398*H398</f>
        <v>0</v>
      </c>
      <c r="Q398" s="182">
        <v>0.0467</v>
      </c>
      <c r="R398" s="182">
        <f>Q398*H398</f>
        <v>3.2222999999999997</v>
      </c>
      <c r="S398" s="182">
        <v>0</v>
      </c>
      <c r="T398" s="183">
        <f>S398*H398</f>
        <v>0</v>
      </c>
      <c r="AR398" s="18" t="s">
        <v>225</v>
      </c>
      <c r="AT398" s="18" t="s">
        <v>325</v>
      </c>
      <c r="AU398" s="18" t="s">
        <v>79</v>
      </c>
      <c r="AY398" s="18" t="s">
        <v>129</v>
      </c>
      <c r="BE398" s="184">
        <f>IF(N398="základní",J398,0)</f>
        <v>0</v>
      </c>
      <c r="BF398" s="184">
        <f>IF(N398="snížená",J398,0)</f>
        <v>0</v>
      </c>
      <c r="BG398" s="184">
        <f>IF(N398="zákl. přenesená",J398,0)</f>
        <v>0</v>
      </c>
      <c r="BH398" s="184">
        <f>IF(N398="sníž. přenesená",J398,0)</f>
        <v>0</v>
      </c>
      <c r="BI398" s="184">
        <f>IF(N398="nulová",J398,0)</f>
        <v>0</v>
      </c>
      <c r="BJ398" s="18" t="s">
        <v>22</v>
      </c>
      <c r="BK398" s="184">
        <f>ROUND(I398*H398,2)</f>
        <v>0</v>
      </c>
      <c r="BL398" s="18" t="s">
        <v>158</v>
      </c>
      <c r="BM398" s="18" t="s">
        <v>646</v>
      </c>
    </row>
    <row r="399" spans="2:47" s="1" customFormat="1" ht="20.25" customHeight="1">
      <c r="B399" s="35"/>
      <c r="D399" s="214" t="s">
        <v>138</v>
      </c>
      <c r="F399" s="237" t="s">
        <v>647</v>
      </c>
      <c r="I399" s="146"/>
      <c r="L399" s="35"/>
      <c r="M399" s="64"/>
      <c r="N399" s="36"/>
      <c r="O399" s="36"/>
      <c r="P399" s="36"/>
      <c r="Q399" s="36"/>
      <c r="R399" s="36"/>
      <c r="S399" s="36"/>
      <c r="T399" s="65"/>
      <c r="AT399" s="18" t="s">
        <v>138</v>
      </c>
      <c r="AU399" s="18" t="s">
        <v>79</v>
      </c>
    </row>
    <row r="400" spans="2:65" s="1" customFormat="1" ht="20.25" customHeight="1">
      <c r="B400" s="172"/>
      <c r="C400" s="227" t="s">
        <v>648</v>
      </c>
      <c r="D400" s="227" t="s">
        <v>325</v>
      </c>
      <c r="E400" s="228" t="s">
        <v>649</v>
      </c>
      <c r="F400" s="229" t="s">
        <v>650</v>
      </c>
      <c r="G400" s="230" t="s">
        <v>528</v>
      </c>
      <c r="H400" s="231">
        <v>555</v>
      </c>
      <c r="I400" s="232"/>
      <c r="J400" s="233">
        <f>ROUND(I400*H400,2)</f>
        <v>0</v>
      </c>
      <c r="K400" s="229" t="s">
        <v>20</v>
      </c>
      <c r="L400" s="234"/>
      <c r="M400" s="235" t="s">
        <v>20</v>
      </c>
      <c r="N400" s="236" t="s">
        <v>43</v>
      </c>
      <c r="O400" s="36"/>
      <c r="P400" s="182">
        <f>O400*H400</f>
        <v>0</v>
      </c>
      <c r="Q400" s="182">
        <v>0.08</v>
      </c>
      <c r="R400" s="182">
        <f>Q400*H400</f>
        <v>44.4</v>
      </c>
      <c r="S400" s="182">
        <v>0</v>
      </c>
      <c r="T400" s="183">
        <f>S400*H400</f>
        <v>0</v>
      </c>
      <c r="AR400" s="18" t="s">
        <v>225</v>
      </c>
      <c r="AT400" s="18" t="s">
        <v>325</v>
      </c>
      <c r="AU400" s="18" t="s">
        <v>79</v>
      </c>
      <c r="AY400" s="18" t="s">
        <v>129</v>
      </c>
      <c r="BE400" s="184">
        <f>IF(N400="základní",J400,0)</f>
        <v>0</v>
      </c>
      <c r="BF400" s="184">
        <f>IF(N400="snížená",J400,0)</f>
        <v>0</v>
      </c>
      <c r="BG400" s="184">
        <f>IF(N400="zákl. přenesená",J400,0)</f>
        <v>0</v>
      </c>
      <c r="BH400" s="184">
        <f>IF(N400="sníž. přenesená",J400,0)</f>
        <v>0</v>
      </c>
      <c r="BI400" s="184">
        <f>IF(N400="nulová",J400,0)</f>
        <v>0</v>
      </c>
      <c r="BJ400" s="18" t="s">
        <v>22</v>
      </c>
      <c r="BK400" s="184">
        <f>ROUND(I400*H400,2)</f>
        <v>0</v>
      </c>
      <c r="BL400" s="18" t="s">
        <v>158</v>
      </c>
      <c r="BM400" s="18" t="s">
        <v>651</v>
      </c>
    </row>
    <row r="401" spans="2:47" s="1" customFormat="1" ht="28.5" customHeight="1">
      <c r="B401" s="35"/>
      <c r="D401" s="214" t="s">
        <v>138</v>
      </c>
      <c r="F401" s="237" t="s">
        <v>652</v>
      </c>
      <c r="I401" s="146"/>
      <c r="L401" s="35"/>
      <c r="M401" s="64"/>
      <c r="N401" s="36"/>
      <c r="O401" s="36"/>
      <c r="P401" s="36"/>
      <c r="Q401" s="36"/>
      <c r="R401" s="36"/>
      <c r="S401" s="36"/>
      <c r="T401" s="65"/>
      <c r="AT401" s="18" t="s">
        <v>138</v>
      </c>
      <c r="AU401" s="18" t="s">
        <v>79</v>
      </c>
    </row>
    <row r="402" spans="2:65" s="1" customFormat="1" ht="20.25" customHeight="1">
      <c r="B402" s="172"/>
      <c r="C402" s="173" t="s">
        <v>653</v>
      </c>
      <c r="D402" s="173" t="s">
        <v>132</v>
      </c>
      <c r="E402" s="174" t="s">
        <v>654</v>
      </c>
      <c r="F402" s="175" t="s">
        <v>655</v>
      </c>
      <c r="G402" s="176" t="s">
        <v>198</v>
      </c>
      <c r="H402" s="187">
        <v>4</v>
      </c>
      <c r="I402" s="178"/>
      <c r="J402" s="179">
        <f>ROUND(I402*H402,2)</f>
        <v>0</v>
      </c>
      <c r="K402" s="175" t="s">
        <v>135</v>
      </c>
      <c r="L402" s="35"/>
      <c r="M402" s="180" t="s">
        <v>20</v>
      </c>
      <c r="N402" s="181" t="s">
        <v>43</v>
      </c>
      <c r="O402" s="36"/>
      <c r="P402" s="182">
        <f>O402*H402</f>
        <v>0</v>
      </c>
      <c r="Q402" s="182">
        <v>0</v>
      </c>
      <c r="R402" s="182">
        <f>Q402*H402</f>
        <v>0</v>
      </c>
      <c r="S402" s="182">
        <v>0</v>
      </c>
      <c r="T402" s="183">
        <f>S402*H402</f>
        <v>0</v>
      </c>
      <c r="AR402" s="18" t="s">
        <v>158</v>
      </c>
      <c r="AT402" s="18" t="s">
        <v>132</v>
      </c>
      <c r="AU402" s="18" t="s">
        <v>79</v>
      </c>
      <c r="AY402" s="18" t="s">
        <v>129</v>
      </c>
      <c r="BE402" s="184">
        <f>IF(N402="základní",J402,0)</f>
        <v>0</v>
      </c>
      <c r="BF402" s="184">
        <f>IF(N402="snížená",J402,0)</f>
        <v>0</v>
      </c>
      <c r="BG402" s="184">
        <f>IF(N402="zákl. přenesená",J402,0)</f>
        <v>0</v>
      </c>
      <c r="BH402" s="184">
        <f>IF(N402="sníž. přenesená",J402,0)</f>
        <v>0</v>
      </c>
      <c r="BI402" s="184">
        <f>IF(N402="nulová",J402,0)</f>
        <v>0</v>
      </c>
      <c r="BJ402" s="18" t="s">
        <v>22</v>
      </c>
      <c r="BK402" s="184">
        <f>ROUND(I402*H402,2)</f>
        <v>0</v>
      </c>
      <c r="BL402" s="18" t="s">
        <v>158</v>
      </c>
      <c r="BM402" s="18" t="s">
        <v>656</v>
      </c>
    </row>
    <row r="403" spans="2:47" s="1" customFormat="1" ht="20.25" customHeight="1">
      <c r="B403" s="35"/>
      <c r="D403" s="185" t="s">
        <v>138</v>
      </c>
      <c r="F403" s="186" t="s">
        <v>657</v>
      </c>
      <c r="I403" s="146"/>
      <c r="L403" s="35"/>
      <c r="M403" s="64"/>
      <c r="N403" s="36"/>
      <c r="O403" s="36"/>
      <c r="P403" s="36"/>
      <c r="Q403" s="36"/>
      <c r="R403" s="36"/>
      <c r="S403" s="36"/>
      <c r="T403" s="65"/>
      <c r="AT403" s="18" t="s">
        <v>138</v>
      </c>
      <c r="AU403" s="18" t="s">
        <v>79</v>
      </c>
    </row>
    <row r="404" spans="2:47" s="1" customFormat="1" ht="28.5" customHeight="1">
      <c r="B404" s="35"/>
      <c r="D404" s="214" t="s">
        <v>183</v>
      </c>
      <c r="F404" s="215" t="s">
        <v>658</v>
      </c>
      <c r="I404" s="146"/>
      <c r="L404" s="35"/>
      <c r="M404" s="64"/>
      <c r="N404" s="36"/>
      <c r="O404" s="36"/>
      <c r="P404" s="36"/>
      <c r="Q404" s="36"/>
      <c r="R404" s="36"/>
      <c r="S404" s="36"/>
      <c r="T404" s="65"/>
      <c r="AT404" s="18" t="s">
        <v>183</v>
      </c>
      <c r="AU404" s="18" t="s">
        <v>79</v>
      </c>
    </row>
    <row r="405" spans="2:65" s="1" customFormat="1" ht="20.25" customHeight="1">
      <c r="B405" s="172"/>
      <c r="C405" s="173" t="s">
        <v>659</v>
      </c>
      <c r="D405" s="173" t="s">
        <v>132</v>
      </c>
      <c r="E405" s="174" t="s">
        <v>660</v>
      </c>
      <c r="F405" s="175" t="s">
        <v>661</v>
      </c>
      <c r="G405" s="176" t="s">
        <v>198</v>
      </c>
      <c r="H405" s="187">
        <v>4</v>
      </c>
      <c r="I405" s="178"/>
      <c r="J405" s="179">
        <f>ROUND(I405*H405,2)</f>
        <v>0</v>
      </c>
      <c r="K405" s="175" t="s">
        <v>135</v>
      </c>
      <c r="L405" s="35"/>
      <c r="M405" s="180" t="s">
        <v>20</v>
      </c>
      <c r="N405" s="181" t="s">
        <v>43</v>
      </c>
      <c r="O405" s="36"/>
      <c r="P405" s="182">
        <f>O405*H405</f>
        <v>0</v>
      </c>
      <c r="Q405" s="182">
        <v>0.08654</v>
      </c>
      <c r="R405" s="182">
        <f>Q405*H405</f>
        <v>0.34616</v>
      </c>
      <c r="S405" s="182">
        <v>0</v>
      </c>
      <c r="T405" s="183">
        <f>S405*H405</f>
        <v>0</v>
      </c>
      <c r="AR405" s="18" t="s">
        <v>158</v>
      </c>
      <c r="AT405" s="18" t="s">
        <v>132</v>
      </c>
      <c r="AU405" s="18" t="s">
        <v>79</v>
      </c>
      <c r="AY405" s="18" t="s">
        <v>129</v>
      </c>
      <c r="BE405" s="184">
        <f>IF(N405="základní",J405,0)</f>
        <v>0</v>
      </c>
      <c r="BF405" s="184">
        <f>IF(N405="snížená",J405,0)</f>
        <v>0</v>
      </c>
      <c r="BG405" s="184">
        <f>IF(N405="zákl. přenesená",J405,0)</f>
        <v>0</v>
      </c>
      <c r="BH405" s="184">
        <f>IF(N405="sníž. přenesená",J405,0)</f>
        <v>0</v>
      </c>
      <c r="BI405" s="184">
        <f>IF(N405="nulová",J405,0)</f>
        <v>0</v>
      </c>
      <c r="BJ405" s="18" t="s">
        <v>22</v>
      </c>
      <c r="BK405" s="184">
        <f>ROUND(I405*H405,2)</f>
        <v>0</v>
      </c>
      <c r="BL405" s="18" t="s">
        <v>158</v>
      </c>
      <c r="BM405" s="18" t="s">
        <v>662</v>
      </c>
    </row>
    <row r="406" spans="2:47" s="1" customFormat="1" ht="28.5" customHeight="1">
      <c r="B406" s="35"/>
      <c r="D406" s="185" t="s">
        <v>138</v>
      </c>
      <c r="F406" s="186" t="s">
        <v>663</v>
      </c>
      <c r="I406" s="146"/>
      <c r="L406" s="35"/>
      <c r="M406" s="64"/>
      <c r="N406" s="36"/>
      <c r="O406" s="36"/>
      <c r="P406" s="36"/>
      <c r="Q406" s="36"/>
      <c r="R406" s="36"/>
      <c r="S406" s="36"/>
      <c r="T406" s="65"/>
      <c r="AT406" s="18" t="s">
        <v>138</v>
      </c>
      <c r="AU406" s="18" t="s">
        <v>79</v>
      </c>
    </row>
    <row r="407" spans="2:47" s="1" customFormat="1" ht="74.25" customHeight="1">
      <c r="B407" s="35"/>
      <c r="D407" s="214" t="s">
        <v>183</v>
      </c>
      <c r="F407" s="215" t="s">
        <v>664</v>
      </c>
      <c r="I407" s="146"/>
      <c r="L407" s="35"/>
      <c r="M407" s="64"/>
      <c r="N407" s="36"/>
      <c r="O407" s="36"/>
      <c r="P407" s="36"/>
      <c r="Q407" s="36"/>
      <c r="R407" s="36"/>
      <c r="S407" s="36"/>
      <c r="T407" s="65"/>
      <c r="AT407" s="18" t="s">
        <v>183</v>
      </c>
      <c r="AU407" s="18" t="s">
        <v>79</v>
      </c>
    </row>
    <row r="408" spans="2:65" s="1" customFormat="1" ht="20.25" customHeight="1">
      <c r="B408" s="172"/>
      <c r="C408" s="173" t="s">
        <v>665</v>
      </c>
      <c r="D408" s="173" t="s">
        <v>132</v>
      </c>
      <c r="E408" s="174" t="s">
        <v>666</v>
      </c>
      <c r="F408" s="175" t="s">
        <v>667</v>
      </c>
      <c r="G408" s="176" t="s">
        <v>180</v>
      </c>
      <c r="H408" s="187">
        <v>16</v>
      </c>
      <c r="I408" s="178"/>
      <c r="J408" s="179">
        <f>ROUND(I408*H408,2)</f>
        <v>0</v>
      </c>
      <c r="K408" s="175" t="s">
        <v>135</v>
      </c>
      <c r="L408" s="35"/>
      <c r="M408" s="180" t="s">
        <v>20</v>
      </c>
      <c r="N408" s="181" t="s">
        <v>43</v>
      </c>
      <c r="O408" s="36"/>
      <c r="P408" s="182">
        <f>O408*H408</f>
        <v>0</v>
      </c>
      <c r="Q408" s="182">
        <v>0</v>
      </c>
      <c r="R408" s="182">
        <f>Q408*H408</f>
        <v>0</v>
      </c>
      <c r="S408" s="182">
        <v>0.02</v>
      </c>
      <c r="T408" s="183">
        <f>S408*H408</f>
        <v>0.32</v>
      </c>
      <c r="AR408" s="18" t="s">
        <v>158</v>
      </c>
      <c r="AT408" s="18" t="s">
        <v>132</v>
      </c>
      <c r="AU408" s="18" t="s">
        <v>79</v>
      </c>
      <c r="AY408" s="18" t="s">
        <v>129</v>
      </c>
      <c r="BE408" s="184">
        <f>IF(N408="základní",J408,0)</f>
        <v>0</v>
      </c>
      <c r="BF408" s="184">
        <f>IF(N408="snížená",J408,0)</f>
        <v>0</v>
      </c>
      <c r="BG408" s="184">
        <f>IF(N408="zákl. přenesená",J408,0)</f>
        <v>0</v>
      </c>
      <c r="BH408" s="184">
        <f>IF(N408="sníž. přenesená",J408,0)</f>
        <v>0</v>
      </c>
      <c r="BI408" s="184">
        <f>IF(N408="nulová",J408,0)</f>
        <v>0</v>
      </c>
      <c r="BJ408" s="18" t="s">
        <v>22</v>
      </c>
      <c r="BK408" s="184">
        <f>ROUND(I408*H408,2)</f>
        <v>0</v>
      </c>
      <c r="BL408" s="18" t="s">
        <v>158</v>
      </c>
      <c r="BM408" s="18" t="s">
        <v>668</v>
      </c>
    </row>
    <row r="409" spans="2:47" s="1" customFormat="1" ht="39.75" customHeight="1">
      <c r="B409" s="35"/>
      <c r="D409" s="185" t="s">
        <v>138</v>
      </c>
      <c r="F409" s="186" t="s">
        <v>669</v>
      </c>
      <c r="I409" s="146"/>
      <c r="L409" s="35"/>
      <c r="M409" s="64"/>
      <c r="N409" s="36"/>
      <c r="O409" s="36"/>
      <c r="P409" s="36"/>
      <c r="Q409" s="36"/>
      <c r="R409" s="36"/>
      <c r="S409" s="36"/>
      <c r="T409" s="65"/>
      <c r="AT409" s="18" t="s">
        <v>138</v>
      </c>
      <c r="AU409" s="18" t="s">
        <v>79</v>
      </c>
    </row>
    <row r="410" spans="2:47" s="1" customFormat="1" ht="85.5" customHeight="1">
      <c r="B410" s="35"/>
      <c r="D410" s="214" t="s">
        <v>183</v>
      </c>
      <c r="F410" s="215" t="s">
        <v>670</v>
      </c>
      <c r="I410" s="146"/>
      <c r="L410" s="35"/>
      <c r="M410" s="64"/>
      <c r="N410" s="36"/>
      <c r="O410" s="36"/>
      <c r="P410" s="36"/>
      <c r="Q410" s="36"/>
      <c r="R410" s="36"/>
      <c r="S410" s="36"/>
      <c r="T410" s="65"/>
      <c r="AT410" s="18" t="s">
        <v>183</v>
      </c>
      <c r="AU410" s="18" t="s">
        <v>79</v>
      </c>
    </row>
    <row r="411" spans="2:65" s="1" customFormat="1" ht="28.5" customHeight="1">
      <c r="B411" s="172"/>
      <c r="C411" s="173" t="s">
        <v>671</v>
      </c>
      <c r="D411" s="173" t="s">
        <v>132</v>
      </c>
      <c r="E411" s="174" t="s">
        <v>672</v>
      </c>
      <c r="F411" s="175" t="s">
        <v>673</v>
      </c>
      <c r="G411" s="176" t="s">
        <v>528</v>
      </c>
      <c r="H411" s="187">
        <v>16</v>
      </c>
      <c r="I411" s="178"/>
      <c r="J411" s="179">
        <f>ROUND(I411*H411,2)</f>
        <v>0</v>
      </c>
      <c r="K411" s="175" t="s">
        <v>135</v>
      </c>
      <c r="L411" s="35"/>
      <c r="M411" s="180" t="s">
        <v>20</v>
      </c>
      <c r="N411" s="181" t="s">
        <v>43</v>
      </c>
      <c r="O411" s="36"/>
      <c r="P411" s="182">
        <f>O411*H411</f>
        <v>0</v>
      </c>
      <c r="Q411" s="182">
        <v>9E-05</v>
      </c>
      <c r="R411" s="182">
        <f>Q411*H411</f>
        <v>0.00144</v>
      </c>
      <c r="S411" s="182">
        <v>0</v>
      </c>
      <c r="T411" s="183">
        <f>S411*H411</f>
        <v>0</v>
      </c>
      <c r="AR411" s="18" t="s">
        <v>158</v>
      </c>
      <c r="AT411" s="18" t="s">
        <v>132</v>
      </c>
      <c r="AU411" s="18" t="s">
        <v>79</v>
      </c>
      <c r="AY411" s="18" t="s">
        <v>129</v>
      </c>
      <c r="BE411" s="184">
        <f>IF(N411="základní",J411,0)</f>
        <v>0</v>
      </c>
      <c r="BF411" s="184">
        <f>IF(N411="snížená",J411,0)</f>
        <v>0</v>
      </c>
      <c r="BG411" s="184">
        <f>IF(N411="zákl. přenesená",J411,0)</f>
        <v>0</v>
      </c>
      <c r="BH411" s="184">
        <f>IF(N411="sníž. přenesená",J411,0)</f>
        <v>0</v>
      </c>
      <c r="BI411" s="184">
        <f>IF(N411="nulová",J411,0)</f>
        <v>0</v>
      </c>
      <c r="BJ411" s="18" t="s">
        <v>22</v>
      </c>
      <c r="BK411" s="184">
        <f>ROUND(I411*H411,2)</f>
        <v>0</v>
      </c>
      <c r="BL411" s="18" t="s">
        <v>158</v>
      </c>
      <c r="BM411" s="18" t="s">
        <v>674</v>
      </c>
    </row>
    <row r="412" spans="2:47" s="1" customFormat="1" ht="28.5" customHeight="1">
      <c r="B412" s="35"/>
      <c r="D412" s="185" t="s">
        <v>138</v>
      </c>
      <c r="F412" s="186" t="s">
        <v>675</v>
      </c>
      <c r="I412" s="146"/>
      <c r="L412" s="35"/>
      <c r="M412" s="64"/>
      <c r="N412" s="36"/>
      <c r="O412" s="36"/>
      <c r="P412" s="36"/>
      <c r="Q412" s="36"/>
      <c r="R412" s="36"/>
      <c r="S412" s="36"/>
      <c r="T412" s="65"/>
      <c r="AT412" s="18" t="s">
        <v>138</v>
      </c>
      <c r="AU412" s="18" t="s">
        <v>79</v>
      </c>
    </row>
    <row r="413" spans="2:47" s="1" customFormat="1" ht="108" customHeight="1">
      <c r="B413" s="35"/>
      <c r="D413" s="185" t="s">
        <v>183</v>
      </c>
      <c r="F413" s="216" t="s">
        <v>676</v>
      </c>
      <c r="I413" s="146"/>
      <c r="L413" s="35"/>
      <c r="M413" s="64"/>
      <c r="N413" s="36"/>
      <c r="O413" s="36"/>
      <c r="P413" s="36"/>
      <c r="Q413" s="36"/>
      <c r="R413" s="36"/>
      <c r="S413" s="36"/>
      <c r="T413" s="65"/>
      <c r="AT413" s="18" t="s">
        <v>183</v>
      </c>
      <c r="AU413" s="18" t="s">
        <v>79</v>
      </c>
    </row>
    <row r="414" spans="2:51" s="12" customFormat="1" ht="20.25" customHeight="1">
      <c r="B414" s="188"/>
      <c r="D414" s="185" t="s">
        <v>152</v>
      </c>
      <c r="E414" s="189" t="s">
        <v>20</v>
      </c>
      <c r="F414" s="190" t="s">
        <v>677</v>
      </c>
      <c r="H414" s="191" t="s">
        <v>20</v>
      </c>
      <c r="I414" s="192"/>
      <c r="L414" s="188"/>
      <c r="M414" s="193"/>
      <c r="N414" s="194"/>
      <c r="O414" s="194"/>
      <c r="P414" s="194"/>
      <c r="Q414" s="194"/>
      <c r="R414" s="194"/>
      <c r="S414" s="194"/>
      <c r="T414" s="195"/>
      <c r="AT414" s="191" t="s">
        <v>152</v>
      </c>
      <c r="AU414" s="191" t="s">
        <v>79</v>
      </c>
      <c r="AV414" s="12" t="s">
        <v>22</v>
      </c>
      <c r="AW414" s="12" t="s">
        <v>36</v>
      </c>
      <c r="AX414" s="12" t="s">
        <v>72</v>
      </c>
      <c r="AY414" s="191" t="s">
        <v>129</v>
      </c>
    </row>
    <row r="415" spans="2:51" s="13" customFormat="1" ht="20.25" customHeight="1">
      <c r="B415" s="196"/>
      <c r="D415" s="185" t="s">
        <v>152</v>
      </c>
      <c r="E415" s="197" t="s">
        <v>20</v>
      </c>
      <c r="F415" s="198" t="s">
        <v>678</v>
      </c>
      <c r="H415" s="199">
        <v>16</v>
      </c>
      <c r="I415" s="200"/>
      <c r="L415" s="196"/>
      <c r="M415" s="201"/>
      <c r="N415" s="202"/>
      <c r="O415" s="202"/>
      <c r="P415" s="202"/>
      <c r="Q415" s="202"/>
      <c r="R415" s="202"/>
      <c r="S415" s="202"/>
      <c r="T415" s="203"/>
      <c r="AT415" s="197" t="s">
        <v>152</v>
      </c>
      <c r="AU415" s="197" t="s">
        <v>79</v>
      </c>
      <c r="AV415" s="13" t="s">
        <v>79</v>
      </c>
      <c r="AW415" s="13" t="s">
        <v>36</v>
      </c>
      <c r="AX415" s="13" t="s">
        <v>72</v>
      </c>
      <c r="AY415" s="197" t="s">
        <v>129</v>
      </c>
    </row>
    <row r="416" spans="2:51" s="14" customFormat="1" ht="20.25" customHeight="1">
      <c r="B416" s="204"/>
      <c r="D416" s="214" t="s">
        <v>152</v>
      </c>
      <c r="E416" s="217" t="s">
        <v>20</v>
      </c>
      <c r="F416" s="218" t="s">
        <v>157</v>
      </c>
      <c r="H416" s="219">
        <v>16</v>
      </c>
      <c r="I416" s="208"/>
      <c r="L416" s="204"/>
      <c r="M416" s="220"/>
      <c r="N416" s="221"/>
      <c r="O416" s="221"/>
      <c r="P416" s="221"/>
      <c r="Q416" s="221"/>
      <c r="R416" s="221"/>
      <c r="S416" s="221"/>
      <c r="T416" s="222"/>
      <c r="AT416" s="212" t="s">
        <v>152</v>
      </c>
      <c r="AU416" s="212" t="s">
        <v>79</v>
      </c>
      <c r="AV416" s="14" t="s">
        <v>158</v>
      </c>
      <c r="AW416" s="14" t="s">
        <v>36</v>
      </c>
      <c r="AX416" s="14" t="s">
        <v>22</v>
      </c>
      <c r="AY416" s="212" t="s">
        <v>129</v>
      </c>
    </row>
    <row r="417" spans="2:65" s="1" customFormat="1" ht="20.25" customHeight="1">
      <c r="B417" s="172"/>
      <c r="C417" s="173" t="s">
        <v>679</v>
      </c>
      <c r="D417" s="173" t="s">
        <v>132</v>
      </c>
      <c r="E417" s="174" t="s">
        <v>680</v>
      </c>
      <c r="F417" s="175" t="s">
        <v>681</v>
      </c>
      <c r="G417" s="176" t="s">
        <v>204</v>
      </c>
      <c r="H417" s="187">
        <v>1.692</v>
      </c>
      <c r="I417" s="178"/>
      <c r="J417" s="179">
        <f>ROUND(I417*H417,2)</f>
        <v>0</v>
      </c>
      <c r="K417" s="175" t="s">
        <v>135</v>
      </c>
      <c r="L417" s="35"/>
      <c r="M417" s="180" t="s">
        <v>20</v>
      </c>
      <c r="N417" s="181" t="s">
        <v>43</v>
      </c>
      <c r="O417" s="36"/>
      <c r="P417" s="182">
        <f>O417*H417</f>
        <v>0</v>
      </c>
      <c r="Q417" s="182">
        <v>0</v>
      </c>
      <c r="R417" s="182">
        <f>Q417*H417</f>
        <v>0</v>
      </c>
      <c r="S417" s="182">
        <v>2</v>
      </c>
      <c r="T417" s="183">
        <f>S417*H417</f>
        <v>3.384</v>
      </c>
      <c r="AR417" s="18" t="s">
        <v>158</v>
      </c>
      <c r="AT417" s="18" t="s">
        <v>132</v>
      </c>
      <c r="AU417" s="18" t="s">
        <v>79</v>
      </c>
      <c r="AY417" s="18" t="s">
        <v>129</v>
      </c>
      <c r="BE417" s="184">
        <f>IF(N417="základní",J417,0)</f>
        <v>0</v>
      </c>
      <c r="BF417" s="184">
        <f>IF(N417="snížená",J417,0)</f>
        <v>0</v>
      </c>
      <c r="BG417" s="184">
        <f>IF(N417="zákl. přenesená",J417,0)</f>
        <v>0</v>
      </c>
      <c r="BH417" s="184">
        <f>IF(N417="sníž. přenesená",J417,0)</f>
        <v>0</v>
      </c>
      <c r="BI417" s="184">
        <f>IF(N417="nulová",J417,0)</f>
        <v>0</v>
      </c>
      <c r="BJ417" s="18" t="s">
        <v>22</v>
      </c>
      <c r="BK417" s="184">
        <f>ROUND(I417*H417,2)</f>
        <v>0</v>
      </c>
      <c r="BL417" s="18" t="s">
        <v>158</v>
      </c>
      <c r="BM417" s="18" t="s">
        <v>682</v>
      </c>
    </row>
    <row r="418" spans="2:47" s="1" customFormat="1" ht="20.25" customHeight="1">
      <c r="B418" s="35"/>
      <c r="D418" s="185" t="s">
        <v>138</v>
      </c>
      <c r="F418" s="186" t="s">
        <v>683</v>
      </c>
      <c r="I418" s="146"/>
      <c r="L418" s="35"/>
      <c r="M418" s="64"/>
      <c r="N418" s="36"/>
      <c r="O418" s="36"/>
      <c r="P418" s="36"/>
      <c r="Q418" s="36"/>
      <c r="R418" s="36"/>
      <c r="S418" s="36"/>
      <c r="T418" s="65"/>
      <c r="AT418" s="18" t="s">
        <v>138</v>
      </c>
      <c r="AU418" s="18" t="s">
        <v>79</v>
      </c>
    </row>
    <row r="419" spans="2:51" s="12" customFormat="1" ht="20.25" customHeight="1">
      <c r="B419" s="188"/>
      <c r="D419" s="185" t="s">
        <v>152</v>
      </c>
      <c r="E419" s="189" t="s">
        <v>20</v>
      </c>
      <c r="F419" s="190" t="s">
        <v>684</v>
      </c>
      <c r="H419" s="191" t="s">
        <v>20</v>
      </c>
      <c r="I419" s="192"/>
      <c r="L419" s="188"/>
      <c r="M419" s="193"/>
      <c r="N419" s="194"/>
      <c r="O419" s="194"/>
      <c r="P419" s="194"/>
      <c r="Q419" s="194"/>
      <c r="R419" s="194"/>
      <c r="S419" s="194"/>
      <c r="T419" s="195"/>
      <c r="AT419" s="191" t="s">
        <v>152</v>
      </c>
      <c r="AU419" s="191" t="s">
        <v>79</v>
      </c>
      <c r="AV419" s="12" t="s">
        <v>22</v>
      </c>
      <c r="AW419" s="12" t="s">
        <v>36</v>
      </c>
      <c r="AX419" s="12" t="s">
        <v>72</v>
      </c>
      <c r="AY419" s="191" t="s">
        <v>129</v>
      </c>
    </row>
    <row r="420" spans="2:51" s="13" customFormat="1" ht="20.25" customHeight="1">
      <c r="B420" s="196"/>
      <c r="D420" s="185" t="s">
        <v>152</v>
      </c>
      <c r="E420" s="197" t="s">
        <v>20</v>
      </c>
      <c r="F420" s="198" t="s">
        <v>685</v>
      </c>
      <c r="H420" s="199">
        <v>1.692</v>
      </c>
      <c r="I420" s="200"/>
      <c r="L420" s="196"/>
      <c r="M420" s="201"/>
      <c r="N420" s="202"/>
      <c r="O420" s="202"/>
      <c r="P420" s="202"/>
      <c r="Q420" s="202"/>
      <c r="R420" s="202"/>
      <c r="S420" s="202"/>
      <c r="T420" s="203"/>
      <c r="AT420" s="197" t="s">
        <v>152</v>
      </c>
      <c r="AU420" s="197" t="s">
        <v>79</v>
      </c>
      <c r="AV420" s="13" t="s">
        <v>79</v>
      </c>
      <c r="AW420" s="13" t="s">
        <v>36</v>
      </c>
      <c r="AX420" s="13" t="s">
        <v>72</v>
      </c>
      <c r="AY420" s="197" t="s">
        <v>129</v>
      </c>
    </row>
    <row r="421" spans="2:51" s="14" customFormat="1" ht="20.25" customHeight="1">
      <c r="B421" s="204"/>
      <c r="D421" s="214" t="s">
        <v>152</v>
      </c>
      <c r="E421" s="217" t="s">
        <v>20</v>
      </c>
      <c r="F421" s="218" t="s">
        <v>157</v>
      </c>
      <c r="H421" s="219">
        <v>1.692</v>
      </c>
      <c r="I421" s="208"/>
      <c r="L421" s="204"/>
      <c r="M421" s="220"/>
      <c r="N421" s="221"/>
      <c r="O421" s="221"/>
      <c r="P421" s="221"/>
      <c r="Q421" s="221"/>
      <c r="R421" s="221"/>
      <c r="S421" s="221"/>
      <c r="T421" s="222"/>
      <c r="AT421" s="212" t="s">
        <v>152</v>
      </c>
      <c r="AU421" s="212" t="s">
        <v>79</v>
      </c>
      <c r="AV421" s="14" t="s">
        <v>158</v>
      </c>
      <c r="AW421" s="14" t="s">
        <v>36</v>
      </c>
      <c r="AX421" s="14" t="s">
        <v>22</v>
      </c>
      <c r="AY421" s="212" t="s">
        <v>129</v>
      </c>
    </row>
    <row r="422" spans="2:65" s="1" customFormat="1" ht="20.25" customHeight="1">
      <c r="B422" s="172"/>
      <c r="C422" s="173" t="s">
        <v>686</v>
      </c>
      <c r="D422" s="173" t="s">
        <v>132</v>
      </c>
      <c r="E422" s="174" t="s">
        <v>687</v>
      </c>
      <c r="F422" s="175" t="s">
        <v>688</v>
      </c>
      <c r="G422" s="176" t="s">
        <v>204</v>
      </c>
      <c r="H422" s="187">
        <v>2.82</v>
      </c>
      <c r="I422" s="178"/>
      <c r="J422" s="179">
        <f>ROUND(I422*H422,2)</f>
        <v>0</v>
      </c>
      <c r="K422" s="175" t="s">
        <v>135</v>
      </c>
      <c r="L422" s="35"/>
      <c r="M422" s="180" t="s">
        <v>20</v>
      </c>
      <c r="N422" s="181" t="s">
        <v>43</v>
      </c>
      <c r="O422" s="36"/>
      <c r="P422" s="182">
        <f>O422*H422</f>
        <v>0</v>
      </c>
      <c r="Q422" s="182">
        <v>0</v>
      </c>
      <c r="R422" s="182">
        <f>Q422*H422</f>
        <v>0</v>
      </c>
      <c r="S422" s="182">
        <v>2.2</v>
      </c>
      <c r="T422" s="183">
        <f>S422*H422</f>
        <v>6.204</v>
      </c>
      <c r="AR422" s="18" t="s">
        <v>158</v>
      </c>
      <c r="AT422" s="18" t="s">
        <v>132</v>
      </c>
      <c r="AU422" s="18" t="s">
        <v>79</v>
      </c>
      <c r="AY422" s="18" t="s">
        <v>129</v>
      </c>
      <c r="BE422" s="184">
        <f>IF(N422="základní",J422,0)</f>
        <v>0</v>
      </c>
      <c r="BF422" s="184">
        <f>IF(N422="snížená",J422,0)</f>
        <v>0</v>
      </c>
      <c r="BG422" s="184">
        <f>IF(N422="zákl. přenesená",J422,0)</f>
        <v>0</v>
      </c>
      <c r="BH422" s="184">
        <f>IF(N422="sníž. přenesená",J422,0)</f>
        <v>0</v>
      </c>
      <c r="BI422" s="184">
        <f>IF(N422="nulová",J422,0)</f>
        <v>0</v>
      </c>
      <c r="BJ422" s="18" t="s">
        <v>22</v>
      </c>
      <c r="BK422" s="184">
        <f>ROUND(I422*H422,2)</f>
        <v>0</v>
      </c>
      <c r="BL422" s="18" t="s">
        <v>158</v>
      </c>
      <c r="BM422" s="18" t="s">
        <v>689</v>
      </c>
    </row>
    <row r="423" spans="2:47" s="1" customFormat="1" ht="20.25" customHeight="1">
      <c r="B423" s="35"/>
      <c r="D423" s="185" t="s">
        <v>138</v>
      </c>
      <c r="F423" s="186" t="s">
        <v>690</v>
      </c>
      <c r="I423" s="146"/>
      <c r="L423" s="35"/>
      <c r="M423" s="64"/>
      <c r="N423" s="36"/>
      <c r="O423" s="36"/>
      <c r="P423" s="36"/>
      <c r="Q423" s="36"/>
      <c r="R423" s="36"/>
      <c r="S423" s="36"/>
      <c r="T423" s="65"/>
      <c r="AT423" s="18" t="s">
        <v>138</v>
      </c>
      <c r="AU423" s="18" t="s">
        <v>79</v>
      </c>
    </row>
    <row r="424" spans="2:47" s="1" customFormat="1" ht="39.75" customHeight="1">
      <c r="B424" s="35"/>
      <c r="D424" s="185" t="s">
        <v>183</v>
      </c>
      <c r="F424" s="216" t="s">
        <v>691</v>
      </c>
      <c r="I424" s="146"/>
      <c r="L424" s="35"/>
      <c r="M424" s="64"/>
      <c r="N424" s="36"/>
      <c r="O424" s="36"/>
      <c r="P424" s="36"/>
      <c r="Q424" s="36"/>
      <c r="R424" s="36"/>
      <c r="S424" s="36"/>
      <c r="T424" s="65"/>
      <c r="AT424" s="18" t="s">
        <v>183</v>
      </c>
      <c r="AU424" s="18" t="s">
        <v>79</v>
      </c>
    </row>
    <row r="425" spans="2:51" s="12" customFormat="1" ht="20.25" customHeight="1">
      <c r="B425" s="188"/>
      <c r="D425" s="185" t="s">
        <v>152</v>
      </c>
      <c r="E425" s="189" t="s">
        <v>20</v>
      </c>
      <c r="F425" s="190" t="s">
        <v>692</v>
      </c>
      <c r="H425" s="191" t="s">
        <v>20</v>
      </c>
      <c r="I425" s="192"/>
      <c r="L425" s="188"/>
      <c r="M425" s="193"/>
      <c r="N425" s="194"/>
      <c r="O425" s="194"/>
      <c r="P425" s="194"/>
      <c r="Q425" s="194"/>
      <c r="R425" s="194"/>
      <c r="S425" s="194"/>
      <c r="T425" s="195"/>
      <c r="AT425" s="191" t="s">
        <v>152</v>
      </c>
      <c r="AU425" s="191" t="s">
        <v>79</v>
      </c>
      <c r="AV425" s="12" t="s">
        <v>22</v>
      </c>
      <c r="AW425" s="12" t="s">
        <v>36</v>
      </c>
      <c r="AX425" s="12" t="s">
        <v>72</v>
      </c>
      <c r="AY425" s="191" t="s">
        <v>129</v>
      </c>
    </row>
    <row r="426" spans="2:51" s="13" customFormat="1" ht="20.25" customHeight="1">
      <c r="B426" s="196"/>
      <c r="D426" s="185" t="s">
        <v>152</v>
      </c>
      <c r="E426" s="197" t="s">
        <v>20</v>
      </c>
      <c r="F426" s="198" t="s">
        <v>693</v>
      </c>
      <c r="H426" s="199">
        <v>2.82</v>
      </c>
      <c r="I426" s="200"/>
      <c r="L426" s="196"/>
      <c r="M426" s="201"/>
      <c r="N426" s="202"/>
      <c r="O426" s="202"/>
      <c r="P426" s="202"/>
      <c r="Q426" s="202"/>
      <c r="R426" s="202"/>
      <c r="S426" s="202"/>
      <c r="T426" s="203"/>
      <c r="AT426" s="197" t="s">
        <v>152</v>
      </c>
      <c r="AU426" s="197" t="s">
        <v>79</v>
      </c>
      <c r="AV426" s="13" t="s">
        <v>79</v>
      </c>
      <c r="AW426" s="13" t="s">
        <v>36</v>
      </c>
      <c r="AX426" s="13" t="s">
        <v>72</v>
      </c>
      <c r="AY426" s="197" t="s">
        <v>129</v>
      </c>
    </row>
    <row r="427" spans="2:51" s="14" customFormat="1" ht="20.25" customHeight="1">
      <c r="B427" s="204"/>
      <c r="D427" s="214" t="s">
        <v>152</v>
      </c>
      <c r="E427" s="217" t="s">
        <v>20</v>
      </c>
      <c r="F427" s="218" t="s">
        <v>157</v>
      </c>
      <c r="H427" s="219">
        <v>2.82</v>
      </c>
      <c r="I427" s="208"/>
      <c r="L427" s="204"/>
      <c r="M427" s="220"/>
      <c r="N427" s="221"/>
      <c r="O427" s="221"/>
      <c r="P427" s="221"/>
      <c r="Q427" s="221"/>
      <c r="R427" s="221"/>
      <c r="S427" s="221"/>
      <c r="T427" s="222"/>
      <c r="AT427" s="212" t="s">
        <v>152</v>
      </c>
      <c r="AU427" s="212" t="s">
        <v>79</v>
      </c>
      <c r="AV427" s="14" t="s">
        <v>158</v>
      </c>
      <c r="AW427" s="14" t="s">
        <v>36</v>
      </c>
      <c r="AX427" s="14" t="s">
        <v>22</v>
      </c>
      <c r="AY427" s="212" t="s">
        <v>129</v>
      </c>
    </row>
    <row r="428" spans="2:65" s="1" customFormat="1" ht="20.25" customHeight="1">
      <c r="B428" s="172"/>
      <c r="C428" s="173" t="s">
        <v>694</v>
      </c>
      <c r="D428" s="173" t="s">
        <v>132</v>
      </c>
      <c r="E428" s="174" t="s">
        <v>695</v>
      </c>
      <c r="F428" s="175" t="s">
        <v>696</v>
      </c>
      <c r="G428" s="176" t="s">
        <v>697</v>
      </c>
      <c r="H428" s="187">
        <v>1</v>
      </c>
      <c r="I428" s="178"/>
      <c r="J428" s="179">
        <f>ROUND(I428*H428,2)</f>
        <v>0</v>
      </c>
      <c r="K428" s="175" t="s">
        <v>20</v>
      </c>
      <c r="L428" s="35"/>
      <c r="M428" s="180" t="s">
        <v>20</v>
      </c>
      <c r="N428" s="181" t="s">
        <v>43</v>
      </c>
      <c r="O428" s="36"/>
      <c r="P428" s="182">
        <f>O428*H428</f>
        <v>0</v>
      </c>
      <c r="Q428" s="182">
        <v>0</v>
      </c>
      <c r="R428" s="182">
        <f>Q428*H428</f>
        <v>0</v>
      </c>
      <c r="S428" s="182">
        <v>0.44</v>
      </c>
      <c r="T428" s="183">
        <f>S428*H428</f>
        <v>0.44</v>
      </c>
      <c r="AR428" s="18" t="s">
        <v>158</v>
      </c>
      <c r="AT428" s="18" t="s">
        <v>132</v>
      </c>
      <c r="AU428" s="18" t="s">
        <v>79</v>
      </c>
      <c r="AY428" s="18" t="s">
        <v>129</v>
      </c>
      <c r="BE428" s="184">
        <f>IF(N428="základní",J428,0)</f>
        <v>0</v>
      </c>
      <c r="BF428" s="184">
        <f>IF(N428="snížená",J428,0)</f>
        <v>0</v>
      </c>
      <c r="BG428" s="184">
        <f>IF(N428="zákl. přenesená",J428,0)</f>
        <v>0</v>
      </c>
      <c r="BH428" s="184">
        <f>IF(N428="sníž. přenesená",J428,0)</f>
        <v>0</v>
      </c>
      <c r="BI428" s="184">
        <f>IF(N428="nulová",J428,0)</f>
        <v>0</v>
      </c>
      <c r="BJ428" s="18" t="s">
        <v>22</v>
      </c>
      <c r="BK428" s="184">
        <f>ROUND(I428*H428,2)</f>
        <v>0</v>
      </c>
      <c r="BL428" s="18" t="s">
        <v>158</v>
      </c>
      <c r="BM428" s="18" t="s">
        <v>698</v>
      </c>
    </row>
    <row r="429" spans="2:47" s="1" customFormat="1" ht="20.25" customHeight="1">
      <c r="B429" s="35"/>
      <c r="D429" s="214" t="s">
        <v>138</v>
      </c>
      <c r="F429" s="237" t="s">
        <v>699</v>
      </c>
      <c r="I429" s="146"/>
      <c r="L429" s="35"/>
      <c r="M429" s="64"/>
      <c r="N429" s="36"/>
      <c r="O429" s="36"/>
      <c r="P429" s="36"/>
      <c r="Q429" s="36"/>
      <c r="R429" s="36"/>
      <c r="S429" s="36"/>
      <c r="T429" s="65"/>
      <c r="AT429" s="18" t="s">
        <v>138</v>
      </c>
      <c r="AU429" s="18" t="s">
        <v>79</v>
      </c>
    </row>
    <row r="430" spans="2:65" s="1" customFormat="1" ht="20.25" customHeight="1">
      <c r="B430" s="172"/>
      <c r="C430" s="173" t="s">
        <v>700</v>
      </c>
      <c r="D430" s="173" t="s">
        <v>132</v>
      </c>
      <c r="E430" s="174" t="s">
        <v>701</v>
      </c>
      <c r="F430" s="175" t="s">
        <v>702</v>
      </c>
      <c r="G430" s="176" t="s">
        <v>198</v>
      </c>
      <c r="H430" s="187">
        <v>10.5</v>
      </c>
      <c r="I430" s="178"/>
      <c r="J430" s="179">
        <f>ROUND(I430*H430,2)</f>
        <v>0</v>
      </c>
      <c r="K430" s="175" t="s">
        <v>135</v>
      </c>
      <c r="L430" s="35"/>
      <c r="M430" s="180" t="s">
        <v>20</v>
      </c>
      <c r="N430" s="181" t="s">
        <v>43</v>
      </c>
      <c r="O430" s="36"/>
      <c r="P430" s="182">
        <f>O430*H430</f>
        <v>0</v>
      </c>
      <c r="Q430" s="182">
        <v>0</v>
      </c>
      <c r="R430" s="182">
        <f>Q430*H430</f>
        <v>0</v>
      </c>
      <c r="S430" s="182">
        <v>0.00925</v>
      </c>
      <c r="T430" s="183">
        <f>S430*H430</f>
        <v>0.09712499999999999</v>
      </c>
      <c r="AR430" s="18" t="s">
        <v>158</v>
      </c>
      <c r="AT430" s="18" t="s">
        <v>132</v>
      </c>
      <c r="AU430" s="18" t="s">
        <v>79</v>
      </c>
      <c r="AY430" s="18" t="s">
        <v>129</v>
      </c>
      <c r="BE430" s="184">
        <f>IF(N430="základní",J430,0)</f>
        <v>0</v>
      </c>
      <c r="BF430" s="184">
        <f>IF(N430="snížená",J430,0)</f>
        <v>0</v>
      </c>
      <c r="BG430" s="184">
        <f>IF(N430="zákl. přenesená",J430,0)</f>
        <v>0</v>
      </c>
      <c r="BH430" s="184">
        <f>IF(N430="sníž. přenesená",J430,0)</f>
        <v>0</v>
      </c>
      <c r="BI430" s="184">
        <f>IF(N430="nulová",J430,0)</f>
        <v>0</v>
      </c>
      <c r="BJ430" s="18" t="s">
        <v>22</v>
      </c>
      <c r="BK430" s="184">
        <f>ROUND(I430*H430,2)</f>
        <v>0</v>
      </c>
      <c r="BL430" s="18" t="s">
        <v>158</v>
      </c>
      <c r="BM430" s="18" t="s">
        <v>703</v>
      </c>
    </row>
    <row r="431" spans="2:47" s="1" customFormat="1" ht="20.25" customHeight="1">
      <c r="B431" s="35"/>
      <c r="D431" s="185" t="s">
        <v>138</v>
      </c>
      <c r="F431" s="186" t="s">
        <v>704</v>
      </c>
      <c r="I431" s="146"/>
      <c r="L431" s="35"/>
      <c r="M431" s="64"/>
      <c r="N431" s="36"/>
      <c r="O431" s="36"/>
      <c r="P431" s="36"/>
      <c r="Q431" s="36"/>
      <c r="R431" s="36"/>
      <c r="S431" s="36"/>
      <c r="T431" s="65"/>
      <c r="AT431" s="18" t="s">
        <v>138</v>
      </c>
      <c r="AU431" s="18" t="s">
        <v>79</v>
      </c>
    </row>
    <row r="432" spans="2:47" s="1" customFormat="1" ht="28.5" customHeight="1">
      <c r="B432" s="35"/>
      <c r="D432" s="185" t="s">
        <v>183</v>
      </c>
      <c r="F432" s="216" t="s">
        <v>705</v>
      </c>
      <c r="I432" s="146"/>
      <c r="L432" s="35"/>
      <c r="M432" s="64"/>
      <c r="N432" s="36"/>
      <c r="O432" s="36"/>
      <c r="P432" s="36"/>
      <c r="Q432" s="36"/>
      <c r="R432" s="36"/>
      <c r="S432" s="36"/>
      <c r="T432" s="65"/>
      <c r="AT432" s="18" t="s">
        <v>183</v>
      </c>
      <c r="AU432" s="18" t="s">
        <v>79</v>
      </c>
    </row>
    <row r="433" spans="2:51" s="13" customFormat="1" ht="20.25" customHeight="1">
      <c r="B433" s="196"/>
      <c r="D433" s="185" t="s">
        <v>152</v>
      </c>
      <c r="E433" s="197" t="s">
        <v>20</v>
      </c>
      <c r="F433" s="198" t="s">
        <v>706</v>
      </c>
      <c r="H433" s="199">
        <v>10.5</v>
      </c>
      <c r="I433" s="200"/>
      <c r="L433" s="196"/>
      <c r="M433" s="201"/>
      <c r="N433" s="202"/>
      <c r="O433" s="202"/>
      <c r="P433" s="202"/>
      <c r="Q433" s="202"/>
      <c r="R433" s="202"/>
      <c r="S433" s="202"/>
      <c r="T433" s="203"/>
      <c r="AT433" s="197" t="s">
        <v>152</v>
      </c>
      <c r="AU433" s="197" t="s">
        <v>79</v>
      </c>
      <c r="AV433" s="13" t="s">
        <v>79</v>
      </c>
      <c r="AW433" s="13" t="s">
        <v>36</v>
      </c>
      <c r="AX433" s="13" t="s">
        <v>72</v>
      </c>
      <c r="AY433" s="197" t="s">
        <v>129</v>
      </c>
    </row>
    <row r="434" spans="2:51" s="14" customFormat="1" ht="20.25" customHeight="1">
      <c r="B434" s="204"/>
      <c r="D434" s="214" t="s">
        <v>152</v>
      </c>
      <c r="E434" s="217" t="s">
        <v>20</v>
      </c>
      <c r="F434" s="218" t="s">
        <v>157</v>
      </c>
      <c r="H434" s="219">
        <v>10.5</v>
      </c>
      <c r="I434" s="208"/>
      <c r="L434" s="204"/>
      <c r="M434" s="220"/>
      <c r="N434" s="221"/>
      <c r="O434" s="221"/>
      <c r="P434" s="221"/>
      <c r="Q434" s="221"/>
      <c r="R434" s="221"/>
      <c r="S434" s="221"/>
      <c r="T434" s="222"/>
      <c r="AT434" s="212" t="s">
        <v>152</v>
      </c>
      <c r="AU434" s="212" t="s">
        <v>79</v>
      </c>
      <c r="AV434" s="14" t="s">
        <v>158</v>
      </c>
      <c r="AW434" s="14" t="s">
        <v>36</v>
      </c>
      <c r="AX434" s="14" t="s">
        <v>22</v>
      </c>
      <c r="AY434" s="212" t="s">
        <v>129</v>
      </c>
    </row>
    <row r="435" spans="2:65" s="1" customFormat="1" ht="20.25" customHeight="1">
      <c r="B435" s="172"/>
      <c r="C435" s="173" t="s">
        <v>707</v>
      </c>
      <c r="D435" s="173" t="s">
        <v>132</v>
      </c>
      <c r="E435" s="174" t="s">
        <v>708</v>
      </c>
      <c r="F435" s="175" t="s">
        <v>709</v>
      </c>
      <c r="G435" s="176" t="s">
        <v>528</v>
      </c>
      <c r="H435" s="187">
        <v>1</v>
      </c>
      <c r="I435" s="178"/>
      <c r="J435" s="179">
        <f>ROUND(I435*H435,2)</f>
        <v>0</v>
      </c>
      <c r="K435" s="175" t="s">
        <v>135</v>
      </c>
      <c r="L435" s="35"/>
      <c r="M435" s="180" t="s">
        <v>20</v>
      </c>
      <c r="N435" s="181" t="s">
        <v>43</v>
      </c>
      <c r="O435" s="36"/>
      <c r="P435" s="182">
        <f>O435*H435</f>
        <v>0</v>
      </c>
      <c r="Q435" s="182">
        <v>0</v>
      </c>
      <c r="R435" s="182">
        <f>Q435*H435</f>
        <v>0</v>
      </c>
      <c r="S435" s="182">
        <v>0.4</v>
      </c>
      <c r="T435" s="183">
        <f>S435*H435</f>
        <v>0.4</v>
      </c>
      <c r="AR435" s="18" t="s">
        <v>158</v>
      </c>
      <c r="AT435" s="18" t="s">
        <v>132</v>
      </c>
      <c r="AU435" s="18" t="s">
        <v>79</v>
      </c>
      <c r="AY435" s="18" t="s">
        <v>129</v>
      </c>
      <c r="BE435" s="184">
        <f>IF(N435="základní",J435,0)</f>
        <v>0</v>
      </c>
      <c r="BF435" s="184">
        <f>IF(N435="snížená",J435,0)</f>
        <v>0</v>
      </c>
      <c r="BG435" s="184">
        <f>IF(N435="zákl. přenesená",J435,0)</f>
        <v>0</v>
      </c>
      <c r="BH435" s="184">
        <f>IF(N435="sníž. přenesená",J435,0)</f>
        <v>0</v>
      </c>
      <c r="BI435" s="184">
        <f>IF(N435="nulová",J435,0)</f>
        <v>0</v>
      </c>
      <c r="BJ435" s="18" t="s">
        <v>22</v>
      </c>
      <c r="BK435" s="184">
        <f>ROUND(I435*H435,2)</f>
        <v>0</v>
      </c>
      <c r="BL435" s="18" t="s">
        <v>158</v>
      </c>
      <c r="BM435" s="18" t="s">
        <v>710</v>
      </c>
    </row>
    <row r="436" spans="2:47" s="1" customFormat="1" ht="20.25" customHeight="1">
      <c r="B436" s="35"/>
      <c r="D436" s="185" t="s">
        <v>138</v>
      </c>
      <c r="F436" s="186" t="s">
        <v>711</v>
      </c>
      <c r="I436" s="146"/>
      <c r="L436" s="35"/>
      <c r="M436" s="64"/>
      <c r="N436" s="36"/>
      <c r="O436" s="36"/>
      <c r="P436" s="36"/>
      <c r="Q436" s="36"/>
      <c r="R436" s="36"/>
      <c r="S436" s="36"/>
      <c r="T436" s="65"/>
      <c r="AT436" s="18" t="s">
        <v>138</v>
      </c>
      <c r="AU436" s="18" t="s">
        <v>79</v>
      </c>
    </row>
    <row r="437" spans="2:63" s="11" customFormat="1" ht="29.25" customHeight="1">
      <c r="B437" s="158"/>
      <c r="D437" s="169" t="s">
        <v>71</v>
      </c>
      <c r="E437" s="170" t="s">
        <v>712</v>
      </c>
      <c r="F437" s="170" t="s">
        <v>713</v>
      </c>
      <c r="I437" s="161"/>
      <c r="J437" s="171">
        <f>BK437</f>
        <v>0</v>
      </c>
      <c r="L437" s="158"/>
      <c r="M437" s="163"/>
      <c r="N437" s="164"/>
      <c r="O437" s="164"/>
      <c r="P437" s="165">
        <f>SUM(P438:P488)</f>
        <v>0</v>
      </c>
      <c r="Q437" s="164"/>
      <c r="R437" s="165">
        <f>SUM(R438:R488)</f>
        <v>0</v>
      </c>
      <c r="S437" s="164"/>
      <c r="T437" s="166">
        <f>SUM(T438:T488)</f>
        <v>0</v>
      </c>
      <c r="AR437" s="159" t="s">
        <v>22</v>
      </c>
      <c r="AT437" s="167" t="s">
        <v>71</v>
      </c>
      <c r="AU437" s="167" t="s">
        <v>22</v>
      </c>
      <c r="AY437" s="159" t="s">
        <v>129</v>
      </c>
      <c r="BK437" s="168">
        <f>SUM(BK438:BK488)</f>
        <v>0</v>
      </c>
    </row>
    <row r="438" spans="2:65" s="1" customFormat="1" ht="20.25" customHeight="1">
      <c r="B438" s="172"/>
      <c r="C438" s="173" t="s">
        <v>714</v>
      </c>
      <c r="D438" s="173" t="s">
        <v>132</v>
      </c>
      <c r="E438" s="174" t="s">
        <v>715</v>
      </c>
      <c r="F438" s="175" t="s">
        <v>716</v>
      </c>
      <c r="G438" s="176" t="s">
        <v>298</v>
      </c>
      <c r="H438" s="187">
        <v>169.376</v>
      </c>
      <c r="I438" s="178"/>
      <c r="J438" s="179">
        <f>ROUND(I438*H438,2)</f>
        <v>0</v>
      </c>
      <c r="K438" s="175" t="s">
        <v>135</v>
      </c>
      <c r="L438" s="35"/>
      <c r="M438" s="180" t="s">
        <v>20</v>
      </c>
      <c r="N438" s="181" t="s">
        <v>43</v>
      </c>
      <c r="O438" s="36"/>
      <c r="P438" s="182">
        <f>O438*H438</f>
        <v>0</v>
      </c>
      <c r="Q438" s="182">
        <v>0</v>
      </c>
      <c r="R438" s="182">
        <f>Q438*H438</f>
        <v>0</v>
      </c>
      <c r="S438" s="182">
        <v>0</v>
      </c>
      <c r="T438" s="183">
        <f>S438*H438</f>
        <v>0</v>
      </c>
      <c r="AR438" s="18" t="s">
        <v>158</v>
      </c>
      <c r="AT438" s="18" t="s">
        <v>132</v>
      </c>
      <c r="AU438" s="18" t="s">
        <v>79</v>
      </c>
      <c r="AY438" s="18" t="s">
        <v>129</v>
      </c>
      <c r="BE438" s="184">
        <f>IF(N438="základní",J438,0)</f>
        <v>0</v>
      </c>
      <c r="BF438" s="184">
        <f>IF(N438="snížená",J438,0)</f>
        <v>0</v>
      </c>
      <c r="BG438" s="184">
        <f>IF(N438="zákl. přenesená",J438,0)</f>
        <v>0</v>
      </c>
      <c r="BH438" s="184">
        <f>IF(N438="sníž. přenesená",J438,0)</f>
        <v>0</v>
      </c>
      <c r="BI438" s="184">
        <f>IF(N438="nulová",J438,0)</f>
        <v>0</v>
      </c>
      <c r="BJ438" s="18" t="s">
        <v>22</v>
      </c>
      <c r="BK438" s="184">
        <f>ROUND(I438*H438,2)</f>
        <v>0</v>
      </c>
      <c r="BL438" s="18" t="s">
        <v>158</v>
      </c>
      <c r="BM438" s="18" t="s">
        <v>717</v>
      </c>
    </row>
    <row r="439" spans="2:47" s="1" customFormat="1" ht="28.5" customHeight="1">
      <c r="B439" s="35"/>
      <c r="D439" s="185" t="s">
        <v>138</v>
      </c>
      <c r="F439" s="186" t="s">
        <v>718</v>
      </c>
      <c r="I439" s="146"/>
      <c r="L439" s="35"/>
      <c r="M439" s="64"/>
      <c r="N439" s="36"/>
      <c r="O439" s="36"/>
      <c r="P439" s="36"/>
      <c r="Q439" s="36"/>
      <c r="R439" s="36"/>
      <c r="S439" s="36"/>
      <c r="T439" s="65"/>
      <c r="AT439" s="18" t="s">
        <v>138</v>
      </c>
      <c r="AU439" s="18" t="s">
        <v>79</v>
      </c>
    </row>
    <row r="440" spans="2:47" s="1" customFormat="1" ht="108" customHeight="1">
      <c r="B440" s="35"/>
      <c r="D440" s="185" t="s">
        <v>183</v>
      </c>
      <c r="F440" s="216" t="s">
        <v>719</v>
      </c>
      <c r="I440" s="146"/>
      <c r="L440" s="35"/>
      <c r="M440" s="64"/>
      <c r="N440" s="36"/>
      <c r="O440" s="36"/>
      <c r="P440" s="36"/>
      <c r="Q440" s="36"/>
      <c r="R440" s="36"/>
      <c r="S440" s="36"/>
      <c r="T440" s="65"/>
      <c r="AT440" s="18" t="s">
        <v>183</v>
      </c>
      <c r="AU440" s="18" t="s">
        <v>79</v>
      </c>
    </row>
    <row r="441" spans="2:51" s="13" customFormat="1" ht="20.25" customHeight="1">
      <c r="B441" s="196"/>
      <c r="D441" s="185" t="s">
        <v>152</v>
      </c>
      <c r="E441" s="197" t="s">
        <v>20</v>
      </c>
      <c r="F441" s="198" t="s">
        <v>720</v>
      </c>
      <c r="H441" s="199">
        <v>0.32</v>
      </c>
      <c r="I441" s="200"/>
      <c r="L441" s="196"/>
      <c r="M441" s="201"/>
      <c r="N441" s="202"/>
      <c r="O441" s="202"/>
      <c r="P441" s="202"/>
      <c r="Q441" s="202"/>
      <c r="R441" s="202"/>
      <c r="S441" s="202"/>
      <c r="T441" s="203"/>
      <c r="AT441" s="197" t="s">
        <v>152</v>
      </c>
      <c r="AU441" s="197" t="s">
        <v>79</v>
      </c>
      <c r="AV441" s="13" t="s">
        <v>79</v>
      </c>
      <c r="AW441" s="13" t="s">
        <v>36</v>
      </c>
      <c r="AX441" s="13" t="s">
        <v>72</v>
      </c>
      <c r="AY441" s="197" t="s">
        <v>129</v>
      </c>
    </row>
    <row r="442" spans="2:51" s="13" customFormat="1" ht="20.25" customHeight="1">
      <c r="B442" s="196"/>
      <c r="D442" s="185" t="s">
        <v>152</v>
      </c>
      <c r="E442" s="197" t="s">
        <v>20</v>
      </c>
      <c r="F442" s="198" t="s">
        <v>721</v>
      </c>
      <c r="H442" s="199">
        <v>32.528</v>
      </c>
      <c r="I442" s="200"/>
      <c r="L442" s="196"/>
      <c r="M442" s="201"/>
      <c r="N442" s="202"/>
      <c r="O442" s="202"/>
      <c r="P442" s="202"/>
      <c r="Q442" s="202"/>
      <c r="R442" s="202"/>
      <c r="S442" s="202"/>
      <c r="T442" s="203"/>
      <c r="AT442" s="197" t="s">
        <v>152</v>
      </c>
      <c r="AU442" s="197" t="s">
        <v>79</v>
      </c>
      <c r="AV442" s="13" t="s">
        <v>79</v>
      </c>
      <c r="AW442" s="13" t="s">
        <v>36</v>
      </c>
      <c r="AX442" s="13" t="s">
        <v>72</v>
      </c>
      <c r="AY442" s="197" t="s">
        <v>129</v>
      </c>
    </row>
    <row r="443" spans="2:51" s="13" customFormat="1" ht="20.25" customHeight="1">
      <c r="B443" s="196"/>
      <c r="D443" s="185" t="s">
        <v>152</v>
      </c>
      <c r="E443" s="197" t="s">
        <v>20</v>
      </c>
      <c r="F443" s="198" t="s">
        <v>722</v>
      </c>
      <c r="H443" s="199">
        <v>134.88</v>
      </c>
      <c r="I443" s="200"/>
      <c r="L443" s="196"/>
      <c r="M443" s="201"/>
      <c r="N443" s="202"/>
      <c r="O443" s="202"/>
      <c r="P443" s="202"/>
      <c r="Q443" s="202"/>
      <c r="R443" s="202"/>
      <c r="S443" s="202"/>
      <c r="T443" s="203"/>
      <c r="AT443" s="197" t="s">
        <v>152</v>
      </c>
      <c r="AU443" s="197" t="s">
        <v>79</v>
      </c>
      <c r="AV443" s="13" t="s">
        <v>79</v>
      </c>
      <c r="AW443" s="13" t="s">
        <v>36</v>
      </c>
      <c r="AX443" s="13" t="s">
        <v>72</v>
      </c>
      <c r="AY443" s="197" t="s">
        <v>129</v>
      </c>
    </row>
    <row r="444" spans="2:51" s="13" customFormat="1" ht="20.25" customHeight="1">
      <c r="B444" s="196"/>
      <c r="D444" s="185" t="s">
        <v>152</v>
      </c>
      <c r="E444" s="197" t="s">
        <v>20</v>
      </c>
      <c r="F444" s="198" t="s">
        <v>723</v>
      </c>
      <c r="H444" s="199">
        <v>1.648</v>
      </c>
      <c r="I444" s="200"/>
      <c r="L444" s="196"/>
      <c r="M444" s="201"/>
      <c r="N444" s="202"/>
      <c r="O444" s="202"/>
      <c r="P444" s="202"/>
      <c r="Q444" s="202"/>
      <c r="R444" s="202"/>
      <c r="S444" s="202"/>
      <c r="T444" s="203"/>
      <c r="AT444" s="197" t="s">
        <v>152</v>
      </c>
      <c r="AU444" s="197" t="s">
        <v>79</v>
      </c>
      <c r="AV444" s="13" t="s">
        <v>79</v>
      </c>
      <c r="AW444" s="13" t="s">
        <v>36</v>
      </c>
      <c r="AX444" s="13" t="s">
        <v>72</v>
      </c>
      <c r="AY444" s="197" t="s">
        <v>129</v>
      </c>
    </row>
    <row r="445" spans="2:51" s="14" customFormat="1" ht="20.25" customHeight="1">
      <c r="B445" s="204"/>
      <c r="D445" s="214" t="s">
        <v>152</v>
      </c>
      <c r="E445" s="217" t="s">
        <v>20</v>
      </c>
      <c r="F445" s="218" t="s">
        <v>157</v>
      </c>
      <c r="H445" s="219">
        <v>169.376</v>
      </c>
      <c r="I445" s="208"/>
      <c r="L445" s="204"/>
      <c r="M445" s="220"/>
      <c r="N445" s="221"/>
      <c r="O445" s="221"/>
      <c r="P445" s="221"/>
      <c r="Q445" s="221"/>
      <c r="R445" s="221"/>
      <c r="S445" s="221"/>
      <c r="T445" s="222"/>
      <c r="AT445" s="212" t="s">
        <v>152</v>
      </c>
      <c r="AU445" s="212" t="s">
        <v>79</v>
      </c>
      <c r="AV445" s="14" t="s">
        <v>158</v>
      </c>
      <c r="AW445" s="14" t="s">
        <v>36</v>
      </c>
      <c r="AX445" s="14" t="s">
        <v>22</v>
      </c>
      <c r="AY445" s="212" t="s">
        <v>129</v>
      </c>
    </row>
    <row r="446" spans="2:65" s="1" customFormat="1" ht="20.25" customHeight="1">
      <c r="B446" s="172"/>
      <c r="C446" s="173" t="s">
        <v>724</v>
      </c>
      <c r="D446" s="173" t="s">
        <v>132</v>
      </c>
      <c r="E446" s="174" t="s">
        <v>725</v>
      </c>
      <c r="F446" s="175" t="s">
        <v>726</v>
      </c>
      <c r="G446" s="176" t="s">
        <v>298</v>
      </c>
      <c r="H446" s="187">
        <v>1693.76</v>
      </c>
      <c r="I446" s="178"/>
      <c r="J446" s="179">
        <f>ROUND(I446*H446,2)</f>
        <v>0</v>
      </c>
      <c r="K446" s="175" t="s">
        <v>135</v>
      </c>
      <c r="L446" s="35"/>
      <c r="M446" s="180" t="s">
        <v>20</v>
      </c>
      <c r="N446" s="181" t="s">
        <v>43</v>
      </c>
      <c r="O446" s="36"/>
      <c r="P446" s="182">
        <f>O446*H446</f>
        <v>0</v>
      </c>
      <c r="Q446" s="182">
        <v>0</v>
      </c>
      <c r="R446" s="182">
        <f>Q446*H446</f>
        <v>0</v>
      </c>
      <c r="S446" s="182">
        <v>0</v>
      </c>
      <c r="T446" s="183">
        <f>S446*H446</f>
        <v>0</v>
      </c>
      <c r="AR446" s="18" t="s">
        <v>158</v>
      </c>
      <c r="AT446" s="18" t="s">
        <v>132</v>
      </c>
      <c r="AU446" s="18" t="s">
        <v>79</v>
      </c>
      <c r="AY446" s="18" t="s">
        <v>129</v>
      </c>
      <c r="BE446" s="184">
        <f>IF(N446="základní",J446,0)</f>
        <v>0</v>
      </c>
      <c r="BF446" s="184">
        <f>IF(N446="snížená",J446,0)</f>
        <v>0</v>
      </c>
      <c r="BG446" s="184">
        <f>IF(N446="zákl. přenesená",J446,0)</f>
        <v>0</v>
      </c>
      <c r="BH446" s="184">
        <f>IF(N446="sníž. přenesená",J446,0)</f>
        <v>0</v>
      </c>
      <c r="BI446" s="184">
        <f>IF(N446="nulová",J446,0)</f>
        <v>0</v>
      </c>
      <c r="BJ446" s="18" t="s">
        <v>22</v>
      </c>
      <c r="BK446" s="184">
        <f>ROUND(I446*H446,2)</f>
        <v>0</v>
      </c>
      <c r="BL446" s="18" t="s">
        <v>158</v>
      </c>
      <c r="BM446" s="18" t="s">
        <v>727</v>
      </c>
    </row>
    <row r="447" spans="2:47" s="1" customFormat="1" ht="28.5" customHeight="1">
      <c r="B447" s="35"/>
      <c r="D447" s="185" t="s">
        <v>138</v>
      </c>
      <c r="F447" s="186" t="s">
        <v>728</v>
      </c>
      <c r="I447" s="146"/>
      <c r="L447" s="35"/>
      <c r="M447" s="64"/>
      <c r="N447" s="36"/>
      <c r="O447" s="36"/>
      <c r="P447" s="36"/>
      <c r="Q447" s="36"/>
      <c r="R447" s="36"/>
      <c r="S447" s="36"/>
      <c r="T447" s="65"/>
      <c r="AT447" s="18" t="s">
        <v>138</v>
      </c>
      <c r="AU447" s="18" t="s">
        <v>79</v>
      </c>
    </row>
    <row r="448" spans="2:47" s="1" customFormat="1" ht="108" customHeight="1">
      <c r="B448" s="35"/>
      <c r="D448" s="185" t="s">
        <v>183</v>
      </c>
      <c r="F448" s="216" t="s">
        <v>719</v>
      </c>
      <c r="I448" s="146"/>
      <c r="L448" s="35"/>
      <c r="M448" s="64"/>
      <c r="N448" s="36"/>
      <c r="O448" s="36"/>
      <c r="P448" s="36"/>
      <c r="Q448" s="36"/>
      <c r="R448" s="36"/>
      <c r="S448" s="36"/>
      <c r="T448" s="65"/>
      <c r="AT448" s="18" t="s">
        <v>183</v>
      </c>
      <c r="AU448" s="18" t="s">
        <v>79</v>
      </c>
    </row>
    <row r="449" spans="2:51" s="13" customFormat="1" ht="20.25" customHeight="1">
      <c r="B449" s="196"/>
      <c r="D449" s="214" t="s">
        <v>152</v>
      </c>
      <c r="F449" s="223" t="s">
        <v>729</v>
      </c>
      <c r="H449" s="224">
        <v>1693.76</v>
      </c>
      <c r="I449" s="200"/>
      <c r="L449" s="196"/>
      <c r="M449" s="201"/>
      <c r="N449" s="202"/>
      <c r="O449" s="202"/>
      <c r="P449" s="202"/>
      <c r="Q449" s="202"/>
      <c r="R449" s="202"/>
      <c r="S449" s="202"/>
      <c r="T449" s="203"/>
      <c r="AT449" s="197" t="s">
        <v>152</v>
      </c>
      <c r="AU449" s="197" t="s">
        <v>79</v>
      </c>
      <c r="AV449" s="13" t="s">
        <v>79</v>
      </c>
      <c r="AW449" s="13" t="s">
        <v>4</v>
      </c>
      <c r="AX449" s="13" t="s">
        <v>22</v>
      </c>
      <c r="AY449" s="197" t="s">
        <v>129</v>
      </c>
    </row>
    <row r="450" spans="2:65" s="1" customFormat="1" ht="20.25" customHeight="1">
      <c r="B450" s="172"/>
      <c r="C450" s="173" t="s">
        <v>730</v>
      </c>
      <c r="D450" s="173" t="s">
        <v>132</v>
      </c>
      <c r="E450" s="174" t="s">
        <v>731</v>
      </c>
      <c r="F450" s="175" t="s">
        <v>732</v>
      </c>
      <c r="G450" s="176" t="s">
        <v>298</v>
      </c>
      <c r="H450" s="187">
        <v>80.882</v>
      </c>
      <c r="I450" s="178"/>
      <c r="J450" s="179">
        <f>ROUND(I450*H450,2)</f>
        <v>0</v>
      </c>
      <c r="K450" s="175" t="s">
        <v>135</v>
      </c>
      <c r="L450" s="35"/>
      <c r="M450" s="180" t="s">
        <v>20</v>
      </c>
      <c r="N450" s="181" t="s">
        <v>43</v>
      </c>
      <c r="O450" s="36"/>
      <c r="P450" s="182">
        <f>O450*H450</f>
        <v>0</v>
      </c>
      <c r="Q450" s="182">
        <v>0</v>
      </c>
      <c r="R450" s="182">
        <f>Q450*H450</f>
        <v>0</v>
      </c>
      <c r="S450" s="182">
        <v>0</v>
      </c>
      <c r="T450" s="183">
        <f>S450*H450</f>
        <v>0</v>
      </c>
      <c r="AR450" s="18" t="s">
        <v>158</v>
      </c>
      <c r="AT450" s="18" t="s">
        <v>132</v>
      </c>
      <c r="AU450" s="18" t="s">
        <v>79</v>
      </c>
      <c r="AY450" s="18" t="s">
        <v>129</v>
      </c>
      <c r="BE450" s="184">
        <f>IF(N450="základní",J450,0)</f>
        <v>0</v>
      </c>
      <c r="BF450" s="184">
        <f>IF(N450="snížená",J450,0)</f>
        <v>0</v>
      </c>
      <c r="BG450" s="184">
        <f>IF(N450="zákl. přenesená",J450,0)</f>
        <v>0</v>
      </c>
      <c r="BH450" s="184">
        <f>IF(N450="sníž. přenesená",J450,0)</f>
        <v>0</v>
      </c>
      <c r="BI450" s="184">
        <f>IF(N450="nulová",J450,0)</f>
        <v>0</v>
      </c>
      <c r="BJ450" s="18" t="s">
        <v>22</v>
      </c>
      <c r="BK450" s="184">
        <f>ROUND(I450*H450,2)</f>
        <v>0</v>
      </c>
      <c r="BL450" s="18" t="s">
        <v>158</v>
      </c>
      <c r="BM450" s="18" t="s">
        <v>733</v>
      </c>
    </row>
    <row r="451" spans="2:47" s="1" customFormat="1" ht="28.5" customHeight="1">
      <c r="B451" s="35"/>
      <c r="D451" s="185" t="s">
        <v>138</v>
      </c>
      <c r="F451" s="186" t="s">
        <v>734</v>
      </c>
      <c r="I451" s="146"/>
      <c r="L451" s="35"/>
      <c r="M451" s="64"/>
      <c r="N451" s="36"/>
      <c r="O451" s="36"/>
      <c r="P451" s="36"/>
      <c r="Q451" s="36"/>
      <c r="R451" s="36"/>
      <c r="S451" s="36"/>
      <c r="T451" s="65"/>
      <c r="AT451" s="18" t="s">
        <v>138</v>
      </c>
      <c r="AU451" s="18" t="s">
        <v>79</v>
      </c>
    </row>
    <row r="452" spans="2:47" s="1" customFormat="1" ht="108" customHeight="1">
      <c r="B452" s="35"/>
      <c r="D452" s="185" t="s">
        <v>183</v>
      </c>
      <c r="F452" s="216" t="s">
        <v>719</v>
      </c>
      <c r="I452" s="146"/>
      <c r="L452" s="35"/>
      <c r="M452" s="64"/>
      <c r="N452" s="36"/>
      <c r="O452" s="36"/>
      <c r="P452" s="36"/>
      <c r="Q452" s="36"/>
      <c r="R452" s="36"/>
      <c r="S452" s="36"/>
      <c r="T452" s="65"/>
      <c r="AT452" s="18" t="s">
        <v>183</v>
      </c>
      <c r="AU452" s="18" t="s">
        <v>79</v>
      </c>
    </row>
    <row r="453" spans="2:51" s="13" customFormat="1" ht="20.25" customHeight="1">
      <c r="B453" s="196"/>
      <c r="D453" s="185" t="s">
        <v>152</v>
      </c>
      <c r="E453" s="197" t="s">
        <v>20</v>
      </c>
      <c r="F453" s="198" t="s">
        <v>735</v>
      </c>
      <c r="H453" s="199">
        <v>79.46</v>
      </c>
      <c r="I453" s="200"/>
      <c r="L453" s="196"/>
      <c r="M453" s="201"/>
      <c r="N453" s="202"/>
      <c r="O453" s="202"/>
      <c r="P453" s="202"/>
      <c r="Q453" s="202"/>
      <c r="R453" s="202"/>
      <c r="S453" s="202"/>
      <c r="T453" s="203"/>
      <c r="AT453" s="197" t="s">
        <v>152</v>
      </c>
      <c r="AU453" s="197" t="s">
        <v>79</v>
      </c>
      <c r="AV453" s="13" t="s">
        <v>79</v>
      </c>
      <c r="AW453" s="13" t="s">
        <v>36</v>
      </c>
      <c r="AX453" s="13" t="s">
        <v>72</v>
      </c>
      <c r="AY453" s="197" t="s">
        <v>129</v>
      </c>
    </row>
    <row r="454" spans="2:51" s="13" customFormat="1" ht="20.25" customHeight="1">
      <c r="B454" s="196"/>
      <c r="D454" s="185" t="s">
        <v>152</v>
      </c>
      <c r="E454" s="197" t="s">
        <v>20</v>
      </c>
      <c r="F454" s="198" t="s">
        <v>736</v>
      </c>
      <c r="H454" s="199">
        <v>0.925</v>
      </c>
      <c r="I454" s="200"/>
      <c r="L454" s="196"/>
      <c r="M454" s="201"/>
      <c r="N454" s="202"/>
      <c r="O454" s="202"/>
      <c r="P454" s="202"/>
      <c r="Q454" s="202"/>
      <c r="R454" s="202"/>
      <c r="S454" s="202"/>
      <c r="T454" s="203"/>
      <c r="AT454" s="197" t="s">
        <v>152</v>
      </c>
      <c r="AU454" s="197" t="s">
        <v>79</v>
      </c>
      <c r="AV454" s="13" t="s">
        <v>79</v>
      </c>
      <c r="AW454" s="13" t="s">
        <v>36</v>
      </c>
      <c r="AX454" s="13" t="s">
        <v>72</v>
      </c>
      <c r="AY454" s="197" t="s">
        <v>129</v>
      </c>
    </row>
    <row r="455" spans="2:51" s="13" customFormat="1" ht="20.25" customHeight="1">
      <c r="B455" s="196"/>
      <c r="D455" s="185" t="s">
        <v>152</v>
      </c>
      <c r="E455" s="197" t="s">
        <v>20</v>
      </c>
      <c r="F455" s="198" t="s">
        <v>737</v>
      </c>
      <c r="H455" s="199">
        <v>0.097</v>
      </c>
      <c r="I455" s="200"/>
      <c r="L455" s="196"/>
      <c r="M455" s="201"/>
      <c r="N455" s="202"/>
      <c r="O455" s="202"/>
      <c r="P455" s="202"/>
      <c r="Q455" s="202"/>
      <c r="R455" s="202"/>
      <c r="S455" s="202"/>
      <c r="T455" s="203"/>
      <c r="AT455" s="197" t="s">
        <v>152</v>
      </c>
      <c r="AU455" s="197" t="s">
        <v>79</v>
      </c>
      <c r="AV455" s="13" t="s">
        <v>79</v>
      </c>
      <c r="AW455" s="13" t="s">
        <v>36</v>
      </c>
      <c r="AX455" s="13" t="s">
        <v>72</v>
      </c>
      <c r="AY455" s="197" t="s">
        <v>129</v>
      </c>
    </row>
    <row r="456" spans="2:51" s="13" customFormat="1" ht="20.25" customHeight="1">
      <c r="B456" s="196"/>
      <c r="D456" s="185" t="s">
        <v>152</v>
      </c>
      <c r="E456" s="197" t="s">
        <v>20</v>
      </c>
      <c r="F456" s="198" t="s">
        <v>738</v>
      </c>
      <c r="H456" s="199">
        <v>0.4</v>
      </c>
      <c r="I456" s="200"/>
      <c r="L456" s="196"/>
      <c r="M456" s="201"/>
      <c r="N456" s="202"/>
      <c r="O456" s="202"/>
      <c r="P456" s="202"/>
      <c r="Q456" s="202"/>
      <c r="R456" s="202"/>
      <c r="S456" s="202"/>
      <c r="T456" s="203"/>
      <c r="AT456" s="197" t="s">
        <v>152</v>
      </c>
      <c r="AU456" s="197" t="s">
        <v>79</v>
      </c>
      <c r="AV456" s="13" t="s">
        <v>79</v>
      </c>
      <c r="AW456" s="13" t="s">
        <v>36</v>
      </c>
      <c r="AX456" s="13" t="s">
        <v>72</v>
      </c>
      <c r="AY456" s="197" t="s">
        <v>129</v>
      </c>
    </row>
    <row r="457" spans="2:51" s="14" customFormat="1" ht="20.25" customHeight="1">
      <c r="B457" s="204"/>
      <c r="D457" s="214" t="s">
        <v>152</v>
      </c>
      <c r="E457" s="217" t="s">
        <v>20</v>
      </c>
      <c r="F457" s="218" t="s">
        <v>157</v>
      </c>
      <c r="H457" s="219">
        <v>80.882</v>
      </c>
      <c r="I457" s="208"/>
      <c r="L457" s="204"/>
      <c r="M457" s="220"/>
      <c r="N457" s="221"/>
      <c r="O457" s="221"/>
      <c r="P457" s="221"/>
      <c r="Q457" s="221"/>
      <c r="R457" s="221"/>
      <c r="S457" s="221"/>
      <c r="T457" s="222"/>
      <c r="AT457" s="212" t="s">
        <v>152</v>
      </c>
      <c r="AU457" s="212" t="s">
        <v>79</v>
      </c>
      <c r="AV457" s="14" t="s">
        <v>158</v>
      </c>
      <c r="AW457" s="14" t="s">
        <v>36</v>
      </c>
      <c r="AX457" s="14" t="s">
        <v>22</v>
      </c>
      <c r="AY457" s="212" t="s">
        <v>129</v>
      </c>
    </row>
    <row r="458" spans="2:65" s="1" customFormat="1" ht="20.25" customHeight="1">
      <c r="B458" s="172"/>
      <c r="C458" s="173" t="s">
        <v>739</v>
      </c>
      <c r="D458" s="173" t="s">
        <v>132</v>
      </c>
      <c r="E458" s="174" t="s">
        <v>740</v>
      </c>
      <c r="F458" s="175" t="s">
        <v>741</v>
      </c>
      <c r="G458" s="176" t="s">
        <v>298</v>
      </c>
      <c r="H458" s="187">
        <v>808.83</v>
      </c>
      <c r="I458" s="178"/>
      <c r="J458" s="179">
        <f>ROUND(I458*H458,2)</f>
        <v>0</v>
      </c>
      <c r="K458" s="175" t="s">
        <v>135</v>
      </c>
      <c r="L458" s="35"/>
      <c r="M458" s="180" t="s">
        <v>20</v>
      </c>
      <c r="N458" s="181" t="s">
        <v>43</v>
      </c>
      <c r="O458" s="36"/>
      <c r="P458" s="182">
        <f>O458*H458</f>
        <v>0</v>
      </c>
      <c r="Q458" s="182">
        <v>0</v>
      </c>
      <c r="R458" s="182">
        <f>Q458*H458</f>
        <v>0</v>
      </c>
      <c r="S458" s="182">
        <v>0</v>
      </c>
      <c r="T458" s="183">
        <f>S458*H458</f>
        <v>0</v>
      </c>
      <c r="AR458" s="18" t="s">
        <v>158</v>
      </c>
      <c r="AT458" s="18" t="s">
        <v>132</v>
      </c>
      <c r="AU458" s="18" t="s">
        <v>79</v>
      </c>
      <c r="AY458" s="18" t="s">
        <v>129</v>
      </c>
      <c r="BE458" s="184">
        <f>IF(N458="základní",J458,0)</f>
        <v>0</v>
      </c>
      <c r="BF458" s="184">
        <f>IF(N458="snížená",J458,0)</f>
        <v>0</v>
      </c>
      <c r="BG458" s="184">
        <f>IF(N458="zákl. přenesená",J458,0)</f>
        <v>0</v>
      </c>
      <c r="BH458" s="184">
        <f>IF(N458="sníž. přenesená",J458,0)</f>
        <v>0</v>
      </c>
      <c r="BI458" s="184">
        <f>IF(N458="nulová",J458,0)</f>
        <v>0</v>
      </c>
      <c r="BJ458" s="18" t="s">
        <v>22</v>
      </c>
      <c r="BK458" s="184">
        <f>ROUND(I458*H458,2)</f>
        <v>0</v>
      </c>
      <c r="BL458" s="18" t="s">
        <v>158</v>
      </c>
      <c r="BM458" s="18" t="s">
        <v>742</v>
      </c>
    </row>
    <row r="459" spans="2:47" s="1" customFormat="1" ht="28.5" customHeight="1">
      <c r="B459" s="35"/>
      <c r="D459" s="185" t="s">
        <v>138</v>
      </c>
      <c r="F459" s="186" t="s">
        <v>728</v>
      </c>
      <c r="I459" s="146"/>
      <c r="L459" s="35"/>
      <c r="M459" s="64"/>
      <c r="N459" s="36"/>
      <c r="O459" s="36"/>
      <c r="P459" s="36"/>
      <c r="Q459" s="36"/>
      <c r="R459" s="36"/>
      <c r="S459" s="36"/>
      <c r="T459" s="65"/>
      <c r="AT459" s="18" t="s">
        <v>138</v>
      </c>
      <c r="AU459" s="18" t="s">
        <v>79</v>
      </c>
    </row>
    <row r="460" spans="2:47" s="1" customFormat="1" ht="108" customHeight="1">
      <c r="B460" s="35"/>
      <c r="D460" s="185" t="s">
        <v>183</v>
      </c>
      <c r="F460" s="216" t="s">
        <v>719</v>
      </c>
      <c r="I460" s="146"/>
      <c r="L460" s="35"/>
      <c r="M460" s="64"/>
      <c r="N460" s="36"/>
      <c r="O460" s="36"/>
      <c r="P460" s="36"/>
      <c r="Q460" s="36"/>
      <c r="R460" s="36"/>
      <c r="S460" s="36"/>
      <c r="T460" s="65"/>
      <c r="AT460" s="18" t="s">
        <v>183</v>
      </c>
      <c r="AU460" s="18" t="s">
        <v>79</v>
      </c>
    </row>
    <row r="461" spans="2:51" s="13" customFormat="1" ht="20.25" customHeight="1">
      <c r="B461" s="196"/>
      <c r="D461" s="214" t="s">
        <v>152</v>
      </c>
      <c r="F461" s="223" t="s">
        <v>743</v>
      </c>
      <c r="H461" s="224">
        <v>808.83</v>
      </c>
      <c r="I461" s="200"/>
      <c r="L461" s="196"/>
      <c r="M461" s="201"/>
      <c r="N461" s="202"/>
      <c r="O461" s="202"/>
      <c r="P461" s="202"/>
      <c r="Q461" s="202"/>
      <c r="R461" s="202"/>
      <c r="S461" s="202"/>
      <c r="T461" s="203"/>
      <c r="AT461" s="197" t="s">
        <v>152</v>
      </c>
      <c r="AU461" s="197" t="s">
        <v>79</v>
      </c>
      <c r="AV461" s="13" t="s">
        <v>79</v>
      </c>
      <c r="AW461" s="13" t="s">
        <v>4</v>
      </c>
      <c r="AX461" s="13" t="s">
        <v>22</v>
      </c>
      <c r="AY461" s="197" t="s">
        <v>129</v>
      </c>
    </row>
    <row r="462" spans="2:65" s="1" customFormat="1" ht="20.25" customHeight="1">
      <c r="B462" s="172"/>
      <c r="C462" s="173" t="s">
        <v>744</v>
      </c>
      <c r="D462" s="173" t="s">
        <v>132</v>
      </c>
      <c r="E462" s="174" t="s">
        <v>745</v>
      </c>
      <c r="F462" s="175" t="s">
        <v>746</v>
      </c>
      <c r="G462" s="176" t="s">
        <v>298</v>
      </c>
      <c r="H462" s="187">
        <v>169.376</v>
      </c>
      <c r="I462" s="178"/>
      <c r="J462" s="179">
        <f>ROUND(I462*H462,2)</f>
        <v>0</v>
      </c>
      <c r="K462" s="175" t="s">
        <v>135</v>
      </c>
      <c r="L462" s="35"/>
      <c r="M462" s="180" t="s">
        <v>20</v>
      </c>
      <c r="N462" s="181" t="s">
        <v>43</v>
      </c>
      <c r="O462" s="36"/>
      <c r="P462" s="182">
        <f>O462*H462</f>
        <v>0</v>
      </c>
      <c r="Q462" s="182">
        <v>0</v>
      </c>
      <c r="R462" s="182">
        <f>Q462*H462</f>
        <v>0</v>
      </c>
      <c r="S462" s="182">
        <v>0</v>
      </c>
      <c r="T462" s="183">
        <f>S462*H462</f>
        <v>0</v>
      </c>
      <c r="AR462" s="18" t="s">
        <v>158</v>
      </c>
      <c r="AT462" s="18" t="s">
        <v>132</v>
      </c>
      <c r="AU462" s="18" t="s">
        <v>79</v>
      </c>
      <c r="AY462" s="18" t="s">
        <v>129</v>
      </c>
      <c r="BE462" s="184">
        <f>IF(N462="základní",J462,0)</f>
        <v>0</v>
      </c>
      <c r="BF462" s="184">
        <f>IF(N462="snížená",J462,0)</f>
        <v>0</v>
      </c>
      <c r="BG462" s="184">
        <f>IF(N462="zákl. přenesená",J462,0)</f>
        <v>0</v>
      </c>
      <c r="BH462" s="184">
        <f>IF(N462="sníž. přenesená",J462,0)</f>
        <v>0</v>
      </c>
      <c r="BI462" s="184">
        <f>IF(N462="nulová",J462,0)</f>
        <v>0</v>
      </c>
      <c r="BJ462" s="18" t="s">
        <v>22</v>
      </c>
      <c r="BK462" s="184">
        <f>ROUND(I462*H462,2)</f>
        <v>0</v>
      </c>
      <c r="BL462" s="18" t="s">
        <v>158</v>
      </c>
      <c r="BM462" s="18" t="s">
        <v>747</v>
      </c>
    </row>
    <row r="463" spans="2:47" s="1" customFormat="1" ht="20.25" customHeight="1">
      <c r="B463" s="35"/>
      <c r="D463" s="185" t="s">
        <v>138</v>
      </c>
      <c r="F463" s="186" t="s">
        <v>748</v>
      </c>
      <c r="I463" s="146"/>
      <c r="L463" s="35"/>
      <c r="M463" s="64"/>
      <c r="N463" s="36"/>
      <c r="O463" s="36"/>
      <c r="P463" s="36"/>
      <c r="Q463" s="36"/>
      <c r="R463" s="36"/>
      <c r="S463" s="36"/>
      <c r="T463" s="65"/>
      <c r="AT463" s="18" t="s">
        <v>138</v>
      </c>
      <c r="AU463" s="18" t="s">
        <v>79</v>
      </c>
    </row>
    <row r="464" spans="2:47" s="1" customFormat="1" ht="39.75" customHeight="1">
      <c r="B464" s="35"/>
      <c r="D464" s="214" t="s">
        <v>183</v>
      </c>
      <c r="F464" s="215" t="s">
        <v>749</v>
      </c>
      <c r="I464" s="146"/>
      <c r="L464" s="35"/>
      <c r="M464" s="64"/>
      <c r="N464" s="36"/>
      <c r="O464" s="36"/>
      <c r="P464" s="36"/>
      <c r="Q464" s="36"/>
      <c r="R464" s="36"/>
      <c r="S464" s="36"/>
      <c r="T464" s="65"/>
      <c r="AT464" s="18" t="s">
        <v>183</v>
      </c>
      <c r="AU464" s="18" t="s">
        <v>79</v>
      </c>
    </row>
    <row r="465" spans="2:65" s="1" customFormat="1" ht="28.5" customHeight="1">
      <c r="B465" s="172"/>
      <c r="C465" s="173" t="s">
        <v>750</v>
      </c>
      <c r="D465" s="173" t="s">
        <v>132</v>
      </c>
      <c r="E465" s="174" t="s">
        <v>751</v>
      </c>
      <c r="F465" s="175" t="s">
        <v>752</v>
      </c>
      <c r="G465" s="176" t="s">
        <v>298</v>
      </c>
      <c r="H465" s="187">
        <v>80.882</v>
      </c>
      <c r="I465" s="178"/>
      <c r="J465" s="179">
        <f>ROUND(I465*H465,2)</f>
        <v>0</v>
      </c>
      <c r="K465" s="175" t="s">
        <v>135</v>
      </c>
      <c r="L465" s="35"/>
      <c r="M465" s="180" t="s">
        <v>20</v>
      </c>
      <c r="N465" s="181" t="s">
        <v>43</v>
      </c>
      <c r="O465" s="36"/>
      <c r="P465" s="182">
        <f>O465*H465</f>
        <v>0</v>
      </c>
      <c r="Q465" s="182">
        <v>0</v>
      </c>
      <c r="R465" s="182">
        <f>Q465*H465</f>
        <v>0</v>
      </c>
      <c r="S465" s="182">
        <v>0</v>
      </c>
      <c r="T465" s="183">
        <f>S465*H465</f>
        <v>0</v>
      </c>
      <c r="AR465" s="18" t="s">
        <v>158</v>
      </c>
      <c r="AT465" s="18" t="s">
        <v>132</v>
      </c>
      <c r="AU465" s="18" t="s">
        <v>79</v>
      </c>
      <c r="AY465" s="18" t="s">
        <v>129</v>
      </c>
      <c r="BE465" s="184">
        <f>IF(N465="základní",J465,0)</f>
        <v>0</v>
      </c>
      <c r="BF465" s="184">
        <f>IF(N465="snížená",J465,0)</f>
        <v>0</v>
      </c>
      <c r="BG465" s="184">
        <f>IF(N465="zákl. přenesená",J465,0)</f>
        <v>0</v>
      </c>
      <c r="BH465" s="184">
        <f>IF(N465="sníž. přenesená",J465,0)</f>
        <v>0</v>
      </c>
      <c r="BI465" s="184">
        <f>IF(N465="nulová",J465,0)</f>
        <v>0</v>
      </c>
      <c r="BJ465" s="18" t="s">
        <v>22</v>
      </c>
      <c r="BK465" s="184">
        <f>ROUND(I465*H465,2)</f>
        <v>0</v>
      </c>
      <c r="BL465" s="18" t="s">
        <v>158</v>
      </c>
      <c r="BM465" s="18" t="s">
        <v>753</v>
      </c>
    </row>
    <row r="466" spans="2:47" s="1" customFormat="1" ht="20.25" customHeight="1">
      <c r="B466" s="35"/>
      <c r="D466" s="185" t="s">
        <v>138</v>
      </c>
      <c r="F466" s="186" t="s">
        <v>754</v>
      </c>
      <c r="I466" s="146"/>
      <c r="L466" s="35"/>
      <c r="M466" s="64"/>
      <c r="N466" s="36"/>
      <c r="O466" s="36"/>
      <c r="P466" s="36"/>
      <c r="Q466" s="36"/>
      <c r="R466" s="36"/>
      <c r="S466" s="36"/>
      <c r="T466" s="65"/>
      <c r="AT466" s="18" t="s">
        <v>138</v>
      </c>
      <c r="AU466" s="18" t="s">
        <v>79</v>
      </c>
    </row>
    <row r="467" spans="2:47" s="1" customFormat="1" ht="39.75" customHeight="1">
      <c r="B467" s="35"/>
      <c r="D467" s="214" t="s">
        <v>183</v>
      </c>
      <c r="F467" s="215" t="s">
        <v>749</v>
      </c>
      <c r="I467" s="146"/>
      <c r="L467" s="35"/>
      <c r="M467" s="64"/>
      <c r="N467" s="36"/>
      <c r="O467" s="36"/>
      <c r="P467" s="36"/>
      <c r="Q467" s="36"/>
      <c r="R467" s="36"/>
      <c r="S467" s="36"/>
      <c r="T467" s="65"/>
      <c r="AT467" s="18" t="s">
        <v>183</v>
      </c>
      <c r="AU467" s="18" t="s">
        <v>79</v>
      </c>
    </row>
    <row r="468" spans="2:65" s="1" customFormat="1" ht="20.25" customHeight="1">
      <c r="B468" s="172"/>
      <c r="C468" s="173" t="s">
        <v>755</v>
      </c>
      <c r="D468" s="173" t="s">
        <v>132</v>
      </c>
      <c r="E468" s="174" t="s">
        <v>756</v>
      </c>
      <c r="F468" s="175" t="s">
        <v>757</v>
      </c>
      <c r="G468" s="176" t="s">
        <v>298</v>
      </c>
      <c r="H468" s="187">
        <v>112.913</v>
      </c>
      <c r="I468" s="178"/>
      <c r="J468" s="179">
        <f>ROUND(I468*H468,2)</f>
        <v>0</v>
      </c>
      <c r="K468" s="175" t="s">
        <v>135</v>
      </c>
      <c r="L468" s="35"/>
      <c r="M468" s="180" t="s">
        <v>20</v>
      </c>
      <c r="N468" s="181" t="s">
        <v>43</v>
      </c>
      <c r="O468" s="36"/>
      <c r="P468" s="182">
        <f>O468*H468</f>
        <v>0</v>
      </c>
      <c r="Q468" s="182">
        <v>0</v>
      </c>
      <c r="R468" s="182">
        <f>Q468*H468</f>
        <v>0</v>
      </c>
      <c r="S468" s="182">
        <v>0</v>
      </c>
      <c r="T468" s="183">
        <f>S468*H468</f>
        <v>0</v>
      </c>
      <c r="AR468" s="18" t="s">
        <v>158</v>
      </c>
      <c r="AT468" s="18" t="s">
        <v>132</v>
      </c>
      <c r="AU468" s="18" t="s">
        <v>79</v>
      </c>
      <c r="AY468" s="18" t="s">
        <v>129</v>
      </c>
      <c r="BE468" s="184">
        <f>IF(N468="základní",J468,0)</f>
        <v>0</v>
      </c>
      <c r="BF468" s="184">
        <f>IF(N468="snížená",J468,0)</f>
        <v>0</v>
      </c>
      <c r="BG468" s="184">
        <f>IF(N468="zákl. přenesená",J468,0)</f>
        <v>0</v>
      </c>
      <c r="BH468" s="184">
        <f>IF(N468="sníž. přenesená",J468,0)</f>
        <v>0</v>
      </c>
      <c r="BI468" s="184">
        <f>IF(N468="nulová",J468,0)</f>
        <v>0</v>
      </c>
      <c r="BJ468" s="18" t="s">
        <v>22</v>
      </c>
      <c r="BK468" s="184">
        <f>ROUND(I468*H468,2)</f>
        <v>0</v>
      </c>
      <c r="BL468" s="18" t="s">
        <v>158</v>
      </c>
      <c r="BM468" s="18" t="s">
        <v>758</v>
      </c>
    </row>
    <row r="469" spans="2:47" s="1" customFormat="1" ht="20.25" customHeight="1">
      <c r="B469" s="35"/>
      <c r="D469" s="185" t="s">
        <v>138</v>
      </c>
      <c r="F469" s="186" t="s">
        <v>759</v>
      </c>
      <c r="I469" s="146"/>
      <c r="L469" s="35"/>
      <c r="M469" s="64"/>
      <c r="N469" s="36"/>
      <c r="O469" s="36"/>
      <c r="P469" s="36"/>
      <c r="Q469" s="36"/>
      <c r="R469" s="36"/>
      <c r="S469" s="36"/>
      <c r="T469" s="65"/>
      <c r="AT469" s="18" t="s">
        <v>138</v>
      </c>
      <c r="AU469" s="18" t="s">
        <v>79</v>
      </c>
    </row>
    <row r="470" spans="2:47" s="1" customFormat="1" ht="74.25" customHeight="1">
      <c r="B470" s="35"/>
      <c r="D470" s="185" t="s">
        <v>183</v>
      </c>
      <c r="F470" s="216" t="s">
        <v>760</v>
      </c>
      <c r="I470" s="146"/>
      <c r="L470" s="35"/>
      <c r="M470" s="64"/>
      <c r="N470" s="36"/>
      <c r="O470" s="36"/>
      <c r="P470" s="36"/>
      <c r="Q470" s="36"/>
      <c r="R470" s="36"/>
      <c r="S470" s="36"/>
      <c r="T470" s="65"/>
      <c r="AT470" s="18" t="s">
        <v>183</v>
      </c>
      <c r="AU470" s="18" t="s">
        <v>79</v>
      </c>
    </row>
    <row r="471" spans="2:51" s="13" customFormat="1" ht="20.25" customHeight="1">
      <c r="B471" s="196"/>
      <c r="D471" s="185" t="s">
        <v>152</v>
      </c>
      <c r="E471" s="197" t="s">
        <v>20</v>
      </c>
      <c r="F471" s="198" t="s">
        <v>721</v>
      </c>
      <c r="H471" s="199">
        <v>32.528</v>
      </c>
      <c r="I471" s="200"/>
      <c r="L471" s="196"/>
      <c r="M471" s="201"/>
      <c r="N471" s="202"/>
      <c r="O471" s="202"/>
      <c r="P471" s="202"/>
      <c r="Q471" s="202"/>
      <c r="R471" s="202"/>
      <c r="S471" s="202"/>
      <c r="T471" s="203"/>
      <c r="AT471" s="197" t="s">
        <v>152</v>
      </c>
      <c r="AU471" s="197" t="s">
        <v>79</v>
      </c>
      <c r="AV471" s="13" t="s">
        <v>79</v>
      </c>
      <c r="AW471" s="13" t="s">
        <v>36</v>
      </c>
      <c r="AX471" s="13" t="s">
        <v>72</v>
      </c>
      <c r="AY471" s="197" t="s">
        <v>129</v>
      </c>
    </row>
    <row r="472" spans="2:51" s="13" customFormat="1" ht="20.25" customHeight="1">
      <c r="B472" s="196"/>
      <c r="D472" s="185" t="s">
        <v>152</v>
      </c>
      <c r="E472" s="197" t="s">
        <v>20</v>
      </c>
      <c r="F472" s="198" t="s">
        <v>761</v>
      </c>
      <c r="H472" s="199">
        <v>80.385</v>
      </c>
      <c r="I472" s="200"/>
      <c r="L472" s="196"/>
      <c r="M472" s="201"/>
      <c r="N472" s="202"/>
      <c r="O472" s="202"/>
      <c r="P472" s="202"/>
      <c r="Q472" s="202"/>
      <c r="R472" s="202"/>
      <c r="S472" s="202"/>
      <c r="T472" s="203"/>
      <c r="AT472" s="197" t="s">
        <v>152</v>
      </c>
      <c r="AU472" s="197" t="s">
        <v>79</v>
      </c>
      <c r="AV472" s="13" t="s">
        <v>79</v>
      </c>
      <c r="AW472" s="13" t="s">
        <v>36</v>
      </c>
      <c r="AX472" s="13" t="s">
        <v>72</v>
      </c>
      <c r="AY472" s="197" t="s">
        <v>129</v>
      </c>
    </row>
    <row r="473" spans="2:51" s="14" customFormat="1" ht="20.25" customHeight="1">
      <c r="B473" s="204"/>
      <c r="D473" s="214" t="s">
        <v>152</v>
      </c>
      <c r="E473" s="217" t="s">
        <v>20</v>
      </c>
      <c r="F473" s="218" t="s">
        <v>157</v>
      </c>
      <c r="H473" s="219">
        <v>112.913</v>
      </c>
      <c r="I473" s="208"/>
      <c r="L473" s="204"/>
      <c r="M473" s="220"/>
      <c r="N473" s="221"/>
      <c r="O473" s="221"/>
      <c r="P473" s="221"/>
      <c r="Q473" s="221"/>
      <c r="R473" s="221"/>
      <c r="S473" s="221"/>
      <c r="T473" s="222"/>
      <c r="AT473" s="212" t="s">
        <v>152</v>
      </c>
      <c r="AU473" s="212" t="s">
        <v>79</v>
      </c>
      <c r="AV473" s="14" t="s">
        <v>158</v>
      </c>
      <c r="AW473" s="14" t="s">
        <v>36</v>
      </c>
      <c r="AX473" s="14" t="s">
        <v>22</v>
      </c>
      <c r="AY473" s="212" t="s">
        <v>129</v>
      </c>
    </row>
    <row r="474" spans="2:65" s="1" customFormat="1" ht="20.25" customHeight="1">
      <c r="B474" s="172"/>
      <c r="C474" s="173" t="s">
        <v>762</v>
      </c>
      <c r="D474" s="173" t="s">
        <v>132</v>
      </c>
      <c r="E474" s="174" t="s">
        <v>763</v>
      </c>
      <c r="F474" s="175" t="s">
        <v>764</v>
      </c>
      <c r="G474" s="176" t="s">
        <v>298</v>
      </c>
      <c r="H474" s="187">
        <v>1.648</v>
      </c>
      <c r="I474" s="178"/>
      <c r="J474" s="179">
        <f>ROUND(I474*H474,2)</f>
        <v>0</v>
      </c>
      <c r="K474" s="175" t="s">
        <v>135</v>
      </c>
      <c r="L474" s="35"/>
      <c r="M474" s="180" t="s">
        <v>20</v>
      </c>
      <c r="N474" s="181" t="s">
        <v>43</v>
      </c>
      <c r="O474" s="36"/>
      <c r="P474" s="182">
        <f>O474*H474</f>
        <v>0</v>
      </c>
      <c r="Q474" s="182">
        <v>0</v>
      </c>
      <c r="R474" s="182">
        <f>Q474*H474</f>
        <v>0</v>
      </c>
      <c r="S474" s="182">
        <v>0</v>
      </c>
      <c r="T474" s="183">
        <f>S474*H474</f>
        <v>0</v>
      </c>
      <c r="AR474" s="18" t="s">
        <v>158</v>
      </c>
      <c r="AT474" s="18" t="s">
        <v>132</v>
      </c>
      <c r="AU474" s="18" t="s">
        <v>79</v>
      </c>
      <c r="AY474" s="18" t="s">
        <v>129</v>
      </c>
      <c r="BE474" s="184">
        <f>IF(N474="základní",J474,0)</f>
        <v>0</v>
      </c>
      <c r="BF474" s="184">
        <f>IF(N474="snížená",J474,0)</f>
        <v>0</v>
      </c>
      <c r="BG474" s="184">
        <f>IF(N474="zákl. přenesená",J474,0)</f>
        <v>0</v>
      </c>
      <c r="BH474" s="184">
        <f>IF(N474="sníž. přenesená",J474,0)</f>
        <v>0</v>
      </c>
      <c r="BI474" s="184">
        <f>IF(N474="nulová",J474,0)</f>
        <v>0</v>
      </c>
      <c r="BJ474" s="18" t="s">
        <v>22</v>
      </c>
      <c r="BK474" s="184">
        <f>ROUND(I474*H474,2)</f>
        <v>0</v>
      </c>
      <c r="BL474" s="18" t="s">
        <v>158</v>
      </c>
      <c r="BM474" s="18" t="s">
        <v>765</v>
      </c>
    </row>
    <row r="475" spans="2:47" s="1" customFormat="1" ht="28.5" customHeight="1">
      <c r="B475" s="35"/>
      <c r="D475" s="185" t="s">
        <v>138</v>
      </c>
      <c r="F475" s="186" t="s">
        <v>766</v>
      </c>
      <c r="I475" s="146"/>
      <c r="L475" s="35"/>
      <c r="M475" s="64"/>
      <c r="N475" s="36"/>
      <c r="O475" s="36"/>
      <c r="P475" s="36"/>
      <c r="Q475" s="36"/>
      <c r="R475" s="36"/>
      <c r="S475" s="36"/>
      <c r="T475" s="65"/>
      <c r="AT475" s="18" t="s">
        <v>138</v>
      </c>
      <c r="AU475" s="18" t="s">
        <v>79</v>
      </c>
    </row>
    <row r="476" spans="2:47" s="1" customFormat="1" ht="74.25" customHeight="1">
      <c r="B476" s="35"/>
      <c r="D476" s="214" t="s">
        <v>183</v>
      </c>
      <c r="F476" s="215" t="s">
        <v>760</v>
      </c>
      <c r="I476" s="146"/>
      <c r="L476" s="35"/>
      <c r="M476" s="64"/>
      <c r="N476" s="36"/>
      <c r="O476" s="36"/>
      <c r="P476" s="36"/>
      <c r="Q476" s="36"/>
      <c r="R476" s="36"/>
      <c r="S476" s="36"/>
      <c r="T476" s="65"/>
      <c r="AT476" s="18" t="s">
        <v>183</v>
      </c>
      <c r="AU476" s="18" t="s">
        <v>79</v>
      </c>
    </row>
    <row r="477" spans="2:65" s="1" customFormat="1" ht="20.25" customHeight="1">
      <c r="B477" s="172"/>
      <c r="C477" s="173" t="s">
        <v>767</v>
      </c>
      <c r="D477" s="173" t="s">
        <v>132</v>
      </c>
      <c r="E477" s="174" t="s">
        <v>768</v>
      </c>
      <c r="F477" s="175" t="s">
        <v>769</v>
      </c>
      <c r="G477" s="176" t="s">
        <v>298</v>
      </c>
      <c r="H477" s="187">
        <v>135.2</v>
      </c>
      <c r="I477" s="178"/>
      <c r="J477" s="179">
        <f>ROUND(I477*H477,2)</f>
        <v>0</v>
      </c>
      <c r="K477" s="175" t="s">
        <v>135</v>
      </c>
      <c r="L477" s="35"/>
      <c r="M477" s="180" t="s">
        <v>20</v>
      </c>
      <c r="N477" s="181" t="s">
        <v>43</v>
      </c>
      <c r="O477" s="36"/>
      <c r="P477" s="182">
        <f>O477*H477</f>
        <v>0</v>
      </c>
      <c r="Q477" s="182">
        <v>0</v>
      </c>
      <c r="R477" s="182">
        <f>Q477*H477</f>
        <v>0</v>
      </c>
      <c r="S477" s="182">
        <v>0</v>
      </c>
      <c r="T477" s="183">
        <f>S477*H477</f>
        <v>0</v>
      </c>
      <c r="AR477" s="18" t="s">
        <v>158</v>
      </c>
      <c r="AT477" s="18" t="s">
        <v>132</v>
      </c>
      <c r="AU477" s="18" t="s">
        <v>79</v>
      </c>
      <c r="AY477" s="18" t="s">
        <v>129</v>
      </c>
      <c r="BE477" s="184">
        <f>IF(N477="základní",J477,0)</f>
        <v>0</v>
      </c>
      <c r="BF477" s="184">
        <f>IF(N477="snížená",J477,0)</f>
        <v>0</v>
      </c>
      <c r="BG477" s="184">
        <f>IF(N477="zákl. přenesená",J477,0)</f>
        <v>0</v>
      </c>
      <c r="BH477" s="184">
        <f>IF(N477="sníž. přenesená",J477,0)</f>
        <v>0</v>
      </c>
      <c r="BI477" s="184">
        <f>IF(N477="nulová",J477,0)</f>
        <v>0</v>
      </c>
      <c r="BJ477" s="18" t="s">
        <v>22</v>
      </c>
      <c r="BK477" s="184">
        <f>ROUND(I477*H477,2)</f>
        <v>0</v>
      </c>
      <c r="BL477" s="18" t="s">
        <v>158</v>
      </c>
      <c r="BM477" s="18" t="s">
        <v>770</v>
      </c>
    </row>
    <row r="478" spans="2:47" s="1" customFormat="1" ht="20.25" customHeight="1">
      <c r="B478" s="35"/>
      <c r="D478" s="185" t="s">
        <v>138</v>
      </c>
      <c r="F478" s="186" t="s">
        <v>771</v>
      </c>
      <c r="I478" s="146"/>
      <c r="L478" s="35"/>
      <c r="M478" s="64"/>
      <c r="N478" s="36"/>
      <c r="O478" s="36"/>
      <c r="P478" s="36"/>
      <c r="Q478" s="36"/>
      <c r="R478" s="36"/>
      <c r="S478" s="36"/>
      <c r="T478" s="65"/>
      <c r="AT478" s="18" t="s">
        <v>138</v>
      </c>
      <c r="AU478" s="18" t="s">
        <v>79</v>
      </c>
    </row>
    <row r="479" spans="2:47" s="1" customFormat="1" ht="74.25" customHeight="1">
      <c r="B479" s="35"/>
      <c r="D479" s="185" t="s">
        <v>183</v>
      </c>
      <c r="F479" s="216" t="s">
        <v>760</v>
      </c>
      <c r="I479" s="146"/>
      <c r="L479" s="35"/>
      <c r="M479" s="64"/>
      <c r="N479" s="36"/>
      <c r="O479" s="36"/>
      <c r="P479" s="36"/>
      <c r="Q479" s="36"/>
      <c r="R479" s="36"/>
      <c r="S479" s="36"/>
      <c r="T479" s="65"/>
      <c r="AT479" s="18" t="s">
        <v>183</v>
      </c>
      <c r="AU479" s="18" t="s">
        <v>79</v>
      </c>
    </row>
    <row r="480" spans="2:51" s="13" customFormat="1" ht="20.25" customHeight="1">
      <c r="B480" s="196"/>
      <c r="D480" s="185" t="s">
        <v>152</v>
      </c>
      <c r="E480" s="197" t="s">
        <v>20</v>
      </c>
      <c r="F480" s="198" t="s">
        <v>772</v>
      </c>
      <c r="H480" s="199">
        <v>135.2</v>
      </c>
      <c r="I480" s="200"/>
      <c r="L480" s="196"/>
      <c r="M480" s="201"/>
      <c r="N480" s="202"/>
      <c r="O480" s="202"/>
      <c r="P480" s="202"/>
      <c r="Q480" s="202"/>
      <c r="R480" s="202"/>
      <c r="S480" s="202"/>
      <c r="T480" s="203"/>
      <c r="AT480" s="197" t="s">
        <v>152</v>
      </c>
      <c r="AU480" s="197" t="s">
        <v>79</v>
      </c>
      <c r="AV480" s="13" t="s">
        <v>79</v>
      </c>
      <c r="AW480" s="13" t="s">
        <v>36</v>
      </c>
      <c r="AX480" s="13" t="s">
        <v>72</v>
      </c>
      <c r="AY480" s="197" t="s">
        <v>129</v>
      </c>
    </row>
    <row r="481" spans="2:51" s="14" customFormat="1" ht="20.25" customHeight="1">
      <c r="B481" s="204"/>
      <c r="D481" s="214" t="s">
        <v>152</v>
      </c>
      <c r="E481" s="217" t="s">
        <v>20</v>
      </c>
      <c r="F481" s="218" t="s">
        <v>157</v>
      </c>
      <c r="H481" s="219">
        <v>135.2</v>
      </c>
      <c r="I481" s="208"/>
      <c r="L481" s="204"/>
      <c r="M481" s="220"/>
      <c r="N481" s="221"/>
      <c r="O481" s="221"/>
      <c r="P481" s="221"/>
      <c r="Q481" s="221"/>
      <c r="R481" s="221"/>
      <c r="S481" s="221"/>
      <c r="T481" s="222"/>
      <c r="AT481" s="212" t="s">
        <v>152</v>
      </c>
      <c r="AU481" s="212" t="s">
        <v>79</v>
      </c>
      <c r="AV481" s="14" t="s">
        <v>158</v>
      </c>
      <c r="AW481" s="14" t="s">
        <v>36</v>
      </c>
      <c r="AX481" s="14" t="s">
        <v>22</v>
      </c>
      <c r="AY481" s="212" t="s">
        <v>129</v>
      </c>
    </row>
    <row r="482" spans="2:65" s="1" customFormat="1" ht="20.25" customHeight="1">
      <c r="B482" s="172"/>
      <c r="C482" s="173" t="s">
        <v>773</v>
      </c>
      <c r="D482" s="173" t="s">
        <v>132</v>
      </c>
      <c r="E482" s="174" t="s">
        <v>774</v>
      </c>
      <c r="F482" s="175" t="s">
        <v>775</v>
      </c>
      <c r="G482" s="176" t="s">
        <v>298</v>
      </c>
      <c r="H482" s="187">
        <v>0.497</v>
      </c>
      <c r="I482" s="178"/>
      <c r="J482" s="179">
        <f>ROUND(I482*H482,2)</f>
        <v>0</v>
      </c>
      <c r="K482" s="175" t="s">
        <v>135</v>
      </c>
      <c r="L482" s="35"/>
      <c r="M482" s="180" t="s">
        <v>20</v>
      </c>
      <c r="N482" s="181" t="s">
        <v>43</v>
      </c>
      <c r="O482" s="36"/>
      <c r="P482" s="182">
        <f>O482*H482</f>
        <v>0</v>
      </c>
      <c r="Q482" s="182">
        <v>0</v>
      </c>
      <c r="R482" s="182">
        <f>Q482*H482</f>
        <v>0</v>
      </c>
      <c r="S482" s="182">
        <v>0</v>
      </c>
      <c r="T482" s="183">
        <f>S482*H482</f>
        <v>0</v>
      </c>
      <c r="AR482" s="18" t="s">
        <v>158</v>
      </c>
      <c r="AT482" s="18" t="s">
        <v>132</v>
      </c>
      <c r="AU482" s="18" t="s">
        <v>79</v>
      </c>
      <c r="AY482" s="18" t="s">
        <v>129</v>
      </c>
      <c r="BE482" s="184">
        <f>IF(N482="základní",J482,0)</f>
        <v>0</v>
      </c>
      <c r="BF482" s="184">
        <f>IF(N482="snížená",J482,0)</f>
        <v>0</v>
      </c>
      <c r="BG482" s="184">
        <f>IF(N482="zákl. přenesená",J482,0)</f>
        <v>0</v>
      </c>
      <c r="BH482" s="184">
        <f>IF(N482="sníž. přenesená",J482,0)</f>
        <v>0</v>
      </c>
      <c r="BI482" s="184">
        <f>IF(N482="nulová",J482,0)</f>
        <v>0</v>
      </c>
      <c r="BJ482" s="18" t="s">
        <v>22</v>
      </c>
      <c r="BK482" s="184">
        <f>ROUND(I482*H482,2)</f>
        <v>0</v>
      </c>
      <c r="BL482" s="18" t="s">
        <v>158</v>
      </c>
      <c r="BM482" s="18" t="s">
        <v>776</v>
      </c>
    </row>
    <row r="483" spans="2:47" s="1" customFormat="1" ht="20.25" customHeight="1">
      <c r="B483" s="35"/>
      <c r="D483" s="185" t="s">
        <v>138</v>
      </c>
      <c r="F483" s="186" t="s">
        <v>777</v>
      </c>
      <c r="I483" s="146"/>
      <c r="L483" s="35"/>
      <c r="M483" s="64"/>
      <c r="N483" s="36"/>
      <c r="O483" s="36"/>
      <c r="P483" s="36"/>
      <c r="Q483" s="36"/>
      <c r="R483" s="36"/>
      <c r="S483" s="36"/>
      <c r="T483" s="65"/>
      <c r="AT483" s="18" t="s">
        <v>138</v>
      </c>
      <c r="AU483" s="18" t="s">
        <v>79</v>
      </c>
    </row>
    <row r="484" spans="2:47" s="1" customFormat="1" ht="74.25" customHeight="1">
      <c r="B484" s="35"/>
      <c r="D484" s="185" t="s">
        <v>183</v>
      </c>
      <c r="F484" s="216" t="s">
        <v>778</v>
      </c>
      <c r="I484" s="146"/>
      <c r="L484" s="35"/>
      <c r="M484" s="64"/>
      <c r="N484" s="36"/>
      <c r="O484" s="36"/>
      <c r="P484" s="36"/>
      <c r="Q484" s="36"/>
      <c r="R484" s="36"/>
      <c r="S484" s="36"/>
      <c r="T484" s="65"/>
      <c r="AT484" s="18" t="s">
        <v>183</v>
      </c>
      <c r="AU484" s="18" t="s">
        <v>79</v>
      </c>
    </row>
    <row r="485" spans="2:51" s="12" customFormat="1" ht="20.25" customHeight="1">
      <c r="B485" s="188"/>
      <c r="D485" s="185" t="s">
        <v>152</v>
      </c>
      <c r="E485" s="189" t="s">
        <v>20</v>
      </c>
      <c r="F485" s="190" t="s">
        <v>779</v>
      </c>
      <c r="H485" s="191" t="s">
        <v>20</v>
      </c>
      <c r="I485" s="192"/>
      <c r="L485" s="188"/>
      <c r="M485" s="193"/>
      <c r="N485" s="194"/>
      <c r="O485" s="194"/>
      <c r="P485" s="194"/>
      <c r="Q485" s="194"/>
      <c r="R485" s="194"/>
      <c r="S485" s="194"/>
      <c r="T485" s="195"/>
      <c r="AT485" s="191" t="s">
        <v>152</v>
      </c>
      <c r="AU485" s="191" t="s">
        <v>79</v>
      </c>
      <c r="AV485" s="12" t="s">
        <v>22</v>
      </c>
      <c r="AW485" s="12" t="s">
        <v>36</v>
      </c>
      <c r="AX485" s="12" t="s">
        <v>72</v>
      </c>
      <c r="AY485" s="191" t="s">
        <v>129</v>
      </c>
    </row>
    <row r="486" spans="2:51" s="13" customFormat="1" ht="20.25" customHeight="1">
      <c r="B486" s="196"/>
      <c r="D486" s="185" t="s">
        <v>152</v>
      </c>
      <c r="E486" s="197" t="s">
        <v>20</v>
      </c>
      <c r="F486" s="198" t="s">
        <v>737</v>
      </c>
      <c r="H486" s="199">
        <v>0.097</v>
      </c>
      <c r="I486" s="200"/>
      <c r="L486" s="196"/>
      <c r="M486" s="201"/>
      <c r="N486" s="202"/>
      <c r="O486" s="202"/>
      <c r="P486" s="202"/>
      <c r="Q486" s="202"/>
      <c r="R486" s="202"/>
      <c r="S486" s="202"/>
      <c r="T486" s="203"/>
      <c r="AT486" s="197" t="s">
        <v>152</v>
      </c>
      <c r="AU486" s="197" t="s">
        <v>79</v>
      </c>
      <c r="AV486" s="13" t="s">
        <v>79</v>
      </c>
      <c r="AW486" s="13" t="s">
        <v>36</v>
      </c>
      <c r="AX486" s="13" t="s">
        <v>72</v>
      </c>
      <c r="AY486" s="197" t="s">
        <v>129</v>
      </c>
    </row>
    <row r="487" spans="2:51" s="13" customFormat="1" ht="20.25" customHeight="1">
      <c r="B487" s="196"/>
      <c r="D487" s="185" t="s">
        <v>152</v>
      </c>
      <c r="E487" s="197" t="s">
        <v>20</v>
      </c>
      <c r="F487" s="198" t="s">
        <v>738</v>
      </c>
      <c r="H487" s="199">
        <v>0.4</v>
      </c>
      <c r="I487" s="200"/>
      <c r="L487" s="196"/>
      <c r="M487" s="201"/>
      <c r="N487" s="202"/>
      <c r="O487" s="202"/>
      <c r="P487" s="202"/>
      <c r="Q487" s="202"/>
      <c r="R487" s="202"/>
      <c r="S487" s="202"/>
      <c r="T487" s="203"/>
      <c r="AT487" s="197" t="s">
        <v>152</v>
      </c>
      <c r="AU487" s="197" t="s">
        <v>79</v>
      </c>
      <c r="AV487" s="13" t="s">
        <v>79</v>
      </c>
      <c r="AW487" s="13" t="s">
        <v>36</v>
      </c>
      <c r="AX487" s="13" t="s">
        <v>72</v>
      </c>
      <c r="AY487" s="197" t="s">
        <v>129</v>
      </c>
    </row>
    <row r="488" spans="2:51" s="14" customFormat="1" ht="20.25" customHeight="1">
      <c r="B488" s="204"/>
      <c r="D488" s="185" t="s">
        <v>152</v>
      </c>
      <c r="E488" s="205" t="s">
        <v>20</v>
      </c>
      <c r="F488" s="206" t="s">
        <v>157</v>
      </c>
      <c r="H488" s="207">
        <v>0.497</v>
      </c>
      <c r="I488" s="208"/>
      <c r="L488" s="204"/>
      <c r="M488" s="220"/>
      <c r="N488" s="221"/>
      <c r="O488" s="221"/>
      <c r="P488" s="221"/>
      <c r="Q488" s="221"/>
      <c r="R488" s="221"/>
      <c r="S488" s="221"/>
      <c r="T488" s="222"/>
      <c r="AT488" s="212" t="s">
        <v>152</v>
      </c>
      <c r="AU488" s="212" t="s">
        <v>79</v>
      </c>
      <c r="AV488" s="14" t="s">
        <v>158</v>
      </c>
      <c r="AW488" s="14" t="s">
        <v>36</v>
      </c>
      <c r="AX488" s="14" t="s">
        <v>22</v>
      </c>
      <c r="AY488" s="212" t="s">
        <v>129</v>
      </c>
    </row>
    <row r="489" spans="2:63" s="11" customFormat="1" ht="29.25" customHeight="1">
      <c r="B489" s="158"/>
      <c r="D489" s="169" t="s">
        <v>71</v>
      </c>
      <c r="E489" s="170" t="s">
        <v>780</v>
      </c>
      <c r="F489" s="170" t="s">
        <v>781</v>
      </c>
      <c r="I489" s="161"/>
      <c r="J489" s="171">
        <f>BK489</f>
        <v>0</v>
      </c>
      <c r="L489" s="158"/>
      <c r="M489" s="163"/>
      <c r="N489" s="164"/>
      <c r="O489" s="164"/>
      <c r="P489" s="165">
        <f>SUM(P490:P491)</f>
        <v>0</v>
      </c>
      <c r="Q489" s="164"/>
      <c r="R489" s="165">
        <f>SUM(R490:R491)</f>
        <v>0</v>
      </c>
      <c r="S489" s="164"/>
      <c r="T489" s="166">
        <f>SUM(T490:T491)</f>
        <v>0</v>
      </c>
      <c r="AR489" s="159" t="s">
        <v>22</v>
      </c>
      <c r="AT489" s="167" t="s">
        <v>71</v>
      </c>
      <c r="AU489" s="167" t="s">
        <v>22</v>
      </c>
      <c r="AY489" s="159" t="s">
        <v>129</v>
      </c>
      <c r="BK489" s="168">
        <f>SUM(BK490:BK491)</f>
        <v>0</v>
      </c>
    </row>
    <row r="490" spans="2:65" s="1" customFormat="1" ht="20.25" customHeight="1">
      <c r="B490" s="172"/>
      <c r="C490" s="173" t="s">
        <v>782</v>
      </c>
      <c r="D490" s="173" t="s">
        <v>132</v>
      </c>
      <c r="E490" s="174" t="s">
        <v>783</v>
      </c>
      <c r="F490" s="175" t="s">
        <v>784</v>
      </c>
      <c r="G490" s="176" t="s">
        <v>298</v>
      </c>
      <c r="H490" s="187">
        <v>1637.793</v>
      </c>
      <c r="I490" s="178"/>
      <c r="J490" s="179">
        <f>ROUND(I490*H490,2)</f>
        <v>0</v>
      </c>
      <c r="K490" s="175" t="s">
        <v>135</v>
      </c>
      <c r="L490" s="35"/>
      <c r="M490" s="180" t="s">
        <v>20</v>
      </c>
      <c r="N490" s="181" t="s">
        <v>43</v>
      </c>
      <c r="O490" s="36"/>
      <c r="P490" s="182">
        <f>O490*H490</f>
        <v>0</v>
      </c>
      <c r="Q490" s="182">
        <v>0</v>
      </c>
      <c r="R490" s="182">
        <f>Q490*H490</f>
        <v>0</v>
      </c>
      <c r="S490" s="182">
        <v>0</v>
      </c>
      <c r="T490" s="183">
        <f>S490*H490</f>
        <v>0</v>
      </c>
      <c r="AR490" s="18" t="s">
        <v>158</v>
      </c>
      <c r="AT490" s="18" t="s">
        <v>132</v>
      </c>
      <c r="AU490" s="18" t="s">
        <v>79</v>
      </c>
      <c r="AY490" s="18" t="s">
        <v>129</v>
      </c>
      <c r="BE490" s="184">
        <f>IF(N490="základní",J490,0)</f>
        <v>0</v>
      </c>
      <c r="BF490" s="184">
        <f>IF(N490="snížená",J490,0)</f>
        <v>0</v>
      </c>
      <c r="BG490" s="184">
        <f>IF(N490="zákl. přenesená",J490,0)</f>
        <v>0</v>
      </c>
      <c r="BH490" s="184">
        <f>IF(N490="sníž. přenesená",J490,0)</f>
        <v>0</v>
      </c>
      <c r="BI490" s="184">
        <f>IF(N490="nulová",J490,0)</f>
        <v>0</v>
      </c>
      <c r="BJ490" s="18" t="s">
        <v>22</v>
      </c>
      <c r="BK490" s="184">
        <f>ROUND(I490*H490,2)</f>
        <v>0</v>
      </c>
      <c r="BL490" s="18" t="s">
        <v>158</v>
      </c>
      <c r="BM490" s="18" t="s">
        <v>785</v>
      </c>
    </row>
    <row r="491" spans="2:47" s="1" customFormat="1" ht="28.5" customHeight="1">
      <c r="B491" s="35"/>
      <c r="D491" s="185" t="s">
        <v>138</v>
      </c>
      <c r="F491" s="186" t="s">
        <v>786</v>
      </c>
      <c r="I491" s="146"/>
      <c r="L491" s="35"/>
      <c r="M491" s="64"/>
      <c r="N491" s="36"/>
      <c r="O491" s="36"/>
      <c r="P491" s="36"/>
      <c r="Q491" s="36"/>
      <c r="R491" s="36"/>
      <c r="S491" s="36"/>
      <c r="T491" s="65"/>
      <c r="AT491" s="18" t="s">
        <v>138</v>
      </c>
      <c r="AU491" s="18" t="s">
        <v>79</v>
      </c>
    </row>
    <row r="492" spans="2:63" s="11" customFormat="1" ht="36.75" customHeight="1">
      <c r="B492" s="158"/>
      <c r="D492" s="159" t="s">
        <v>71</v>
      </c>
      <c r="E492" s="160" t="s">
        <v>787</v>
      </c>
      <c r="F492" s="160" t="s">
        <v>788</v>
      </c>
      <c r="I492" s="161"/>
      <c r="J492" s="162">
        <f>BK492</f>
        <v>0</v>
      </c>
      <c r="L492" s="158"/>
      <c r="M492" s="163"/>
      <c r="N492" s="164"/>
      <c r="O492" s="164"/>
      <c r="P492" s="165">
        <f>P493+P518</f>
        <v>0</v>
      </c>
      <c r="Q492" s="164"/>
      <c r="R492" s="165">
        <f>R493+R518</f>
        <v>0.6153758</v>
      </c>
      <c r="S492" s="164"/>
      <c r="T492" s="166">
        <f>T493+T518</f>
        <v>0</v>
      </c>
      <c r="AR492" s="159" t="s">
        <v>79</v>
      </c>
      <c r="AT492" s="167" t="s">
        <v>71</v>
      </c>
      <c r="AU492" s="167" t="s">
        <v>72</v>
      </c>
      <c r="AY492" s="159" t="s">
        <v>129</v>
      </c>
      <c r="BK492" s="168">
        <f>BK493+BK518</f>
        <v>0</v>
      </c>
    </row>
    <row r="493" spans="2:63" s="11" customFormat="1" ht="19.5" customHeight="1">
      <c r="B493" s="158"/>
      <c r="D493" s="169" t="s">
        <v>71</v>
      </c>
      <c r="E493" s="170" t="s">
        <v>789</v>
      </c>
      <c r="F493" s="170" t="s">
        <v>790</v>
      </c>
      <c r="I493" s="161"/>
      <c r="J493" s="171">
        <f>BK493</f>
        <v>0</v>
      </c>
      <c r="L493" s="158"/>
      <c r="M493" s="163"/>
      <c r="N493" s="164"/>
      <c r="O493" s="164"/>
      <c r="P493" s="165">
        <f>SUM(P494:P517)</f>
        <v>0</v>
      </c>
      <c r="Q493" s="164"/>
      <c r="R493" s="165">
        <f>SUM(R494:R517)</f>
        <v>0.6152658</v>
      </c>
      <c r="S493" s="164"/>
      <c r="T493" s="166">
        <f>SUM(T494:T517)</f>
        <v>0</v>
      </c>
      <c r="AR493" s="159" t="s">
        <v>79</v>
      </c>
      <c r="AT493" s="167" t="s">
        <v>71</v>
      </c>
      <c r="AU493" s="167" t="s">
        <v>22</v>
      </c>
      <c r="AY493" s="159" t="s">
        <v>129</v>
      </c>
      <c r="BK493" s="168">
        <f>SUM(BK494:BK517)</f>
        <v>0</v>
      </c>
    </row>
    <row r="494" spans="2:65" s="1" customFormat="1" ht="28.5" customHeight="1">
      <c r="B494" s="172"/>
      <c r="C494" s="173" t="s">
        <v>791</v>
      </c>
      <c r="D494" s="173" t="s">
        <v>132</v>
      </c>
      <c r="E494" s="174" t="s">
        <v>792</v>
      </c>
      <c r="F494" s="175" t="s">
        <v>793</v>
      </c>
      <c r="G494" s="176" t="s">
        <v>180</v>
      </c>
      <c r="H494" s="187">
        <v>264.85</v>
      </c>
      <c r="I494" s="178"/>
      <c r="J494" s="179">
        <f>ROUND(I494*H494,2)</f>
        <v>0</v>
      </c>
      <c r="K494" s="175" t="s">
        <v>135</v>
      </c>
      <c r="L494" s="35"/>
      <c r="M494" s="180" t="s">
        <v>20</v>
      </c>
      <c r="N494" s="181" t="s">
        <v>43</v>
      </c>
      <c r="O494" s="36"/>
      <c r="P494" s="182">
        <f>O494*H494</f>
        <v>0</v>
      </c>
      <c r="Q494" s="182">
        <v>0</v>
      </c>
      <c r="R494" s="182">
        <f>Q494*H494</f>
        <v>0</v>
      </c>
      <c r="S494" s="182">
        <v>0</v>
      </c>
      <c r="T494" s="183">
        <f>S494*H494</f>
        <v>0</v>
      </c>
      <c r="AR494" s="18" t="s">
        <v>278</v>
      </c>
      <c r="AT494" s="18" t="s">
        <v>132</v>
      </c>
      <c r="AU494" s="18" t="s">
        <v>79</v>
      </c>
      <c r="AY494" s="18" t="s">
        <v>129</v>
      </c>
      <c r="BE494" s="184">
        <f>IF(N494="základní",J494,0)</f>
        <v>0</v>
      </c>
      <c r="BF494" s="184">
        <f>IF(N494="snížená",J494,0)</f>
        <v>0</v>
      </c>
      <c r="BG494" s="184">
        <f>IF(N494="zákl. přenesená",J494,0)</f>
        <v>0</v>
      </c>
      <c r="BH494" s="184">
        <f>IF(N494="sníž. přenesená",J494,0)</f>
        <v>0</v>
      </c>
      <c r="BI494" s="184">
        <f>IF(N494="nulová",J494,0)</f>
        <v>0</v>
      </c>
      <c r="BJ494" s="18" t="s">
        <v>22</v>
      </c>
      <c r="BK494" s="184">
        <f>ROUND(I494*H494,2)</f>
        <v>0</v>
      </c>
      <c r="BL494" s="18" t="s">
        <v>278</v>
      </c>
      <c r="BM494" s="18" t="s">
        <v>794</v>
      </c>
    </row>
    <row r="495" spans="2:47" s="1" customFormat="1" ht="28.5" customHeight="1">
      <c r="B495" s="35"/>
      <c r="D495" s="185" t="s">
        <v>138</v>
      </c>
      <c r="F495" s="186" t="s">
        <v>795</v>
      </c>
      <c r="I495" s="146"/>
      <c r="L495" s="35"/>
      <c r="M495" s="64"/>
      <c r="N495" s="36"/>
      <c r="O495" s="36"/>
      <c r="P495" s="36"/>
      <c r="Q495" s="36"/>
      <c r="R495" s="36"/>
      <c r="S495" s="36"/>
      <c r="T495" s="65"/>
      <c r="AT495" s="18" t="s">
        <v>138</v>
      </c>
      <c r="AU495" s="18" t="s">
        <v>79</v>
      </c>
    </row>
    <row r="496" spans="2:47" s="1" customFormat="1" ht="39.75" customHeight="1">
      <c r="B496" s="35"/>
      <c r="D496" s="185" t="s">
        <v>183</v>
      </c>
      <c r="F496" s="216" t="s">
        <v>796</v>
      </c>
      <c r="I496" s="146"/>
      <c r="L496" s="35"/>
      <c r="M496" s="64"/>
      <c r="N496" s="36"/>
      <c r="O496" s="36"/>
      <c r="P496" s="36"/>
      <c r="Q496" s="36"/>
      <c r="R496" s="36"/>
      <c r="S496" s="36"/>
      <c r="T496" s="65"/>
      <c r="AT496" s="18" t="s">
        <v>183</v>
      </c>
      <c r="AU496" s="18" t="s">
        <v>79</v>
      </c>
    </row>
    <row r="497" spans="2:51" s="13" customFormat="1" ht="20.25" customHeight="1">
      <c r="B497" s="196"/>
      <c r="D497" s="185" t="s">
        <v>152</v>
      </c>
      <c r="E497" s="197" t="s">
        <v>20</v>
      </c>
      <c r="F497" s="198" t="s">
        <v>797</v>
      </c>
      <c r="H497" s="199">
        <v>246.4</v>
      </c>
      <c r="I497" s="200"/>
      <c r="L497" s="196"/>
      <c r="M497" s="201"/>
      <c r="N497" s="202"/>
      <c r="O497" s="202"/>
      <c r="P497" s="202"/>
      <c r="Q497" s="202"/>
      <c r="R497" s="202"/>
      <c r="S497" s="202"/>
      <c r="T497" s="203"/>
      <c r="AT497" s="197" t="s">
        <v>152</v>
      </c>
      <c r="AU497" s="197" t="s">
        <v>79</v>
      </c>
      <c r="AV497" s="13" t="s">
        <v>79</v>
      </c>
      <c r="AW497" s="13" t="s">
        <v>36</v>
      </c>
      <c r="AX497" s="13" t="s">
        <v>72</v>
      </c>
      <c r="AY497" s="197" t="s">
        <v>129</v>
      </c>
    </row>
    <row r="498" spans="2:51" s="12" customFormat="1" ht="20.25" customHeight="1">
      <c r="B498" s="188"/>
      <c r="D498" s="185" t="s">
        <v>152</v>
      </c>
      <c r="E498" s="189" t="s">
        <v>20</v>
      </c>
      <c r="F498" s="190" t="s">
        <v>798</v>
      </c>
      <c r="H498" s="191" t="s">
        <v>20</v>
      </c>
      <c r="I498" s="192"/>
      <c r="L498" s="188"/>
      <c r="M498" s="193"/>
      <c r="N498" s="194"/>
      <c r="O498" s="194"/>
      <c r="P498" s="194"/>
      <c r="Q498" s="194"/>
      <c r="R498" s="194"/>
      <c r="S498" s="194"/>
      <c r="T498" s="195"/>
      <c r="AT498" s="191" t="s">
        <v>152</v>
      </c>
      <c r="AU498" s="191" t="s">
        <v>79</v>
      </c>
      <c r="AV498" s="12" t="s">
        <v>22</v>
      </c>
      <c r="AW498" s="12" t="s">
        <v>36</v>
      </c>
      <c r="AX498" s="12" t="s">
        <v>72</v>
      </c>
      <c r="AY498" s="191" t="s">
        <v>129</v>
      </c>
    </row>
    <row r="499" spans="2:51" s="13" customFormat="1" ht="20.25" customHeight="1">
      <c r="B499" s="196"/>
      <c r="D499" s="185" t="s">
        <v>152</v>
      </c>
      <c r="E499" s="197" t="s">
        <v>20</v>
      </c>
      <c r="F499" s="198" t="s">
        <v>799</v>
      </c>
      <c r="H499" s="199">
        <v>18.45</v>
      </c>
      <c r="I499" s="200"/>
      <c r="L499" s="196"/>
      <c r="M499" s="201"/>
      <c r="N499" s="202"/>
      <c r="O499" s="202"/>
      <c r="P499" s="202"/>
      <c r="Q499" s="202"/>
      <c r="R499" s="202"/>
      <c r="S499" s="202"/>
      <c r="T499" s="203"/>
      <c r="AT499" s="197" t="s">
        <v>152</v>
      </c>
      <c r="AU499" s="197" t="s">
        <v>79</v>
      </c>
      <c r="AV499" s="13" t="s">
        <v>79</v>
      </c>
      <c r="AW499" s="13" t="s">
        <v>36</v>
      </c>
      <c r="AX499" s="13" t="s">
        <v>72</v>
      </c>
      <c r="AY499" s="197" t="s">
        <v>129</v>
      </c>
    </row>
    <row r="500" spans="2:51" s="12" customFormat="1" ht="20.25" customHeight="1">
      <c r="B500" s="188"/>
      <c r="D500" s="185" t="s">
        <v>152</v>
      </c>
      <c r="E500" s="189" t="s">
        <v>20</v>
      </c>
      <c r="F500" s="190" t="s">
        <v>800</v>
      </c>
      <c r="H500" s="191" t="s">
        <v>20</v>
      </c>
      <c r="I500" s="192"/>
      <c r="L500" s="188"/>
      <c r="M500" s="193"/>
      <c r="N500" s="194"/>
      <c r="O500" s="194"/>
      <c r="P500" s="194"/>
      <c r="Q500" s="194"/>
      <c r="R500" s="194"/>
      <c r="S500" s="194"/>
      <c r="T500" s="195"/>
      <c r="AT500" s="191" t="s">
        <v>152</v>
      </c>
      <c r="AU500" s="191" t="s">
        <v>79</v>
      </c>
      <c r="AV500" s="12" t="s">
        <v>22</v>
      </c>
      <c r="AW500" s="12" t="s">
        <v>36</v>
      </c>
      <c r="AX500" s="12" t="s">
        <v>72</v>
      </c>
      <c r="AY500" s="191" t="s">
        <v>129</v>
      </c>
    </row>
    <row r="501" spans="2:51" s="14" customFormat="1" ht="20.25" customHeight="1">
      <c r="B501" s="204"/>
      <c r="D501" s="214" t="s">
        <v>152</v>
      </c>
      <c r="E501" s="217" t="s">
        <v>20</v>
      </c>
      <c r="F501" s="218" t="s">
        <v>157</v>
      </c>
      <c r="H501" s="219">
        <v>264.85</v>
      </c>
      <c r="I501" s="208"/>
      <c r="L501" s="204"/>
      <c r="M501" s="220"/>
      <c r="N501" s="221"/>
      <c r="O501" s="221"/>
      <c r="P501" s="221"/>
      <c r="Q501" s="221"/>
      <c r="R501" s="221"/>
      <c r="S501" s="221"/>
      <c r="T501" s="222"/>
      <c r="AT501" s="212" t="s">
        <v>152</v>
      </c>
      <c r="AU501" s="212" t="s">
        <v>79</v>
      </c>
      <c r="AV501" s="14" t="s">
        <v>158</v>
      </c>
      <c r="AW501" s="14" t="s">
        <v>36</v>
      </c>
      <c r="AX501" s="14" t="s">
        <v>22</v>
      </c>
      <c r="AY501" s="212" t="s">
        <v>129</v>
      </c>
    </row>
    <row r="502" spans="2:65" s="1" customFormat="1" ht="20.25" customHeight="1">
      <c r="B502" s="172"/>
      <c r="C502" s="227" t="s">
        <v>28</v>
      </c>
      <c r="D502" s="227" t="s">
        <v>325</v>
      </c>
      <c r="E502" s="228" t="s">
        <v>801</v>
      </c>
      <c r="F502" s="229" t="s">
        <v>802</v>
      </c>
      <c r="G502" s="230" t="s">
        <v>363</v>
      </c>
      <c r="H502" s="231">
        <v>397.275</v>
      </c>
      <c r="I502" s="232"/>
      <c r="J502" s="233">
        <f>ROUND(I502*H502,2)</f>
        <v>0</v>
      </c>
      <c r="K502" s="229" t="s">
        <v>135</v>
      </c>
      <c r="L502" s="234"/>
      <c r="M502" s="235" t="s">
        <v>20</v>
      </c>
      <c r="N502" s="236" t="s">
        <v>43</v>
      </c>
      <c r="O502" s="36"/>
      <c r="P502" s="182">
        <f>O502*H502</f>
        <v>0</v>
      </c>
      <c r="Q502" s="182">
        <v>0.001</v>
      </c>
      <c r="R502" s="182">
        <f>Q502*H502</f>
        <v>0.397275</v>
      </c>
      <c r="S502" s="182">
        <v>0</v>
      </c>
      <c r="T502" s="183">
        <f>S502*H502</f>
        <v>0</v>
      </c>
      <c r="AR502" s="18" t="s">
        <v>395</v>
      </c>
      <c r="AT502" s="18" t="s">
        <v>325</v>
      </c>
      <c r="AU502" s="18" t="s">
        <v>79</v>
      </c>
      <c r="AY502" s="18" t="s">
        <v>129</v>
      </c>
      <c r="BE502" s="184">
        <f>IF(N502="základní",J502,0)</f>
        <v>0</v>
      </c>
      <c r="BF502" s="184">
        <f>IF(N502="snížená",J502,0)</f>
        <v>0</v>
      </c>
      <c r="BG502" s="184">
        <f>IF(N502="zákl. přenesená",J502,0)</f>
        <v>0</v>
      </c>
      <c r="BH502" s="184">
        <f>IF(N502="sníž. přenesená",J502,0)</f>
        <v>0</v>
      </c>
      <c r="BI502" s="184">
        <f>IF(N502="nulová",J502,0)</f>
        <v>0</v>
      </c>
      <c r="BJ502" s="18" t="s">
        <v>22</v>
      </c>
      <c r="BK502" s="184">
        <f>ROUND(I502*H502,2)</f>
        <v>0</v>
      </c>
      <c r="BL502" s="18" t="s">
        <v>278</v>
      </c>
      <c r="BM502" s="18" t="s">
        <v>803</v>
      </c>
    </row>
    <row r="503" spans="2:47" s="1" customFormat="1" ht="39.75" customHeight="1">
      <c r="B503" s="35"/>
      <c r="D503" s="185" t="s">
        <v>138</v>
      </c>
      <c r="F503" s="186" t="s">
        <v>804</v>
      </c>
      <c r="I503" s="146"/>
      <c r="L503" s="35"/>
      <c r="M503" s="64"/>
      <c r="N503" s="36"/>
      <c r="O503" s="36"/>
      <c r="P503" s="36"/>
      <c r="Q503" s="36"/>
      <c r="R503" s="36"/>
      <c r="S503" s="36"/>
      <c r="T503" s="65"/>
      <c r="AT503" s="18" t="s">
        <v>138</v>
      </c>
      <c r="AU503" s="18" t="s">
        <v>79</v>
      </c>
    </row>
    <row r="504" spans="2:47" s="1" customFormat="1" ht="28.5" customHeight="1">
      <c r="B504" s="35"/>
      <c r="D504" s="185" t="s">
        <v>314</v>
      </c>
      <c r="F504" s="216" t="s">
        <v>805</v>
      </c>
      <c r="I504" s="146"/>
      <c r="L504" s="35"/>
      <c r="M504" s="64"/>
      <c r="N504" s="36"/>
      <c r="O504" s="36"/>
      <c r="P504" s="36"/>
      <c r="Q504" s="36"/>
      <c r="R504" s="36"/>
      <c r="S504" s="36"/>
      <c r="T504" s="65"/>
      <c r="AT504" s="18" t="s">
        <v>314</v>
      </c>
      <c r="AU504" s="18" t="s">
        <v>79</v>
      </c>
    </row>
    <row r="505" spans="2:51" s="13" customFormat="1" ht="20.25" customHeight="1">
      <c r="B505" s="196"/>
      <c r="D505" s="185" t="s">
        <v>152</v>
      </c>
      <c r="E505" s="197" t="s">
        <v>20</v>
      </c>
      <c r="F505" s="198" t="s">
        <v>806</v>
      </c>
      <c r="H505" s="199">
        <v>264.85</v>
      </c>
      <c r="I505" s="200"/>
      <c r="L505" s="196"/>
      <c r="M505" s="201"/>
      <c r="N505" s="202"/>
      <c r="O505" s="202"/>
      <c r="P505" s="202"/>
      <c r="Q505" s="202"/>
      <c r="R505" s="202"/>
      <c r="S505" s="202"/>
      <c r="T505" s="203"/>
      <c r="AT505" s="197" t="s">
        <v>152</v>
      </c>
      <c r="AU505" s="197" t="s">
        <v>79</v>
      </c>
      <c r="AV505" s="13" t="s">
        <v>79</v>
      </c>
      <c r="AW505" s="13" t="s">
        <v>36</v>
      </c>
      <c r="AX505" s="13" t="s">
        <v>22</v>
      </c>
      <c r="AY505" s="197" t="s">
        <v>129</v>
      </c>
    </row>
    <row r="506" spans="2:51" s="13" customFormat="1" ht="20.25" customHeight="1">
      <c r="B506" s="196"/>
      <c r="D506" s="214" t="s">
        <v>152</v>
      </c>
      <c r="F506" s="223" t="s">
        <v>807</v>
      </c>
      <c r="H506" s="224">
        <v>397.275</v>
      </c>
      <c r="I506" s="200"/>
      <c r="L506" s="196"/>
      <c r="M506" s="201"/>
      <c r="N506" s="202"/>
      <c r="O506" s="202"/>
      <c r="P506" s="202"/>
      <c r="Q506" s="202"/>
      <c r="R506" s="202"/>
      <c r="S506" s="202"/>
      <c r="T506" s="203"/>
      <c r="AT506" s="197" t="s">
        <v>152</v>
      </c>
      <c r="AU506" s="197" t="s">
        <v>79</v>
      </c>
      <c r="AV506" s="13" t="s">
        <v>79</v>
      </c>
      <c r="AW506" s="13" t="s">
        <v>4</v>
      </c>
      <c r="AX506" s="13" t="s">
        <v>22</v>
      </c>
      <c r="AY506" s="197" t="s">
        <v>129</v>
      </c>
    </row>
    <row r="507" spans="2:65" s="1" customFormat="1" ht="28.5" customHeight="1">
      <c r="B507" s="172"/>
      <c r="C507" s="173" t="s">
        <v>808</v>
      </c>
      <c r="D507" s="173" t="s">
        <v>132</v>
      </c>
      <c r="E507" s="174" t="s">
        <v>809</v>
      </c>
      <c r="F507" s="175" t="s">
        <v>810</v>
      </c>
      <c r="G507" s="176" t="s">
        <v>180</v>
      </c>
      <c r="H507" s="187">
        <v>382.44</v>
      </c>
      <c r="I507" s="178"/>
      <c r="J507" s="179">
        <f>ROUND(I507*H507,2)</f>
        <v>0</v>
      </c>
      <c r="K507" s="175" t="s">
        <v>135</v>
      </c>
      <c r="L507" s="35"/>
      <c r="M507" s="180" t="s">
        <v>20</v>
      </c>
      <c r="N507" s="181" t="s">
        <v>43</v>
      </c>
      <c r="O507" s="36"/>
      <c r="P507" s="182">
        <f>O507*H507</f>
        <v>0</v>
      </c>
      <c r="Q507" s="182">
        <v>0.00057</v>
      </c>
      <c r="R507" s="182">
        <f>Q507*H507</f>
        <v>0.21799079999999998</v>
      </c>
      <c r="S507" s="182">
        <v>0</v>
      </c>
      <c r="T507" s="183">
        <f>S507*H507</f>
        <v>0</v>
      </c>
      <c r="AR507" s="18" t="s">
        <v>278</v>
      </c>
      <c r="AT507" s="18" t="s">
        <v>132</v>
      </c>
      <c r="AU507" s="18" t="s">
        <v>79</v>
      </c>
      <c r="AY507" s="18" t="s">
        <v>129</v>
      </c>
      <c r="BE507" s="184">
        <f>IF(N507="základní",J507,0)</f>
        <v>0</v>
      </c>
      <c r="BF507" s="184">
        <f>IF(N507="snížená",J507,0)</f>
        <v>0</v>
      </c>
      <c r="BG507" s="184">
        <f>IF(N507="zákl. přenesená",J507,0)</f>
        <v>0</v>
      </c>
      <c r="BH507" s="184">
        <f>IF(N507="sníž. přenesená",J507,0)</f>
        <v>0</v>
      </c>
      <c r="BI507" s="184">
        <f>IF(N507="nulová",J507,0)</f>
        <v>0</v>
      </c>
      <c r="BJ507" s="18" t="s">
        <v>22</v>
      </c>
      <c r="BK507" s="184">
        <f>ROUND(I507*H507,2)</f>
        <v>0</v>
      </c>
      <c r="BL507" s="18" t="s">
        <v>278</v>
      </c>
      <c r="BM507" s="18" t="s">
        <v>811</v>
      </c>
    </row>
    <row r="508" spans="2:47" s="1" customFormat="1" ht="28.5" customHeight="1">
      <c r="B508" s="35"/>
      <c r="D508" s="185" t="s">
        <v>138</v>
      </c>
      <c r="F508" s="186" t="s">
        <v>812</v>
      </c>
      <c r="I508" s="146"/>
      <c r="L508" s="35"/>
      <c r="M508" s="64"/>
      <c r="N508" s="36"/>
      <c r="O508" s="36"/>
      <c r="P508" s="36"/>
      <c r="Q508" s="36"/>
      <c r="R508" s="36"/>
      <c r="S508" s="36"/>
      <c r="T508" s="65"/>
      <c r="AT508" s="18" t="s">
        <v>138</v>
      </c>
      <c r="AU508" s="18" t="s">
        <v>79</v>
      </c>
    </row>
    <row r="509" spans="2:47" s="1" customFormat="1" ht="51" customHeight="1">
      <c r="B509" s="35"/>
      <c r="D509" s="185" t="s">
        <v>183</v>
      </c>
      <c r="F509" s="216" t="s">
        <v>813</v>
      </c>
      <c r="I509" s="146"/>
      <c r="L509" s="35"/>
      <c r="M509" s="64"/>
      <c r="N509" s="36"/>
      <c r="O509" s="36"/>
      <c r="P509" s="36"/>
      <c r="Q509" s="36"/>
      <c r="R509" s="36"/>
      <c r="S509" s="36"/>
      <c r="T509" s="65"/>
      <c r="AT509" s="18" t="s">
        <v>183</v>
      </c>
      <c r="AU509" s="18" t="s">
        <v>79</v>
      </c>
    </row>
    <row r="510" spans="2:51" s="12" customFormat="1" ht="20.25" customHeight="1">
      <c r="B510" s="188"/>
      <c r="D510" s="185" t="s">
        <v>152</v>
      </c>
      <c r="E510" s="189" t="s">
        <v>20</v>
      </c>
      <c r="F510" s="190" t="s">
        <v>814</v>
      </c>
      <c r="H510" s="191" t="s">
        <v>20</v>
      </c>
      <c r="I510" s="192"/>
      <c r="L510" s="188"/>
      <c r="M510" s="193"/>
      <c r="N510" s="194"/>
      <c r="O510" s="194"/>
      <c r="P510" s="194"/>
      <c r="Q510" s="194"/>
      <c r="R510" s="194"/>
      <c r="S510" s="194"/>
      <c r="T510" s="195"/>
      <c r="AT510" s="191" t="s">
        <v>152</v>
      </c>
      <c r="AU510" s="191" t="s">
        <v>79</v>
      </c>
      <c r="AV510" s="12" t="s">
        <v>22</v>
      </c>
      <c r="AW510" s="12" t="s">
        <v>36</v>
      </c>
      <c r="AX510" s="12" t="s">
        <v>72</v>
      </c>
      <c r="AY510" s="191" t="s">
        <v>129</v>
      </c>
    </row>
    <row r="511" spans="2:51" s="13" customFormat="1" ht="20.25" customHeight="1">
      <c r="B511" s="196"/>
      <c r="D511" s="185" t="s">
        <v>152</v>
      </c>
      <c r="E511" s="197" t="s">
        <v>20</v>
      </c>
      <c r="F511" s="198" t="s">
        <v>815</v>
      </c>
      <c r="H511" s="199">
        <v>276.84</v>
      </c>
      <c r="I511" s="200"/>
      <c r="L511" s="196"/>
      <c r="M511" s="201"/>
      <c r="N511" s="202"/>
      <c r="O511" s="202"/>
      <c r="P511" s="202"/>
      <c r="Q511" s="202"/>
      <c r="R511" s="202"/>
      <c r="S511" s="202"/>
      <c r="T511" s="203"/>
      <c r="AT511" s="197" t="s">
        <v>152</v>
      </c>
      <c r="AU511" s="197" t="s">
        <v>79</v>
      </c>
      <c r="AV511" s="13" t="s">
        <v>79</v>
      </c>
      <c r="AW511" s="13" t="s">
        <v>36</v>
      </c>
      <c r="AX511" s="13" t="s">
        <v>72</v>
      </c>
      <c r="AY511" s="197" t="s">
        <v>129</v>
      </c>
    </row>
    <row r="512" spans="2:51" s="12" customFormat="1" ht="20.25" customHeight="1">
      <c r="B512" s="188"/>
      <c r="D512" s="185" t="s">
        <v>152</v>
      </c>
      <c r="E512" s="189" t="s">
        <v>20</v>
      </c>
      <c r="F512" s="190" t="s">
        <v>413</v>
      </c>
      <c r="H512" s="191" t="s">
        <v>20</v>
      </c>
      <c r="I512" s="192"/>
      <c r="L512" s="188"/>
      <c r="M512" s="193"/>
      <c r="N512" s="194"/>
      <c r="O512" s="194"/>
      <c r="P512" s="194"/>
      <c r="Q512" s="194"/>
      <c r="R512" s="194"/>
      <c r="S512" s="194"/>
      <c r="T512" s="195"/>
      <c r="AT512" s="191" t="s">
        <v>152</v>
      </c>
      <c r="AU512" s="191" t="s">
        <v>79</v>
      </c>
      <c r="AV512" s="12" t="s">
        <v>22</v>
      </c>
      <c r="AW512" s="12" t="s">
        <v>36</v>
      </c>
      <c r="AX512" s="12" t="s">
        <v>72</v>
      </c>
      <c r="AY512" s="191" t="s">
        <v>129</v>
      </c>
    </row>
    <row r="513" spans="2:51" s="13" customFormat="1" ht="20.25" customHeight="1">
      <c r="B513" s="196"/>
      <c r="D513" s="185" t="s">
        <v>152</v>
      </c>
      <c r="E513" s="197" t="s">
        <v>20</v>
      </c>
      <c r="F513" s="198" t="s">
        <v>816</v>
      </c>
      <c r="H513" s="199">
        <v>105.6</v>
      </c>
      <c r="I513" s="200"/>
      <c r="L513" s="196"/>
      <c r="M513" s="201"/>
      <c r="N513" s="202"/>
      <c r="O513" s="202"/>
      <c r="P513" s="202"/>
      <c r="Q513" s="202"/>
      <c r="R513" s="202"/>
      <c r="S513" s="202"/>
      <c r="T513" s="203"/>
      <c r="AT513" s="197" t="s">
        <v>152</v>
      </c>
      <c r="AU513" s="197" t="s">
        <v>79</v>
      </c>
      <c r="AV513" s="13" t="s">
        <v>79</v>
      </c>
      <c r="AW513" s="13" t="s">
        <v>36</v>
      </c>
      <c r="AX513" s="13" t="s">
        <v>72</v>
      </c>
      <c r="AY513" s="197" t="s">
        <v>129</v>
      </c>
    </row>
    <row r="514" spans="2:51" s="14" customFormat="1" ht="20.25" customHeight="1">
      <c r="B514" s="204"/>
      <c r="D514" s="214" t="s">
        <v>152</v>
      </c>
      <c r="E514" s="217" t="s">
        <v>20</v>
      </c>
      <c r="F514" s="218" t="s">
        <v>157</v>
      </c>
      <c r="H514" s="219">
        <v>382.44</v>
      </c>
      <c r="I514" s="208"/>
      <c r="L514" s="204"/>
      <c r="M514" s="220"/>
      <c r="N514" s="221"/>
      <c r="O514" s="221"/>
      <c r="P514" s="221"/>
      <c r="Q514" s="221"/>
      <c r="R514" s="221"/>
      <c r="S514" s="221"/>
      <c r="T514" s="222"/>
      <c r="AT514" s="212" t="s">
        <v>152</v>
      </c>
      <c r="AU514" s="212" t="s">
        <v>79</v>
      </c>
      <c r="AV514" s="14" t="s">
        <v>158</v>
      </c>
      <c r="AW514" s="14" t="s">
        <v>36</v>
      </c>
      <c r="AX514" s="14" t="s">
        <v>22</v>
      </c>
      <c r="AY514" s="212" t="s">
        <v>129</v>
      </c>
    </row>
    <row r="515" spans="2:65" s="1" customFormat="1" ht="28.5" customHeight="1">
      <c r="B515" s="172"/>
      <c r="C515" s="173" t="s">
        <v>817</v>
      </c>
      <c r="D515" s="173" t="s">
        <v>132</v>
      </c>
      <c r="E515" s="174" t="s">
        <v>818</v>
      </c>
      <c r="F515" s="175" t="s">
        <v>819</v>
      </c>
      <c r="G515" s="176" t="s">
        <v>134</v>
      </c>
      <c r="H515" s="177"/>
      <c r="I515" s="178"/>
      <c r="J515" s="179">
        <f>ROUND(I515*H515,2)</f>
        <v>0</v>
      </c>
      <c r="K515" s="175" t="s">
        <v>135</v>
      </c>
      <c r="L515" s="35"/>
      <c r="M515" s="180" t="s">
        <v>20</v>
      </c>
      <c r="N515" s="181" t="s">
        <v>43</v>
      </c>
      <c r="O515" s="36"/>
      <c r="P515" s="182">
        <f>O515*H515</f>
        <v>0</v>
      </c>
      <c r="Q515" s="182">
        <v>0</v>
      </c>
      <c r="R515" s="182">
        <f>Q515*H515</f>
        <v>0</v>
      </c>
      <c r="S515" s="182">
        <v>0</v>
      </c>
      <c r="T515" s="183">
        <f>S515*H515</f>
        <v>0</v>
      </c>
      <c r="AR515" s="18" t="s">
        <v>278</v>
      </c>
      <c r="AT515" s="18" t="s">
        <v>132</v>
      </c>
      <c r="AU515" s="18" t="s">
        <v>79</v>
      </c>
      <c r="AY515" s="18" t="s">
        <v>129</v>
      </c>
      <c r="BE515" s="184">
        <f>IF(N515="základní",J515,0)</f>
        <v>0</v>
      </c>
      <c r="BF515" s="184">
        <f>IF(N515="snížená",J515,0)</f>
        <v>0</v>
      </c>
      <c r="BG515" s="184">
        <f>IF(N515="zákl. přenesená",J515,0)</f>
        <v>0</v>
      </c>
      <c r="BH515" s="184">
        <f>IF(N515="sníž. přenesená",J515,0)</f>
        <v>0</v>
      </c>
      <c r="BI515" s="184">
        <f>IF(N515="nulová",J515,0)</f>
        <v>0</v>
      </c>
      <c r="BJ515" s="18" t="s">
        <v>22</v>
      </c>
      <c r="BK515" s="184">
        <f>ROUND(I515*H515,2)</f>
        <v>0</v>
      </c>
      <c r="BL515" s="18" t="s">
        <v>278</v>
      </c>
      <c r="BM515" s="18" t="s">
        <v>820</v>
      </c>
    </row>
    <row r="516" spans="2:47" s="1" customFormat="1" ht="28.5" customHeight="1">
      <c r="B516" s="35"/>
      <c r="D516" s="185" t="s">
        <v>138</v>
      </c>
      <c r="F516" s="186" t="s">
        <v>821</v>
      </c>
      <c r="I516" s="146"/>
      <c r="L516" s="35"/>
      <c r="M516" s="64"/>
      <c r="N516" s="36"/>
      <c r="O516" s="36"/>
      <c r="P516" s="36"/>
      <c r="Q516" s="36"/>
      <c r="R516" s="36"/>
      <c r="S516" s="36"/>
      <c r="T516" s="65"/>
      <c r="AT516" s="18" t="s">
        <v>138</v>
      </c>
      <c r="AU516" s="18" t="s">
        <v>79</v>
      </c>
    </row>
    <row r="517" spans="2:47" s="1" customFormat="1" ht="120" customHeight="1">
      <c r="B517" s="35"/>
      <c r="D517" s="185" t="s">
        <v>183</v>
      </c>
      <c r="F517" s="216" t="s">
        <v>822</v>
      </c>
      <c r="I517" s="146"/>
      <c r="L517" s="35"/>
      <c r="M517" s="64"/>
      <c r="N517" s="36"/>
      <c r="O517" s="36"/>
      <c r="P517" s="36"/>
      <c r="Q517" s="36"/>
      <c r="R517" s="36"/>
      <c r="S517" s="36"/>
      <c r="T517" s="65"/>
      <c r="AT517" s="18" t="s">
        <v>183</v>
      </c>
      <c r="AU517" s="18" t="s">
        <v>79</v>
      </c>
    </row>
    <row r="518" spans="2:63" s="11" customFormat="1" ht="29.25" customHeight="1">
      <c r="B518" s="158"/>
      <c r="D518" s="169" t="s">
        <v>71</v>
      </c>
      <c r="E518" s="170" t="s">
        <v>823</v>
      </c>
      <c r="F518" s="170" t="s">
        <v>824</v>
      </c>
      <c r="I518" s="161"/>
      <c r="J518" s="171">
        <f>BK518</f>
        <v>0</v>
      </c>
      <c r="L518" s="158"/>
      <c r="M518" s="163"/>
      <c r="N518" s="164"/>
      <c r="O518" s="164"/>
      <c r="P518" s="165">
        <f>SUM(P519:P527)</f>
        <v>0</v>
      </c>
      <c r="Q518" s="164"/>
      <c r="R518" s="165">
        <f>SUM(R519:R527)</f>
        <v>0.00011</v>
      </c>
      <c r="S518" s="164"/>
      <c r="T518" s="166">
        <f>SUM(T519:T527)</f>
        <v>0</v>
      </c>
      <c r="AR518" s="159" t="s">
        <v>79</v>
      </c>
      <c r="AT518" s="167" t="s">
        <v>71</v>
      </c>
      <c r="AU518" s="167" t="s">
        <v>22</v>
      </c>
      <c r="AY518" s="159" t="s">
        <v>129</v>
      </c>
      <c r="BK518" s="168">
        <f>SUM(BK519:BK527)</f>
        <v>0</v>
      </c>
    </row>
    <row r="519" spans="2:65" s="1" customFormat="1" ht="20.25" customHeight="1">
      <c r="B519" s="172"/>
      <c r="C519" s="173" t="s">
        <v>825</v>
      </c>
      <c r="D519" s="173" t="s">
        <v>132</v>
      </c>
      <c r="E519" s="174" t="s">
        <v>826</v>
      </c>
      <c r="F519" s="175" t="s">
        <v>827</v>
      </c>
      <c r="G519" s="176" t="s">
        <v>697</v>
      </c>
      <c r="H519" s="187">
        <v>1</v>
      </c>
      <c r="I519" s="178"/>
      <c r="J519" s="179">
        <f>ROUND(I519*H519,2)</f>
        <v>0</v>
      </c>
      <c r="K519" s="175" t="s">
        <v>20</v>
      </c>
      <c r="L519" s="35"/>
      <c r="M519" s="180" t="s">
        <v>20</v>
      </c>
      <c r="N519" s="181" t="s">
        <v>43</v>
      </c>
      <c r="O519" s="36"/>
      <c r="P519" s="182">
        <f>O519*H519</f>
        <v>0</v>
      </c>
      <c r="Q519" s="182">
        <v>0.00011</v>
      </c>
      <c r="R519" s="182">
        <f>Q519*H519</f>
        <v>0.00011</v>
      </c>
      <c r="S519" s="182">
        <v>0</v>
      </c>
      <c r="T519" s="183">
        <f>S519*H519</f>
        <v>0</v>
      </c>
      <c r="AR519" s="18" t="s">
        <v>278</v>
      </c>
      <c r="AT519" s="18" t="s">
        <v>132</v>
      </c>
      <c r="AU519" s="18" t="s">
        <v>79</v>
      </c>
      <c r="AY519" s="18" t="s">
        <v>129</v>
      </c>
      <c r="BE519" s="184">
        <f>IF(N519="základní",J519,0)</f>
        <v>0</v>
      </c>
      <c r="BF519" s="184">
        <f>IF(N519="snížená",J519,0)</f>
        <v>0</v>
      </c>
      <c r="BG519" s="184">
        <f>IF(N519="zákl. přenesená",J519,0)</f>
        <v>0</v>
      </c>
      <c r="BH519" s="184">
        <f>IF(N519="sníž. přenesená",J519,0)</f>
        <v>0</v>
      </c>
      <c r="BI519" s="184">
        <f>IF(N519="nulová",J519,0)</f>
        <v>0</v>
      </c>
      <c r="BJ519" s="18" t="s">
        <v>22</v>
      </c>
      <c r="BK519" s="184">
        <f>ROUND(I519*H519,2)</f>
        <v>0</v>
      </c>
      <c r="BL519" s="18" t="s">
        <v>278</v>
      </c>
      <c r="BM519" s="18" t="s">
        <v>828</v>
      </c>
    </row>
    <row r="520" spans="2:47" s="1" customFormat="1" ht="28.5" customHeight="1">
      <c r="B520" s="35"/>
      <c r="D520" s="185" t="s">
        <v>138</v>
      </c>
      <c r="F520" s="186" t="s">
        <v>829</v>
      </c>
      <c r="I520" s="146"/>
      <c r="L520" s="35"/>
      <c r="M520" s="64"/>
      <c r="N520" s="36"/>
      <c r="O520" s="36"/>
      <c r="P520" s="36"/>
      <c r="Q520" s="36"/>
      <c r="R520" s="36"/>
      <c r="S520" s="36"/>
      <c r="T520" s="65"/>
      <c r="AT520" s="18" t="s">
        <v>138</v>
      </c>
      <c r="AU520" s="18" t="s">
        <v>79</v>
      </c>
    </row>
    <row r="521" spans="2:51" s="12" customFormat="1" ht="20.25" customHeight="1">
      <c r="B521" s="188"/>
      <c r="D521" s="185" t="s">
        <v>152</v>
      </c>
      <c r="E521" s="189" t="s">
        <v>20</v>
      </c>
      <c r="F521" s="190" t="s">
        <v>830</v>
      </c>
      <c r="H521" s="191" t="s">
        <v>20</v>
      </c>
      <c r="I521" s="192"/>
      <c r="L521" s="188"/>
      <c r="M521" s="193"/>
      <c r="N521" s="194"/>
      <c r="O521" s="194"/>
      <c r="P521" s="194"/>
      <c r="Q521" s="194"/>
      <c r="R521" s="194"/>
      <c r="S521" s="194"/>
      <c r="T521" s="195"/>
      <c r="AT521" s="191" t="s">
        <v>152</v>
      </c>
      <c r="AU521" s="191" t="s">
        <v>79</v>
      </c>
      <c r="AV521" s="12" t="s">
        <v>22</v>
      </c>
      <c r="AW521" s="12" t="s">
        <v>36</v>
      </c>
      <c r="AX521" s="12" t="s">
        <v>72</v>
      </c>
      <c r="AY521" s="191" t="s">
        <v>129</v>
      </c>
    </row>
    <row r="522" spans="2:51" s="12" customFormat="1" ht="20.25" customHeight="1">
      <c r="B522" s="188"/>
      <c r="D522" s="185" t="s">
        <v>152</v>
      </c>
      <c r="E522" s="189" t="s">
        <v>20</v>
      </c>
      <c r="F522" s="190" t="s">
        <v>831</v>
      </c>
      <c r="H522" s="191" t="s">
        <v>20</v>
      </c>
      <c r="I522" s="192"/>
      <c r="L522" s="188"/>
      <c r="M522" s="193"/>
      <c r="N522" s="194"/>
      <c r="O522" s="194"/>
      <c r="P522" s="194"/>
      <c r="Q522" s="194"/>
      <c r="R522" s="194"/>
      <c r="S522" s="194"/>
      <c r="T522" s="195"/>
      <c r="AT522" s="191" t="s">
        <v>152</v>
      </c>
      <c r="AU522" s="191" t="s">
        <v>79</v>
      </c>
      <c r="AV522" s="12" t="s">
        <v>22</v>
      </c>
      <c r="AW522" s="12" t="s">
        <v>36</v>
      </c>
      <c r="AX522" s="12" t="s">
        <v>72</v>
      </c>
      <c r="AY522" s="191" t="s">
        <v>129</v>
      </c>
    </row>
    <row r="523" spans="2:51" s="13" customFormat="1" ht="20.25" customHeight="1">
      <c r="B523" s="196"/>
      <c r="D523" s="185" t="s">
        <v>152</v>
      </c>
      <c r="E523" s="197" t="s">
        <v>20</v>
      </c>
      <c r="F523" s="198" t="s">
        <v>832</v>
      </c>
      <c r="H523" s="199">
        <v>1</v>
      </c>
      <c r="I523" s="200"/>
      <c r="L523" s="196"/>
      <c r="M523" s="201"/>
      <c r="N523" s="202"/>
      <c r="O523" s="202"/>
      <c r="P523" s="202"/>
      <c r="Q523" s="202"/>
      <c r="R523" s="202"/>
      <c r="S523" s="202"/>
      <c r="T523" s="203"/>
      <c r="AT523" s="197" t="s">
        <v>152</v>
      </c>
      <c r="AU523" s="197" t="s">
        <v>79</v>
      </c>
      <c r="AV523" s="13" t="s">
        <v>79</v>
      </c>
      <c r="AW523" s="13" t="s">
        <v>36</v>
      </c>
      <c r="AX523" s="13" t="s">
        <v>72</v>
      </c>
      <c r="AY523" s="197" t="s">
        <v>129</v>
      </c>
    </row>
    <row r="524" spans="2:51" s="14" customFormat="1" ht="20.25" customHeight="1">
      <c r="B524" s="204"/>
      <c r="D524" s="214" t="s">
        <v>152</v>
      </c>
      <c r="E524" s="217" t="s">
        <v>20</v>
      </c>
      <c r="F524" s="218" t="s">
        <v>157</v>
      </c>
      <c r="H524" s="219">
        <v>1</v>
      </c>
      <c r="I524" s="208"/>
      <c r="L524" s="204"/>
      <c r="M524" s="220"/>
      <c r="N524" s="221"/>
      <c r="O524" s="221"/>
      <c r="P524" s="221"/>
      <c r="Q524" s="221"/>
      <c r="R524" s="221"/>
      <c r="S524" s="221"/>
      <c r="T524" s="222"/>
      <c r="AT524" s="212" t="s">
        <v>152</v>
      </c>
      <c r="AU524" s="212" t="s">
        <v>79</v>
      </c>
      <c r="AV524" s="14" t="s">
        <v>158</v>
      </c>
      <c r="AW524" s="14" t="s">
        <v>36</v>
      </c>
      <c r="AX524" s="14" t="s">
        <v>22</v>
      </c>
      <c r="AY524" s="212" t="s">
        <v>129</v>
      </c>
    </row>
    <row r="525" spans="2:65" s="1" customFormat="1" ht="20.25" customHeight="1">
      <c r="B525" s="172"/>
      <c r="C525" s="173" t="s">
        <v>833</v>
      </c>
      <c r="D525" s="173" t="s">
        <v>132</v>
      </c>
      <c r="E525" s="174" t="s">
        <v>834</v>
      </c>
      <c r="F525" s="175" t="s">
        <v>835</v>
      </c>
      <c r="G525" s="176" t="s">
        <v>134</v>
      </c>
      <c r="H525" s="177"/>
      <c r="I525" s="178"/>
      <c r="J525" s="179">
        <f>ROUND(I525*H525,2)</f>
        <v>0</v>
      </c>
      <c r="K525" s="175" t="s">
        <v>135</v>
      </c>
      <c r="L525" s="35"/>
      <c r="M525" s="180" t="s">
        <v>20</v>
      </c>
      <c r="N525" s="181" t="s">
        <v>43</v>
      </c>
      <c r="O525" s="36"/>
      <c r="P525" s="182">
        <f>O525*H525</f>
        <v>0</v>
      </c>
      <c r="Q525" s="182">
        <v>0</v>
      </c>
      <c r="R525" s="182">
        <f>Q525*H525</f>
        <v>0</v>
      </c>
      <c r="S525" s="182">
        <v>0</v>
      </c>
      <c r="T525" s="183">
        <f>S525*H525</f>
        <v>0</v>
      </c>
      <c r="AR525" s="18" t="s">
        <v>278</v>
      </c>
      <c r="AT525" s="18" t="s">
        <v>132</v>
      </c>
      <c r="AU525" s="18" t="s">
        <v>79</v>
      </c>
      <c r="AY525" s="18" t="s">
        <v>129</v>
      </c>
      <c r="BE525" s="184">
        <f>IF(N525="základní",J525,0)</f>
        <v>0</v>
      </c>
      <c r="BF525" s="184">
        <f>IF(N525="snížená",J525,0)</f>
        <v>0</v>
      </c>
      <c r="BG525" s="184">
        <f>IF(N525="zákl. přenesená",J525,0)</f>
        <v>0</v>
      </c>
      <c r="BH525" s="184">
        <f>IF(N525="sníž. přenesená",J525,0)</f>
        <v>0</v>
      </c>
      <c r="BI525" s="184">
        <f>IF(N525="nulová",J525,0)</f>
        <v>0</v>
      </c>
      <c r="BJ525" s="18" t="s">
        <v>22</v>
      </c>
      <c r="BK525" s="184">
        <f>ROUND(I525*H525,2)</f>
        <v>0</v>
      </c>
      <c r="BL525" s="18" t="s">
        <v>278</v>
      </c>
      <c r="BM525" s="18" t="s">
        <v>836</v>
      </c>
    </row>
    <row r="526" spans="2:47" s="1" customFormat="1" ht="28.5" customHeight="1">
      <c r="B526" s="35"/>
      <c r="D526" s="185" t="s">
        <v>138</v>
      </c>
      <c r="F526" s="186" t="s">
        <v>837</v>
      </c>
      <c r="I526" s="146"/>
      <c r="L526" s="35"/>
      <c r="M526" s="64"/>
      <c r="N526" s="36"/>
      <c r="O526" s="36"/>
      <c r="P526" s="36"/>
      <c r="Q526" s="36"/>
      <c r="R526" s="36"/>
      <c r="S526" s="36"/>
      <c r="T526" s="65"/>
      <c r="AT526" s="18" t="s">
        <v>138</v>
      </c>
      <c r="AU526" s="18" t="s">
        <v>79</v>
      </c>
    </row>
    <row r="527" spans="2:47" s="1" customFormat="1" ht="120" customHeight="1">
      <c r="B527" s="35"/>
      <c r="D527" s="185" t="s">
        <v>183</v>
      </c>
      <c r="F527" s="216" t="s">
        <v>838</v>
      </c>
      <c r="I527" s="146"/>
      <c r="L527" s="35"/>
      <c r="M527" s="64"/>
      <c r="N527" s="36"/>
      <c r="O527" s="36"/>
      <c r="P527" s="36"/>
      <c r="Q527" s="36"/>
      <c r="R527" s="36"/>
      <c r="S527" s="36"/>
      <c r="T527" s="65"/>
      <c r="AT527" s="18" t="s">
        <v>183</v>
      </c>
      <c r="AU527" s="18" t="s">
        <v>79</v>
      </c>
    </row>
    <row r="528" spans="2:63" s="11" customFormat="1" ht="36.75" customHeight="1">
      <c r="B528" s="158"/>
      <c r="D528" s="159" t="s">
        <v>71</v>
      </c>
      <c r="E528" s="160" t="s">
        <v>325</v>
      </c>
      <c r="F528" s="160" t="s">
        <v>839</v>
      </c>
      <c r="I528" s="161"/>
      <c r="J528" s="162">
        <f>BK528</f>
        <v>0</v>
      </c>
      <c r="L528" s="158"/>
      <c r="M528" s="163"/>
      <c r="N528" s="164"/>
      <c r="O528" s="164"/>
      <c r="P528" s="165">
        <f>P529</f>
        <v>0</v>
      </c>
      <c r="Q528" s="164"/>
      <c r="R528" s="165">
        <f>R529</f>
        <v>0</v>
      </c>
      <c r="S528" s="164"/>
      <c r="T528" s="166">
        <f>T529</f>
        <v>0</v>
      </c>
      <c r="AR528" s="159" t="s">
        <v>147</v>
      </c>
      <c r="AT528" s="167" t="s">
        <v>71</v>
      </c>
      <c r="AU528" s="167" t="s">
        <v>72</v>
      </c>
      <c r="AY528" s="159" t="s">
        <v>129</v>
      </c>
      <c r="BK528" s="168">
        <f>BK529</f>
        <v>0</v>
      </c>
    </row>
    <row r="529" spans="2:63" s="11" customFormat="1" ht="19.5" customHeight="1">
      <c r="B529" s="158"/>
      <c r="D529" s="169" t="s">
        <v>71</v>
      </c>
      <c r="E529" s="170" t="s">
        <v>840</v>
      </c>
      <c r="F529" s="170" t="s">
        <v>841</v>
      </c>
      <c r="I529" s="161"/>
      <c r="J529" s="171">
        <f>BK529</f>
        <v>0</v>
      </c>
      <c r="L529" s="158"/>
      <c r="M529" s="163"/>
      <c r="N529" s="164"/>
      <c r="O529" s="164"/>
      <c r="P529" s="165">
        <f>SUM(P530:P531)</f>
        <v>0</v>
      </c>
      <c r="Q529" s="164"/>
      <c r="R529" s="165">
        <f>SUM(R530:R531)</f>
        <v>0</v>
      </c>
      <c r="S529" s="164"/>
      <c r="T529" s="166">
        <f>SUM(T530:T531)</f>
        <v>0</v>
      </c>
      <c r="AR529" s="159" t="s">
        <v>147</v>
      </c>
      <c r="AT529" s="167" t="s">
        <v>71</v>
      </c>
      <c r="AU529" s="167" t="s">
        <v>22</v>
      </c>
      <c r="AY529" s="159" t="s">
        <v>129</v>
      </c>
      <c r="BK529" s="168">
        <f>SUM(BK530:BK531)</f>
        <v>0</v>
      </c>
    </row>
    <row r="530" spans="2:65" s="1" customFormat="1" ht="20.25" customHeight="1">
      <c r="B530" s="172"/>
      <c r="C530" s="173" t="s">
        <v>842</v>
      </c>
      <c r="D530" s="173" t="s">
        <v>132</v>
      </c>
      <c r="E530" s="174" t="s">
        <v>843</v>
      </c>
      <c r="F530" s="175" t="s">
        <v>844</v>
      </c>
      <c r="G530" s="176" t="s">
        <v>528</v>
      </c>
      <c r="H530" s="187">
        <v>2</v>
      </c>
      <c r="I530" s="178"/>
      <c r="J530" s="179">
        <f>ROUND(I530*H530,2)</f>
        <v>0</v>
      </c>
      <c r="K530" s="175" t="s">
        <v>20</v>
      </c>
      <c r="L530" s="35"/>
      <c r="M530" s="180" t="s">
        <v>20</v>
      </c>
      <c r="N530" s="181" t="s">
        <v>43</v>
      </c>
      <c r="O530" s="36"/>
      <c r="P530" s="182">
        <f>O530*H530</f>
        <v>0</v>
      </c>
      <c r="Q530" s="182">
        <v>0</v>
      </c>
      <c r="R530" s="182">
        <f>Q530*H530</f>
        <v>0</v>
      </c>
      <c r="S530" s="182">
        <v>0</v>
      </c>
      <c r="T530" s="183">
        <f>S530*H530</f>
        <v>0</v>
      </c>
      <c r="AR530" s="18" t="s">
        <v>599</v>
      </c>
      <c r="AT530" s="18" t="s">
        <v>132</v>
      </c>
      <c r="AU530" s="18" t="s">
        <v>79</v>
      </c>
      <c r="AY530" s="18" t="s">
        <v>129</v>
      </c>
      <c r="BE530" s="184">
        <f>IF(N530="základní",J530,0)</f>
        <v>0</v>
      </c>
      <c r="BF530" s="184">
        <f>IF(N530="snížená",J530,0)</f>
        <v>0</v>
      </c>
      <c r="BG530" s="184">
        <f>IF(N530="zákl. přenesená",J530,0)</f>
        <v>0</v>
      </c>
      <c r="BH530" s="184">
        <f>IF(N530="sníž. přenesená",J530,0)</f>
        <v>0</v>
      </c>
      <c r="BI530" s="184">
        <f>IF(N530="nulová",J530,0)</f>
        <v>0</v>
      </c>
      <c r="BJ530" s="18" t="s">
        <v>22</v>
      </c>
      <c r="BK530" s="184">
        <f>ROUND(I530*H530,2)</f>
        <v>0</v>
      </c>
      <c r="BL530" s="18" t="s">
        <v>599</v>
      </c>
      <c r="BM530" s="18" t="s">
        <v>845</v>
      </c>
    </row>
    <row r="531" spans="2:47" s="1" customFormat="1" ht="20.25" customHeight="1">
      <c r="B531" s="35"/>
      <c r="D531" s="185" t="s">
        <v>138</v>
      </c>
      <c r="F531" s="186" t="s">
        <v>846</v>
      </c>
      <c r="I531" s="146"/>
      <c r="L531" s="35"/>
      <c r="M531" s="238"/>
      <c r="N531" s="239"/>
      <c r="O531" s="239"/>
      <c r="P531" s="239"/>
      <c r="Q531" s="239"/>
      <c r="R531" s="239"/>
      <c r="S531" s="239"/>
      <c r="T531" s="240"/>
      <c r="AT531" s="18" t="s">
        <v>138</v>
      </c>
      <c r="AU531" s="18" t="s">
        <v>79</v>
      </c>
    </row>
    <row r="532" spans="2:12" s="1" customFormat="1" ht="6.75" customHeight="1">
      <c r="B532" s="50"/>
      <c r="C532" s="51"/>
      <c r="D532" s="51"/>
      <c r="E532" s="51"/>
      <c r="F532" s="51"/>
      <c r="G532" s="51"/>
      <c r="H532" s="51"/>
      <c r="I532" s="124"/>
      <c r="J532" s="51"/>
      <c r="K532" s="51"/>
      <c r="L532" s="35"/>
    </row>
    <row r="533" ht="13.5">
      <c r="AT533" s="213"/>
    </row>
  </sheetData>
  <sheetProtection password="CC35" sheet="1" objects="1" scenarios="1" formatColumns="0" formatRows="0" sort="0" autoFilter="0"/>
  <autoFilter ref="C90:K90"/>
  <mergeCells count="9">
    <mergeCell ref="E83:H83"/>
    <mergeCell ref="G1:H1"/>
    <mergeCell ref="L2:V2"/>
    <mergeCell ref="E7:H7"/>
    <mergeCell ref="E9:H9"/>
    <mergeCell ref="E24:H24"/>
    <mergeCell ref="E45:H45"/>
    <mergeCell ref="E47:H47"/>
    <mergeCell ref="E81:H81"/>
  </mergeCells>
  <hyperlinks>
    <hyperlink ref="F1:G1" location="C2" tooltip="Krycí list soupisu" display="1) Krycí list soupisu"/>
    <hyperlink ref="G1:H1" location="C54" tooltip="Rekapitulace" display="2) Rekapitulace"/>
    <hyperlink ref="J1" location="C90"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scale="91"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53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3.5"/>
  <cols>
    <col min="1" max="1" width="7.140625" style="0" customWidth="1"/>
    <col min="2" max="2" width="1.421875" style="0" customWidth="1"/>
    <col min="3" max="3" width="3.57421875" style="0" customWidth="1"/>
    <col min="4" max="4" width="3.7109375" style="0" customWidth="1"/>
    <col min="5" max="5" width="14.7109375" style="0" customWidth="1"/>
    <col min="6" max="6" width="64.28125" style="0" customWidth="1"/>
    <col min="7" max="7" width="7.421875" style="0" customWidth="1"/>
    <col min="8" max="8" width="9.57421875" style="0" customWidth="1"/>
    <col min="9" max="9" width="10.8515625" style="100" customWidth="1"/>
    <col min="10" max="10" width="20.140625" style="0" customWidth="1"/>
    <col min="11" max="11" width="13.28125" style="0" customWidth="1"/>
    <col min="13" max="18" width="0" style="0" hidden="1" customWidth="1"/>
    <col min="19" max="19" width="7.00390625" style="0" hidden="1" customWidth="1"/>
    <col min="20" max="20" width="25.42187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0" style="0" hidden="1" customWidth="1"/>
  </cols>
  <sheetData>
    <row r="1" spans="1:70" ht="21.75" customHeight="1">
      <c r="A1" s="16"/>
      <c r="B1" s="251"/>
      <c r="C1" s="251"/>
      <c r="D1" s="250" t="s">
        <v>1</v>
      </c>
      <c r="E1" s="251"/>
      <c r="F1" s="252" t="s">
        <v>1180</v>
      </c>
      <c r="G1" s="380" t="s">
        <v>1181</v>
      </c>
      <c r="H1" s="380"/>
      <c r="I1" s="257"/>
      <c r="J1" s="252" t="s">
        <v>1182</v>
      </c>
      <c r="K1" s="250" t="s">
        <v>99</v>
      </c>
      <c r="L1" s="252" t="s">
        <v>1183</v>
      </c>
      <c r="M1" s="252"/>
      <c r="N1" s="252"/>
      <c r="O1" s="252"/>
      <c r="P1" s="252"/>
      <c r="Q1" s="252"/>
      <c r="R1" s="252"/>
      <c r="S1" s="252"/>
      <c r="T1" s="252"/>
      <c r="U1" s="248"/>
      <c r="V1" s="24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40"/>
      <c r="M2" s="340"/>
      <c r="N2" s="340"/>
      <c r="O2" s="340"/>
      <c r="P2" s="340"/>
      <c r="Q2" s="340"/>
      <c r="R2" s="340"/>
      <c r="S2" s="340"/>
      <c r="T2" s="340"/>
      <c r="U2" s="340"/>
      <c r="V2" s="340"/>
      <c r="AT2" s="18" t="s">
        <v>85</v>
      </c>
    </row>
    <row r="3" spans="2:46" ht="6.75" customHeight="1">
      <c r="B3" s="19"/>
      <c r="C3" s="20"/>
      <c r="D3" s="20"/>
      <c r="E3" s="20"/>
      <c r="F3" s="20"/>
      <c r="G3" s="20"/>
      <c r="H3" s="20"/>
      <c r="I3" s="101"/>
      <c r="J3" s="20"/>
      <c r="K3" s="21"/>
      <c r="AT3" s="18" t="s">
        <v>79</v>
      </c>
    </row>
    <row r="4" spans="2:46" ht="36.75" customHeight="1">
      <c r="B4" s="22"/>
      <c r="C4" s="23"/>
      <c r="D4" s="24" t="s">
        <v>100</v>
      </c>
      <c r="E4" s="23"/>
      <c r="F4" s="23"/>
      <c r="G4" s="23"/>
      <c r="H4" s="23"/>
      <c r="I4" s="102"/>
      <c r="J4" s="23"/>
      <c r="K4" s="25"/>
      <c r="M4" s="26" t="s">
        <v>10</v>
      </c>
      <c r="AT4" s="18" t="s">
        <v>4</v>
      </c>
    </row>
    <row r="5" spans="2:11" ht="6.75" customHeight="1">
      <c r="B5" s="22"/>
      <c r="C5" s="23"/>
      <c r="D5" s="23"/>
      <c r="E5" s="23"/>
      <c r="F5" s="23"/>
      <c r="G5" s="23"/>
      <c r="H5" s="23"/>
      <c r="I5" s="102"/>
      <c r="J5" s="23"/>
      <c r="K5" s="25"/>
    </row>
    <row r="6" spans="2:11" ht="15">
      <c r="B6" s="22"/>
      <c r="C6" s="23"/>
      <c r="D6" s="31" t="s">
        <v>16</v>
      </c>
      <c r="E6" s="23"/>
      <c r="F6" s="23"/>
      <c r="G6" s="23"/>
      <c r="H6" s="23"/>
      <c r="I6" s="102"/>
      <c r="J6" s="23"/>
      <c r="K6" s="25"/>
    </row>
    <row r="7" spans="2:11" ht="20.25" customHeight="1">
      <c r="B7" s="22"/>
      <c r="C7" s="23"/>
      <c r="D7" s="23"/>
      <c r="E7" s="381" t="str">
        <f>'Rekapitulace stavby'!K6</f>
        <v>PARKOVIŠTĚ OA U BUDOVY B, KZ a.s. - NEMOCNICE MOST, o.z.</v>
      </c>
      <c r="F7" s="373"/>
      <c r="G7" s="373"/>
      <c r="H7" s="373"/>
      <c r="I7" s="102"/>
      <c r="J7" s="23"/>
      <c r="K7" s="25"/>
    </row>
    <row r="8" spans="2:11" s="1" customFormat="1" ht="15">
      <c r="B8" s="35"/>
      <c r="C8" s="36"/>
      <c r="D8" s="31" t="s">
        <v>101</v>
      </c>
      <c r="E8" s="36"/>
      <c r="F8" s="36"/>
      <c r="G8" s="36"/>
      <c r="H8" s="36"/>
      <c r="I8" s="103"/>
      <c r="J8" s="36"/>
      <c r="K8" s="39"/>
    </row>
    <row r="9" spans="2:11" s="1" customFormat="1" ht="36.75" customHeight="1">
      <c r="B9" s="35"/>
      <c r="C9" s="36"/>
      <c r="D9" s="36"/>
      <c r="E9" s="382" t="s">
        <v>847</v>
      </c>
      <c r="F9" s="366"/>
      <c r="G9" s="366"/>
      <c r="H9" s="366"/>
      <c r="I9" s="103"/>
      <c r="J9" s="36"/>
      <c r="K9" s="39"/>
    </row>
    <row r="10" spans="2:11" s="1" customFormat="1" ht="13.5">
      <c r="B10" s="35"/>
      <c r="C10" s="36"/>
      <c r="D10" s="36"/>
      <c r="E10" s="36"/>
      <c r="F10" s="36"/>
      <c r="G10" s="36"/>
      <c r="H10" s="36"/>
      <c r="I10" s="103"/>
      <c r="J10" s="36"/>
      <c r="K10" s="39"/>
    </row>
    <row r="11" spans="2:11" s="1" customFormat="1" ht="14.25" customHeight="1">
      <c r="B11" s="35"/>
      <c r="C11" s="36"/>
      <c r="D11" s="31" t="s">
        <v>19</v>
      </c>
      <c r="E11" s="36"/>
      <c r="F11" s="29" t="s">
        <v>20</v>
      </c>
      <c r="G11" s="36"/>
      <c r="H11" s="36"/>
      <c r="I11" s="104" t="s">
        <v>21</v>
      </c>
      <c r="J11" s="29" t="s">
        <v>20</v>
      </c>
      <c r="K11" s="39"/>
    </row>
    <row r="12" spans="2:11" s="1" customFormat="1" ht="14.25" customHeight="1">
      <c r="B12" s="35"/>
      <c r="C12" s="36"/>
      <c r="D12" s="31" t="s">
        <v>23</v>
      </c>
      <c r="E12" s="36"/>
      <c r="F12" s="29" t="s">
        <v>24</v>
      </c>
      <c r="G12" s="36"/>
      <c r="H12" s="36"/>
      <c r="I12" s="104" t="s">
        <v>25</v>
      </c>
      <c r="J12" s="105" t="str">
        <f>'Rekapitulace stavby'!AN8</f>
        <v>12.4.2016</v>
      </c>
      <c r="K12" s="39"/>
    </row>
    <row r="13" spans="2:11" s="1" customFormat="1" ht="10.5" customHeight="1">
      <c r="B13" s="35"/>
      <c r="C13" s="36"/>
      <c r="D13" s="36"/>
      <c r="E13" s="36"/>
      <c r="F13" s="36"/>
      <c r="G13" s="36"/>
      <c r="H13" s="36"/>
      <c r="I13" s="103"/>
      <c r="J13" s="36"/>
      <c r="K13" s="39"/>
    </row>
    <row r="14" spans="2:11" s="1" customFormat="1" ht="14.25" customHeight="1">
      <c r="B14" s="35"/>
      <c r="C14" s="36"/>
      <c r="D14" s="31" t="s">
        <v>29</v>
      </c>
      <c r="E14" s="36"/>
      <c r="F14" s="36"/>
      <c r="G14" s="36"/>
      <c r="H14" s="36"/>
      <c r="I14" s="104" t="s">
        <v>30</v>
      </c>
      <c r="J14" s="29" t="s">
        <v>20</v>
      </c>
      <c r="K14" s="39"/>
    </row>
    <row r="15" spans="2:11" s="1" customFormat="1" ht="18" customHeight="1">
      <c r="B15" s="35"/>
      <c r="C15" s="36"/>
      <c r="D15" s="36"/>
      <c r="E15" s="29" t="s">
        <v>31</v>
      </c>
      <c r="F15" s="36"/>
      <c r="G15" s="36"/>
      <c r="H15" s="36"/>
      <c r="I15" s="104" t="s">
        <v>32</v>
      </c>
      <c r="J15" s="29" t="s">
        <v>20</v>
      </c>
      <c r="K15" s="39"/>
    </row>
    <row r="16" spans="2:11" s="1" customFormat="1" ht="6.75" customHeight="1">
      <c r="B16" s="35"/>
      <c r="C16" s="36"/>
      <c r="D16" s="36"/>
      <c r="E16" s="36"/>
      <c r="F16" s="36"/>
      <c r="G16" s="36"/>
      <c r="H16" s="36"/>
      <c r="I16" s="103"/>
      <c r="J16" s="36"/>
      <c r="K16" s="39"/>
    </row>
    <row r="17" spans="2:11" s="1" customFormat="1" ht="14.25" customHeight="1">
      <c r="B17" s="35"/>
      <c r="C17" s="36"/>
      <c r="D17" s="31" t="s">
        <v>33</v>
      </c>
      <c r="E17" s="36"/>
      <c r="F17" s="36"/>
      <c r="G17" s="36"/>
      <c r="H17" s="36"/>
      <c r="I17" s="104" t="s">
        <v>30</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104" t="s">
        <v>32</v>
      </c>
      <c r="J18" s="29">
        <f>IF('Rekapitulace stavby'!AN14="Vyplň údaj","",IF('Rekapitulace stavby'!AN14="","",'Rekapitulace stavby'!AN14))</f>
      </c>
      <c r="K18" s="39"/>
    </row>
    <row r="19" spans="2:11" s="1" customFormat="1" ht="6.75" customHeight="1">
      <c r="B19" s="35"/>
      <c r="C19" s="36"/>
      <c r="D19" s="36"/>
      <c r="E19" s="36"/>
      <c r="F19" s="36"/>
      <c r="G19" s="36"/>
      <c r="H19" s="36"/>
      <c r="I19" s="103"/>
      <c r="J19" s="36"/>
      <c r="K19" s="39"/>
    </row>
    <row r="20" spans="2:11" s="1" customFormat="1" ht="14.25" customHeight="1">
      <c r="B20" s="35"/>
      <c r="C20" s="36"/>
      <c r="D20" s="31" t="s">
        <v>35</v>
      </c>
      <c r="E20" s="36"/>
      <c r="F20" s="36"/>
      <c r="G20" s="36"/>
      <c r="H20" s="36"/>
      <c r="I20" s="104" t="s">
        <v>30</v>
      </c>
      <c r="J20" s="29">
        <f>IF('Rekapitulace stavby'!AN16="","",'Rekapitulace stavby'!AN16)</f>
      </c>
      <c r="K20" s="39"/>
    </row>
    <row r="21" spans="2:11" s="1" customFormat="1" ht="18" customHeight="1">
      <c r="B21" s="35"/>
      <c r="C21" s="36"/>
      <c r="D21" s="36"/>
      <c r="E21" s="29" t="str">
        <f>IF('Rekapitulace stavby'!E17="","",'Rekapitulace stavby'!E17)</f>
        <v> </v>
      </c>
      <c r="F21" s="36"/>
      <c r="G21" s="36"/>
      <c r="H21" s="36"/>
      <c r="I21" s="104" t="s">
        <v>32</v>
      </c>
      <c r="J21" s="29">
        <f>IF('Rekapitulace stavby'!AN17="","",'Rekapitulace stavby'!AN17)</f>
      </c>
      <c r="K21" s="39"/>
    </row>
    <row r="22" spans="2:11" s="1" customFormat="1" ht="6.75" customHeight="1">
      <c r="B22" s="35"/>
      <c r="C22" s="36"/>
      <c r="D22" s="36"/>
      <c r="E22" s="36"/>
      <c r="F22" s="36"/>
      <c r="G22" s="36"/>
      <c r="H22" s="36"/>
      <c r="I22" s="103"/>
      <c r="J22" s="36"/>
      <c r="K22" s="39"/>
    </row>
    <row r="23" spans="2:11" s="1" customFormat="1" ht="14.25" customHeight="1">
      <c r="B23" s="35"/>
      <c r="C23" s="36"/>
      <c r="D23" s="31" t="s">
        <v>37</v>
      </c>
      <c r="E23" s="36"/>
      <c r="F23" s="36"/>
      <c r="G23" s="36"/>
      <c r="H23" s="36"/>
      <c r="I23" s="103"/>
      <c r="J23" s="36"/>
      <c r="K23" s="39"/>
    </row>
    <row r="24" spans="2:11" s="7" customFormat="1" ht="20.25" customHeight="1">
      <c r="B24" s="106"/>
      <c r="C24" s="107"/>
      <c r="D24" s="107"/>
      <c r="E24" s="376" t="s">
        <v>20</v>
      </c>
      <c r="F24" s="383"/>
      <c r="G24" s="383"/>
      <c r="H24" s="383"/>
      <c r="I24" s="108"/>
      <c r="J24" s="107"/>
      <c r="K24" s="109"/>
    </row>
    <row r="25" spans="2:11" s="1" customFormat="1" ht="6.75" customHeight="1">
      <c r="B25" s="35"/>
      <c r="C25" s="36"/>
      <c r="D25" s="36"/>
      <c r="E25" s="36"/>
      <c r="F25" s="36"/>
      <c r="G25" s="36"/>
      <c r="H25" s="36"/>
      <c r="I25" s="103"/>
      <c r="J25" s="36"/>
      <c r="K25" s="39"/>
    </row>
    <row r="26" spans="2:11" s="1" customFormat="1" ht="6.75" customHeight="1">
      <c r="B26" s="35"/>
      <c r="C26" s="36"/>
      <c r="D26" s="62"/>
      <c r="E26" s="62"/>
      <c r="F26" s="62"/>
      <c r="G26" s="62"/>
      <c r="H26" s="62"/>
      <c r="I26" s="110"/>
      <c r="J26" s="62"/>
      <c r="K26" s="111"/>
    </row>
    <row r="27" spans="2:11" s="1" customFormat="1" ht="24.75" customHeight="1">
      <c r="B27" s="35"/>
      <c r="C27" s="36"/>
      <c r="D27" s="112" t="s">
        <v>38</v>
      </c>
      <c r="E27" s="36"/>
      <c r="F27" s="36"/>
      <c r="G27" s="36"/>
      <c r="H27" s="36"/>
      <c r="I27" s="103"/>
      <c r="J27" s="113">
        <f>ROUND(J81,2)</f>
        <v>0</v>
      </c>
      <c r="K27" s="39"/>
    </row>
    <row r="28" spans="2:11" s="1" customFormat="1" ht="6.75" customHeight="1">
      <c r="B28" s="35"/>
      <c r="C28" s="36"/>
      <c r="D28" s="62"/>
      <c r="E28" s="62"/>
      <c r="F28" s="62"/>
      <c r="G28" s="62"/>
      <c r="H28" s="62"/>
      <c r="I28" s="110"/>
      <c r="J28" s="62"/>
      <c r="K28" s="111"/>
    </row>
    <row r="29" spans="2:11" s="1" customFormat="1" ht="14.25" customHeight="1">
      <c r="B29" s="35"/>
      <c r="C29" s="36"/>
      <c r="D29" s="36"/>
      <c r="E29" s="36"/>
      <c r="F29" s="40" t="s">
        <v>40</v>
      </c>
      <c r="G29" s="36"/>
      <c r="H29" s="36"/>
      <c r="I29" s="114" t="s">
        <v>39</v>
      </c>
      <c r="J29" s="40" t="s">
        <v>41</v>
      </c>
      <c r="K29" s="39"/>
    </row>
    <row r="30" spans="2:11" s="1" customFormat="1" ht="14.25" customHeight="1">
      <c r="B30" s="35"/>
      <c r="C30" s="36"/>
      <c r="D30" s="43" t="s">
        <v>42</v>
      </c>
      <c r="E30" s="43" t="s">
        <v>43</v>
      </c>
      <c r="F30" s="115">
        <f>ROUND(SUM(BE81:BE215),2)</f>
        <v>0</v>
      </c>
      <c r="G30" s="36"/>
      <c r="H30" s="36"/>
      <c r="I30" s="116">
        <v>0.21</v>
      </c>
      <c r="J30" s="115">
        <f>ROUND(ROUND((SUM(BE81:BE215)),2)*I30,2)</f>
        <v>0</v>
      </c>
      <c r="K30" s="39"/>
    </row>
    <row r="31" spans="2:11" s="1" customFormat="1" ht="14.25" customHeight="1">
      <c r="B31" s="35"/>
      <c r="C31" s="36"/>
      <c r="D31" s="36"/>
      <c r="E31" s="43" t="s">
        <v>44</v>
      </c>
      <c r="F31" s="115">
        <f>ROUND(SUM(BF81:BF215),2)</f>
        <v>0</v>
      </c>
      <c r="G31" s="36"/>
      <c r="H31" s="36"/>
      <c r="I31" s="116">
        <v>0.15</v>
      </c>
      <c r="J31" s="115">
        <f>ROUND(ROUND((SUM(BF81:BF215)),2)*I31,2)</f>
        <v>0</v>
      </c>
      <c r="K31" s="39"/>
    </row>
    <row r="32" spans="2:11" s="1" customFormat="1" ht="14.25" customHeight="1" hidden="1">
      <c r="B32" s="35"/>
      <c r="C32" s="36"/>
      <c r="D32" s="36"/>
      <c r="E32" s="43" t="s">
        <v>45</v>
      </c>
      <c r="F32" s="115">
        <f>ROUND(SUM(BG81:BG215),2)</f>
        <v>0</v>
      </c>
      <c r="G32" s="36"/>
      <c r="H32" s="36"/>
      <c r="I32" s="116">
        <v>0.21</v>
      </c>
      <c r="J32" s="115">
        <v>0</v>
      </c>
      <c r="K32" s="39"/>
    </row>
    <row r="33" spans="2:11" s="1" customFormat="1" ht="14.25" customHeight="1" hidden="1">
      <c r="B33" s="35"/>
      <c r="C33" s="36"/>
      <c r="D33" s="36"/>
      <c r="E33" s="43" t="s">
        <v>46</v>
      </c>
      <c r="F33" s="115">
        <f>ROUND(SUM(BH81:BH215),2)</f>
        <v>0</v>
      </c>
      <c r="G33" s="36"/>
      <c r="H33" s="36"/>
      <c r="I33" s="116">
        <v>0.15</v>
      </c>
      <c r="J33" s="115">
        <v>0</v>
      </c>
      <c r="K33" s="39"/>
    </row>
    <row r="34" spans="2:11" s="1" customFormat="1" ht="14.25" customHeight="1" hidden="1">
      <c r="B34" s="35"/>
      <c r="C34" s="36"/>
      <c r="D34" s="36"/>
      <c r="E34" s="43" t="s">
        <v>47</v>
      </c>
      <c r="F34" s="115">
        <f>ROUND(SUM(BI81:BI215),2)</f>
        <v>0</v>
      </c>
      <c r="G34" s="36"/>
      <c r="H34" s="36"/>
      <c r="I34" s="116">
        <v>0</v>
      </c>
      <c r="J34" s="115">
        <v>0</v>
      </c>
      <c r="K34" s="39"/>
    </row>
    <row r="35" spans="2:11" s="1" customFormat="1" ht="6.75" customHeight="1">
      <c r="B35" s="35"/>
      <c r="C35" s="36"/>
      <c r="D35" s="36"/>
      <c r="E35" s="36"/>
      <c r="F35" s="36"/>
      <c r="G35" s="36"/>
      <c r="H35" s="36"/>
      <c r="I35" s="103"/>
      <c r="J35" s="36"/>
      <c r="K35" s="39"/>
    </row>
    <row r="36" spans="2:11" s="1" customFormat="1" ht="24.75" customHeight="1">
      <c r="B36" s="35"/>
      <c r="C36" s="117"/>
      <c r="D36" s="118" t="s">
        <v>48</v>
      </c>
      <c r="E36" s="66"/>
      <c r="F36" s="66"/>
      <c r="G36" s="119" t="s">
        <v>49</v>
      </c>
      <c r="H36" s="120" t="s">
        <v>50</v>
      </c>
      <c r="I36" s="121"/>
      <c r="J36" s="122">
        <f>SUM(J27:J34)</f>
        <v>0</v>
      </c>
      <c r="K36" s="123"/>
    </row>
    <row r="37" spans="2:11" s="1" customFormat="1" ht="14.25" customHeight="1">
      <c r="B37" s="50"/>
      <c r="C37" s="51"/>
      <c r="D37" s="51"/>
      <c r="E37" s="51"/>
      <c r="F37" s="51"/>
      <c r="G37" s="51"/>
      <c r="H37" s="51"/>
      <c r="I37" s="124"/>
      <c r="J37" s="51"/>
      <c r="K37" s="52"/>
    </row>
    <row r="41" spans="2:11" s="1" customFormat="1" ht="6.75" customHeight="1">
      <c r="B41" s="53"/>
      <c r="C41" s="54"/>
      <c r="D41" s="54"/>
      <c r="E41" s="54"/>
      <c r="F41" s="54"/>
      <c r="G41" s="54"/>
      <c r="H41" s="54"/>
      <c r="I41" s="125"/>
      <c r="J41" s="54"/>
      <c r="K41" s="126"/>
    </row>
    <row r="42" spans="2:11" s="1" customFormat="1" ht="36.75" customHeight="1">
      <c r="B42" s="35"/>
      <c r="C42" s="24" t="s">
        <v>103</v>
      </c>
      <c r="D42" s="36"/>
      <c r="E42" s="36"/>
      <c r="F42" s="36"/>
      <c r="G42" s="36"/>
      <c r="H42" s="36"/>
      <c r="I42" s="103"/>
      <c r="J42" s="36"/>
      <c r="K42" s="39"/>
    </row>
    <row r="43" spans="2:11" s="1" customFormat="1" ht="6.75" customHeight="1">
      <c r="B43" s="35"/>
      <c r="C43" s="36"/>
      <c r="D43" s="36"/>
      <c r="E43" s="36"/>
      <c r="F43" s="36"/>
      <c r="G43" s="36"/>
      <c r="H43" s="36"/>
      <c r="I43" s="103"/>
      <c r="J43" s="36"/>
      <c r="K43" s="39"/>
    </row>
    <row r="44" spans="2:11" s="1" customFormat="1" ht="14.25" customHeight="1">
      <c r="B44" s="35"/>
      <c r="C44" s="31" t="s">
        <v>16</v>
      </c>
      <c r="D44" s="36"/>
      <c r="E44" s="36"/>
      <c r="F44" s="36"/>
      <c r="G44" s="36"/>
      <c r="H44" s="36"/>
      <c r="I44" s="103"/>
      <c r="J44" s="36"/>
      <c r="K44" s="39"/>
    </row>
    <row r="45" spans="2:11" s="1" customFormat="1" ht="20.25" customHeight="1">
      <c r="B45" s="35"/>
      <c r="C45" s="36"/>
      <c r="D45" s="36"/>
      <c r="E45" s="381" t="str">
        <f>E7</f>
        <v>PARKOVIŠTĚ OA U BUDOVY B, KZ a.s. - NEMOCNICE MOST, o.z.</v>
      </c>
      <c r="F45" s="366"/>
      <c r="G45" s="366"/>
      <c r="H45" s="366"/>
      <c r="I45" s="103"/>
      <c r="J45" s="36"/>
      <c r="K45" s="39"/>
    </row>
    <row r="46" spans="2:11" s="1" customFormat="1" ht="14.25" customHeight="1">
      <c r="B46" s="35"/>
      <c r="C46" s="31" t="s">
        <v>101</v>
      </c>
      <c r="D46" s="36"/>
      <c r="E46" s="36"/>
      <c r="F46" s="36"/>
      <c r="G46" s="36"/>
      <c r="H46" s="36"/>
      <c r="I46" s="103"/>
      <c r="J46" s="36"/>
      <c r="K46" s="39"/>
    </row>
    <row r="47" spans="2:11" s="1" customFormat="1" ht="21.75" customHeight="1">
      <c r="B47" s="35"/>
      <c r="C47" s="36"/>
      <c r="D47" s="36"/>
      <c r="E47" s="382" t="str">
        <f>E9</f>
        <v>301 - SO 301 VODOHOSPODÁŘSKÉ OBJEKTY</v>
      </c>
      <c r="F47" s="366"/>
      <c r="G47" s="366"/>
      <c r="H47" s="366"/>
      <c r="I47" s="103"/>
      <c r="J47" s="36"/>
      <c r="K47" s="39"/>
    </row>
    <row r="48" spans="2:11" s="1" customFormat="1" ht="6.75" customHeight="1">
      <c r="B48" s="35"/>
      <c r="C48" s="36"/>
      <c r="D48" s="36"/>
      <c r="E48" s="36"/>
      <c r="F48" s="36"/>
      <c r="G48" s="36"/>
      <c r="H48" s="36"/>
      <c r="I48" s="103"/>
      <c r="J48" s="36"/>
      <c r="K48" s="39"/>
    </row>
    <row r="49" spans="2:11" s="1" customFormat="1" ht="18" customHeight="1">
      <c r="B49" s="35"/>
      <c r="C49" s="31" t="s">
        <v>23</v>
      </c>
      <c r="D49" s="36"/>
      <c r="E49" s="36"/>
      <c r="F49" s="29" t="str">
        <f>F12</f>
        <v> </v>
      </c>
      <c r="G49" s="36"/>
      <c r="H49" s="36"/>
      <c r="I49" s="104" t="s">
        <v>25</v>
      </c>
      <c r="J49" s="105" t="str">
        <f>IF(J12="","",J12)</f>
        <v>12.4.2016</v>
      </c>
      <c r="K49" s="39"/>
    </row>
    <row r="50" spans="2:11" s="1" customFormat="1" ht="6.75" customHeight="1">
      <c r="B50" s="35"/>
      <c r="C50" s="36"/>
      <c r="D50" s="36"/>
      <c r="E50" s="36"/>
      <c r="F50" s="36"/>
      <c r="G50" s="36"/>
      <c r="H50" s="36"/>
      <c r="I50" s="103"/>
      <c r="J50" s="36"/>
      <c r="K50" s="39"/>
    </row>
    <row r="51" spans="2:11" s="1" customFormat="1" ht="15">
      <c r="B51" s="35"/>
      <c r="C51" s="31" t="s">
        <v>29</v>
      </c>
      <c r="D51" s="36"/>
      <c r="E51" s="36"/>
      <c r="F51" s="29" t="str">
        <f>E15</f>
        <v>KRAJSKÁ ZDRAVOTNÍ a.s. ÚL</v>
      </c>
      <c r="G51" s="36"/>
      <c r="H51" s="36"/>
      <c r="I51" s="104" t="s">
        <v>35</v>
      </c>
      <c r="J51" s="29" t="str">
        <f>E21</f>
        <v> </v>
      </c>
      <c r="K51" s="39"/>
    </row>
    <row r="52" spans="2:11" s="1" customFormat="1" ht="14.25" customHeight="1">
      <c r="B52" s="35"/>
      <c r="C52" s="31" t="s">
        <v>33</v>
      </c>
      <c r="D52" s="36"/>
      <c r="E52" s="36"/>
      <c r="F52" s="29">
        <f>IF(E18="","",E18)</f>
      </c>
      <c r="G52" s="36"/>
      <c r="H52" s="36"/>
      <c r="I52" s="103"/>
      <c r="J52" s="36"/>
      <c r="K52" s="39"/>
    </row>
    <row r="53" spans="2:11" s="1" customFormat="1" ht="9.75" customHeight="1">
      <c r="B53" s="35"/>
      <c r="C53" s="36"/>
      <c r="D53" s="36"/>
      <c r="E53" s="36"/>
      <c r="F53" s="36"/>
      <c r="G53" s="36"/>
      <c r="H53" s="36"/>
      <c r="I53" s="103"/>
      <c r="J53" s="36"/>
      <c r="K53" s="39"/>
    </row>
    <row r="54" spans="2:11" s="1" customFormat="1" ht="29.25" customHeight="1">
      <c r="B54" s="35"/>
      <c r="C54" s="127" t="s">
        <v>104</v>
      </c>
      <c r="D54" s="117"/>
      <c r="E54" s="117"/>
      <c r="F54" s="117"/>
      <c r="G54" s="117"/>
      <c r="H54" s="117"/>
      <c r="I54" s="128"/>
      <c r="J54" s="129" t="s">
        <v>105</v>
      </c>
      <c r="K54" s="130"/>
    </row>
    <row r="55" spans="2:11" s="1" customFormat="1" ht="9.75" customHeight="1">
      <c r="B55" s="35"/>
      <c r="C55" s="36"/>
      <c r="D55" s="36"/>
      <c r="E55" s="36"/>
      <c r="F55" s="36"/>
      <c r="G55" s="36"/>
      <c r="H55" s="36"/>
      <c r="I55" s="103"/>
      <c r="J55" s="36"/>
      <c r="K55" s="39"/>
    </row>
    <row r="56" spans="2:47" s="1" customFormat="1" ht="29.25" customHeight="1">
      <c r="B56" s="35"/>
      <c r="C56" s="131" t="s">
        <v>106</v>
      </c>
      <c r="D56" s="36"/>
      <c r="E56" s="36"/>
      <c r="F56" s="36"/>
      <c r="G56" s="36"/>
      <c r="H56" s="36"/>
      <c r="I56" s="103"/>
      <c r="J56" s="113">
        <f>J81</f>
        <v>0</v>
      </c>
      <c r="K56" s="39"/>
      <c r="AU56" s="18" t="s">
        <v>107</v>
      </c>
    </row>
    <row r="57" spans="2:11" s="8" customFormat="1" ht="24.75" customHeight="1">
      <c r="B57" s="132"/>
      <c r="C57" s="133"/>
      <c r="D57" s="134" t="s">
        <v>160</v>
      </c>
      <c r="E57" s="135"/>
      <c r="F57" s="135"/>
      <c r="G57" s="135"/>
      <c r="H57" s="135"/>
      <c r="I57" s="136"/>
      <c r="J57" s="137">
        <f>J82</f>
        <v>0</v>
      </c>
      <c r="K57" s="138"/>
    </row>
    <row r="58" spans="2:11" s="9" customFormat="1" ht="19.5" customHeight="1">
      <c r="B58" s="139"/>
      <c r="C58" s="140"/>
      <c r="D58" s="141" t="s">
        <v>161</v>
      </c>
      <c r="E58" s="142"/>
      <c r="F58" s="142"/>
      <c r="G58" s="142"/>
      <c r="H58" s="142"/>
      <c r="I58" s="143"/>
      <c r="J58" s="144">
        <f>J83</f>
        <v>0</v>
      </c>
      <c r="K58" s="145"/>
    </row>
    <row r="59" spans="2:11" s="9" customFormat="1" ht="19.5" customHeight="1">
      <c r="B59" s="139"/>
      <c r="C59" s="140"/>
      <c r="D59" s="141" t="s">
        <v>164</v>
      </c>
      <c r="E59" s="142"/>
      <c r="F59" s="142"/>
      <c r="G59" s="142"/>
      <c r="H59" s="142"/>
      <c r="I59" s="143"/>
      <c r="J59" s="144">
        <f>J137</f>
        <v>0</v>
      </c>
      <c r="K59" s="145"/>
    </row>
    <row r="60" spans="2:11" s="9" customFormat="1" ht="19.5" customHeight="1">
      <c r="B60" s="139"/>
      <c r="C60" s="140"/>
      <c r="D60" s="141" t="s">
        <v>166</v>
      </c>
      <c r="E60" s="142"/>
      <c r="F60" s="142"/>
      <c r="G60" s="142"/>
      <c r="H60" s="142"/>
      <c r="I60" s="143"/>
      <c r="J60" s="144">
        <f>J141</f>
        <v>0</v>
      </c>
      <c r="K60" s="145"/>
    </row>
    <row r="61" spans="2:11" s="9" customFormat="1" ht="19.5" customHeight="1">
      <c r="B61" s="139"/>
      <c r="C61" s="140"/>
      <c r="D61" s="141" t="s">
        <v>169</v>
      </c>
      <c r="E61" s="142"/>
      <c r="F61" s="142"/>
      <c r="G61" s="142"/>
      <c r="H61" s="142"/>
      <c r="I61" s="143"/>
      <c r="J61" s="144">
        <f>J212</f>
        <v>0</v>
      </c>
      <c r="K61" s="145"/>
    </row>
    <row r="62" spans="2:11" s="1" customFormat="1" ht="21.75" customHeight="1">
      <c r="B62" s="35"/>
      <c r="C62" s="36"/>
      <c r="D62" s="36"/>
      <c r="E62" s="36"/>
      <c r="F62" s="36"/>
      <c r="G62" s="36"/>
      <c r="H62" s="36"/>
      <c r="I62" s="103"/>
      <c r="J62" s="36"/>
      <c r="K62" s="39"/>
    </row>
    <row r="63" spans="2:11" s="1" customFormat="1" ht="6.75" customHeight="1">
      <c r="B63" s="50"/>
      <c r="C63" s="51"/>
      <c r="D63" s="51"/>
      <c r="E63" s="51"/>
      <c r="F63" s="51"/>
      <c r="G63" s="51"/>
      <c r="H63" s="51"/>
      <c r="I63" s="124"/>
      <c r="J63" s="51"/>
      <c r="K63" s="52"/>
    </row>
    <row r="67" spans="2:12" s="1" customFormat="1" ht="6.75" customHeight="1">
      <c r="B67" s="53"/>
      <c r="C67" s="54"/>
      <c r="D67" s="54"/>
      <c r="E67" s="54"/>
      <c r="F67" s="54"/>
      <c r="G67" s="54"/>
      <c r="H67" s="54"/>
      <c r="I67" s="125"/>
      <c r="J67" s="54"/>
      <c r="K67" s="54"/>
      <c r="L67" s="35"/>
    </row>
    <row r="68" spans="2:12" s="1" customFormat="1" ht="36.75" customHeight="1">
      <c r="B68" s="35"/>
      <c r="C68" s="55" t="s">
        <v>112</v>
      </c>
      <c r="I68" s="146"/>
      <c r="L68" s="35"/>
    </row>
    <row r="69" spans="2:12" s="1" customFormat="1" ht="6.75" customHeight="1">
      <c r="B69" s="35"/>
      <c r="I69" s="146"/>
      <c r="L69" s="35"/>
    </row>
    <row r="70" spans="2:12" s="1" customFormat="1" ht="14.25" customHeight="1">
      <c r="B70" s="35"/>
      <c r="C70" s="57" t="s">
        <v>16</v>
      </c>
      <c r="I70" s="146"/>
      <c r="L70" s="35"/>
    </row>
    <row r="71" spans="2:12" s="1" customFormat="1" ht="20.25" customHeight="1">
      <c r="B71" s="35"/>
      <c r="E71" s="384" t="str">
        <f>E7</f>
        <v>PARKOVIŠTĚ OA U BUDOVY B, KZ a.s. - NEMOCNICE MOST, o.z.</v>
      </c>
      <c r="F71" s="361"/>
      <c r="G71" s="361"/>
      <c r="H71" s="361"/>
      <c r="I71" s="146"/>
      <c r="L71" s="35"/>
    </row>
    <row r="72" spans="2:12" s="1" customFormat="1" ht="14.25" customHeight="1">
      <c r="B72" s="35"/>
      <c r="C72" s="57" t="s">
        <v>101</v>
      </c>
      <c r="I72" s="146"/>
      <c r="L72" s="35"/>
    </row>
    <row r="73" spans="2:12" s="1" customFormat="1" ht="21.75" customHeight="1">
      <c r="B73" s="35"/>
      <c r="E73" s="358" t="str">
        <f>E9</f>
        <v>301 - SO 301 VODOHOSPODÁŘSKÉ OBJEKTY</v>
      </c>
      <c r="F73" s="361"/>
      <c r="G73" s="361"/>
      <c r="H73" s="361"/>
      <c r="I73" s="146"/>
      <c r="L73" s="35"/>
    </row>
    <row r="74" spans="2:12" s="1" customFormat="1" ht="6.75" customHeight="1">
      <c r="B74" s="35"/>
      <c r="I74" s="146"/>
      <c r="L74" s="35"/>
    </row>
    <row r="75" spans="2:12" s="1" customFormat="1" ht="18" customHeight="1">
      <c r="B75" s="35"/>
      <c r="C75" s="57" t="s">
        <v>23</v>
      </c>
      <c r="F75" s="147" t="str">
        <f>F12</f>
        <v> </v>
      </c>
      <c r="I75" s="148" t="s">
        <v>25</v>
      </c>
      <c r="J75" s="61" t="str">
        <f>IF(J12="","",J12)</f>
        <v>12.4.2016</v>
      </c>
      <c r="L75" s="35"/>
    </row>
    <row r="76" spans="2:12" s="1" customFormat="1" ht="6.75" customHeight="1">
      <c r="B76" s="35"/>
      <c r="I76" s="146"/>
      <c r="L76" s="35"/>
    </row>
    <row r="77" spans="2:12" s="1" customFormat="1" ht="15">
      <c r="B77" s="35"/>
      <c r="C77" s="57" t="s">
        <v>29</v>
      </c>
      <c r="F77" s="147" t="str">
        <f>E15</f>
        <v>KRAJSKÁ ZDRAVOTNÍ a.s. ÚL</v>
      </c>
      <c r="I77" s="148" t="s">
        <v>35</v>
      </c>
      <c r="J77" s="147" t="str">
        <f>E21</f>
        <v> </v>
      </c>
      <c r="L77" s="35"/>
    </row>
    <row r="78" spans="2:12" s="1" customFormat="1" ht="14.25" customHeight="1">
      <c r="B78" s="35"/>
      <c r="C78" s="57" t="s">
        <v>33</v>
      </c>
      <c r="F78" s="147">
        <f>IF(E18="","",E18)</f>
      </c>
      <c r="I78" s="146"/>
      <c r="L78" s="35"/>
    </row>
    <row r="79" spans="2:12" s="1" customFormat="1" ht="9.75" customHeight="1">
      <c r="B79" s="35"/>
      <c r="I79" s="146"/>
      <c r="L79" s="35"/>
    </row>
    <row r="80" spans="2:20" s="10" customFormat="1" ht="29.25" customHeight="1">
      <c r="B80" s="149"/>
      <c r="C80" s="150" t="s">
        <v>113</v>
      </c>
      <c r="D80" s="151" t="s">
        <v>57</v>
      </c>
      <c r="E80" s="151" t="s">
        <v>53</v>
      </c>
      <c r="F80" s="151" t="s">
        <v>114</v>
      </c>
      <c r="G80" s="151" t="s">
        <v>115</v>
      </c>
      <c r="H80" s="151" t="s">
        <v>116</v>
      </c>
      <c r="I80" s="152" t="s">
        <v>117</v>
      </c>
      <c r="J80" s="151" t="s">
        <v>105</v>
      </c>
      <c r="K80" s="153" t="s">
        <v>118</v>
      </c>
      <c r="L80" s="149"/>
      <c r="M80" s="68" t="s">
        <v>119</v>
      </c>
      <c r="N80" s="69" t="s">
        <v>42</v>
      </c>
      <c r="O80" s="69" t="s">
        <v>120</v>
      </c>
      <c r="P80" s="69" t="s">
        <v>121</v>
      </c>
      <c r="Q80" s="69" t="s">
        <v>122</v>
      </c>
      <c r="R80" s="69" t="s">
        <v>123</v>
      </c>
      <c r="S80" s="69" t="s">
        <v>124</v>
      </c>
      <c r="T80" s="70" t="s">
        <v>125</v>
      </c>
    </row>
    <row r="81" spans="2:63" s="1" customFormat="1" ht="29.25" customHeight="1">
      <c r="B81" s="35"/>
      <c r="C81" s="72" t="s">
        <v>106</v>
      </c>
      <c r="I81" s="146"/>
      <c r="J81" s="154">
        <f>BK81</f>
        <v>0</v>
      </c>
      <c r="L81" s="35"/>
      <c r="M81" s="71"/>
      <c r="N81" s="62"/>
      <c r="O81" s="62"/>
      <c r="P81" s="155">
        <f>P82</f>
        <v>0</v>
      </c>
      <c r="Q81" s="62"/>
      <c r="R81" s="155">
        <f>R82</f>
        <v>19.535255999999997</v>
      </c>
      <c r="S81" s="62"/>
      <c r="T81" s="156">
        <f>T82</f>
        <v>1.53</v>
      </c>
      <c r="AT81" s="18" t="s">
        <v>71</v>
      </c>
      <c r="AU81" s="18" t="s">
        <v>107</v>
      </c>
      <c r="BK81" s="157">
        <f>BK82</f>
        <v>0</v>
      </c>
    </row>
    <row r="82" spans="2:63" s="11" customFormat="1" ht="36.75" customHeight="1">
      <c r="B82" s="158"/>
      <c r="D82" s="159" t="s">
        <v>71</v>
      </c>
      <c r="E82" s="160" t="s">
        <v>175</v>
      </c>
      <c r="F82" s="160" t="s">
        <v>176</v>
      </c>
      <c r="I82" s="161"/>
      <c r="J82" s="162">
        <f>BK82</f>
        <v>0</v>
      </c>
      <c r="L82" s="158"/>
      <c r="M82" s="163"/>
      <c r="N82" s="164"/>
      <c r="O82" s="164"/>
      <c r="P82" s="165">
        <f>P83+P137+P141+P212</f>
        <v>0</v>
      </c>
      <c r="Q82" s="164"/>
      <c r="R82" s="165">
        <f>R83+R137+R141+R212</f>
        <v>19.535255999999997</v>
      </c>
      <c r="S82" s="164"/>
      <c r="T82" s="166">
        <f>T83+T137+T141+T212</f>
        <v>1.53</v>
      </c>
      <c r="AR82" s="159" t="s">
        <v>22</v>
      </c>
      <c r="AT82" s="167" t="s">
        <v>71</v>
      </c>
      <c r="AU82" s="167" t="s">
        <v>72</v>
      </c>
      <c r="AY82" s="159" t="s">
        <v>129</v>
      </c>
      <c r="BK82" s="168">
        <f>BK83+BK137+BK141+BK212</f>
        <v>0</v>
      </c>
    </row>
    <row r="83" spans="2:63" s="11" customFormat="1" ht="19.5" customHeight="1">
      <c r="B83" s="158"/>
      <c r="D83" s="169" t="s">
        <v>71</v>
      </c>
      <c r="E83" s="170" t="s">
        <v>22</v>
      </c>
      <c r="F83" s="170" t="s">
        <v>177</v>
      </c>
      <c r="I83" s="161"/>
      <c r="J83" s="171">
        <f>BK83</f>
        <v>0</v>
      </c>
      <c r="L83" s="158"/>
      <c r="M83" s="163"/>
      <c r="N83" s="164"/>
      <c r="O83" s="164"/>
      <c r="P83" s="165">
        <f>SUM(P84:P136)</f>
        <v>0</v>
      </c>
      <c r="Q83" s="164"/>
      <c r="R83" s="165">
        <f>SUM(R84:R136)</f>
        <v>16.880271999999998</v>
      </c>
      <c r="S83" s="164"/>
      <c r="T83" s="166">
        <f>SUM(T84:T136)</f>
        <v>0</v>
      </c>
      <c r="AR83" s="159" t="s">
        <v>22</v>
      </c>
      <c r="AT83" s="167" t="s">
        <v>71</v>
      </c>
      <c r="AU83" s="167" t="s">
        <v>22</v>
      </c>
      <c r="AY83" s="159" t="s">
        <v>129</v>
      </c>
      <c r="BK83" s="168">
        <f>SUM(BK84:BK136)</f>
        <v>0</v>
      </c>
    </row>
    <row r="84" spans="2:65" s="1" customFormat="1" ht="20.25" customHeight="1">
      <c r="B84" s="172"/>
      <c r="C84" s="173" t="s">
        <v>22</v>
      </c>
      <c r="D84" s="173" t="s">
        <v>132</v>
      </c>
      <c r="E84" s="174" t="s">
        <v>848</v>
      </c>
      <c r="F84" s="175" t="s">
        <v>849</v>
      </c>
      <c r="G84" s="176" t="s">
        <v>204</v>
      </c>
      <c r="H84" s="187">
        <v>63.2</v>
      </c>
      <c r="I84" s="178"/>
      <c r="J84" s="179">
        <f>ROUND(I84*H84,2)</f>
        <v>0</v>
      </c>
      <c r="K84" s="175" t="s">
        <v>135</v>
      </c>
      <c r="L84" s="35"/>
      <c r="M84" s="180" t="s">
        <v>20</v>
      </c>
      <c r="N84" s="181" t="s">
        <v>43</v>
      </c>
      <c r="O84" s="36"/>
      <c r="P84" s="182">
        <f>O84*H84</f>
        <v>0</v>
      </c>
      <c r="Q84" s="182">
        <v>0</v>
      </c>
      <c r="R84" s="182">
        <f>Q84*H84</f>
        <v>0</v>
      </c>
      <c r="S84" s="182">
        <v>0</v>
      </c>
      <c r="T84" s="183">
        <f>S84*H84</f>
        <v>0</v>
      </c>
      <c r="AR84" s="18" t="s">
        <v>158</v>
      </c>
      <c r="AT84" s="18" t="s">
        <v>132</v>
      </c>
      <c r="AU84" s="18" t="s">
        <v>79</v>
      </c>
      <c r="AY84" s="18" t="s">
        <v>129</v>
      </c>
      <c r="BE84" s="184">
        <f>IF(N84="základní",J84,0)</f>
        <v>0</v>
      </c>
      <c r="BF84" s="184">
        <f>IF(N84="snížená",J84,0)</f>
        <v>0</v>
      </c>
      <c r="BG84" s="184">
        <f>IF(N84="zákl. přenesená",J84,0)</f>
        <v>0</v>
      </c>
      <c r="BH84" s="184">
        <f>IF(N84="sníž. přenesená",J84,0)</f>
        <v>0</v>
      </c>
      <c r="BI84" s="184">
        <f>IF(N84="nulová",J84,0)</f>
        <v>0</v>
      </c>
      <c r="BJ84" s="18" t="s">
        <v>22</v>
      </c>
      <c r="BK84" s="184">
        <f>ROUND(I84*H84,2)</f>
        <v>0</v>
      </c>
      <c r="BL84" s="18" t="s">
        <v>158</v>
      </c>
      <c r="BM84" s="18" t="s">
        <v>850</v>
      </c>
    </row>
    <row r="85" spans="2:47" s="1" customFormat="1" ht="28.5" customHeight="1">
      <c r="B85" s="35"/>
      <c r="D85" s="185" t="s">
        <v>138</v>
      </c>
      <c r="F85" s="186" t="s">
        <v>851</v>
      </c>
      <c r="I85" s="146"/>
      <c r="L85" s="35"/>
      <c r="M85" s="64"/>
      <c r="N85" s="36"/>
      <c r="O85" s="36"/>
      <c r="P85" s="36"/>
      <c r="Q85" s="36"/>
      <c r="R85" s="36"/>
      <c r="S85" s="36"/>
      <c r="T85" s="65"/>
      <c r="AT85" s="18" t="s">
        <v>138</v>
      </c>
      <c r="AU85" s="18" t="s">
        <v>79</v>
      </c>
    </row>
    <row r="86" spans="2:47" s="1" customFormat="1" ht="222" customHeight="1">
      <c r="B86" s="35"/>
      <c r="D86" s="214" t="s">
        <v>183</v>
      </c>
      <c r="F86" s="215" t="s">
        <v>852</v>
      </c>
      <c r="I86" s="146"/>
      <c r="L86" s="35"/>
      <c r="M86" s="64"/>
      <c r="N86" s="36"/>
      <c r="O86" s="36"/>
      <c r="P86" s="36"/>
      <c r="Q86" s="36"/>
      <c r="R86" s="36"/>
      <c r="S86" s="36"/>
      <c r="T86" s="65"/>
      <c r="AT86" s="18" t="s">
        <v>183</v>
      </c>
      <c r="AU86" s="18" t="s">
        <v>79</v>
      </c>
    </row>
    <row r="87" spans="2:65" s="1" customFormat="1" ht="20.25" customHeight="1">
      <c r="B87" s="172"/>
      <c r="C87" s="173" t="s">
        <v>79</v>
      </c>
      <c r="D87" s="173" t="s">
        <v>132</v>
      </c>
      <c r="E87" s="174" t="s">
        <v>853</v>
      </c>
      <c r="F87" s="175" t="s">
        <v>854</v>
      </c>
      <c r="G87" s="176" t="s">
        <v>204</v>
      </c>
      <c r="H87" s="187">
        <v>31.6</v>
      </c>
      <c r="I87" s="178"/>
      <c r="J87" s="179">
        <f>ROUND(I87*H87,2)</f>
        <v>0</v>
      </c>
      <c r="K87" s="175" t="s">
        <v>135</v>
      </c>
      <c r="L87" s="35"/>
      <c r="M87" s="180" t="s">
        <v>20</v>
      </c>
      <c r="N87" s="181" t="s">
        <v>43</v>
      </c>
      <c r="O87" s="36"/>
      <c r="P87" s="182">
        <f>O87*H87</f>
        <v>0</v>
      </c>
      <c r="Q87" s="182">
        <v>0</v>
      </c>
      <c r="R87" s="182">
        <f>Q87*H87</f>
        <v>0</v>
      </c>
      <c r="S87" s="182">
        <v>0</v>
      </c>
      <c r="T87" s="183">
        <f>S87*H87</f>
        <v>0</v>
      </c>
      <c r="AR87" s="18" t="s">
        <v>158</v>
      </c>
      <c r="AT87" s="18" t="s">
        <v>132</v>
      </c>
      <c r="AU87" s="18" t="s">
        <v>79</v>
      </c>
      <c r="AY87" s="18" t="s">
        <v>129</v>
      </c>
      <c r="BE87" s="184">
        <f>IF(N87="základní",J87,0)</f>
        <v>0</v>
      </c>
      <c r="BF87" s="184">
        <f>IF(N87="snížená",J87,0)</f>
        <v>0</v>
      </c>
      <c r="BG87" s="184">
        <f>IF(N87="zákl. přenesená",J87,0)</f>
        <v>0</v>
      </c>
      <c r="BH87" s="184">
        <f>IF(N87="sníž. přenesená",J87,0)</f>
        <v>0</v>
      </c>
      <c r="BI87" s="184">
        <f>IF(N87="nulová",J87,0)</f>
        <v>0</v>
      </c>
      <c r="BJ87" s="18" t="s">
        <v>22</v>
      </c>
      <c r="BK87" s="184">
        <f>ROUND(I87*H87,2)</f>
        <v>0</v>
      </c>
      <c r="BL87" s="18" t="s">
        <v>158</v>
      </c>
      <c r="BM87" s="18" t="s">
        <v>855</v>
      </c>
    </row>
    <row r="88" spans="2:47" s="1" customFormat="1" ht="39.75" customHeight="1">
      <c r="B88" s="35"/>
      <c r="D88" s="185" t="s">
        <v>138</v>
      </c>
      <c r="F88" s="186" t="s">
        <v>856</v>
      </c>
      <c r="I88" s="146"/>
      <c r="L88" s="35"/>
      <c r="M88" s="64"/>
      <c r="N88" s="36"/>
      <c r="O88" s="36"/>
      <c r="P88" s="36"/>
      <c r="Q88" s="36"/>
      <c r="R88" s="36"/>
      <c r="S88" s="36"/>
      <c r="T88" s="65"/>
      <c r="AT88" s="18" t="s">
        <v>138</v>
      </c>
      <c r="AU88" s="18" t="s">
        <v>79</v>
      </c>
    </row>
    <row r="89" spans="2:47" s="1" customFormat="1" ht="222" customHeight="1">
      <c r="B89" s="35"/>
      <c r="D89" s="185" t="s">
        <v>183</v>
      </c>
      <c r="F89" s="216" t="s">
        <v>852</v>
      </c>
      <c r="I89" s="146"/>
      <c r="L89" s="35"/>
      <c r="M89" s="64"/>
      <c r="N89" s="36"/>
      <c r="O89" s="36"/>
      <c r="P89" s="36"/>
      <c r="Q89" s="36"/>
      <c r="R89" s="36"/>
      <c r="S89" s="36"/>
      <c r="T89" s="65"/>
      <c r="AT89" s="18" t="s">
        <v>183</v>
      </c>
      <c r="AU89" s="18" t="s">
        <v>79</v>
      </c>
    </row>
    <row r="90" spans="2:51" s="13" customFormat="1" ht="20.25" customHeight="1">
      <c r="B90" s="196"/>
      <c r="D90" s="214" t="s">
        <v>152</v>
      </c>
      <c r="F90" s="223" t="s">
        <v>857</v>
      </c>
      <c r="H90" s="224">
        <v>31.6</v>
      </c>
      <c r="I90" s="200"/>
      <c r="L90" s="196"/>
      <c r="M90" s="201"/>
      <c r="N90" s="202"/>
      <c r="O90" s="202"/>
      <c r="P90" s="202"/>
      <c r="Q90" s="202"/>
      <c r="R90" s="202"/>
      <c r="S90" s="202"/>
      <c r="T90" s="203"/>
      <c r="AT90" s="197" t="s">
        <v>152</v>
      </c>
      <c r="AU90" s="197" t="s">
        <v>79</v>
      </c>
      <c r="AV90" s="13" t="s">
        <v>79</v>
      </c>
      <c r="AW90" s="13" t="s">
        <v>4</v>
      </c>
      <c r="AX90" s="13" t="s">
        <v>22</v>
      </c>
      <c r="AY90" s="197" t="s">
        <v>129</v>
      </c>
    </row>
    <row r="91" spans="2:65" s="1" customFormat="1" ht="20.25" customHeight="1">
      <c r="B91" s="172"/>
      <c r="C91" s="173" t="s">
        <v>147</v>
      </c>
      <c r="D91" s="173" t="s">
        <v>132</v>
      </c>
      <c r="E91" s="174" t="s">
        <v>858</v>
      </c>
      <c r="F91" s="175" t="s">
        <v>859</v>
      </c>
      <c r="G91" s="176" t="s">
        <v>180</v>
      </c>
      <c r="H91" s="187">
        <v>180</v>
      </c>
      <c r="I91" s="178"/>
      <c r="J91" s="179">
        <f>ROUND(I91*H91,2)</f>
        <v>0</v>
      </c>
      <c r="K91" s="175" t="s">
        <v>135</v>
      </c>
      <c r="L91" s="35"/>
      <c r="M91" s="180" t="s">
        <v>20</v>
      </c>
      <c r="N91" s="181" t="s">
        <v>43</v>
      </c>
      <c r="O91" s="36"/>
      <c r="P91" s="182">
        <f>O91*H91</f>
        <v>0</v>
      </c>
      <c r="Q91" s="182">
        <v>0.00084</v>
      </c>
      <c r="R91" s="182">
        <f>Q91*H91</f>
        <v>0.1512</v>
      </c>
      <c r="S91" s="182">
        <v>0</v>
      </c>
      <c r="T91" s="183">
        <f>S91*H91</f>
        <v>0</v>
      </c>
      <c r="AR91" s="18" t="s">
        <v>158</v>
      </c>
      <c r="AT91" s="18" t="s">
        <v>132</v>
      </c>
      <c r="AU91" s="18" t="s">
        <v>79</v>
      </c>
      <c r="AY91" s="18" t="s">
        <v>129</v>
      </c>
      <c r="BE91" s="184">
        <f>IF(N91="základní",J91,0)</f>
        <v>0</v>
      </c>
      <c r="BF91" s="184">
        <f>IF(N91="snížená",J91,0)</f>
        <v>0</v>
      </c>
      <c r="BG91" s="184">
        <f>IF(N91="zákl. přenesená",J91,0)</f>
        <v>0</v>
      </c>
      <c r="BH91" s="184">
        <f>IF(N91="sníž. přenesená",J91,0)</f>
        <v>0</v>
      </c>
      <c r="BI91" s="184">
        <f>IF(N91="nulová",J91,0)</f>
        <v>0</v>
      </c>
      <c r="BJ91" s="18" t="s">
        <v>22</v>
      </c>
      <c r="BK91" s="184">
        <f>ROUND(I91*H91,2)</f>
        <v>0</v>
      </c>
      <c r="BL91" s="18" t="s">
        <v>158</v>
      </c>
      <c r="BM91" s="18" t="s">
        <v>860</v>
      </c>
    </row>
    <row r="92" spans="2:47" s="1" customFormat="1" ht="28.5" customHeight="1">
      <c r="B92" s="35"/>
      <c r="D92" s="185" t="s">
        <v>138</v>
      </c>
      <c r="F92" s="186" t="s">
        <v>861</v>
      </c>
      <c r="I92" s="146"/>
      <c r="L92" s="35"/>
      <c r="M92" s="64"/>
      <c r="N92" s="36"/>
      <c r="O92" s="36"/>
      <c r="P92" s="36"/>
      <c r="Q92" s="36"/>
      <c r="R92" s="36"/>
      <c r="S92" s="36"/>
      <c r="T92" s="65"/>
      <c r="AT92" s="18" t="s">
        <v>138</v>
      </c>
      <c r="AU92" s="18" t="s">
        <v>79</v>
      </c>
    </row>
    <row r="93" spans="2:47" s="1" customFormat="1" ht="165" customHeight="1">
      <c r="B93" s="35"/>
      <c r="D93" s="214" t="s">
        <v>183</v>
      </c>
      <c r="F93" s="215" t="s">
        <v>862</v>
      </c>
      <c r="I93" s="146"/>
      <c r="L93" s="35"/>
      <c r="M93" s="64"/>
      <c r="N93" s="36"/>
      <c r="O93" s="36"/>
      <c r="P93" s="36"/>
      <c r="Q93" s="36"/>
      <c r="R93" s="36"/>
      <c r="S93" s="36"/>
      <c r="T93" s="65"/>
      <c r="AT93" s="18" t="s">
        <v>183</v>
      </c>
      <c r="AU93" s="18" t="s">
        <v>79</v>
      </c>
    </row>
    <row r="94" spans="2:65" s="1" customFormat="1" ht="20.25" customHeight="1">
      <c r="B94" s="172"/>
      <c r="C94" s="173" t="s">
        <v>158</v>
      </c>
      <c r="D94" s="173" t="s">
        <v>132</v>
      </c>
      <c r="E94" s="174" t="s">
        <v>863</v>
      </c>
      <c r="F94" s="175" t="s">
        <v>864</v>
      </c>
      <c r="G94" s="176" t="s">
        <v>180</v>
      </c>
      <c r="H94" s="187">
        <v>180</v>
      </c>
      <c r="I94" s="178"/>
      <c r="J94" s="179">
        <f>ROUND(I94*H94,2)</f>
        <v>0</v>
      </c>
      <c r="K94" s="175" t="s">
        <v>135</v>
      </c>
      <c r="L94" s="35"/>
      <c r="M94" s="180" t="s">
        <v>20</v>
      </c>
      <c r="N94" s="181" t="s">
        <v>43</v>
      </c>
      <c r="O94" s="36"/>
      <c r="P94" s="182">
        <f>O94*H94</f>
        <v>0</v>
      </c>
      <c r="Q94" s="182">
        <v>0</v>
      </c>
      <c r="R94" s="182">
        <f>Q94*H94</f>
        <v>0</v>
      </c>
      <c r="S94" s="182">
        <v>0</v>
      </c>
      <c r="T94" s="183">
        <f>S94*H94</f>
        <v>0</v>
      </c>
      <c r="AR94" s="18" t="s">
        <v>158</v>
      </c>
      <c r="AT94" s="18" t="s">
        <v>132</v>
      </c>
      <c r="AU94" s="18" t="s">
        <v>79</v>
      </c>
      <c r="AY94" s="18" t="s">
        <v>129</v>
      </c>
      <c r="BE94" s="184">
        <f>IF(N94="základní",J94,0)</f>
        <v>0</v>
      </c>
      <c r="BF94" s="184">
        <f>IF(N94="snížená",J94,0)</f>
        <v>0</v>
      </c>
      <c r="BG94" s="184">
        <f>IF(N94="zákl. přenesená",J94,0)</f>
        <v>0</v>
      </c>
      <c r="BH94" s="184">
        <f>IF(N94="sníž. přenesená",J94,0)</f>
        <v>0</v>
      </c>
      <c r="BI94" s="184">
        <f>IF(N94="nulová",J94,0)</f>
        <v>0</v>
      </c>
      <c r="BJ94" s="18" t="s">
        <v>22</v>
      </c>
      <c r="BK94" s="184">
        <f>ROUND(I94*H94,2)</f>
        <v>0</v>
      </c>
      <c r="BL94" s="18" t="s">
        <v>158</v>
      </c>
      <c r="BM94" s="18" t="s">
        <v>865</v>
      </c>
    </row>
    <row r="95" spans="2:47" s="1" customFormat="1" ht="28.5" customHeight="1">
      <c r="B95" s="35"/>
      <c r="D95" s="214" t="s">
        <v>138</v>
      </c>
      <c r="F95" s="237" t="s">
        <v>866</v>
      </c>
      <c r="I95" s="146"/>
      <c r="L95" s="35"/>
      <c r="M95" s="64"/>
      <c r="N95" s="36"/>
      <c r="O95" s="36"/>
      <c r="P95" s="36"/>
      <c r="Q95" s="36"/>
      <c r="R95" s="36"/>
      <c r="S95" s="36"/>
      <c r="T95" s="65"/>
      <c r="AT95" s="18" t="s">
        <v>138</v>
      </c>
      <c r="AU95" s="18" t="s">
        <v>79</v>
      </c>
    </row>
    <row r="96" spans="2:65" s="1" customFormat="1" ht="20.25" customHeight="1">
      <c r="B96" s="172"/>
      <c r="C96" s="173" t="s">
        <v>128</v>
      </c>
      <c r="D96" s="173" t="s">
        <v>132</v>
      </c>
      <c r="E96" s="174" t="s">
        <v>867</v>
      </c>
      <c r="F96" s="175" t="s">
        <v>868</v>
      </c>
      <c r="G96" s="176" t="s">
        <v>204</v>
      </c>
      <c r="H96" s="187">
        <v>63.2</v>
      </c>
      <c r="I96" s="178"/>
      <c r="J96" s="179">
        <f>ROUND(I96*H96,2)</f>
        <v>0</v>
      </c>
      <c r="K96" s="175" t="s">
        <v>135</v>
      </c>
      <c r="L96" s="35"/>
      <c r="M96" s="180" t="s">
        <v>20</v>
      </c>
      <c r="N96" s="181" t="s">
        <v>43</v>
      </c>
      <c r="O96" s="36"/>
      <c r="P96" s="182">
        <f>O96*H96</f>
        <v>0</v>
      </c>
      <c r="Q96" s="182">
        <v>0.00046</v>
      </c>
      <c r="R96" s="182">
        <f>Q96*H96</f>
        <v>0.029072</v>
      </c>
      <c r="S96" s="182">
        <v>0</v>
      </c>
      <c r="T96" s="183">
        <f>S96*H96</f>
        <v>0</v>
      </c>
      <c r="AR96" s="18" t="s">
        <v>158</v>
      </c>
      <c r="AT96" s="18" t="s">
        <v>132</v>
      </c>
      <c r="AU96" s="18" t="s">
        <v>79</v>
      </c>
      <c r="AY96" s="18" t="s">
        <v>129</v>
      </c>
      <c r="BE96" s="184">
        <f>IF(N96="základní",J96,0)</f>
        <v>0</v>
      </c>
      <c r="BF96" s="184">
        <f>IF(N96="snížená",J96,0)</f>
        <v>0</v>
      </c>
      <c r="BG96" s="184">
        <f>IF(N96="zákl. přenesená",J96,0)</f>
        <v>0</v>
      </c>
      <c r="BH96" s="184">
        <f>IF(N96="sníž. přenesená",J96,0)</f>
        <v>0</v>
      </c>
      <c r="BI96" s="184">
        <f>IF(N96="nulová",J96,0)</f>
        <v>0</v>
      </c>
      <c r="BJ96" s="18" t="s">
        <v>22</v>
      </c>
      <c r="BK96" s="184">
        <f>ROUND(I96*H96,2)</f>
        <v>0</v>
      </c>
      <c r="BL96" s="18" t="s">
        <v>158</v>
      </c>
      <c r="BM96" s="18" t="s">
        <v>869</v>
      </c>
    </row>
    <row r="97" spans="2:47" s="1" customFormat="1" ht="28.5" customHeight="1">
      <c r="B97" s="35"/>
      <c r="D97" s="185" t="s">
        <v>138</v>
      </c>
      <c r="F97" s="186" t="s">
        <v>870</v>
      </c>
      <c r="I97" s="146"/>
      <c r="L97" s="35"/>
      <c r="M97" s="64"/>
      <c r="N97" s="36"/>
      <c r="O97" s="36"/>
      <c r="P97" s="36"/>
      <c r="Q97" s="36"/>
      <c r="R97" s="36"/>
      <c r="S97" s="36"/>
      <c r="T97" s="65"/>
      <c r="AT97" s="18" t="s">
        <v>138</v>
      </c>
      <c r="AU97" s="18" t="s">
        <v>79</v>
      </c>
    </row>
    <row r="98" spans="2:47" s="1" customFormat="1" ht="63" customHeight="1">
      <c r="B98" s="35"/>
      <c r="D98" s="214" t="s">
        <v>183</v>
      </c>
      <c r="F98" s="215" t="s">
        <v>871</v>
      </c>
      <c r="I98" s="146"/>
      <c r="L98" s="35"/>
      <c r="M98" s="64"/>
      <c r="N98" s="36"/>
      <c r="O98" s="36"/>
      <c r="P98" s="36"/>
      <c r="Q98" s="36"/>
      <c r="R98" s="36"/>
      <c r="S98" s="36"/>
      <c r="T98" s="65"/>
      <c r="AT98" s="18" t="s">
        <v>183</v>
      </c>
      <c r="AU98" s="18" t="s">
        <v>79</v>
      </c>
    </row>
    <row r="99" spans="2:65" s="1" customFormat="1" ht="20.25" customHeight="1">
      <c r="B99" s="172"/>
      <c r="C99" s="173" t="s">
        <v>213</v>
      </c>
      <c r="D99" s="173" t="s">
        <v>132</v>
      </c>
      <c r="E99" s="174" t="s">
        <v>872</v>
      </c>
      <c r="F99" s="175" t="s">
        <v>873</v>
      </c>
      <c r="G99" s="176" t="s">
        <v>204</v>
      </c>
      <c r="H99" s="187">
        <v>63.2</v>
      </c>
      <c r="I99" s="178"/>
      <c r="J99" s="179">
        <f>ROUND(I99*H99,2)</f>
        <v>0</v>
      </c>
      <c r="K99" s="175" t="s">
        <v>135</v>
      </c>
      <c r="L99" s="35"/>
      <c r="M99" s="180" t="s">
        <v>20</v>
      </c>
      <c r="N99" s="181" t="s">
        <v>43</v>
      </c>
      <c r="O99" s="36"/>
      <c r="P99" s="182">
        <f>O99*H99</f>
        <v>0</v>
      </c>
      <c r="Q99" s="182">
        <v>0</v>
      </c>
      <c r="R99" s="182">
        <f>Q99*H99</f>
        <v>0</v>
      </c>
      <c r="S99" s="182">
        <v>0</v>
      </c>
      <c r="T99" s="183">
        <f>S99*H99</f>
        <v>0</v>
      </c>
      <c r="AR99" s="18" t="s">
        <v>158</v>
      </c>
      <c r="AT99" s="18" t="s">
        <v>132</v>
      </c>
      <c r="AU99" s="18" t="s">
        <v>79</v>
      </c>
      <c r="AY99" s="18" t="s">
        <v>129</v>
      </c>
      <c r="BE99" s="184">
        <f>IF(N99="základní",J99,0)</f>
        <v>0</v>
      </c>
      <c r="BF99" s="184">
        <f>IF(N99="snížená",J99,0)</f>
        <v>0</v>
      </c>
      <c r="BG99" s="184">
        <f>IF(N99="zákl. přenesená",J99,0)</f>
        <v>0</v>
      </c>
      <c r="BH99" s="184">
        <f>IF(N99="sníž. přenesená",J99,0)</f>
        <v>0</v>
      </c>
      <c r="BI99" s="184">
        <f>IF(N99="nulová",J99,0)</f>
        <v>0</v>
      </c>
      <c r="BJ99" s="18" t="s">
        <v>22</v>
      </c>
      <c r="BK99" s="184">
        <f>ROUND(I99*H99,2)</f>
        <v>0</v>
      </c>
      <c r="BL99" s="18" t="s">
        <v>158</v>
      </c>
      <c r="BM99" s="18" t="s">
        <v>874</v>
      </c>
    </row>
    <row r="100" spans="2:47" s="1" customFormat="1" ht="28.5" customHeight="1">
      <c r="B100" s="35"/>
      <c r="D100" s="214" t="s">
        <v>138</v>
      </c>
      <c r="F100" s="237" t="s">
        <v>875</v>
      </c>
      <c r="I100" s="146"/>
      <c r="L100" s="35"/>
      <c r="M100" s="64"/>
      <c r="N100" s="36"/>
      <c r="O100" s="36"/>
      <c r="P100" s="36"/>
      <c r="Q100" s="36"/>
      <c r="R100" s="36"/>
      <c r="S100" s="36"/>
      <c r="T100" s="65"/>
      <c r="AT100" s="18" t="s">
        <v>138</v>
      </c>
      <c r="AU100" s="18" t="s">
        <v>79</v>
      </c>
    </row>
    <row r="101" spans="2:65" s="1" customFormat="1" ht="20.25" customHeight="1">
      <c r="B101" s="172"/>
      <c r="C101" s="173" t="s">
        <v>219</v>
      </c>
      <c r="D101" s="173" t="s">
        <v>132</v>
      </c>
      <c r="E101" s="174" t="s">
        <v>245</v>
      </c>
      <c r="F101" s="175" t="s">
        <v>246</v>
      </c>
      <c r="G101" s="176" t="s">
        <v>204</v>
      </c>
      <c r="H101" s="187">
        <v>63.2</v>
      </c>
      <c r="I101" s="178"/>
      <c r="J101" s="179">
        <f>ROUND(I101*H101,2)</f>
        <v>0</v>
      </c>
      <c r="K101" s="175" t="s">
        <v>135</v>
      </c>
      <c r="L101" s="35"/>
      <c r="M101" s="180" t="s">
        <v>20</v>
      </c>
      <c r="N101" s="181" t="s">
        <v>43</v>
      </c>
      <c r="O101" s="36"/>
      <c r="P101" s="182">
        <f>O101*H101</f>
        <v>0</v>
      </c>
      <c r="Q101" s="182">
        <v>0</v>
      </c>
      <c r="R101" s="182">
        <f>Q101*H101</f>
        <v>0</v>
      </c>
      <c r="S101" s="182">
        <v>0</v>
      </c>
      <c r="T101" s="183">
        <f>S101*H101</f>
        <v>0</v>
      </c>
      <c r="AR101" s="18" t="s">
        <v>158</v>
      </c>
      <c r="AT101" s="18" t="s">
        <v>132</v>
      </c>
      <c r="AU101" s="18" t="s">
        <v>79</v>
      </c>
      <c r="AY101" s="18" t="s">
        <v>129</v>
      </c>
      <c r="BE101" s="184">
        <f>IF(N101="základní",J101,0)</f>
        <v>0</v>
      </c>
      <c r="BF101" s="184">
        <f>IF(N101="snížená",J101,0)</f>
        <v>0</v>
      </c>
      <c r="BG101" s="184">
        <f>IF(N101="zákl. přenesená",J101,0)</f>
        <v>0</v>
      </c>
      <c r="BH101" s="184">
        <f>IF(N101="sníž. přenesená",J101,0)</f>
        <v>0</v>
      </c>
      <c r="BI101" s="184">
        <f>IF(N101="nulová",J101,0)</f>
        <v>0</v>
      </c>
      <c r="BJ101" s="18" t="s">
        <v>22</v>
      </c>
      <c r="BK101" s="184">
        <f>ROUND(I101*H101,2)</f>
        <v>0</v>
      </c>
      <c r="BL101" s="18" t="s">
        <v>158</v>
      </c>
      <c r="BM101" s="18" t="s">
        <v>876</v>
      </c>
    </row>
    <row r="102" spans="2:47" s="1" customFormat="1" ht="39.75" customHeight="1">
      <c r="B102" s="35"/>
      <c r="D102" s="185" t="s">
        <v>138</v>
      </c>
      <c r="F102" s="186" t="s">
        <v>248</v>
      </c>
      <c r="I102" s="146"/>
      <c r="L102" s="35"/>
      <c r="M102" s="64"/>
      <c r="N102" s="36"/>
      <c r="O102" s="36"/>
      <c r="P102" s="36"/>
      <c r="Q102" s="36"/>
      <c r="R102" s="36"/>
      <c r="S102" s="36"/>
      <c r="T102" s="65"/>
      <c r="AT102" s="18" t="s">
        <v>138</v>
      </c>
      <c r="AU102" s="18" t="s">
        <v>79</v>
      </c>
    </row>
    <row r="103" spans="2:47" s="1" customFormat="1" ht="96.75" customHeight="1">
      <c r="B103" s="35"/>
      <c r="D103" s="214" t="s">
        <v>183</v>
      </c>
      <c r="F103" s="215" t="s">
        <v>249</v>
      </c>
      <c r="I103" s="146"/>
      <c r="L103" s="35"/>
      <c r="M103" s="64"/>
      <c r="N103" s="36"/>
      <c r="O103" s="36"/>
      <c r="P103" s="36"/>
      <c r="Q103" s="36"/>
      <c r="R103" s="36"/>
      <c r="S103" s="36"/>
      <c r="T103" s="65"/>
      <c r="AT103" s="18" t="s">
        <v>183</v>
      </c>
      <c r="AU103" s="18" t="s">
        <v>79</v>
      </c>
    </row>
    <row r="104" spans="2:65" s="1" customFormat="1" ht="20.25" customHeight="1">
      <c r="B104" s="172"/>
      <c r="C104" s="173" t="s">
        <v>225</v>
      </c>
      <c r="D104" s="173" t="s">
        <v>132</v>
      </c>
      <c r="E104" s="174" t="s">
        <v>260</v>
      </c>
      <c r="F104" s="175" t="s">
        <v>261</v>
      </c>
      <c r="G104" s="176" t="s">
        <v>204</v>
      </c>
      <c r="H104" s="187">
        <v>25.54</v>
      </c>
      <c r="I104" s="178"/>
      <c r="J104" s="179">
        <f>ROUND(I104*H104,2)</f>
        <v>0</v>
      </c>
      <c r="K104" s="175" t="s">
        <v>135</v>
      </c>
      <c r="L104" s="35"/>
      <c r="M104" s="180" t="s">
        <v>20</v>
      </c>
      <c r="N104" s="181" t="s">
        <v>43</v>
      </c>
      <c r="O104" s="36"/>
      <c r="P104" s="182">
        <f>O104*H104</f>
        <v>0</v>
      </c>
      <c r="Q104" s="182">
        <v>0</v>
      </c>
      <c r="R104" s="182">
        <f>Q104*H104</f>
        <v>0</v>
      </c>
      <c r="S104" s="182">
        <v>0</v>
      </c>
      <c r="T104" s="183">
        <f>S104*H104</f>
        <v>0</v>
      </c>
      <c r="AR104" s="18" t="s">
        <v>158</v>
      </c>
      <c r="AT104" s="18" t="s">
        <v>132</v>
      </c>
      <c r="AU104" s="18" t="s">
        <v>79</v>
      </c>
      <c r="AY104" s="18" t="s">
        <v>129</v>
      </c>
      <c r="BE104" s="184">
        <f>IF(N104="základní",J104,0)</f>
        <v>0</v>
      </c>
      <c r="BF104" s="184">
        <f>IF(N104="snížená",J104,0)</f>
        <v>0</v>
      </c>
      <c r="BG104" s="184">
        <f>IF(N104="zákl. přenesená",J104,0)</f>
        <v>0</v>
      </c>
      <c r="BH104" s="184">
        <f>IF(N104="sníž. přenesená",J104,0)</f>
        <v>0</v>
      </c>
      <c r="BI104" s="184">
        <f>IF(N104="nulová",J104,0)</f>
        <v>0</v>
      </c>
      <c r="BJ104" s="18" t="s">
        <v>22</v>
      </c>
      <c r="BK104" s="184">
        <f>ROUND(I104*H104,2)</f>
        <v>0</v>
      </c>
      <c r="BL104" s="18" t="s">
        <v>158</v>
      </c>
      <c r="BM104" s="18" t="s">
        <v>877</v>
      </c>
    </row>
    <row r="105" spans="2:47" s="1" customFormat="1" ht="39.75" customHeight="1">
      <c r="B105" s="35"/>
      <c r="D105" s="185" t="s">
        <v>138</v>
      </c>
      <c r="F105" s="186" t="s">
        <v>263</v>
      </c>
      <c r="I105" s="146"/>
      <c r="L105" s="35"/>
      <c r="M105" s="64"/>
      <c r="N105" s="36"/>
      <c r="O105" s="36"/>
      <c r="P105" s="36"/>
      <c r="Q105" s="36"/>
      <c r="R105" s="36"/>
      <c r="S105" s="36"/>
      <c r="T105" s="65"/>
      <c r="AT105" s="18" t="s">
        <v>138</v>
      </c>
      <c r="AU105" s="18" t="s">
        <v>79</v>
      </c>
    </row>
    <row r="106" spans="2:47" s="1" customFormat="1" ht="210.75" customHeight="1">
      <c r="B106" s="35"/>
      <c r="D106" s="214" t="s">
        <v>183</v>
      </c>
      <c r="F106" s="215" t="s">
        <v>255</v>
      </c>
      <c r="I106" s="146"/>
      <c r="L106" s="35"/>
      <c r="M106" s="64"/>
      <c r="N106" s="36"/>
      <c r="O106" s="36"/>
      <c r="P106" s="36"/>
      <c r="Q106" s="36"/>
      <c r="R106" s="36"/>
      <c r="S106" s="36"/>
      <c r="T106" s="65"/>
      <c r="AT106" s="18" t="s">
        <v>183</v>
      </c>
      <c r="AU106" s="18" t="s">
        <v>79</v>
      </c>
    </row>
    <row r="107" spans="2:65" s="1" customFormat="1" ht="20.25" customHeight="1">
      <c r="B107" s="172"/>
      <c r="C107" s="173" t="s">
        <v>233</v>
      </c>
      <c r="D107" s="173" t="s">
        <v>132</v>
      </c>
      <c r="E107" s="174" t="s">
        <v>878</v>
      </c>
      <c r="F107" s="175" t="s">
        <v>879</v>
      </c>
      <c r="G107" s="176" t="s">
        <v>204</v>
      </c>
      <c r="H107" s="187">
        <v>25.54</v>
      </c>
      <c r="I107" s="178"/>
      <c r="J107" s="179">
        <f>ROUND(I107*H107,2)</f>
        <v>0</v>
      </c>
      <c r="K107" s="175" t="s">
        <v>135</v>
      </c>
      <c r="L107" s="35"/>
      <c r="M107" s="180" t="s">
        <v>20</v>
      </c>
      <c r="N107" s="181" t="s">
        <v>43</v>
      </c>
      <c r="O107" s="36"/>
      <c r="P107" s="182">
        <f>O107*H107</f>
        <v>0</v>
      </c>
      <c r="Q107" s="182">
        <v>0</v>
      </c>
      <c r="R107" s="182">
        <f>Q107*H107</f>
        <v>0</v>
      </c>
      <c r="S107" s="182">
        <v>0</v>
      </c>
      <c r="T107" s="183">
        <f>S107*H107</f>
        <v>0</v>
      </c>
      <c r="AR107" s="18" t="s">
        <v>158</v>
      </c>
      <c r="AT107" s="18" t="s">
        <v>132</v>
      </c>
      <c r="AU107" s="18" t="s">
        <v>79</v>
      </c>
      <c r="AY107" s="18" t="s">
        <v>129</v>
      </c>
      <c r="BE107" s="184">
        <f>IF(N107="základní",J107,0)</f>
        <v>0</v>
      </c>
      <c r="BF107" s="184">
        <f>IF(N107="snížená",J107,0)</f>
        <v>0</v>
      </c>
      <c r="BG107" s="184">
        <f>IF(N107="zákl. přenesená",J107,0)</f>
        <v>0</v>
      </c>
      <c r="BH107" s="184">
        <f>IF(N107="sníž. přenesená",J107,0)</f>
        <v>0</v>
      </c>
      <c r="BI107" s="184">
        <f>IF(N107="nulová",J107,0)</f>
        <v>0</v>
      </c>
      <c r="BJ107" s="18" t="s">
        <v>22</v>
      </c>
      <c r="BK107" s="184">
        <f>ROUND(I107*H107,2)</f>
        <v>0</v>
      </c>
      <c r="BL107" s="18" t="s">
        <v>158</v>
      </c>
      <c r="BM107" s="18" t="s">
        <v>880</v>
      </c>
    </row>
    <row r="108" spans="2:47" s="1" customFormat="1" ht="28.5" customHeight="1">
      <c r="B108" s="35"/>
      <c r="D108" s="185" t="s">
        <v>138</v>
      </c>
      <c r="F108" s="186" t="s">
        <v>881</v>
      </c>
      <c r="I108" s="146"/>
      <c r="L108" s="35"/>
      <c r="M108" s="64"/>
      <c r="N108" s="36"/>
      <c r="O108" s="36"/>
      <c r="P108" s="36"/>
      <c r="Q108" s="36"/>
      <c r="R108" s="36"/>
      <c r="S108" s="36"/>
      <c r="T108" s="65"/>
      <c r="AT108" s="18" t="s">
        <v>138</v>
      </c>
      <c r="AU108" s="18" t="s">
        <v>79</v>
      </c>
    </row>
    <row r="109" spans="2:47" s="1" customFormat="1" ht="153.75" customHeight="1">
      <c r="B109" s="35"/>
      <c r="D109" s="185" t="s">
        <v>183</v>
      </c>
      <c r="F109" s="216" t="s">
        <v>277</v>
      </c>
      <c r="I109" s="146"/>
      <c r="L109" s="35"/>
      <c r="M109" s="64"/>
      <c r="N109" s="36"/>
      <c r="O109" s="36"/>
      <c r="P109" s="36"/>
      <c r="Q109" s="36"/>
      <c r="R109" s="36"/>
      <c r="S109" s="36"/>
      <c r="T109" s="65"/>
      <c r="AT109" s="18" t="s">
        <v>183</v>
      </c>
      <c r="AU109" s="18" t="s">
        <v>79</v>
      </c>
    </row>
    <row r="110" spans="2:51" s="12" customFormat="1" ht="20.25" customHeight="1">
      <c r="B110" s="188"/>
      <c r="D110" s="185" t="s">
        <v>152</v>
      </c>
      <c r="E110" s="189" t="s">
        <v>20</v>
      </c>
      <c r="F110" s="190" t="s">
        <v>882</v>
      </c>
      <c r="H110" s="191" t="s">
        <v>20</v>
      </c>
      <c r="I110" s="192"/>
      <c r="L110" s="188"/>
      <c r="M110" s="193"/>
      <c r="N110" s="194"/>
      <c r="O110" s="194"/>
      <c r="P110" s="194"/>
      <c r="Q110" s="194"/>
      <c r="R110" s="194"/>
      <c r="S110" s="194"/>
      <c r="T110" s="195"/>
      <c r="AT110" s="191" t="s">
        <v>152</v>
      </c>
      <c r="AU110" s="191" t="s">
        <v>79</v>
      </c>
      <c r="AV110" s="12" t="s">
        <v>22</v>
      </c>
      <c r="AW110" s="12" t="s">
        <v>36</v>
      </c>
      <c r="AX110" s="12" t="s">
        <v>72</v>
      </c>
      <c r="AY110" s="191" t="s">
        <v>129</v>
      </c>
    </row>
    <row r="111" spans="2:51" s="12" customFormat="1" ht="20.25" customHeight="1">
      <c r="B111" s="188"/>
      <c r="D111" s="185" t="s">
        <v>152</v>
      </c>
      <c r="E111" s="189" t="s">
        <v>20</v>
      </c>
      <c r="F111" s="190" t="s">
        <v>883</v>
      </c>
      <c r="H111" s="191" t="s">
        <v>20</v>
      </c>
      <c r="I111" s="192"/>
      <c r="L111" s="188"/>
      <c r="M111" s="193"/>
      <c r="N111" s="194"/>
      <c r="O111" s="194"/>
      <c r="P111" s="194"/>
      <c r="Q111" s="194"/>
      <c r="R111" s="194"/>
      <c r="S111" s="194"/>
      <c r="T111" s="195"/>
      <c r="AT111" s="191" t="s">
        <v>152</v>
      </c>
      <c r="AU111" s="191" t="s">
        <v>79</v>
      </c>
      <c r="AV111" s="12" t="s">
        <v>22</v>
      </c>
      <c r="AW111" s="12" t="s">
        <v>36</v>
      </c>
      <c r="AX111" s="12" t="s">
        <v>72</v>
      </c>
      <c r="AY111" s="191" t="s">
        <v>129</v>
      </c>
    </row>
    <row r="112" spans="2:51" s="13" customFormat="1" ht="20.25" customHeight="1">
      <c r="B112" s="196"/>
      <c r="D112" s="185" t="s">
        <v>152</v>
      </c>
      <c r="E112" s="197" t="s">
        <v>20</v>
      </c>
      <c r="F112" s="198" t="s">
        <v>504</v>
      </c>
      <c r="H112" s="199">
        <v>16</v>
      </c>
      <c r="I112" s="200"/>
      <c r="L112" s="196"/>
      <c r="M112" s="201"/>
      <c r="N112" s="202"/>
      <c r="O112" s="202"/>
      <c r="P112" s="202"/>
      <c r="Q112" s="202"/>
      <c r="R112" s="202"/>
      <c r="S112" s="202"/>
      <c r="T112" s="203"/>
      <c r="AT112" s="197" t="s">
        <v>152</v>
      </c>
      <c r="AU112" s="197" t="s">
        <v>79</v>
      </c>
      <c r="AV112" s="13" t="s">
        <v>79</v>
      </c>
      <c r="AW112" s="13" t="s">
        <v>36</v>
      </c>
      <c r="AX112" s="13" t="s">
        <v>72</v>
      </c>
      <c r="AY112" s="197" t="s">
        <v>129</v>
      </c>
    </row>
    <row r="113" spans="2:51" s="12" customFormat="1" ht="20.25" customHeight="1">
      <c r="B113" s="188"/>
      <c r="D113" s="185" t="s">
        <v>152</v>
      </c>
      <c r="E113" s="189" t="s">
        <v>20</v>
      </c>
      <c r="F113" s="190" t="s">
        <v>884</v>
      </c>
      <c r="H113" s="191" t="s">
        <v>20</v>
      </c>
      <c r="I113" s="192"/>
      <c r="L113" s="188"/>
      <c r="M113" s="193"/>
      <c r="N113" s="194"/>
      <c r="O113" s="194"/>
      <c r="P113" s="194"/>
      <c r="Q113" s="194"/>
      <c r="R113" s="194"/>
      <c r="S113" s="194"/>
      <c r="T113" s="195"/>
      <c r="AT113" s="191" t="s">
        <v>152</v>
      </c>
      <c r="AU113" s="191" t="s">
        <v>79</v>
      </c>
      <c r="AV113" s="12" t="s">
        <v>22</v>
      </c>
      <c r="AW113" s="12" t="s">
        <v>36</v>
      </c>
      <c r="AX113" s="12" t="s">
        <v>72</v>
      </c>
      <c r="AY113" s="191" t="s">
        <v>129</v>
      </c>
    </row>
    <row r="114" spans="2:51" s="13" customFormat="1" ht="20.25" customHeight="1">
      <c r="B114" s="196"/>
      <c r="D114" s="185" t="s">
        <v>152</v>
      </c>
      <c r="E114" s="197" t="s">
        <v>20</v>
      </c>
      <c r="F114" s="198" t="s">
        <v>885</v>
      </c>
      <c r="H114" s="199">
        <v>9.54</v>
      </c>
      <c r="I114" s="200"/>
      <c r="L114" s="196"/>
      <c r="M114" s="201"/>
      <c r="N114" s="202"/>
      <c r="O114" s="202"/>
      <c r="P114" s="202"/>
      <c r="Q114" s="202"/>
      <c r="R114" s="202"/>
      <c r="S114" s="202"/>
      <c r="T114" s="203"/>
      <c r="AT114" s="197" t="s">
        <v>152</v>
      </c>
      <c r="AU114" s="197" t="s">
        <v>79</v>
      </c>
      <c r="AV114" s="13" t="s">
        <v>79</v>
      </c>
      <c r="AW114" s="13" t="s">
        <v>36</v>
      </c>
      <c r="AX114" s="13" t="s">
        <v>72</v>
      </c>
      <c r="AY114" s="197" t="s">
        <v>129</v>
      </c>
    </row>
    <row r="115" spans="2:51" s="14" customFormat="1" ht="20.25" customHeight="1">
      <c r="B115" s="204"/>
      <c r="D115" s="214" t="s">
        <v>152</v>
      </c>
      <c r="E115" s="217" t="s">
        <v>20</v>
      </c>
      <c r="F115" s="218" t="s">
        <v>157</v>
      </c>
      <c r="H115" s="219">
        <v>25.54</v>
      </c>
      <c r="I115" s="208"/>
      <c r="L115" s="204"/>
      <c r="M115" s="220"/>
      <c r="N115" s="221"/>
      <c r="O115" s="221"/>
      <c r="P115" s="221"/>
      <c r="Q115" s="221"/>
      <c r="R115" s="221"/>
      <c r="S115" s="221"/>
      <c r="T115" s="222"/>
      <c r="AT115" s="212" t="s">
        <v>152</v>
      </c>
      <c r="AU115" s="212" t="s">
        <v>79</v>
      </c>
      <c r="AV115" s="14" t="s">
        <v>158</v>
      </c>
      <c r="AW115" s="14" t="s">
        <v>36</v>
      </c>
      <c r="AX115" s="14" t="s">
        <v>22</v>
      </c>
      <c r="AY115" s="212" t="s">
        <v>129</v>
      </c>
    </row>
    <row r="116" spans="2:65" s="1" customFormat="1" ht="20.25" customHeight="1">
      <c r="B116" s="172"/>
      <c r="C116" s="173" t="s">
        <v>27</v>
      </c>
      <c r="D116" s="173" t="s">
        <v>132</v>
      </c>
      <c r="E116" s="174" t="s">
        <v>291</v>
      </c>
      <c r="F116" s="175" t="s">
        <v>292</v>
      </c>
      <c r="G116" s="176" t="s">
        <v>204</v>
      </c>
      <c r="H116" s="187">
        <v>25.54</v>
      </c>
      <c r="I116" s="178"/>
      <c r="J116" s="179">
        <f>ROUND(I116*H116,2)</f>
        <v>0</v>
      </c>
      <c r="K116" s="175" t="s">
        <v>135</v>
      </c>
      <c r="L116" s="35"/>
      <c r="M116" s="180" t="s">
        <v>20</v>
      </c>
      <c r="N116" s="181" t="s">
        <v>43</v>
      </c>
      <c r="O116" s="36"/>
      <c r="P116" s="182">
        <f>O116*H116</f>
        <v>0</v>
      </c>
      <c r="Q116" s="182">
        <v>0</v>
      </c>
      <c r="R116" s="182">
        <f>Q116*H116</f>
        <v>0</v>
      </c>
      <c r="S116" s="182">
        <v>0</v>
      </c>
      <c r="T116" s="183">
        <f>S116*H116</f>
        <v>0</v>
      </c>
      <c r="AR116" s="18" t="s">
        <v>158</v>
      </c>
      <c r="AT116" s="18" t="s">
        <v>132</v>
      </c>
      <c r="AU116" s="18" t="s">
        <v>79</v>
      </c>
      <c r="AY116" s="18" t="s">
        <v>129</v>
      </c>
      <c r="BE116" s="184">
        <f>IF(N116="základní",J116,0)</f>
        <v>0</v>
      </c>
      <c r="BF116" s="184">
        <f>IF(N116="snížená",J116,0)</f>
        <v>0</v>
      </c>
      <c r="BG116" s="184">
        <f>IF(N116="zákl. přenesená",J116,0)</f>
        <v>0</v>
      </c>
      <c r="BH116" s="184">
        <f>IF(N116="sníž. přenesená",J116,0)</f>
        <v>0</v>
      </c>
      <c r="BI116" s="184">
        <f>IF(N116="nulová",J116,0)</f>
        <v>0</v>
      </c>
      <c r="BJ116" s="18" t="s">
        <v>22</v>
      </c>
      <c r="BK116" s="184">
        <f>ROUND(I116*H116,2)</f>
        <v>0</v>
      </c>
      <c r="BL116" s="18" t="s">
        <v>158</v>
      </c>
      <c r="BM116" s="18" t="s">
        <v>886</v>
      </c>
    </row>
    <row r="117" spans="2:47" s="1" customFormat="1" ht="20.25" customHeight="1">
      <c r="B117" s="35"/>
      <c r="D117" s="185" t="s">
        <v>138</v>
      </c>
      <c r="F117" s="186" t="s">
        <v>292</v>
      </c>
      <c r="I117" s="146"/>
      <c r="L117" s="35"/>
      <c r="M117" s="64"/>
      <c r="N117" s="36"/>
      <c r="O117" s="36"/>
      <c r="P117" s="36"/>
      <c r="Q117" s="36"/>
      <c r="R117" s="36"/>
      <c r="S117" s="36"/>
      <c r="T117" s="65"/>
      <c r="AT117" s="18" t="s">
        <v>138</v>
      </c>
      <c r="AU117" s="18" t="s">
        <v>79</v>
      </c>
    </row>
    <row r="118" spans="2:47" s="1" customFormat="1" ht="324.75" customHeight="1">
      <c r="B118" s="35"/>
      <c r="D118" s="214" t="s">
        <v>183</v>
      </c>
      <c r="F118" s="215" t="s">
        <v>294</v>
      </c>
      <c r="I118" s="146"/>
      <c r="L118" s="35"/>
      <c r="M118" s="64"/>
      <c r="N118" s="36"/>
      <c r="O118" s="36"/>
      <c r="P118" s="36"/>
      <c r="Q118" s="36"/>
      <c r="R118" s="36"/>
      <c r="S118" s="36"/>
      <c r="T118" s="65"/>
      <c r="AT118" s="18" t="s">
        <v>183</v>
      </c>
      <c r="AU118" s="18" t="s">
        <v>79</v>
      </c>
    </row>
    <row r="119" spans="2:65" s="1" customFormat="1" ht="20.25" customHeight="1">
      <c r="B119" s="172"/>
      <c r="C119" s="173" t="s">
        <v>244</v>
      </c>
      <c r="D119" s="173" t="s">
        <v>132</v>
      </c>
      <c r="E119" s="174" t="s">
        <v>296</v>
      </c>
      <c r="F119" s="175" t="s">
        <v>297</v>
      </c>
      <c r="G119" s="176" t="s">
        <v>298</v>
      </c>
      <c r="H119" s="187">
        <v>40.609</v>
      </c>
      <c r="I119" s="178"/>
      <c r="J119" s="179">
        <f>ROUND(I119*H119,2)</f>
        <v>0</v>
      </c>
      <c r="K119" s="175" t="s">
        <v>135</v>
      </c>
      <c r="L119" s="35"/>
      <c r="M119" s="180" t="s">
        <v>20</v>
      </c>
      <c r="N119" s="181" t="s">
        <v>43</v>
      </c>
      <c r="O119" s="36"/>
      <c r="P119" s="182">
        <f>O119*H119</f>
        <v>0</v>
      </c>
      <c r="Q119" s="182">
        <v>0</v>
      </c>
      <c r="R119" s="182">
        <f>Q119*H119</f>
        <v>0</v>
      </c>
      <c r="S119" s="182">
        <v>0</v>
      </c>
      <c r="T119" s="183">
        <f>S119*H119</f>
        <v>0</v>
      </c>
      <c r="AR119" s="18" t="s">
        <v>158</v>
      </c>
      <c r="AT119" s="18" t="s">
        <v>132</v>
      </c>
      <c r="AU119" s="18" t="s">
        <v>79</v>
      </c>
      <c r="AY119" s="18" t="s">
        <v>129</v>
      </c>
      <c r="BE119" s="184">
        <f>IF(N119="základní",J119,0)</f>
        <v>0</v>
      </c>
      <c r="BF119" s="184">
        <f>IF(N119="snížená",J119,0)</f>
        <v>0</v>
      </c>
      <c r="BG119" s="184">
        <f>IF(N119="zákl. přenesená",J119,0)</f>
        <v>0</v>
      </c>
      <c r="BH119" s="184">
        <f>IF(N119="sníž. přenesená",J119,0)</f>
        <v>0</v>
      </c>
      <c r="BI119" s="184">
        <f>IF(N119="nulová",J119,0)</f>
        <v>0</v>
      </c>
      <c r="BJ119" s="18" t="s">
        <v>22</v>
      </c>
      <c r="BK119" s="184">
        <f>ROUND(I119*H119,2)</f>
        <v>0</v>
      </c>
      <c r="BL119" s="18" t="s">
        <v>158</v>
      </c>
      <c r="BM119" s="18" t="s">
        <v>887</v>
      </c>
    </row>
    <row r="120" spans="2:47" s="1" customFormat="1" ht="20.25" customHeight="1">
      <c r="B120" s="35"/>
      <c r="D120" s="185" t="s">
        <v>138</v>
      </c>
      <c r="F120" s="186" t="s">
        <v>300</v>
      </c>
      <c r="I120" s="146"/>
      <c r="L120" s="35"/>
      <c r="M120" s="64"/>
      <c r="N120" s="36"/>
      <c r="O120" s="36"/>
      <c r="P120" s="36"/>
      <c r="Q120" s="36"/>
      <c r="R120" s="36"/>
      <c r="S120" s="36"/>
      <c r="T120" s="65"/>
      <c r="AT120" s="18" t="s">
        <v>138</v>
      </c>
      <c r="AU120" s="18" t="s">
        <v>79</v>
      </c>
    </row>
    <row r="121" spans="2:47" s="1" customFormat="1" ht="324.75" customHeight="1">
      <c r="B121" s="35"/>
      <c r="D121" s="185" t="s">
        <v>183</v>
      </c>
      <c r="F121" s="216" t="s">
        <v>294</v>
      </c>
      <c r="I121" s="146"/>
      <c r="L121" s="35"/>
      <c r="M121" s="64"/>
      <c r="N121" s="36"/>
      <c r="O121" s="36"/>
      <c r="P121" s="36"/>
      <c r="Q121" s="36"/>
      <c r="R121" s="36"/>
      <c r="S121" s="36"/>
      <c r="T121" s="65"/>
      <c r="AT121" s="18" t="s">
        <v>183</v>
      </c>
      <c r="AU121" s="18" t="s">
        <v>79</v>
      </c>
    </row>
    <row r="122" spans="2:51" s="13" customFormat="1" ht="20.25" customHeight="1">
      <c r="B122" s="196"/>
      <c r="D122" s="214" t="s">
        <v>152</v>
      </c>
      <c r="F122" s="223" t="s">
        <v>888</v>
      </c>
      <c r="H122" s="224">
        <v>40.609</v>
      </c>
      <c r="I122" s="200"/>
      <c r="L122" s="196"/>
      <c r="M122" s="201"/>
      <c r="N122" s="202"/>
      <c r="O122" s="202"/>
      <c r="P122" s="202"/>
      <c r="Q122" s="202"/>
      <c r="R122" s="202"/>
      <c r="S122" s="202"/>
      <c r="T122" s="203"/>
      <c r="AT122" s="197" t="s">
        <v>152</v>
      </c>
      <c r="AU122" s="197" t="s">
        <v>79</v>
      </c>
      <c r="AV122" s="13" t="s">
        <v>79</v>
      </c>
      <c r="AW122" s="13" t="s">
        <v>4</v>
      </c>
      <c r="AX122" s="13" t="s">
        <v>22</v>
      </c>
      <c r="AY122" s="197" t="s">
        <v>129</v>
      </c>
    </row>
    <row r="123" spans="2:65" s="1" customFormat="1" ht="20.25" customHeight="1">
      <c r="B123" s="172"/>
      <c r="C123" s="173" t="s">
        <v>250</v>
      </c>
      <c r="D123" s="173" t="s">
        <v>132</v>
      </c>
      <c r="E123" s="174" t="s">
        <v>303</v>
      </c>
      <c r="F123" s="175" t="s">
        <v>304</v>
      </c>
      <c r="G123" s="176" t="s">
        <v>204</v>
      </c>
      <c r="H123" s="187">
        <v>37.66</v>
      </c>
      <c r="I123" s="178"/>
      <c r="J123" s="179">
        <f>ROUND(I123*H123,2)</f>
        <v>0</v>
      </c>
      <c r="K123" s="175" t="s">
        <v>135</v>
      </c>
      <c r="L123" s="35"/>
      <c r="M123" s="180" t="s">
        <v>20</v>
      </c>
      <c r="N123" s="181" t="s">
        <v>43</v>
      </c>
      <c r="O123" s="36"/>
      <c r="P123" s="182">
        <f>O123*H123</f>
        <v>0</v>
      </c>
      <c r="Q123" s="182">
        <v>0</v>
      </c>
      <c r="R123" s="182">
        <f>Q123*H123</f>
        <v>0</v>
      </c>
      <c r="S123" s="182">
        <v>0</v>
      </c>
      <c r="T123" s="183">
        <f>S123*H123</f>
        <v>0</v>
      </c>
      <c r="AR123" s="18" t="s">
        <v>158</v>
      </c>
      <c r="AT123" s="18" t="s">
        <v>132</v>
      </c>
      <c r="AU123" s="18" t="s">
        <v>79</v>
      </c>
      <c r="AY123" s="18" t="s">
        <v>129</v>
      </c>
      <c r="BE123" s="184">
        <f>IF(N123="základní",J123,0)</f>
        <v>0</v>
      </c>
      <c r="BF123" s="184">
        <f>IF(N123="snížená",J123,0)</f>
        <v>0</v>
      </c>
      <c r="BG123" s="184">
        <f>IF(N123="zákl. přenesená",J123,0)</f>
        <v>0</v>
      </c>
      <c r="BH123" s="184">
        <f>IF(N123="sníž. přenesená",J123,0)</f>
        <v>0</v>
      </c>
      <c r="BI123" s="184">
        <f>IF(N123="nulová",J123,0)</f>
        <v>0</v>
      </c>
      <c r="BJ123" s="18" t="s">
        <v>22</v>
      </c>
      <c r="BK123" s="184">
        <f>ROUND(I123*H123,2)</f>
        <v>0</v>
      </c>
      <c r="BL123" s="18" t="s">
        <v>158</v>
      </c>
      <c r="BM123" s="18" t="s">
        <v>889</v>
      </c>
    </row>
    <row r="124" spans="2:47" s="1" customFormat="1" ht="28.5" customHeight="1">
      <c r="B124" s="35"/>
      <c r="D124" s="185" t="s">
        <v>138</v>
      </c>
      <c r="F124" s="186" t="s">
        <v>306</v>
      </c>
      <c r="I124" s="146"/>
      <c r="L124" s="35"/>
      <c r="M124" s="64"/>
      <c r="N124" s="36"/>
      <c r="O124" s="36"/>
      <c r="P124" s="36"/>
      <c r="Q124" s="36"/>
      <c r="R124" s="36"/>
      <c r="S124" s="36"/>
      <c r="T124" s="65"/>
      <c r="AT124" s="18" t="s">
        <v>138</v>
      </c>
      <c r="AU124" s="18" t="s">
        <v>79</v>
      </c>
    </row>
    <row r="125" spans="2:47" s="1" customFormat="1" ht="408.75" customHeight="1">
      <c r="B125" s="35"/>
      <c r="D125" s="185" t="s">
        <v>183</v>
      </c>
      <c r="F125" s="225" t="s">
        <v>307</v>
      </c>
      <c r="I125" s="146"/>
      <c r="L125" s="35"/>
      <c r="M125" s="64"/>
      <c r="N125" s="36"/>
      <c r="O125" s="36"/>
      <c r="P125" s="36"/>
      <c r="Q125" s="36"/>
      <c r="R125" s="36"/>
      <c r="S125" s="36"/>
      <c r="T125" s="65"/>
      <c r="AT125" s="18" t="s">
        <v>183</v>
      </c>
      <c r="AU125" s="18" t="s">
        <v>79</v>
      </c>
    </row>
    <row r="126" spans="2:51" s="12" customFormat="1" ht="20.25" customHeight="1">
      <c r="B126" s="188"/>
      <c r="D126" s="185" t="s">
        <v>152</v>
      </c>
      <c r="E126" s="189" t="s">
        <v>20</v>
      </c>
      <c r="F126" s="190" t="s">
        <v>890</v>
      </c>
      <c r="H126" s="191" t="s">
        <v>20</v>
      </c>
      <c r="I126" s="192"/>
      <c r="L126" s="188"/>
      <c r="M126" s="193"/>
      <c r="N126" s="194"/>
      <c r="O126" s="194"/>
      <c r="P126" s="194"/>
      <c r="Q126" s="194"/>
      <c r="R126" s="194"/>
      <c r="S126" s="194"/>
      <c r="T126" s="195"/>
      <c r="AT126" s="191" t="s">
        <v>152</v>
      </c>
      <c r="AU126" s="191" t="s">
        <v>79</v>
      </c>
      <c r="AV126" s="12" t="s">
        <v>22</v>
      </c>
      <c r="AW126" s="12" t="s">
        <v>36</v>
      </c>
      <c r="AX126" s="12" t="s">
        <v>72</v>
      </c>
      <c r="AY126" s="191" t="s">
        <v>129</v>
      </c>
    </row>
    <row r="127" spans="2:51" s="13" customFormat="1" ht="20.25" customHeight="1">
      <c r="B127" s="196"/>
      <c r="D127" s="185" t="s">
        <v>152</v>
      </c>
      <c r="E127" s="197" t="s">
        <v>20</v>
      </c>
      <c r="F127" s="198" t="s">
        <v>891</v>
      </c>
      <c r="H127" s="199">
        <v>37.66</v>
      </c>
      <c r="I127" s="200"/>
      <c r="L127" s="196"/>
      <c r="M127" s="201"/>
      <c r="N127" s="202"/>
      <c r="O127" s="202"/>
      <c r="P127" s="202"/>
      <c r="Q127" s="202"/>
      <c r="R127" s="202"/>
      <c r="S127" s="202"/>
      <c r="T127" s="203"/>
      <c r="AT127" s="197" t="s">
        <v>152</v>
      </c>
      <c r="AU127" s="197" t="s">
        <v>79</v>
      </c>
      <c r="AV127" s="13" t="s">
        <v>79</v>
      </c>
      <c r="AW127" s="13" t="s">
        <v>36</v>
      </c>
      <c r="AX127" s="13" t="s">
        <v>72</v>
      </c>
      <c r="AY127" s="197" t="s">
        <v>129</v>
      </c>
    </row>
    <row r="128" spans="2:51" s="14" customFormat="1" ht="20.25" customHeight="1">
      <c r="B128" s="204"/>
      <c r="D128" s="214" t="s">
        <v>152</v>
      </c>
      <c r="E128" s="217" t="s">
        <v>20</v>
      </c>
      <c r="F128" s="218" t="s">
        <v>157</v>
      </c>
      <c r="H128" s="219">
        <v>37.66</v>
      </c>
      <c r="I128" s="208"/>
      <c r="L128" s="204"/>
      <c r="M128" s="220"/>
      <c r="N128" s="221"/>
      <c r="O128" s="221"/>
      <c r="P128" s="221"/>
      <c r="Q128" s="221"/>
      <c r="R128" s="221"/>
      <c r="S128" s="221"/>
      <c r="T128" s="222"/>
      <c r="AT128" s="212" t="s">
        <v>152</v>
      </c>
      <c r="AU128" s="212" t="s">
        <v>79</v>
      </c>
      <c r="AV128" s="14" t="s">
        <v>158</v>
      </c>
      <c r="AW128" s="14" t="s">
        <v>36</v>
      </c>
      <c r="AX128" s="14" t="s">
        <v>22</v>
      </c>
      <c r="AY128" s="212" t="s">
        <v>129</v>
      </c>
    </row>
    <row r="129" spans="2:65" s="1" customFormat="1" ht="20.25" customHeight="1">
      <c r="B129" s="172"/>
      <c r="C129" s="173" t="s">
        <v>259</v>
      </c>
      <c r="D129" s="173" t="s">
        <v>132</v>
      </c>
      <c r="E129" s="174" t="s">
        <v>892</v>
      </c>
      <c r="F129" s="175" t="s">
        <v>893</v>
      </c>
      <c r="G129" s="176" t="s">
        <v>204</v>
      </c>
      <c r="H129" s="187">
        <v>8.35</v>
      </c>
      <c r="I129" s="178"/>
      <c r="J129" s="179">
        <f>ROUND(I129*H129,2)</f>
        <v>0</v>
      </c>
      <c r="K129" s="175" t="s">
        <v>135</v>
      </c>
      <c r="L129" s="35"/>
      <c r="M129" s="180" t="s">
        <v>20</v>
      </c>
      <c r="N129" s="181" t="s">
        <v>43</v>
      </c>
      <c r="O129" s="36"/>
      <c r="P129" s="182">
        <f>O129*H129</f>
        <v>0</v>
      </c>
      <c r="Q129" s="182">
        <v>0</v>
      </c>
      <c r="R129" s="182">
        <f>Q129*H129</f>
        <v>0</v>
      </c>
      <c r="S129" s="182">
        <v>0</v>
      </c>
      <c r="T129" s="183">
        <f>S129*H129</f>
        <v>0</v>
      </c>
      <c r="AR129" s="18" t="s">
        <v>158</v>
      </c>
      <c r="AT129" s="18" t="s">
        <v>132</v>
      </c>
      <c r="AU129" s="18" t="s">
        <v>79</v>
      </c>
      <c r="AY129" s="18" t="s">
        <v>129</v>
      </c>
      <c r="BE129" s="184">
        <f>IF(N129="základní",J129,0)</f>
        <v>0</v>
      </c>
      <c r="BF129" s="184">
        <f>IF(N129="snížená",J129,0)</f>
        <v>0</v>
      </c>
      <c r="BG129" s="184">
        <f>IF(N129="zákl. přenesená",J129,0)</f>
        <v>0</v>
      </c>
      <c r="BH129" s="184">
        <f>IF(N129="sníž. přenesená",J129,0)</f>
        <v>0</v>
      </c>
      <c r="BI129" s="184">
        <f>IF(N129="nulová",J129,0)</f>
        <v>0</v>
      </c>
      <c r="BJ129" s="18" t="s">
        <v>22</v>
      </c>
      <c r="BK129" s="184">
        <f>ROUND(I129*H129,2)</f>
        <v>0</v>
      </c>
      <c r="BL129" s="18" t="s">
        <v>158</v>
      </c>
      <c r="BM129" s="18" t="s">
        <v>894</v>
      </c>
    </row>
    <row r="130" spans="2:47" s="1" customFormat="1" ht="39.75" customHeight="1">
      <c r="B130" s="35"/>
      <c r="D130" s="185" t="s">
        <v>138</v>
      </c>
      <c r="F130" s="186" t="s">
        <v>895</v>
      </c>
      <c r="I130" s="146"/>
      <c r="L130" s="35"/>
      <c r="M130" s="64"/>
      <c r="N130" s="36"/>
      <c r="O130" s="36"/>
      <c r="P130" s="36"/>
      <c r="Q130" s="36"/>
      <c r="R130" s="36"/>
      <c r="S130" s="36"/>
      <c r="T130" s="65"/>
      <c r="AT130" s="18" t="s">
        <v>138</v>
      </c>
      <c r="AU130" s="18" t="s">
        <v>79</v>
      </c>
    </row>
    <row r="131" spans="2:47" s="1" customFormat="1" ht="120" customHeight="1">
      <c r="B131" s="35"/>
      <c r="D131" s="185" t="s">
        <v>183</v>
      </c>
      <c r="F131" s="216" t="s">
        <v>896</v>
      </c>
      <c r="I131" s="146"/>
      <c r="L131" s="35"/>
      <c r="M131" s="64"/>
      <c r="N131" s="36"/>
      <c r="O131" s="36"/>
      <c r="P131" s="36"/>
      <c r="Q131" s="36"/>
      <c r="R131" s="36"/>
      <c r="S131" s="36"/>
      <c r="T131" s="65"/>
      <c r="AT131" s="18" t="s">
        <v>183</v>
      </c>
      <c r="AU131" s="18" t="s">
        <v>79</v>
      </c>
    </row>
    <row r="132" spans="2:51" s="13" customFormat="1" ht="20.25" customHeight="1">
      <c r="B132" s="196"/>
      <c r="D132" s="185" t="s">
        <v>152</v>
      </c>
      <c r="E132" s="197" t="s">
        <v>20</v>
      </c>
      <c r="F132" s="198" t="s">
        <v>897</v>
      </c>
      <c r="H132" s="199">
        <v>8.35</v>
      </c>
      <c r="I132" s="200"/>
      <c r="L132" s="196"/>
      <c r="M132" s="201"/>
      <c r="N132" s="202"/>
      <c r="O132" s="202"/>
      <c r="P132" s="202"/>
      <c r="Q132" s="202"/>
      <c r="R132" s="202"/>
      <c r="S132" s="202"/>
      <c r="T132" s="203"/>
      <c r="AT132" s="197" t="s">
        <v>152</v>
      </c>
      <c r="AU132" s="197" t="s">
        <v>79</v>
      </c>
      <c r="AV132" s="13" t="s">
        <v>79</v>
      </c>
      <c r="AW132" s="13" t="s">
        <v>36</v>
      </c>
      <c r="AX132" s="13" t="s">
        <v>72</v>
      </c>
      <c r="AY132" s="197" t="s">
        <v>129</v>
      </c>
    </row>
    <row r="133" spans="2:51" s="14" customFormat="1" ht="20.25" customHeight="1">
      <c r="B133" s="204"/>
      <c r="D133" s="214" t="s">
        <v>152</v>
      </c>
      <c r="E133" s="217" t="s">
        <v>20</v>
      </c>
      <c r="F133" s="218" t="s">
        <v>157</v>
      </c>
      <c r="H133" s="219">
        <v>8.35</v>
      </c>
      <c r="I133" s="208"/>
      <c r="L133" s="204"/>
      <c r="M133" s="220"/>
      <c r="N133" s="221"/>
      <c r="O133" s="221"/>
      <c r="P133" s="221"/>
      <c r="Q133" s="221"/>
      <c r="R133" s="221"/>
      <c r="S133" s="221"/>
      <c r="T133" s="222"/>
      <c r="AT133" s="212" t="s">
        <v>152</v>
      </c>
      <c r="AU133" s="212" t="s">
        <v>79</v>
      </c>
      <c r="AV133" s="14" t="s">
        <v>158</v>
      </c>
      <c r="AW133" s="14" t="s">
        <v>36</v>
      </c>
      <c r="AX133" s="14" t="s">
        <v>22</v>
      </c>
      <c r="AY133" s="212" t="s">
        <v>129</v>
      </c>
    </row>
    <row r="134" spans="2:65" s="1" customFormat="1" ht="20.25" customHeight="1">
      <c r="B134" s="172"/>
      <c r="C134" s="227" t="s">
        <v>267</v>
      </c>
      <c r="D134" s="227" t="s">
        <v>325</v>
      </c>
      <c r="E134" s="228" t="s">
        <v>898</v>
      </c>
      <c r="F134" s="229" t="s">
        <v>899</v>
      </c>
      <c r="G134" s="230" t="s">
        <v>298</v>
      </c>
      <c r="H134" s="231">
        <v>16.7</v>
      </c>
      <c r="I134" s="232"/>
      <c r="J134" s="233">
        <f>ROUND(I134*H134,2)</f>
        <v>0</v>
      </c>
      <c r="K134" s="229" t="s">
        <v>135</v>
      </c>
      <c r="L134" s="234"/>
      <c r="M134" s="235" t="s">
        <v>20</v>
      </c>
      <c r="N134" s="236" t="s">
        <v>43</v>
      </c>
      <c r="O134" s="36"/>
      <c r="P134" s="182">
        <f>O134*H134</f>
        <v>0</v>
      </c>
      <c r="Q134" s="182">
        <v>1</v>
      </c>
      <c r="R134" s="182">
        <f>Q134*H134</f>
        <v>16.7</v>
      </c>
      <c r="S134" s="182">
        <v>0</v>
      </c>
      <c r="T134" s="183">
        <f>S134*H134</f>
        <v>0</v>
      </c>
      <c r="AR134" s="18" t="s">
        <v>225</v>
      </c>
      <c r="AT134" s="18" t="s">
        <v>325</v>
      </c>
      <c r="AU134" s="18" t="s">
        <v>79</v>
      </c>
      <c r="AY134" s="18" t="s">
        <v>129</v>
      </c>
      <c r="BE134" s="184">
        <f>IF(N134="základní",J134,0)</f>
        <v>0</v>
      </c>
      <c r="BF134" s="184">
        <f>IF(N134="snížená",J134,0)</f>
        <v>0</v>
      </c>
      <c r="BG134" s="184">
        <f>IF(N134="zákl. přenesená",J134,0)</f>
        <v>0</v>
      </c>
      <c r="BH134" s="184">
        <f>IF(N134="sníž. přenesená",J134,0)</f>
        <v>0</v>
      </c>
      <c r="BI134" s="184">
        <f>IF(N134="nulová",J134,0)</f>
        <v>0</v>
      </c>
      <c r="BJ134" s="18" t="s">
        <v>22</v>
      </c>
      <c r="BK134" s="184">
        <f>ROUND(I134*H134,2)</f>
        <v>0</v>
      </c>
      <c r="BL134" s="18" t="s">
        <v>158</v>
      </c>
      <c r="BM134" s="18" t="s">
        <v>900</v>
      </c>
    </row>
    <row r="135" spans="2:47" s="1" customFormat="1" ht="39.75" customHeight="1">
      <c r="B135" s="35"/>
      <c r="D135" s="185" t="s">
        <v>138</v>
      </c>
      <c r="F135" s="186" t="s">
        <v>901</v>
      </c>
      <c r="I135" s="146"/>
      <c r="L135" s="35"/>
      <c r="M135" s="64"/>
      <c r="N135" s="36"/>
      <c r="O135" s="36"/>
      <c r="P135" s="36"/>
      <c r="Q135" s="36"/>
      <c r="R135" s="36"/>
      <c r="S135" s="36"/>
      <c r="T135" s="65"/>
      <c r="AT135" s="18" t="s">
        <v>138</v>
      </c>
      <c r="AU135" s="18" t="s">
        <v>79</v>
      </c>
    </row>
    <row r="136" spans="2:51" s="13" customFormat="1" ht="20.25" customHeight="1">
      <c r="B136" s="196"/>
      <c r="D136" s="185" t="s">
        <v>152</v>
      </c>
      <c r="F136" s="198" t="s">
        <v>902</v>
      </c>
      <c r="H136" s="199">
        <v>16.7</v>
      </c>
      <c r="I136" s="200"/>
      <c r="L136" s="196"/>
      <c r="M136" s="201"/>
      <c r="N136" s="202"/>
      <c r="O136" s="202"/>
      <c r="P136" s="202"/>
      <c r="Q136" s="202"/>
      <c r="R136" s="202"/>
      <c r="S136" s="202"/>
      <c r="T136" s="203"/>
      <c r="AT136" s="197" t="s">
        <v>152</v>
      </c>
      <c r="AU136" s="197" t="s">
        <v>79</v>
      </c>
      <c r="AV136" s="13" t="s">
        <v>79</v>
      </c>
      <c r="AW136" s="13" t="s">
        <v>4</v>
      </c>
      <c r="AX136" s="13" t="s">
        <v>22</v>
      </c>
      <c r="AY136" s="197" t="s">
        <v>129</v>
      </c>
    </row>
    <row r="137" spans="2:63" s="11" customFormat="1" ht="29.25" customHeight="1">
      <c r="B137" s="158"/>
      <c r="D137" s="169" t="s">
        <v>71</v>
      </c>
      <c r="E137" s="170" t="s">
        <v>158</v>
      </c>
      <c r="F137" s="170" t="s">
        <v>458</v>
      </c>
      <c r="I137" s="161"/>
      <c r="J137" s="171">
        <f>BK137</f>
        <v>0</v>
      </c>
      <c r="L137" s="158"/>
      <c r="M137" s="163"/>
      <c r="N137" s="164"/>
      <c r="O137" s="164"/>
      <c r="P137" s="165">
        <f>SUM(P138:P140)</f>
        <v>0</v>
      </c>
      <c r="Q137" s="164"/>
      <c r="R137" s="165">
        <f>SUM(R138:R140)</f>
        <v>0</v>
      </c>
      <c r="S137" s="164"/>
      <c r="T137" s="166">
        <f>SUM(T138:T140)</f>
        <v>0</v>
      </c>
      <c r="AR137" s="159" t="s">
        <v>22</v>
      </c>
      <c r="AT137" s="167" t="s">
        <v>71</v>
      </c>
      <c r="AU137" s="167" t="s">
        <v>22</v>
      </c>
      <c r="AY137" s="159" t="s">
        <v>129</v>
      </c>
      <c r="BK137" s="168">
        <f>SUM(BK138:BK140)</f>
        <v>0</v>
      </c>
    </row>
    <row r="138" spans="2:65" s="1" customFormat="1" ht="20.25" customHeight="1">
      <c r="B138" s="172"/>
      <c r="C138" s="173" t="s">
        <v>8</v>
      </c>
      <c r="D138" s="173" t="s">
        <v>132</v>
      </c>
      <c r="E138" s="174" t="s">
        <v>903</v>
      </c>
      <c r="F138" s="175" t="s">
        <v>904</v>
      </c>
      <c r="G138" s="176" t="s">
        <v>204</v>
      </c>
      <c r="H138" s="187">
        <v>7.65</v>
      </c>
      <c r="I138" s="178"/>
      <c r="J138" s="179">
        <f>ROUND(I138*H138,2)</f>
        <v>0</v>
      </c>
      <c r="K138" s="175" t="s">
        <v>135</v>
      </c>
      <c r="L138" s="35"/>
      <c r="M138" s="180" t="s">
        <v>20</v>
      </c>
      <c r="N138" s="181" t="s">
        <v>43</v>
      </c>
      <c r="O138" s="36"/>
      <c r="P138" s="182">
        <f>O138*H138</f>
        <v>0</v>
      </c>
      <c r="Q138" s="182">
        <v>0</v>
      </c>
      <c r="R138" s="182">
        <f>Q138*H138</f>
        <v>0</v>
      </c>
      <c r="S138" s="182">
        <v>0</v>
      </c>
      <c r="T138" s="183">
        <f>S138*H138</f>
        <v>0</v>
      </c>
      <c r="AR138" s="18" t="s">
        <v>158</v>
      </c>
      <c r="AT138" s="18" t="s">
        <v>132</v>
      </c>
      <c r="AU138" s="18" t="s">
        <v>79</v>
      </c>
      <c r="AY138" s="18" t="s">
        <v>129</v>
      </c>
      <c r="BE138" s="184">
        <f>IF(N138="základní",J138,0)</f>
        <v>0</v>
      </c>
      <c r="BF138" s="184">
        <f>IF(N138="snížená",J138,0)</f>
        <v>0</v>
      </c>
      <c r="BG138" s="184">
        <f>IF(N138="zákl. přenesená",J138,0)</f>
        <v>0</v>
      </c>
      <c r="BH138" s="184">
        <f>IF(N138="sníž. přenesená",J138,0)</f>
        <v>0</v>
      </c>
      <c r="BI138" s="184">
        <f>IF(N138="nulová",J138,0)</f>
        <v>0</v>
      </c>
      <c r="BJ138" s="18" t="s">
        <v>22</v>
      </c>
      <c r="BK138" s="184">
        <f>ROUND(I138*H138,2)</f>
        <v>0</v>
      </c>
      <c r="BL138" s="18" t="s">
        <v>158</v>
      </c>
      <c r="BM138" s="18" t="s">
        <v>905</v>
      </c>
    </row>
    <row r="139" spans="2:47" s="1" customFormat="1" ht="28.5" customHeight="1">
      <c r="B139" s="35"/>
      <c r="D139" s="185" t="s">
        <v>138</v>
      </c>
      <c r="F139" s="186" t="s">
        <v>906</v>
      </c>
      <c r="I139" s="146"/>
      <c r="L139" s="35"/>
      <c r="M139" s="64"/>
      <c r="N139" s="36"/>
      <c r="O139" s="36"/>
      <c r="P139" s="36"/>
      <c r="Q139" s="36"/>
      <c r="R139" s="36"/>
      <c r="S139" s="36"/>
      <c r="T139" s="65"/>
      <c r="AT139" s="18" t="s">
        <v>138</v>
      </c>
      <c r="AU139" s="18" t="s">
        <v>79</v>
      </c>
    </row>
    <row r="140" spans="2:47" s="1" customFormat="1" ht="51" customHeight="1">
      <c r="B140" s="35"/>
      <c r="D140" s="185" t="s">
        <v>183</v>
      </c>
      <c r="F140" s="216" t="s">
        <v>907</v>
      </c>
      <c r="I140" s="146"/>
      <c r="L140" s="35"/>
      <c r="M140" s="64"/>
      <c r="N140" s="36"/>
      <c r="O140" s="36"/>
      <c r="P140" s="36"/>
      <c r="Q140" s="36"/>
      <c r="R140" s="36"/>
      <c r="S140" s="36"/>
      <c r="T140" s="65"/>
      <c r="AT140" s="18" t="s">
        <v>183</v>
      </c>
      <c r="AU140" s="18" t="s">
        <v>79</v>
      </c>
    </row>
    <row r="141" spans="2:63" s="11" customFormat="1" ht="29.25" customHeight="1">
      <c r="B141" s="158"/>
      <c r="D141" s="169" t="s">
        <v>71</v>
      </c>
      <c r="E141" s="170" t="s">
        <v>225</v>
      </c>
      <c r="F141" s="170" t="s">
        <v>550</v>
      </c>
      <c r="I141" s="161"/>
      <c r="J141" s="171">
        <f>BK141</f>
        <v>0</v>
      </c>
      <c r="L141" s="158"/>
      <c r="M141" s="163"/>
      <c r="N141" s="164"/>
      <c r="O141" s="164"/>
      <c r="P141" s="165">
        <f>SUM(P142:P211)</f>
        <v>0</v>
      </c>
      <c r="Q141" s="164"/>
      <c r="R141" s="165">
        <f>SUM(R142:R211)</f>
        <v>2.654984</v>
      </c>
      <c r="S141" s="164"/>
      <c r="T141" s="166">
        <f>SUM(T142:T211)</f>
        <v>1.53</v>
      </c>
      <c r="AR141" s="159" t="s">
        <v>22</v>
      </c>
      <c r="AT141" s="167" t="s">
        <v>71</v>
      </c>
      <c r="AU141" s="167" t="s">
        <v>22</v>
      </c>
      <c r="AY141" s="159" t="s">
        <v>129</v>
      </c>
      <c r="BK141" s="168">
        <f>SUM(BK142:BK211)</f>
        <v>0</v>
      </c>
    </row>
    <row r="142" spans="2:65" s="1" customFormat="1" ht="20.25" customHeight="1">
      <c r="B142" s="172"/>
      <c r="C142" s="173" t="s">
        <v>278</v>
      </c>
      <c r="D142" s="173" t="s">
        <v>132</v>
      </c>
      <c r="E142" s="174" t="s">
        <v>908</v>
      </c>
      <c r="F142" s="175" t="s">
        <v>909</v>
      </c>
      <c r="G142" s="176" t="s">
        <v>198</v>
      </c>
      <c r="H142" s="187">
        <v>51</v>
      </c>
      <c r="I142" s="178"/>
      <c r="J142" s="179">
        <f>ROUND(I142*H142,2)</f>
        <v>0</v>
      </c>
      <c r="K142" s="175" t="s">
        <v>20</v>
      </c>
      <c r="L142" s="35"/>
      <c r="M142" s="180" t="s">
        <v>20</v>
      </c>
      <c r="N142" s="181" t="s">
        <v>43</v>
      </c>
      <c r="O142" s="36"/>
      <c r="P142" s="182">
        <f>O142*H142</f>
        <v>0</v>
      </c>
      <c r="Q142" s="182">
        <v>0</v>
      </c>
      <c r="R142" s="182">
        <f>Q142*H142</f>
        <v>0</v>
      </c>
      <c r="S142" s="182">
        <v>0.03</v>
      </c>
      <c r="T142" s="183">
        <f>S142*H142</f>
        <v>1.53</v>
      </c>
      <c r="AR142" s="18" t="s">
        <v>158</v>
      </c>
      <c r="AT142" s="18" t="s">
        <v>132</v>
      </c>
      <c r="AU142" s="18" t="s">
        <v>79</v>
      </c>
      <c r="AY142" s="18" t="s">
        <v>129</v>
      </c>
      <c r="BE142" s="184">
        <f>IF(N142="základní",J142,0)</f>
        <v>0</v>
      </c>
      <c r="BF142" s="184">
        <f>IF(N142="snížená",J142,0)</f>
        <v>0</v>
      </c>
      <c r="BG142" s="184">
        <f>IF(N142="zákl. přenesená",J142,0)</f>
        <v>0</v>
      </c>
      <c r="BH142" s="184">
        <f>IF(N142="sníž. přenesená",J142,0)</f>
        <v>0</v>
      </c>
      <c r="BI142" s="184">
        <f>IF(N142="nulová",J142,0)</f>
        <v>0</v>
      </c>
      <c r="BJ142" s="18" t="s">
        <v>22</v>
      </c>
      <c r="BK142" s="184">
        <f>ROUND(I142*H142,2)</f>
        <v>0</v>
      </c>
      <c r="BL142" s="18" t="s">
        <v>158</v>
      </c>
      <c r="BM142" s="18" t="s">
        <v>910</v>
      </c>
    </row>
    <row r="143" spans="2:47" s="1" customFormat="1" ht="28.5" customHeight="1">
      <c r="B143" s="35"/>
      <c r="D143" s="214" t="s">
        <v>138</v>
      </c>
      <c r="F143" s="237" t="s">
        <v>911</v>
      </c>
      <c r="I143" s="146"/>
      <c r="L143" s="35"/>
      <c r="M143" s="64"/>
      <c r="N143" s="36"/>
      <c r="O143" s="36"/>
      <c r="P143" s="36"/>
      <c r="Q143" s="36"/>
      <c r="R143" s="36"/>
      <c r="S143" s="36"/>
      <c r="T143" s="65"/>
      <c r="AT143" s="18" t="s">
        <v>138</v>
      </c>
      <c r="AU143" s="18" t="s">
        <v>79</v>
      </c>
    </row>
    <row r="144" spans="2:65" s="1" customFormat="1" ht="20.25" customHeight="1">
      <c r="B144" s="172"/>
      <c r="C144" s="173" t="s">
        <v>280</v>
      </c>
      <c r="D144" s="173" t="s">
        <v>132</v>
      </c>
      <c r="E144" s="174" t="s">
        <v>912</v>
      </c>
      <c r="F144" s="175" t="s">
        <v>913</v>
      </c>
      <c r="G144" s="176" t="s">
        <v>528</v>
      </c>
      <c r="H144" s="187">
        <v>14</v>
      </c>
      <c r="I144" s="178"/>
      <c r="J144" s="179">
        <f>ROUND(I144*H144,2)</f>
        <v>0</v>
      </c>
      <c r="K144" s="175" t="s">
        <v>20</v>
      </c>
      <c r="L144" s="35"/>
      <c r="M144" s="180" t="s">
        <v>20</v>
      </c>
      <c r="N144" s="181" t="s">
        <v>43</v>
      </c>
      <c r="O144" s="36"/>
      <c r="P144" s="182">
        <f>O144*H144</f>
        <v>0</v>
      </c>
      <c r="Q144" s="182">
        <v>0.00244</v>
      </c>
      <c r="R144" s="182">
        <f>Q144*H144</f>
        <v>0.034159999999999996</v>
      </c>
      <c r="S144" s="182">
        <v>0</v>
      </c>
      <c r="T144" s="183">
        <f>S144*H144</f>
        <v>0</v>
      </c>
      <c r="AR144" s="18" t="s">
        <v>158</v>
      </c>
      <c r="AT144" s="18" t="s">
        <v>132</v>
      </c>
      <c r="AU144" s="18" t="s">
        <v>79</v>
      </c>
      <c r="AY144" s="18" t="s">
        <v>129</v>
      </c>
      <c r="BE144" s="184">
        <f>IF(N144="základní",J144,0)</f>
        <v>0</v>
      </c>
      <c r="BF144" s="184">
        <f>IF(N144="snížená",J144,0)</f>
        <v>0</v>
      </c>
      <c r="BG144" s="184">
        <f>IF(N144="zákl. přenesená",J144,0)</f>
        <v>0</v>
      </c>
      <c r="BH144" s="184">
        <f>IF(N144="sníž. přenesená",J144,0)</f>
        <v>0</v>
      </c>
      <c r="BI144" s="184">
        <f>IF(N144="nulová",J144,0)</f>
        <v>0</v>
      </c>
      <c r="BJ144" s="18" t="s">
        <v>22</v>
      </c>
      <c r="BK144" s="184">
        <f>ROUND(I144*H144,2)</f>
        <v>0</v>
      </c>
      <c r="BL144" s="18" t="s">
        <v>158</v>
      </c>
      <c r="BM144" s="18" t="s">
        <v>914</v>
      </c>
    </row>
    <row r="145" spans="2:47" s="1" customFormat="1" ht="28.5" customHeight="1">
      <c r="B145" s="35"/>
      <c r="D145" s="214" t="s">
        <v>138</v>
      </c>
      <c r="F145" s="237" t="s">
        <v>915</v>
      </c>
      <c r="I145" s="146"/>
      <c r="L145" s="35"/>
      <c r="M145" s="64"/>
      <c r="N145" s="36"/>
      <c r="O145" s="36"/>
      <c r="P145" s="36"/>
      <c r="Q145" s="36"/>
      <c r="R145" s="36"/>
      <c r="S145" s="36"/>
      <c r="T145" s="65"/>
      <c r="AT145" s="18" t="s">
        <v>138</v>
      </c>
      <c r="AU145" s="18" t="s">
        <v>79</v>
      </c>
    </row>
    <row r="146" spans="2:65" s="1" customFormat="1" ht="20.25" customHeight="1">
      <c r="B146" s="172"/>
      <c r="C146" s="227" t="s">
        <v>290</v>
      </c>
      <c r="D146" s="227" t="s">
        <v>325</v>
      </c>
      <c r="E146" s="228" t="s">
        <v>916</v>
      </c>
      <c r="F146" s="229" t="s">
        <v>917</v>
      </c>
      <c r="G146" s="230" t="s">
        <v>528</v>
      </c>
      <c r="H146" s="231">
        <v>1</v>
      </c>
      <c r="I146" s="232"/>
      <c r="J146" s="233">
        <f>ROUND(I146*H146,2)</f>
        <v>0</v>
      </c>
      <c r="K146" s="229" t="s">
        <v>20</v>
      </c>
      <c r="L146" s="234"/>
      <c r="M146" s="235" t="s">
        <v>20</v>
      </c>
      <c r="N146" s="236" t="s">
        <v>43</v>
      </c>
      <c r="O146" s="36"/>
      <c r="P146" s="182">
        <f>O146*H146</f>
        <v>0</v>
      </c>
      <c r="Q146" s="182">
        <v>0.0168</v>
      </c>
      <c r="R146" s="182">
        <f>Q146*H146</f>
        <v>0.0168</v>
      </c>
      <c r="S146" s="182">
        <v>0</v>
      </c>
      <c r="T146" s="183">
        <f>S146*H146</f>
        <v>0</v>
      </c>
      <c r="AR146" s="18" t="s">
        <v>225</v>
      </c>
      <c r="AT146" s="18" t="s">
        <v>325</v>
      </c>
      <c r="AU146" s="18" t="s">
        <v>79</v>
      </c>
      <c r="AY146" s="18" t="s">
        <v>129</v>
      </c>
      <c r="BE146" s="184">
        <f>IF(N146="základní",J146,0)</f>
        <v>0</v>
      </c>
      <c r="BF146" s="184">
        <f>IF(N146="snížená",J146,0)</f>
        <v>0</v>
      </c>
      <c r="BG146" s="184">
        <f>IF(N146="zákl. přenesená",J146,0)</f>
        <v>0</v>
      </c>
      <c r="BH146" s="184">
        <f>IF(N146="sníž. přenesená",J146,0)</f>
        <v>0</v>
      </c>
      <c r="BI146" s="184">
        <f>IF(N146="nulová",J146,0)</f>
        <v>0</v>
      </c>
      <c r="BJ146" s="18" t="s">
        <v>22</v>
      </c>
      <c r="BK146" s="184">
        <f>ROUND(I146*H146,2)</f>
        <v>0</v>
      </c>
      <c r="BL146" s="18" t="s">
        <v>158</v>
      </c>
      <c r="BM146" s="18" t="s">
        <v>918</v>
      </c>
    </row>
    <row r="147" spans="2:47" s="1" customFormat="1" ht="39.75" customHeight="1">
      <c r="B147" s="35"/>
      <c r="D147" s="214" t="s">
        <v>138</v>
      </c>
      <c r="F147" s="237" t="s">
        <v>919</v>
      </c>
      <c r="I147" s="146"/>
      <c r="L147" s="35"/>
      <c r="M147" s="64"/>
      <c r="N147" s="36"/>
      <c r="O147" s="36"/>
      <c r="P147" s="36"/>
      <c r="Q147" s="36"/>
      <c r="R147" s="36"/>
      <c r="S147" s="36"/>
      <c r="T147" s="65"/>
      <c r="AT147" s="18" t="s">
        <v>138</v>
      </c>
      <c r="AU147" s="18" t="s">
        <v>79</v>
      </c>
    </row>
    <row r="148" spans="2:65" s="1" customFormat="1" ht="20.25" customHeight="1">
      <c r="B148" s="172"/>
      <c r="C148" s="227" t="s">
        <v>295</v>
      </c>
      <c r="D148" s="227" t="s">
        <v>325</v>
      </c>
      <c r="E148" s="228" t="s">
        <v>920</v>
      </c>
      <c r="F148" s="229" t="s">
        <v>921</v>
      </c>
      <c r="G148" s="230" t="s">
        <v>528</v>
      </c>
      <c r="H148" s="231">
        <v>3</v>
      </c>
      <c r="I148" s="232"/>
      <c r="J148" s="233">
        <f>ROUND(I148*H148,2)</f>
        <v>0</v>
      </c>
      <c r="K148" s="229" t="s">
        <v>20</v>
      </c>
      <c r="L148" s="234"/>
      <c r="M148" s="235" t="s">
        <v>20</v>
      </c>
      <c r="N148" s="236" t="s">
        <v>43</v>
      </c>
      <c r="O148" s="36"/>
      <c r="P148" s="182">
        <f>O148*H148</f>
        <v>0</v>
      </c>
      <c r="Q148" s="182">
        <v>0.017</v>
      </c>
      <c r="R148" s="182">
        <f>Q148*H148</f>
        <v>0.051000000000000004</v>
      </c>
      <c r="S148" s="182">
        <v>0</v>
      </c>
      <c r="T148" s="183">
        <f>S148*H148</f>
        <v>0</v>
      </c>
      <c r="AR148" s="18" t="s">
        <v>225</v>
      </c>
      <c r="AT148" s="18" t="s">
        <v>325</v>
      </c>
      <c r="AU148" s="18" t="s">
        <v>79</v>
      </c>
      <c r="AY148" s="18" t="s">
        <v>129</v>
      </c>
      <c r="BE148" s="184">
        <f>IF(N148="základní",J148,0)</f>
        <v>0</v>
      </c>
      <c r="BF148" s="184">
        <f>IF(N148="snížená",J148,0)</f>
        <v>0</v>
      </c>
      <c r="BG148" s="184">
        <f>IF(N148="zákl. přenesená",J148,0)</f>
        <v>0</v>
      </c>
      <c r="BH148" s="184">
        <f>IF(N148="sníž. přenesená",J148,0)</f>
        <v>0</v>
      </c>
      <c r="BI148" s="184">
        <f>IF(N148="nulová",J148,0)</f>
        <v>0</v>
      </c>
      <c r="BJ148" s="18" t="s">
        <v>22</v>
      </c>
      <c r="BK148" s="184">
        <f>ROUND(I148*H148,2)</f>
        <v>0</v>
      </c>
      <c r="BL148" s="18" t="s">
        <v>158</v>
      </c>
      <c r="BM148" s="18" t="s">
        <v>922</v>
      </c>
    </row>
    <row r="149" spans="2:47" s="1" customFormat="1" ht="39.75" customHeight="1">
      <c r="B149" s="35"/>
      <c r="D149" s="214" t="s">
        <v>138</v>
      </c>
      <c r="F149" s="237" t="s">
        <v>923</v>
      </c>
      <c r="I149" s="146"/>
      <c r="L149" s="35"/>
      <c r="M149" s="64"/>
      <c r="N149" s="36"/>
      <c r="O149" s="36"/>
      <c r="P149" s="36"/>
      <c r="Q149" s="36"/>
      <c r="R149" s="36"/>
      <c r="S149" s="36"/>
      <c r="T149" s="65"/>
      <c r="AT149" s="18" t="s">
        <v>138</v>
      </c>
      <c r="AU149" s="18" t="s">
        <v>79</v>
      </c>
    </row>
    <row r="150" spans="2:65" s="1" customFormat="1" ht="20.25" customHeight="1">
      <c r="B150" s="172"/>
      <c r="C150" s="227" t="s">
        <v>302</v>
      </c>
      <c r="D150" s="227" t="s">
        <v>325</v>
      </c>
      <c r="E150" s="228" t="s">
        <v>924</v>
      </c>
      <c r="F150" s="229" t="s">
        <v>925</v>
      </c>
      <c r="G150" s="230" t="s">
        <v>528</v>
      </c>
      <c r="H150" s="231">
        <v>1</v>
      </c>
      <c r="I150" s="232"/>
      <c r="J150" s="233">
        <f>ROUND(I150*H150,2)</f>
        <v>0</v>
      </c>
      <c r="K150" s="229" t="s">
        <v>20</v>
      </c>
      <c r="L150" s="234"/>
      <c r="M150" s="235" t="s">
        <v>20</v>
      </c>
      <c r="N150" s="236" t="s">
        <v>43</v>
      </c>
      <c r="O150" s="36"/>
      <c r="P150" s="182">
        <f>O150*H150</f>
        <v>0</v>
      </c>
      <c r="Q150" s="182">
        <v>0.00029</v>
      </c>
      <c r="R150" s="182">
        <f>Q150*H150</f>
        <v>0.00029</v>
      </c>
      <c r="S150" s="182">
        <v>0</v>
      </c>
      <c r="T150" s="183">
        <f>S150*H150</f>
        <v>0</v>
      </c>
      <c r="AR150" s="18" t="s">
        <v>225</v>
      </c>
      <c r="AT150" s="18" t="s">
        <v>325</v>
      </c>
      <c r="AU150" s="18" t="s">
        <v>79</v>
      </c>
      <c r="AY150" s="18" t="s">
        <v>129</v>
      </c>
      <c r="BE150" s="184">
        <f>IF(N150="základní",J150,0)</f>
        <v>0</v>
      </c>
      <c r="BF150" s="184">
        <f>IF(N150="snížená",J150,0)</f>
        <v>0</v>
      </c>
      <c r="BG150" s="184">
        <f>IF(N150="zákl. přenesená",J150,0)</f>
        <v>0</v>
      </c>
      <c r="BH150" s="184">
        <f>IF(N150="sníž. přenesená",J150,0)</f>
        <v>0</v>
      </c>
      <c r="BI150" s="184">
        <f>IF(N150="nulová",J150,0)</f>
        <v>0</v>
      </c>
      <c r="BJ150" s="18" t="s">
        <v>22</v>
      </c>
      <c r="BK150" s="184">
        <f>ROUND(I150*H150,2)</f>
        <v>0</v>
      </c>
      <c r="BL150" s="18" t="s">
        <v>158</v>
      </c>
      <c r="BM150" s="18" t="s">
        <v>926</v>
      </c>
    </row>
    <row r="151" spans="2:47" s="1" customFormat="1" ht="28.5" customHeight="1">
      <c r="B151" s="35"/>
      <c r="D151" s="214" t="s">
        <v>138</v>
      </c>
      <c r="F151" s="237" t="s">
        <v>927</v>
      </c>
      <c r="I151" s="146"/>
      <c r="L151" s="35"/>
      <c r="M151" s="64"/>
      <c r="N151" s="36"/>
      <c r="O151" s="36"/>
      <c r="P151" s="36"/>
      <c r="Q151" s="36"/>
      <c r="R151" s="36"/>
      <c r="S151" s="36"/>
      <c r="T151" s="65"/>
      <c r="AT151" s="18" t="s">
        <v>138</v>
      </c>
      <c r="AU151" s="18" t="s">
        <v>79</v>
      </c>
    </row>
    <row r="152" spans="2:65" s="1" customFormat="1" ht="20.25" customHeight="1">
      <c r="B152" s="172"/>
      <c r="C152" s="227" t="s">
        <v>7</v>
      </c>
      <c r="D152" s="227" t="s">
        <v>325</v>
      </c>
      <c r="E152" s="228" t="s">
        <v>928</v>
      </c>
      <c r="F152" s="229" t="s">
        <v>929</v>
      </c>
      <c r="G152" s="230" t="s">
        <v>528</v>
      </c>
      <c r="H152" s="231">
        <v>1</v>
      </c>
      <c r="I152" s="232"/>
      <c r="J152" s="233">
        <f>ROUND(I152*H152,2)</f>
        <v>0</v>
      </c>
      <c r="K152" s="229" t="s">
        <v>20</v>
      </c>
      <c r="L152" s="234"/>
      <c r="M152" s="235" t="s">
        <v>20</v>
      </c>
      <c r="N152" s="236" t="s">
        <v>43</v>
      </c>
      <c r="O152" s="36"/>
      <c r="P152" s="182">
        <f>O152*H152</f>
        <v>0</v>
      </c>
      <c r="Q152" s="182">
        <v>0</v>
      </c>
      <c r="R152" s="182">
        <f>Q152*H152</f>
        <v>0</v>
      </c>
      <c r="S152" s="182">
        <v>0</v>
      </c>
      <c r="T152" s="183">
        <f>S152*H152</f>
        <v>0</v>
      </c>
      <c r="AR152" s="18" t="s">
        <v>225</v>
      </c>
      <c r="AT152" s="18" t="s">
        <v>325</v>
      </c>
      <c r="AU152" s="18" t="s">
        <v>79</v>
      </c>
      <c r="AY152" s="18" t="s">
        <v>129</v>
      </c>
      <c r="BE152" s="184">
        <f>IF(N152="základní",J152,0)</f>
        <v>0</v>
      </c>
      <c r="BF152" s="184">
        <f>IF(N152="snížená",J152,0)</f>
        <v>0</v>
      </c>
      <c r="BG152" s="184">
        <f>IF(N152="zákl. přenesená",J152,0)</f>
        <v>0</v>
      </c>
      <c r="BH152" s="184">
        <f>IF(N152="sníž. přenesená",J152,0)</f>
        <v>0</v>
      </c>
      <c r="BI152" s="184">
        <f>IF(N152="nulová",J152,0)</f>
        <v>0</v>
      </c>
      <c r="BJ152" s="18" t="s">
        <v>22</v>
      </c>
      <c r="BK152" s="184">
        <f>ROUND(I152*H152,2)</f>
        <v>0</v>
      </c>
      <c r="BL152" s="18" t="s">
        <v>158</v>
      </c>
      <c r="BM152" s="18" t="s">
        <v>930</v>
      </c>
    </row>
    <row r="153" spans="2:65" s="1" customFormat="1" ht="20.25" customHeight="1">
      <c r="B153" s="172"/>
      <c r="C153" s="227" t="s">
        <v>324</v>
      </c>
      <c r="D153" s="227" t="s">
        <v>325</v>
      </c>
      <c r="E153" s="228" t="s">
        <v>931</v>
      </c>
      <c r="F153" s="229" t="s">
        <v>932</v>
      </c>
      <c r="G153" s="230" t="s">
        <v>528</v>
      </c>
      <c r="H153" s="231">
        <v>5</v>
      </c>
      <c r="I153" s="232"/>
      <c r="J153" s="233">
        <f>ROUND(I153*H153,2)</f>
        <v>0</v>
      </c>
      <c r="K153" s="229" t="s">
        <v>20</v>
      </c>
      <c r="L153" s="234"/>
      <c r="M153" s="235" t="s">
        <v>20</v>
      </c>
      <c r="N153" s="236" t="s">
        <v>43</v>
      </c>
      <c r="O153" s="36"/>
      <c r="P153" s="182">
        <f>O153*H153</f>
        <v>0</v>
      </c>
      <c r="Q153" s="182">
        <v>0</v>
      </c>
      <c r="R153" s="182">
        <f>Q153*H153</f>
        <v>0</v>
      </c>
      <c r="S153" s="182">
        <v>0</v>
      </c>
      <c r="T153" s="183">
        <f>S153*H153</f>
        <v>0</v>
      </c>
      <c r="AR153" s="18" t="s">
        <v>225</v>
      </c>
      <c r="AT153" s="18" t="s">
        <v>325</v>
      </c>
      <c r="AU153" s="18" t="s">
        <v>79</v>
      </c>
      <c r="AY153" s="18" t="s">
        <v>129</v>
      </c>
      <c r="BE153" s="184">
        <f>IF(N153="základní",J153,0)</f>
        <v>0</v>
      </c>
      <c r="BF153" s="184">
        <f>IF(N153="snížená",J153,0)</f>
        <v>0</v>
      </c>
      <c r="BG153" s="184">
        <f>IF(N153="zákl. přenesená",J153,0)</f>
        <v>0</v>
      </c>
      <c r="BH153" s="184">
        <f>IF(N153="sníž. přenesená",J153,0)</f>
        <v>0</v>
      </c>
      <c r="BI153" s="184">
        <f>IF(N153="nulová",J153,0)</f>
        <v>0</v>
      </c>
      <c r="BJ153" s="18" t="s">
        <v>22</v>
      </c>
      <c r="BK153" s="184">
        <f>ROUND(I153*H153,2)</f>
        <v>0</v>
      </c>
      <c r="BL153" s="18" t="s">
        <v>158</v>
      </c>
      <c r="BM153" s="18" t="s">
        <v>933</v>
      </c>
    </row>
    <row r="154" spans="2:65" s="1" customFormat="1" ht="20.25" customHeight="1">
      <c r="B154" s="172"/>
      <c r="C154" s="227" t="s">
        <v>331</v>
      </c>
      <c r="D154" s="227" t="s">
        <v>325</v>
      </c>
      <c r="E154" s="228" t="s">
        <v>934</v>
      </c>
      <c r="F154" s="229" t="s">
        <v>935</v>
      </c>
      <c r="G154" s="230" t="s">
        <v>528</v>
      </c>
      <c r="H154" s="231">
        <v>3</v>
      </c>
      <c r="I154" s="232"/>
      <c r="J154" s="233">
        <f>ROUND(I154*H154,2)</f>
        <v>0</v>
      </c>
      <c r="K154" s="229" t="s">
        <v>20</v>
      </c>
      <c r="L154" s="234"/>
      <c r="M154" s="235" t="s">
        <v>20</v>
      </c>
      <c r="N154" s="236" t="s">
        <v>43</v>
      </c>
      <c r="O154" s="36"/>
      <c r="P154" s="182">
        <f>O154*H154</f>
        <v>0</v>
      </c>
      <c r="Q154" s="182">
        <v>0</v>
      </c>
      <c r="R154" s="182">
        <f>Q154*H154</f>
        <v>0</v>
      </c>
      <c r="S154" s="182">
        <v>0</v>
      </c>
      <c r="T154" s="183">
        <f>S154*H154</f>
        <v>0</v>
      </c>
      <c r="AR154" s="18" t="s">
        <v>225</v>
      </c>
      <c r="AT154" s="18" t="s">
        <v>325</v>
      </c>
      <c r="AU154" s="18" t="s">
        <v>79</v>
      </c>
      <c r="AY154" s="18" t="s">
        <v>129</v>
      </c>
      <c r="BE154" s="184">
        <f>IF(N154="základní",J154,0)</f>
        <v>0</v>
      </c>
      <c r="BF154" s="184">
        <f>IF(N154="snížená",J154,0)</f>
        <v>0</v>
      </c>
      <c r="BG154" s="184">
        <f>IF(N154="zákl. přenesená",J154,0)</f>
        <v>0</v>
      </c>
      <c r="BH154" s="184">
        <f>IF(N154="sníž. přenesená",J154,0)</f>
        <v>0</v>
      </c>
      <c r="BI154" s="184">
        <f>IF(N154="nulová",J154,0)</f>
        <v>0</v>
      </c>
      <c r="BJ154" s="18" t="s">
        <v>22</v>
      </c>
      <c r="BK154" s="184">
        <f>ROUND(I154*H154,2)</f>
        <v>0</v>
      </c>
      <c r="BL154" s="18" t="s">
        <v>158</v>
      </c>
      <c r="BM154" s="18" t="s">
        <v>936</v>
      </c>
    </row>
    <row r="155" spans="2:65" s="1" customFormat="1" ht="28.5" customHeight="1">
      <c r="B155" s="172"/>
      <c r="C155" s="173" t="s">
        <v>336</v>
      </c>
      <c r="D155" s="173" t="s">
        <v>132</v>
      </c>
      <c r="E155" s="174" t="s">
        <v>937</v>
      </c>
      <c r="F155" s="175" t="s">
        <v>938</v>
      </c>
      <c r="G155" s="176" t="s">
        <v>198</v>
      </c>
      <c r="H155" s="187">
        <v>51</v>
      </c>
      <c r="I155" s="178"/>
      <c r="J155" s="179">
        <f>ROUND(I155*H155,2)</f>
        <v>0</v>
      </c>
      <c r="K155" s="175" t="s">
        <v>135</v>
      </c>
      <c r="L155" s="35"/>
      <c r="M155" s="180" t="s">
        <v>20</v>
      </c>
      <c r="N155" s="181" t="s">
        <v>43</v>
      </c>
      <c r="O155" s="36"/>
      <c r="P155" s="182">
        <f>O155*H155</f>
        <v>0</v>
      </c>
      <c r="Q155" s="182">
        <v>0</v>
      </c>
      <c r="R155" s="182">
        <f>Q155*H155</f>
        <v>0</v>
      </c>
      <c r="S155" s="182">
        <v>0</v>
      </c>
      <c r="T155" s="183">
        <f>S155*H155</f>
        <v>0</v>
      </c>
      <c r="AR155" s="18" t="s">
        <v>158</v>
      </c>
      <c r="AT155" s="18" t="s">
        <v>132</v>
      </c>
      <c r="AU155" s="18" t="s">
        <v>79</v>
      </c>
      <c r="AY155" s="18" t="s">
        <v>129</v>
      </c>
      <c r="BE155" s="184">
        <f>IF(N155="základní",J155,0)</f>
        <v>0</v>
      </c>
      <c r="BF155" s="184">
        <f>IF(N155="snížená",J155,0)</f>
        <v>0</v>
      </c>
      <c r="BG155" s="184">
        <f>IF(N155="zákl. přenesená",J155,0)</f>
        <v>0</v>
      </c>
      <c r="BH155" s="184">
        <f>IF(N155="sníž. přenesená",J155,0)</f>
        <v>0</v>
      </c>
      <c r="BI155" s="184">
        <f>IF(N155="nulová",J155,0)</f>
        <v>0</v>
      </c>
      <c r="BJ155" s="18" t="s">
        <v>22</v>
      </c>
      <c r="BK155" s="184">
        <f>ROUND(I155*H155,2)</f>
        <v>0</v>
      </c>
      <c r="BL155" s="18" t="s">
        <v>158</v>
      </c>
      <c r="BM155" s="18" t="s">
        <v>939</v>
      </c>
    </row>
    <row r="156" spans="2:47" s="1" customFormat="1" ht="28.5" customHeight="1">
      <c r="B156" s="35"/>
      <c r="D156" s="185" t="s">
        <v>138</v>
      </c>
      <c r="F156" s="186" t="s">
        <v>940</v>
      </c>
      <c r="I156" s="146"/>
      <c r="L156" s="35"/>
      <c r="M156" s="64"/>
      <c r="N156" s="36"/>
      <c r="O156" s="36"/>
      <c r="P156" s="36"/>
      <c r="Q156" s="36"/>
      <c r="R156" s="36"/>
      <c r="S156" s="36"/>
      <c r="T156" s="65"/>
      <c r="AT156" s="18" t="s">
        <v>138</v>
      </c>
      <c r="AU156" s="18" t="s">
        <v>79</v>
      </c>
    </row>
    <row r="157" spans="2:47" s="1" customFormat="1" ht="74.25" customHeight="1">
      <c r="B157" s="35"/>
      <c r="D157" s="214" t="s">
        <v>183</v>
      </c>
      <c r="F157" s="215" t="s">
        <v>941</v>
      </c>
      <c r="I157" s="146"/>
      <c r="L157" s="35"/>
      <c r="M157" s="64"/>
      <c r="N157" s="36"/>
      <c r="O157" s="36"/>
      <c r="P157" s="36"/>
      <c r="Q157" s="36"/>
      <c r="R157" s="36"/>
      <c r="S157" s="36"/>
      <c r="T157" s="65"/>
      <c r="AT157" s="18" t="s">
        <v>183</v>
      </c>
      <c r="AU157" s="18" t="s">
        <v>79</v>
      </c>
    </row>
    <row r="158" spans="2:65" s="1" customFormat="1" ht="20.25" customHeight="1">
      <c r="B158" s="172"/>
      <c r="C158" s="227" t="s">
        <v>347</v>
      </c>
      <c r="D158" s="227" t="s">
        <v>325</v>
      </c>
      <c r="E158" s="228" t="s">
        <v>942</v>
      </c>
      <c r="F158" s="229" t="s">
        <v>943</v>
      </c>
      <c r="G158" s="230" t="s">
        <v>198</v>
      </c>
      <c r="H158" s="231">
        <v>76.5</v>
      </c>
      <c r="I158" s="232"/>
      <c r="J158" s="233">
        <f>ROUND(I158*H158,2)</f>
        <v>0</v>
      </c>
      <c r="K158" s="229" t="s">
        <v>135</v>
      </c>
      <c r="L158" s="234"/>
      <c r="M158" s="235" t="s">
        <v>20</v>
      </c>
      <c r="N158" s="236" t="s">
        <v>43</v>
      </c>
      <c r="O158" s="36"/>
      <c r="P158" s="182">
        <f>O158*H158</f>
        <v>0</v>
      </c>
      <c r="Q158" s="182">
        <v>0.00318</v>
      </c>
      <c r="R158" s="182">
        <f>Q158*H158</f>
        <v>0.24327000000000001</v>
      </c>
      <c r="S158" s="182">
        <v>0</v>
      </c>
      <c r="T158" s="183">
        <f>S158*H158</f>
        <v>0</v>
      </c>
      <c r="AR158" s="18" t="s">
        <v>225</v>
      </c>
      <c r="AT158" s="18" t="s">
        <v>325</v>
      </c>
      <c r="AU158" s="18" t="s">
        <v>79</v>
      </c>
      <c r="AY158" s="18" t="s">
        <v>129</v>
      </c>
      <c r="BE158" s="184">
        <f>IF(N158="základní",J158,0)</f>
        <v>0</v>
      </c>
      <c r="BF158" s="184">
        <f>IF(N158="snížená",J158,0)</f>
        <v>0</v>
      </c>
      <c r="BG158" s="184">
        <f>IF(N158="zákl. přenesená",J158,0)</f>
        <v>0</v>
      </c>
      <c r="BH158" s="184">
        <f>IF(N158="sníž. přenesená",J158,0)</f>
        <v>0</v>
      </c>
      <c r="BI158" s="184">
        <f>IF(N158="nulová",J158,0)</f>
        <v>0</v>
      </c>
      <c r="BJ158" s="18" t="s">
        <v>22</v>
      </c>
      <c r="BK158" s="184">
        <f>ROUND(I158*H158,2)</f>
        <v>0</v>
      </c>
      <c r="BL158" s="18" t="s">
        <v>158</v>
      </c>
      <c r="BM158" s="18" t="s">
        <v>944</v>
      </c>
    </row>
    <row r="159" spans="2:47" s="1" customFormat="1" ht="39.75" customHeight="1">
      <c r="B159" s="35"/>
      <c r="D159" s="185" t="s">
        <v>138</v>
      </c>
      <c r="F159" s="186" t="s">
        <v>945</v>
      </c>
      <c r="I159" s="146"/>
      <c r="L159" s="35"/>
      <c r="M159" s="64"/>
      <c r="N159" s="36"/>
      <c r="O159" s="36"/>
      <c r="P159" s="36"/>
      <c r="Q159" s="36"/>
      <c r="R159" s="36"/>
      <c r="S159" s="36"/>
      <c r="T159" s="65"/>
      <c r="AT159" s="18" t="s">
        <v>138</v>
      </c>
      <c r="AU159" s="18" t="s">
        <v>79</v>
      </c>
    </row>
    <row r="160" spans="2:51" s="13" customFormat="1" ht="20.25" customHeight="1">
      <c r="B160" s="196"/>
      <c r="D160" s="214" t="s">
        <v>152</v>
      </c>
      <c r="F160" s="223" t="s">
        <v>946</v>
      </c>
      <c r="H160" s="224">
        <v>76.5</v>
      </c>
      <c r="I160" s="200"/>
      <c r="L160" s="196"/>
      <c r="M160" s="201"/>
      <c r="N160" s="202"/>
      <c r="O160" s="202"/>
      <c r="P160" s="202"/>
      <c r="Q160" s="202"/>
      <c r="R160" s="202"/>
      <c r="S160" s="202"/>
      <c r="T160" s="203"/>
      <c r="AT160" s="197" t="s">
        <v>152</v>
      </c>
      <c r="AU160" s="197" t="s">
        <v>79</v>
      </c>
      <c r="AV160" s="13" t="s">
        <v>79</v>
      </c>
      <c r="AW160" s="13" t="s">
        <v>4</v>
      </c>
      <c r="AX160" s="13" t="s">
        <v>22</v>
      </c>
      <c r="AY160" s="197" t="s">
        <v>129</v>
      </c>
    </row>
    <row r="161" spans="2:65" s="1" customFormat="1" ht="20.25" customHeight="1">
      <c r="B161" s="172"/>
      <c r="C161" s="173" t="s">
        <v>353</v>
      </c>
      <c r="D161" s="173" t="s">
        <v>132</v>
      </c>
      <c r="E161" s="174" t="s">
        <v>947</v>
      </c>
      <c r="F161" s="175" t="s">
        <v>948</v>
      </c>
      <c r="G161" s="176" t="s">
        <v>528</v>
      </c>
      <c r="H161" s="187">
        <v>2</v>
      </c>
      <c r="I161" s="178"/>
      <c r="J161" s="179">
        <f>ROUND(I161*H161,2)</f>
        <v>0</v>
      </c>
      <c r="K161" s="175" t="s">
        <v>135</v>
      </c>
      <c r="L161" s="35"/>
      <c r="M161" s="180" t="s">
        <v>20</v>
      </c>
      <c r="N161" s="181" t="s">
        <v>43</v>
      </c>
      <c r="O161" s="36"/>
      <c r="P161" s="182">
        <f>O161*H161</f>
        <v>0</v>
      </c>
      <c r="Q161" s="182">
        <v>0</v>
      </c>
      <c r="R161" s="182">
        <f>Q161*H161</f>
        <v>0</v>
      </c>
      <c r="S161" s="182">
        <v>0</v>
      </c>
      <c r="T161" s="183">
        <f>S161*H161</f>
        <v>0</v>
      </c>
      <c r="AR161" s="18" t="s">
        <v>158</v>
      </c>
      <c r="AT161" s="18" t="s">
        <v>132</v>
      </c>
      <c r="AU161" s="18" t="s">
        <v>79</v>
      </c>
      <c r="AY161" s="18" t="s">
        <v>129</v>
      </c>
      <c r="BE161" s="184">
        <f>IF(N161="základní",J161,0)</f>
        <v>0</v>
      </c>
      <c r="BF161" s="184">
        <f>IF(N161="snížená",J161,0)</f>
        <v>0</v>
      </c>
      <c r="BG161" s="184">
        <f>IF(N161="zákl. přenesená",J161,0)</f>
        <v>0</v>
      </c>
      <c r="BH161" s="184">
        <f>IF(N161="sníž. přenesená",J161,0)</f>
        <v>0</v>
      </c>
      <c r="BI161" s="184">
        <f>IF(N161="nulová",J161,0)</f>
        <v>0</v>
      </c>
      <c r="BJ161" s="18" t="s">
        <v>22</v>
      </c>
      <c r="BK161" s="184">
        <f>ROUND(I161*H161,2)</f>
        <v>0</v>
      </c>
      <c r="BL161" s="18" t="s">
        <v>158</v>
      </c>
      <c r="BM161" s="18" t="s">
        <v>949</v>
      </c>
    </row>
    <row r="162" spans="2:47" s="1" customFormat="1" ht="28.5" customHeight="1">
      <c r="B162" s="35"/>
      <c r="D162" s="185" t="s">
        <v>138</v>
      </c>
      <c r="F162" s="186" t="s">
        <v>950</v>
      </c>
      <c r="I162" s="146"/>
      <c r="L162" s="35"/>
      <c r="M162" s="64"/>
      <c r="N162" s="36"/>
      <c r="O162" s="36"/>
      <c r="P162" s="36"/>
      <c r="Q162" s="36"/>
      <c r="R162" s="36"/>
      <c r="S162" s="36"/>
      <c r="T162" s="65"/>
      <c r="AT162" s="18" t="s">
        <v>138</v>
      </c>
      <c r="AU162" s="18" t="s">
        <v>79</v>
      </c>
    </row>
    <row r="163" spans="2:47" s="1" customFormat="1" ht="39.75" customHeight="1">
      <c r="B163" s="35"/>
      <c r="D163" s="214" t="s">
        <v>183</v>
      </c>
      <c r="F163" s="215" t="s">
        <v>951</v>
      </c>
      <c r="I163" s="146"/>
      <c r="L163" s="35"/>
      <c r="M163" s="64"/>
      <c r="N163" s="36"/>
      <c r="O163" s="36"/>
      <c r="P163" s="36"/>
      <c r="Q163" s="36"/>
      <c r="R163" s="36"/>
      <c r="S163" s="36"/>
      <c r="T163" s="65"/>
      <c r="AT163" s="18" t="s">
        <v>183</v>
      </c>
      <c r="AU163" s="18" t="s">
        <v>79</v>
      </c>
    </row>
    <row r="164" spans="2:65" s="1" customFormat="1" ht="20.25" customHeight="1">
      <c r="B164" s="172"/>
      <c r="C164" s="227" t="s">
        <v>360</v>
      </c>
      <c r="D164" s="227" t="s">
        <v>325</v>
      </c>
      <c r="E164" s="228" t="s">
        <v>952</v>
      </c>
      <c r="F164" s="229" t="s">
        <v>953</v>
      </c>
      <c r="G164" s="230" t="s">
        <v>528</v>
      </c>
      <c r="H164" s="231">
        <v>2</v>
      </c>
      <c r="I164" s="232"/>
      <c r="J164" s="233">
        <f>ROUND(I164*H164,2)</f>
        <v>0</v>
      </c>
      <c r="K164" s="229" t="s">
        <v>135</v>
      </c>
      <c r="L164" s="234"/>
      <c r="M164" s="235" t="s">
        <v>20</v>
      </c>
      <c r="N164" s="236" t="s">
        <v>43</v>
      </c>
      <c r="O164" s="36"/>
      <c r="P164" s="182">
        <f>O164*H164</f>
        <v>0</v>
      </c>
      <c r="Q164" s="182">
        <v>0.00072</v>
      </c>
      <c r="R164" s="182">
        <f>Q164*H164</f>
        <v>0.00144</v>
      </c>
      <c r="S164" s="182">
        <v>0</v>
      </c>
      <c r="T164" s="183">
        <f>S164*H164</f>
        <v>0</v>
      </c>
      <c r="AR164" s="18" t="s">
        <v>225</v>
      </c>
      <c r="AT164" s="18" t="s">
        <v>325</v>
      </c>
      <c r="AU164" s="18" t="s">
        <v>79</v>
      </c>
      <c r="AY164" s="18" t="s">
        <v>129</v>
      </c>
      <c r="BE164" s="184">
        <f>IF(N164="základní",J164,0)</f>
        <v>0</v>
      </c>
      <c r="BF164" s="184">
        <f>IF(N164="snížená",J164,0)</f>
        <v>0</v>
      </c>
      <c r="BG164" s="184">
        <f>IF(N164="zákl. přenesená",J164,0)</f>
        <v>0</v>
      </c>
      <c r="BH164" s="184">
        <f>IF(N164="sníž. přenesená",J164,0)</f>
        <v>0</v>
      </c>
      <c r="BI164" s="184">
        <f>IF(N164="nulová",J164,0)</f>
        <v>0</v>
      </c>
      <c r="BJ164" s="18" t="s">
        <v>22</v>
      </c>
      <c r="BK164" s="184">
        <f>ROUND(I164*H164,2)</f>
        <v>0</v>
      </c>
      <c r="BL164" s="18" t="s">
        <v>158</v>
      </c>
      <c r="BM164" s="18" t="s">
        <v>954</v>
      </c>
    </row>
    <row r="165" spans="2:47" s="1" customFormat="1" ht="28.5" customHeight="1">
      <c r="B165" s="35"/>
      <c r="D165" s="214" t="s">
        <v>138</v>
      </c>
      <c r="F165" s="237" t="s">
        <v>955</v>
      </c>
      <c r="I165" s="146"/>
      <c r="L165" s="35"/>
      <c r="M165" s="64"/>
      <c r="N165" s="36"/>
      <c r="O165" s="36"/>
      <c r="P165" s="36"/>
      <c r="Q165" s="36"/>
      <c r="R165" s="36"/>
      <c r="S165" s="36"/>
      <c r="T165" s="65"/>
      <c r="AT165" s="18" t="s">
        <v>138</v>
      </c>
      <c r="AU165" s="18" t="s">
        <v>79</v>
      </c>
    </row>
    <row r="166" spans="2:65" s="1" customFormat="1" ht="20.25" customHeight="1">
      <c r="B166" s="172"/>
      <c r="C166" s="173" t="s">
        <v>368</v>
      </c>
      <c r="D166" s="173" t="s">
        <v>132</v>
      </c>
      <c r="E166" s="174" t="s">
        <v>956</v>
      </c>
      <c r="F166" s="175" t="s">
        <v>957</v>
      </c>
      <c r="G166" s="176" t="s">
        <v>528</v>
      </c>
      <c r="H166" s="187">
        <v>1</v>
      </c>
      <c r="I166" s="178"/>
      <c r="J166" s="179">
        <f>ROUND(I166*H166,2)</f>
        <v>0</v>
      </c>
      <c r="K166" s="175" t="s">
        <v>135</v>
      </c>
      <c r="L166" s="35"/>
      <c r="M166" s="180" t="s">
        <v>20</v>
      </c>
      <c r="N166" s="181" t="s">
        <v>43</v>
      </c>
      <c r="O166" s="36"/>
      <c r="P166" s="182">
        <f>O166*H166</f>
        <v>0</v>
      </c>
      <c r="Q166" s="182">
        <v>0</v>
      </c>
      <c r="R166" s="182">
        <f>Q166*H166</f>
        <v>0</v>
      </c>
      <c r="S166" s="182">
        <v>0</v>
      </c>
      <c r="T166" s="183">
        <f>S166*H166</f>
        <v>0</v>
      </c>
      <c r="AR166" s="18" t="s">
        <v>158</v>
      </c>
      <c r="AT166" s="18" t="s">
        <v>132</v>
      </c>
      <c r="AU166" s="18" t="s">
        <v>79</v>
      </c>
      <c r="AY166" s="18" t="s">
        <v>129</v>
      </c>
      <c r="BE166" s="184">
        <f>IF(N166="základní",J166,0)</f>
        <v>0</v>
      </c>
      <c r="BF166" s="184">
        <f>IF(N166="snížená",J166,0)</f>
        <v>0</v>
      </c>
      <c r="BG166" s="184">
        <f>IF(N166="zákl. přenesená",J166,0)</f>
        <v>0</v>
      </c>
      <c r="BH166" s="184">
        <f>IF(N166="sníž. přenesená",J166,0)</f>
        <v>0</v>
      </c>
      <c r="BI166" s="184">
        <f>IF(N166="nulová",J166,0)</f>
        <v>0</v>
      </c>
      <c r="BJ166" s="18" t="s">
        <v>22</v>
      </c>
      <c r="BK166" s="184">
        <f>ROUND(I166*H166,2)</f>
        <v>0</v>
      </c>
      <c r="BL166" s="18" t="s">
        <v>158</v>
      </c>
      <c r="BM166" s="18" t="s">
        <v>958</v>
      </c>
    </row>
    <row r="167" spans="2:47" s="1" customFormat="1" ht="28.5" customHeight="1">
      <c r="B167" s="35"/>
      <c r="D167" s="185" t="s">
        <v>138</v>
      </c>
      <c r="F167" s="186" t="s">
        <v>959</v>
      </c>
      <c r="I167" s="146"/>
      <c r="L167" s="35"/>
      <c r="M167" s="64"/>
      <c r="N167" s="36"/>
      <c r="O167" s="36"/>
      <c r="P167" s="36"/>
      <c r="Q167" s="36"/>
      <c r="R167" s="36"/>
      <c r="S167" s="36"/>
      <c r="T167" s="65"/>
      <c r="AT167" s="18" t="s">
        <v>138</v>
      </c>
      <c r="AU167" s="18" t="s">
        <v>79</v>
      </c>
    </row>
    <row r="168" spans="2:47" s="1" customFormat="1" ht="39.75" customHeight="1">
      <c r="B168" s="35"/>
      <c r="D168" s="214" t="s">
        <v>183</v>
      </c>
      <c r="F168" s="215" t="s">
        <v>951</v>
      </c>
      <c r="I168" s="146"/>
      <c r="L168" s="35"/>
      <c r="M168" s="64"/>
      <c r="N168" s="36"/>
      <c r="O168" s="36"/>
      <c r="P168" s="36"/>
      <c r="Q168" s="36"/>
      <c r="R168" s="36"/>
      <c r="S168" s="36"/>
      <c r="T168" s="65"/>
      <c r="AT168" s="18" t="s">
        <v>183</v>
      </c>
      <c r="AU168" s="18" t="s">
        <v>79</v>
      </c>
    </row>
    <row r="169" spans="2:65" s="1" customFormat="1" ht="20.25" customHeight="1">
      <c r="B169" s="172"/>
      <c r="C169" s="227" t="s">
        <v>374</v>
      </c>
      <c r="D169" s="227" t="s">
        <v>325</v>
      </c>
      <c r="E169" s="228" t="s">
        <v>960</v>
      </c>
      <c r="F169" s="229" t="s">
        <v>961</v>
      </c>
      <c r="G169" s="230" t="s">
        <v>528</v>
      </c>
      <c r="H169" s="231">
        <v>1</v>
      </c>
      <c r="I169" s="232"/>
      <c r="J169" s="233">
        <f>ROUND(I169*H169,2)</f>
        <v>0</v>
      </c>
      <c r="K169" s="229" t="s">
        <v>135</v>
      </c>
      <c r="L169" s="234"/>
      <c r="M169" s="235" t="s">
        <v>20</v>
      </c>
      <c r="N169" s="236" t="s">
        <v>43</v>
      </c>
      <c r="O169" s="36"/>
      <c r="P169" s="182">
        <f>O169*H169</f>
        <v>0</v>
      </c>
      <c r="Q169" s="182">
        <v>0.00152</v>
      </c>
      <c r="R169" s="182">
        <f>Q169*H169</f>
        <v>0.00152</v>
      </c>
      <c r="S169" s="182">
        <v>0</v>
      </c>
      <c r="T169" s="183">
        <f>S169*H169</f>
        <v>0</v>
      </c>
      <c r="AR169" s="18" t="s">
        <v>225</v>
      </c>
      <c r="AT169" s="18" t="s">
        <v>325</v>
      </c>
      <c r="AU169" s="18" t="s">
        <v>79</v>
      </c>
      <c r="AY169" s="18" t="s">
        <v>129</v>
      </c>
      <c r="BE169" s="184">
        <f>IF(N169="základní",J169,0)</f>
        <v>0</v>
      </c>
      <c r="BF169" s="184">
        <f>IF(N169="snížená",J169,0)</f>
        <v>0</v>
      </c>
      <c r="BG169" s="184">
        <f>IF(N169="zákl. přenesená",J169,0)</f>
        <v>0</v>
      </c>
      <c r="BH169" s="184">
        <f>IF(N169="sníž. přenesená",J169,0)</f>
        <v>0</v>
      </c>
      <c r="BI169" s="184">
        <f>IF(N169="nulová",J169,0)</f>
        <v>0</v>
      </c>
      <c r="BJ169" s="18" t="s">
        <v>22</v>
      </c>
      <c r="BK169" s="184">
        <f>ROUND(I169*H169,2)</f>
        <v>0</v>
      </c>
      <c r="BL169" s="18" t="s">
        <v>158</v>
      </c>
      <c r="BM169" s="18" t="s">
        <v>962</v>
      </c>
    </row>
    <row r="170" spans="2:47" s="1" customFormat="1" ht="28.5" customHeight="1">
      <c r="B170" s="35"/>
      <c r="D170" s="214" t="s">
        <v>138</v>
      </c>
      <c r="F170" s="237" t="s">
        <v>963</v>
      </c>
      <c r="I170" s="146"/>
      <c r="L170" s="35"/>
      <c r="M170" s="64"/>
      <c r="N170" s="36"/>
      <c r="O170" s="36"/>
      <c r="P170" s="36"/>
      <c r="Q170" s="36"/>
      <c r="R170" s="36"/>
      <c r="S170" s="36"/>
      <c r="T170" s="65"/>
      <c r="AT170" s="18" t="s">
        <v>138</v>
      </c>
      <c r="AU170" s="18" t="s">
        <v>79</v>
      </c>
    </row>
    <row r="171" spans="2:65" s="1" customFormat="1" ht="20.25" customHeight="1">
      <c r="B171" s="172"/>
      <c r="C171" s="173" t="s">
        <v>382</v>
      </c>
      <c r="D171" s="173" t="s">
        <v>132</v>
      </c>
      <c r="E171" s="174" t="s">
        <v>964</v>
      </c>
      <c r="F171" s="175" t="s">
        <v>965</v>
      </c>
      <c r="G171" s="176" t="s">
        <v>528</v>
      </c>
      <c r="H171" s="187">
        <v>1</v>
      </c>
      <c r="I171" s="178"/>
      <c r="J171" s="179">
        <f>ROUND(I171*H171,2)</f>
        <v>0</v>
      </c>
      <c r="K171" s="175" t="s">
        <v>20</v>
      </c>
      <c r="L171" s="35"/>
      <c r="M171" s="180" t="s">
        <v>20</v>
      </c>
      <c r="N171" s="181" t="s">
        <v>43</v>
      </c>
      <c r="O171" s="36"/>
      <c r="P171" s="182">
        <f>O171*H171</f>
        <v>0</v>
      </c>
      <c r="Q171" s="182">
        <v>0</v>
      </c>
      <c r="R171" s="182">
        <f>Q171*H171</f>
        <v>0</v>
      </c>
      <c r="S171" s="182">
        <v>0</v>
      </c>
      <c r="T171" s="183">
        <f>S171*H171</f>
        <v>0</v>
      </c>
      <c r="AR171" s="18" t="s">
        <v>158</v>
      </c>
      <c r="AT171" s="18" t="s">
        <v>132</v>
      </c>
      <c r="AU171" s="18" t="s">
        <v>79</v>
      </c>
      <c r="AY171" s="18" t="s">
        <v>129</v>
      </c>
      <c r="BE171" s="184">
        <f>IF(N171="základní",J171,0)</f>
        <v>0</v>
      </c>
      <c r="BF171" s="184">
        <f>IF(N171="snížená",J171,0)</f>
        <v>0</v>
      </c>
      <c r="BG171" s="184">
        <f>IF(N171="zákl. přenesená",J171,0)</f>
        <v>0</v>
      </c>
      <c r="BH171" s="184">
        <f>IF(N171="sníž. přenesená",J171,0)</f>
        <v>0</v>
      </c>
      <c r="BI171" s="184">
        <f>IF(N171="nulová",J171,0)</f>
        <v>0</v>
      </c>
      <c r="BJ171" s="18" t="s">
        <v>22</v>
      </c>
      <c r="BK171" s="184">
        <f>ROUND(I171*H171,2)</f>
        <v>0</v>
      </c>
      <c r="BL171" s="18" t="s">
        <v>158</v>
      </c>
      <c r="BM171" s="18" t="s">
        <v>966</v>
      </c>
    </row>
    <row r="172" spans="2:47" s="1" customFormat="1" ht="28.5" customHeight="1">
      <c r="B172" s="35"/>
      <c r="D172" s="214" t="s">
        <v>138</v>
      </c>
      <c r="F172" s="237" t="s">
        <v>967</v>
      </c>
      <c r="I172" s="146"/>
      <c r="L172" s="35"/>
      <c r="M172" s="64"/>
      <c r="N172" s="36"/>
      <c r="O172" s="36"/>
      <c r="P172" s="36"/>
      <c r="Q172" s="36"/>
      <c r="R172" s="36"/>
      <c r="S172" s="36"/>
      <c r="T172" s="65"/>
      <c r="AT172" s="18" t="s">
        <v>138</v>
      </c>
      <c r="AU172" s="18" t="s">
        <v>79</v>
      </c>
    </row>
    <row r="173" spans="2:65" s="1" customFormat="1" ht="20.25" customHeight="1">
      <c r="B173" s="172"/>
      <c r="C173" s="227" t="s">
        <v>388</v>
      </c>
      <c r="D173" s="227" t="s">
        <v>325</v>
      </c>
      <c r="E173" s="228" t="s">
        <v>968</v>
      </c>
      <c r="F173" s="229" t="s">
        <v>969</v>
      </c>
      <c r="G173" s="230" t="s">
        <v>528</v>
      </c>
      <c r="H173" s="231">
        <v>1</v>
      </c>
      <c r="I173" s="232"/>
      <c r="J173" s="233">
        <f>ROUND(I173*H173,2)</f>
        <v>0</v>
      </c>
      <c r="K173" s="229" t="s">
        <v>135</v>
      </c>
      <c r="L173" s="234"/>
      <c r="M173" s="235" t="s">
        <v>20</v>
      </c>
      <c r="N173" s="236" t="s">
        <v>43</v>
      </c>
      <c r="O173" s="36"/>
      <c r="P173" s="182">
        <f>O173*H173</f>
        <v>0</v>
      </c>
      <c r="Q173" s="182">
        <v>0.000974</v>
      </c>
      <c r="R173" s="182">
        <f>Q173*H173</f>
        <v>0.000974</v>
      </c>
      <c r="S173" s="182">
        <v>0</v>
      </c>
      <c r="T173" s="183">
        <f>S173*H173</f>
        <v>0</v>
      </c>
      <c r="AR173" s="18" t="s">
        <v>225</v>
      </c>
      <c r="AT173" s="18" t="s">
        <v>325</v>
      </c>
      <c r="AU173" s="18" t="s">
        <v>79</v>
      </c>
      <c r="AY173" s="18" t="s">
        <v>129</v>
      </c>
      <c r="BE173" s="184">
        <f>IF(N173="základní",J173,0)</f>
        <v>0</v>
      </c>
      <c r="BF173" s="184">
        <f>IF(N173="snížená",J173,0)</f>
        <v>0</v>
      </c>
      <c r="BG173" s="184">
        <f>IF(N173="zákl. přenesená",J173,0)</f>
        <v>0</v>
      </c>
      <c r="BH173" s="184">
        <f>IF(N173="sníž. přenesená",J173,0)</f>
        <v>0</v>
      </c>
      <c r="BI173" s="184">
        <f>IF(N173="nulová",J173,0)</f>
        <v>0</v>
      </c>
      <c r="BJ173" s="18" t="s">
        <v>22</v>
      </c>
      <c r="BK173" s="184">
        <f>ROUND(I173*H173,2)</f>
        <v>0</v>
      </c>
      <c r="BL173" s="18" t="s">
        <v>158</v>
      </c>
      <c r="BM173" s="18" t="s">
        <v>970</v>
      </c>
    </row>
    <row r="174" spans="2:47" s="1" customFormat="1" ht="28.5" customHeight="1">
      <c r="B174" s="35"/>
      <c r="D174" s="214" t="s">
        <v>138</v>
      </c>
      <c r="F174" s="237" t="s">
        <v>971</v>
      </c>
      <c r="I174" s="146"/>
      <c r="L174" s="35"/>
      <c r="M174" s="64"/>
      <c r="N174" s="36"/>
      <c r="O174" s="36"/>
      <c r="P174" s="36"/>
      <c r="Q174" s="36"/>
      <c r="R174" s="36"/>
      <c r="S174" s="36"/>
      <c r="T174" s="65"/>
      <c r="AT174" s="18" t="s">
        <v>138</v>
      </c>
      <c r="AU174" s="18" t="s">
        <v>79</v>
      </c>
    </row>
    <row r="175" spans="2:65" s="1" customFormat="1" ht="20.25" customHeight="1">
      <c r="B175" s="172"/>
      <c r="C175" s="173" t="s">
        <v>395</v>
      </c>
      <c r="D175" s="173" t="s">
        <v>132</v>
      </c>
      <c r="E175" s="174" t="s">
        <v>972</v>
      </c>
      <c r="F175" s="175" t="s">
        <v>973</v>
      </c>
      <c r="G175" s="176" t="s">
        <v>528</v>
      </c>
      <c r="H175" s="187">
        <v>3</v>
      </c>
      <c r="I175" s="178"/>
      <c r="J175" s="179">
        <f>ROUND(I175*H175,2)</f>
        <v>0</v>
      </c>
      <c r="K175" s="175" t="s">
        <v>20</v>
      </c>
      <c r="L175" s="35"/>
      <c r="M175" s="180" t="s">
        <v>20</v>
      </c>
      <c r="N175" s="181" t="s">
        <v>43</v>
      </c>
      <c r="O175" s="36"/>
      <c r="P175" s="182">
        <f>O175*H175</f>
        <v>0</v>
      </c>
      <c r="Q175" s="182">
        <v>0.00163</v>
      </c>
      <c r="R175" s="182">
        <f>Q175*H175</f>
        <v>0.00489</v>
      </c>
      <c r="S175" s="182">
        <v>0</v>
      </c>
      <c r="T175" s="183">
        <f>S175*H175</f>
        <v>0</v>
      </c>
      <c r="AR175" s="18" t="s">
        <v>158</v>
      </c>
      <c r="AT175" s="18" t="s">
        <v>132</v>
      </c>
      <c r="AU175" s="18" t="s">
        <v>79</v>
      </c>
      <c r="AY175" s="18" t="s">
        <v>129</v>
      </c>
      <c r="BE175" s="184">
        <f>IF(N175="základní",J175,0)</f>
        <v>0</v>
      </c>
      <c r="BF175" s="184">
        <f>IF(N175="snížená",J175,0)</f>
        <v>0</v>
      </c>
      <c r="BG175" s="184">
        <f>IF(N175="zákl. přenesená",J175,0)</f>
        <v>0</v>
      </c>
      <c r="BH175" s="184">
        <f>IF(N175="sníž. přenesená",J175,0)</f>
        <v>0</v>
      </c>
      <c r="BI175" s="184">
        <f>IF(N175="nulová",J175,0)</f>
        <v>0</v>
      </c>
      <c r="BJ175" s="18" t="s">
        <v>22</v>
      </c>
      <c r="BK175" s="184">
        <f>ROUND(I175*H175,2)</f>
        <v>0</v>
      </c>
      <c r="BL175" s="18" t="s">
        <v>158</v>
      </c>
      <c r="BM175" s="18" t="s">
        <v>974</v>
      </c>
    </row>
    <row r="176" spans="2:47" s="1" customFormat="1" ht="28.5" customHeight="1">
      <c r="B176" s="35"/>
      <c r="D176" s="214" t="s">
        <v>138</v>
      </c>
      <c r="F176" s="237" t="s">
        <v>975</v>
      </c>
      <c r="I176" s="146"/>
      <c r="L176" s="35"/>
      <c r="M176" s="64"/>
      <c r="N176" s="36"/>
      <c r="O176" s="36"/>
      <c r="P176" s="36"/>
      <c r="Q176" s="36"/>
      <c r="R176" s="36"/>
      <c r="S176" s="36"/>
      <c r="T176" s="65"/>
      <c r="AT176" s="18" t="s">
        <v>138</v>
      </c>
      <c r="AU176" s="18" t="s">
        <v>79</v>
      </c>
    </row>
    <row r="177" spans="2:65" s="1" customFormat="1" ht="20.25" customHeight="1">
      <c r="B177" s="172"/>
      <c r="C177" s="173" t="s">
        <v>401</v>
      </c>
      <c r="D177" s="173" t="s">
        <v>132</v>
      </c>
      <c r="E177" s="174" t="s">
        <v>976</v>
      </c>
      <c r="F177" s="175" t="s">
        <v>977</v>
      </c>
      <c r="G177" s="176" t="s">
        <v>528</v>
      </c>
      <c r="H177" s="187">
        <v>1</v>
      </c>
      <c r="I177" s="178"/>
      <c r="J177" s="179">
        <f>ROUND(I177*H177,2)</f>
        <v>0</v>
      </c>
      <c r="K177" s="175" t="s">
        <v>135</v>
      </c>
      <c r="L177" s="35"/>
      <c r="M177" s="180" t="s">
        <v>20</v>
      </c>
      <c r="N177" s="181" t="s">
        <v>43</v>
      </c>
      <c r="O177" s="36"/>
      <c r="P177" s="182">
        <f>O177*H177</f>
        <v>0</v>
      </c>
      <c r="Q177" s="182">
        <v>0.0016</v>
      </c>
      <c r="R177" s="182">
        <f>Q177*H177</f>
        <v>0.0016</v>
      </c>
      <c r="S177" s="182">
        <v>0</v>
      </c>
      <c r="T177" s="183">
        <f>S177*H177</f>
        <v>0</v>
      </c>
      <c r="AR177" s="18" t="s">
        <v>158</v>
      </c>
      <c r="AT177" s="18" t="s">
        <v>132</v>
      </c>
      <c r="AU177" s="18" t="s">
        <v>79</v>
      </c>
      <c r="AY177" s="18" t="s">
        <v>129</v>
      </c>
      <c r="BE177" s="184">
        <f>IF(N177="základní",J177,0)</f>
        <v>0</v>
      </c>
      <c r="BF177" s="184">
        <f>IF(N177="snížená",J177,0)</f>
        <v>0</v>
      </c>
      <c r="BG177" s="184">
        <f>IF(N177="zákl. přenesená",J177,0)</f>
        <v>0</v>
      </c>
      <c r="BH177" s="184">
        <f>IF(N177="sníž. přenesená",J177,0)</f>
        <v>0</v>
      </c>
      <c r="BI177" s="184">
        <f>IF(N177="nulová",J177,0)</f>
        <v>0</v>
      </c>
      <c r="BJ177" s="18" t="s">
        <v>22</v>
      </c>
      <c r="BK177" s="184">
        <f>ROUND(I177*H177,2)</f>
        <v>0</v>
      </c>
      <c r="BL177" s="18" t="s">
        <v>158</v>
      </c>
      <c r="BM177" s="18" t="s">
        <v>978</v>
      </c>
    </row>
    <row r="178" spans="2:47" s="1" customFormat="1" ht="28.5" customHeight="1">
      <c r="B178" s="35"/>
      <c r="D178" s="185" t="s">
        <v>138</v>
      </c>
      <c r="F178" s="186" t="s">
        <v>979</v>
      </c>
      <c r="I178" s="146"/>
      <c r="L178" s="35"/>
      <c r="M178" s="64"/>
      <c r="N178" s="36"/>
      <c r="O178" s="36"/>
      <c r="P178" s="36"/>
      <c r="Q178" s="36"/>
      <c r="R178" s="36"/>
      <c r="S178" s="36"/>
      <c r="T178" s="65"/>
      <c r="AT178" s="18" t="s">
        <v>138</v>
      </c>
      <c r="AU178" s="18" t="s">
        <v>79</v>
      </c>
    </row>
    <row r="179" spans="2:47" s="1" customFormat="1" ht="279" customHeight="1">
      <c r="B179" s="35"/>
      <c r="D179" s="214" t="s">
        <v>183</v>
      </c>
      <c r="F179" s="215" t="s">
        <v>980</v>
      </c>
      <c r="I179" s="146"/>
      <c r="L179" s="35"/>
      <c r="M179" s="64"/>
      <c r="N179" s="36"/>
      <c r="O179" s="36"/>
      <c r="P179" s="36"/>
      <c r="Q179" s="36"/>
      <c r="R179" s="36"/>
      <c r="S179" s="36"/>
      <c r="T179" s="65"/>
      <c r="AT179" s="18" t="s">
        <v>183</v>
      </c>
      <c r="AU179" s="18" t="s">
        <v>79</v>
      </c>
    </row>
    <row r="180" spans="2:65" s="1" customFormat="1" ht="20.25" customHeight="1">
      <c r="B180" s="172"/>
      <c r="C180" s="227" t="s">
        <v>407</v>
      </c>
      <c r="D180" s="227" t="s">
        <v>325</v>
      </c>
      <c r="E180" s="228" t="s">
        <v>981</v>
      </c>
      <c r="F180" s="229" t="s">
        <v>982</v>
      </c>
      <c r="G180" s="230" t="s">
        <v>528</v>
      </c>
      <c r="H180" s="231">
        <v>1</v>
      </c>
      <c r="I180" s="232"/>
      <c r="J180" s="233">
        <f>ROUND(I180*H180,2)</f>
        <v>0</v>
      </c>
      <c r="K180" s="229" t="s">
        <v>20</v>
      </c>
      <c r="L180" s="234"/>
      <c r="M180" s="235" t="s">
        <v>20</v>
      </c>
      <c r="N180" s="236" t="s">
        <v>43</v>
      </c>
      <c r="O180" s="36"/>
      <c r="P180" s="182">
        <f>O180*H180</f>
        <v>0</v>
      </c>
      <c r="Q180" s="182">
        <v>0.004</v>
      </c>
      <c r="R180" s="182">
        <f>Q180*H180</f>
        <v>0.004</v>
      </c>
      <c r="S180" s="182">
        <v>0</v>
      </c>
      <c r="T180" s="183">
        <f>S180*H180</f>
        <v>0</v>
      </c>
      <c r="AR180" s="18" t="s">
        <v>225</v>
      </c>
      <c r="AT180" s="18" t="s">
        <v>325</v>
      </c>
      <c r="AU180" s="18" t="s">
        <v>79</v>
      </c>
      <c r="AY180" s="18" t="s">
        <v>129</v>
      </c>
      <c r="BE180" s="184">
        <f>IF(N180="základní",J180,0)</f>
        <v>0</v>
      </c>
      <c r="BF180" s="184">
        <f>IF(N180="snížená",J180,0)</f>
        <v>0</v>
      </c>
      <c r="BG180" s="184">
        <f>IF(N180="zákl. přenesená",J180,0)</f>
        <v>0</v>
      </c>
      <c r="BH180" s="184">
        <f>IF(N180="sníž. přenesená",J180,0)</f>
        <v>0</v>
      </c>
      <c r="BI180" s="184">
        <f>IF(N180="nulová",J180,0)</f>
        <v>0</v>
      </c>
      <c r="BJ180" s="18" t="s">
        <v>22</v>
      </c>
      <c r="BK180" s="184">
        <f>ROUND(I180*H180,2)</f>
        <v>0</v>
      </c>
      <c r="BL180" s="18" t="s">
        <v>158</v>
      </c>
      <c r="BM180" s="18" t="s">
        <v>983</v>
      </c>
    </row>
    <row r="181" spans="2:47" s="1" customFormat="1" ht="63" customHeight="1">
      <c r="B181" s="35"/>
      <c r="D181" s="214" t="s">
        <v>138</v>
      </c>
      <c r="F181" s="237" t="s">
        <v>984</v>
      </c>
      <c r="I181" s="146"/>
      <c r="L181" s="35"/>
      <c r="M181" s="64"/>
      <c r="N181" s="36"/>
      <c r="O181" s="36"/>
      <c r="P181" s="36"/>
      <c r="Q181" s="36"/>
      <c r="R181" s="36"/>
      <c r="S181" s="36"/>
      <c r="T181" s="65"/>
      <c r="AT181" s="18" t="s">
        <v>138</v>
      </c>
      <c r="AU181" s="18" t="s">
        <v>79</v>
      </c>
    </row>
    <row r="182" spans="2:65" s="1" customFormat="1" ht="20.25" customHeight="1">
      <c r="B182" s="172"/>
      <c r="C182" s="227" t="s">
        <v>416</v>
      </c>
      <c r="D182" s="227" t="s">
        <v>325</v>
      </c>
      <c r="E182" s="228" t="s">
        <v>985</v>
      </c>
      <c r="F182" s="229" t="s">
        <v>986</v>
      </c>
      <c r="G182" s="230" t="s">
        <v>528</v>
      </c>
      <c r="H182" s="231">
        <v>1</v>
      </c>
      <c r="I182" s="232"/>
      <c r="J182" s="233">
        <f>ROUND(I182*H182,2)</f>
        <v>0</v>
      </c>
      <c r="K182" s="229" t="s">
        <v>20</v>
      </c>
      <c r="L182" s="234"/>
      <c r="M182" s="235" t="s">
        <v>20</v>
      </c>
      <c r="N182" s="236" t="s">
        <v>43</v>
      </c>
      <c r="O182" s="36"/>
      <c r="P182" s="182">
        <f>O182*H182</f>
        <v>0</v>
      </c>
      <c r="Q182" s="182">
        <v>0</v>
      </c>
      <c r="R182" s="182">
        <f>Q182*H182</f>
        <v>0</v>
      </c>
      <c r="S182" s="182">
        <v>0</v>
      </c>
      <c r="T182" s="183">
        <f>S182*H182</f>
        <v>0</v>
      </c>
      <c r="AR182" s="18" t="s">
        <v>225</v>
      </c>
      <c r="AT182" s="18" t="s">
        <v>325</v>
      </c>
      <c r="AU182" s="18" t="s">
        <v>79</v>
      </c>
      <c r="AY182" s="18" t="s">
        <v>129</v>
      </c>
      <c r="BE182" s="184">
        <f>IF(N182="základní",J182,0)</f>
        <v>0</v>
      </c>
      <c r="BF182" s="184">
        <f>IF(N182="snížená",J182,0)</f>
        <v>0</v>
      </c>
      <c r="BG182" s="184">
        <f>IF(N182="zákl. přenesená",J182,0)</f>
        <v>0</v>
      </c>
      <c r="BH182" s="184">
        <f>IF(N182="sníž. přenesená",J182,0)</f>
        <v>0</v>
      </c>
      <c r="BI182" s="184">
        <f>IF(N182="nulová",J182,0)</f>
        <v>0</v>
      </c>
      <c r="BJ182" s="18" t="s">
        <v>22</v>
      </c>
      <c r="BK182" s="184">
        <f>ROUND(I182*H182,2)</f>
        <v>0</v>
      </c>
      <c r="BL182" s="18" t="s">
        <v>158</v>
      </c>
      <c r="BM182" s="18" t="s">
        <v>987</v>
      </c>
    </row>
    <row r="183" spans="2:65" s="1" customFormat="1" ht="20.25" customHeight="1">
      <c r="B183" s="172"/>
      <c r="C183" s="227" t="s">
        <v>423</v>
      </c>
      <c r="D183" s="227" t="s">
        <v>325</v>
      </c>
      <c r="E183" s="228" t="s">
        <v>988</v>
      </c>
      <c r="F183" s="229" t="s">
        <v>989</v>
      </c>
      <c r="G183" s="230" t="s">
        <v>528</v>
      </c>
      <c r="H183" s="231">
        <v>1</v>
      </c>
      <c r="I183" s="232"/>
      <c r="J183" s="233">
        <f>ROUND(I183*H183,2)</f>
        <v>0</v>
      </c>
      <c r="K183" s="229" t="s">
        <v>20</v>
      </c>
      <c r="L183" s="234"/>
      <c r="M183" s="235" t="s">
        <v>20</v>
      </c>
      <c r="N183" s="236" t="s">
        <v>43</v>
      </c>
      <c r="O183" s="36"/>
      <c r="P183" s="182">
        <f>O183*H183</f>
        <v>0</v>
      </c>
      <c r="Q183" s="182">
        <v>0</v>
      </c>
      <c r="R183" s="182">
        <f>Q183*H183</f>
        <v>0</v>
      </c>
      <c r="S183" s="182">
        <v>0</v>
      </c>
      <c r="T183" s="183">
        <f>S183*H183</f>
        <v>0</v>
      </c>
      <c r="AR183" s="18" t="s">
        <v>225</v>
      </c>
      <c r="AT183" s="18" t="s">
        <v>325</v>
      </c>
      <c r="AU183" s="18" t="s">
        <v>79</v>
      </c>
      <c r="AY183" s="18" t="s">
        <v>129</v>
      </c>
      <c r="BE183" s="184">
        <f>IF(N183="základní",J183,0)</f>
        <v>0</v>
      </c>
      <c r="BF183" s="184">
        <f>IF(N183="snížená",J183,0)</f>
        <v>0</v>
      </c>
      <c r="BG183" s="184">
        <f>IF(N183="zákl. přenesená",J183,0)</f>
        <v>0</v>
      </c>
      <c r="BH183" s="184">
        <f>IF(N183="sníž. přenesená",J183,0)</f>
        <v>0</v>
      </c>
      <c r="BI183" s="184">
        <f>IF(N183="nulová",J183,0)</f>
        <v>0</v>
      </c>
      <c r="BJ183" s="18" t="s">
        <v>22</v>
      </c>
      <c r="BK183" s="184">
        <f>ROUND(I183*H183,2)</f>
        <v>0</v>
      </c>
      <c r="BL183" s="18" t="s">
        <v>158</v>
      </c>
      <c r="BM183" s="18" t="s">
        <v>990</v>
      </c>
    </row>
    <row r="184" spans="2:65" s="1" customFormat="1" ht="20.25" customHeight="1">
      <c r="B184" s="172"/>
      <c r="C184" s="173" t="s">
        <v>429</v>
      </c>
      <c r="D184" s="173" t="s">
        <v>132</v>
      </c>
      <c r="E184" s="174" t="s">
        <v>991</v>
      </c>
      <c r="F184" s="175" t="s">
        <v>992</v>
      </c>
      <c r="G184" s="176" t="s">
        <v>528</v>
      </c>
      <c r="H184" s="187">
        <v>2</v>
      </c>
      <c r="I184" s="178"/>
      <c r="J184" s="179">
        <f>ROUND(I184*H184,2)</f>
        <v>0</v>
      </c>
      <c r="K184" s="175" t="s">
        <v>20</v>
      </c>
      <c r="L184" s="35"/>
      <c r="M184" s="180" t="s">
        <v>20</v>
      </c>
      <c r="N184" s="181" t="s">
        <v>43</v>
      </c>
      <c r="O184" s="36"/>
      <c r="P184" s="182">
        <f>O184*H184</f>
        <v>0</v>
      </c>
      <c r="Q184" s="182">
        <v>0.00034</v>
      </c>
      <c r="R184" s="182">
        <f>Q184*H184</f>
        <v>0.00068</v>
      </c>
      <c r="S184" s="182">
        <v>0</v>
      </c>
      <c r="T184" s="183">
        <f>S184*H184</f>
        <v>0</v>
      </c>
      <c r="AR184" s="18" t="s">
        <v>158</v>
      </c>
      <c r="AT184" s="18" t="s">
        <v>132</v>
      </c>
      <c r="AU184" s="18" t="s">
        <v>79</v>
      </c>
      <c r="AY184" s="18" t="s">
        <v>129</v>
      </c>
      <c r="BE184" s="184">
        <f>IF(N184="základní",J184,0)</f>
        <v>0</v>
      </c>
      <c r="BF184" s="184">
        <f>IF(N184="snížená",J184,0)</f>
        <v>0</v>
      </c>
      <c r="BG184" s="184">
        <f>IF(N184="zákl. přenesená",J184,0)</f>
        <v>0</v>
      </c>
      <c r="BH184" s="184">
        <f>IF(N184="sníž. přenesená",J184,0)</f>
        <v>0</v>
      </c>
      <c r="BI184" s="184">
        <f>IF(N184="nulová",J184,0)</f>
        <v>0</v>
      </c>
      <c r="BJ184" s="18" t="s">
        <v>22</v>
      </c>
      <c r="BK184" s="184">
        <f>ROUND(I184*H184,2)</f>
        <v>0</v>
      </c>
      <c r="BL184" s="18" t="s">
        <v>158</v>
      </c>
      <c r="BM184" s="18" t="s">
        <v>993</v>
      </c>
    </row>
    <row r="185" spans="2:47" s="1" customFormat="1" ht="20.25" customHeight="1">
      <c r="B185" s="35"/>
      <c r="D185" s="185" t="s">
        <v>138</v>
      </c>
      <c r="F185" s="186" t="s">
        <v>994</v>
      </c>
      <c r="I185" s="146"/>
      <c r="L185" s="35"/>
      <c r="M185" s="64"/>
      <c r="N185" s="36"/>
      <c r="O185" s="36"/>
      <c r="P185" s="36"/>
      <c r="Q185" s="36"/>
      <c r="R185" s="36"/>
      <c r="S185" s="36"/>
      <c r="T185" s="65"/>
      <c r="AT185" s="18" t="s">
        <v>138</v>
      </c>
      <c r="AU185" s="18" t="s">
        <v>79</v>
      </c>
    </row>
    <row r="186" spans="2:47" s="1" customFormat="1" ht="279" customHeight="1">
      <c r="B186" s="35"/>
      <c r="D186" s="214" t="s">
        <v>183</v>
      </c>
      <c r="F186" s="215" t="s">
        <v>980</v>
      </c>
      <c r="I186" s="146"/>
      <c r="L186" s="35"/>
      <c r="M186" s="64"/>
      <c r="N186" s="36"/>
      <c r="O186" s="36"/>
      <c r="P186" s="36"/>
      <c r="Q186" s="36"/>
      <c r="R186" s="36"/>
      <c r="S186" s="36"/>
      <c r="T186" s="65"/>
      <c r="AT186" s="18" t="s">
        <v>183</v>
      </c>
      <c r="AU186" s="18" t="s">
        <v>79</v>
      </c>
    </row>
    <row r="187" spans="2:65" s="1" customFormat="1" ht="20.25" customHeight="1">
      <c r="B187" s="172"/>
      <c r="C187" s="227" t="s">
        <v>437</v>
      </c>
      <c r="D187" s="227" t="s">
        <v>325</v>
      </c>
      <c r="E187" s="228" t="s">
        <v>995</v>
      </c>
      <c r="F187" s="229" t="s">
        <v>996</v>
      </c>
      <c r="G187" s="230" t="s">
        <v>528</v>
      </c>
      <c r="H187" s="231">
        <v>2</v>
      </c>
      <c r="I187" s="232"/>
      <c r="J187" s="233">
        <f>ROUND(I187*H187,2)</f>
        <v>0</v>
      </c>
      <c r="K187" s="229" t="s">
        <v>20</v>
      </c>
      <c r="L187" s="234"/>
      <c r="M187" s="235" t="s">
        <v>20</v>
      </c>
      <c r="N187" s="236" t="s">
        <v>43</v>
      </c>
      <c r="O187" s="36"/>
      <c r="P187" s="182">
        <f>O187*H187</f>
        <v>0</v>
      </c>
      <c r="Q187" s="182">
        <v>0.027</v>
      </c>
      <c r="R187" s="182">
        <f>Q187*H187</f>
        <v>0.054</v>
      </c>
      <c r="S187" s="182">
        <v>0</v>
      </c>
      <c r="T187" s="183">
        <f>S187*H187</f>
        <v>0</v>
      </c>
      <c r="AR187" s="18" t="s">
        <v>225</v>
      </c>
      <c r="AT187" s="18" t="s">
        <v>325</v>
      </c>
      <c r="AU187" s="18" t="s">
        <v>79</v>
      </c>
      <c r="AY187" s="18" t="s">
        <v>129</v>
      </c>
      <c r="BE187" s="184">
        <f>IF(N187="základní",J187,0)</f>
        <v>0</v>
      </c>
      <c r="BF187" s="184">
        <f>IF(N187="snížená",J187,0)</f>
        <v>0</v>
      </c>
      <c r="BG187" s="184">
        <f>IF(N187="zákl. přenesená",J187,0)</f>
        <v>0</v>
      </c>
      <c r="BH187" s="184">
        <f>IF(N187="sníž. přenesená",J187,0)</f>
        <v>0</v>
      </c>
      <c r="BI187" s="184">
        <f>IF(N187="nulová",J187,0)</f>
        <v>0</v>
      </c>
      <c r="BJ187" s="18" t="s">
        <v>22</v>
      </c>
      <c r="BK187" s="184">
        <f>ROUND(I187*H187,2)</f>
        <v>0</v>
      </c>
      <c r="BL187" s="18" t="s">
        <v>158</v>
      </c>
      <c r="BM187" s="18" t="s">
        <v>997</v>
      </c>
    </row>
    <row r="188" spans="2:47" s="1" customFormat="1" ht="39.75" customHeight="1">
      <c r="B188" s="35"/>
      <c r="D188" s="185" t="s">
        <v>138</v>
      </c>
      <c r="F188" s="186" t="s">
        <v>998</v>
      </c>
      <c r="I188" s="146"/>
      <c r="L188" s="35"/>
      <c r="M188" s="64"/>
      <c r="N188" s="36"/>
      <c r="O188" s="36"/>
      <c r="P188" s="36"/>
      <c r="Q188" s="36"/>
      <c r="R188" s="36"/>
      <c r="S188" s="36"/>
      <c r="T188" s="65"/>
      <c r="AT188" s="18" t="s">
        <v>138</v>
      </c>
      <c r="AU188" s="18" t="s">
        <v>79</v>
      </c>
    </row>
    <row r="189" spans="2:47" s="1" customFormat="1" ht="63" customHeight="1">
      <c r="B189" s="35"/>
      <c r="D189" s="214" t="s">
        <v>314</v>
      </c>
      <c r="F189" s="215" t="s">
        <v>999</v>
      </c>
      <c r="I189" s="146"/>
      <c r="L189" s="35"/>
      <c r="M189" s="64"/>
      <c r="N189" s="36"/>
      <c r="O189" s="36"/>
      <c r="P189" s="36"/>
      <c r="Q189" s="36"/>
      <c r="R189" s="36"/>
      <c r="S189" s="36"/>
      <c r="T189" s="65"/>
      <c r="AT189" s="18" t="s">
        <v>314</v>
      </c>
      <c r="AU189" s="18" t="s">
        <v>79</v>
      </c>
    </row>
    <row r="190" spans="2:65" s="1" customFormat="1" ht="20.25" customHeight="1">
      <c r="B190" s="172"/>
      <c r="C190" s="227" t="s">
        <v>444</v>
      </c>
      <c r="D190" s="227" t="s">
        <v>325</v>
      </c>
      <c r="E190" s="228" t="s">
        <v>1000</v>
      </c>
      <c r="F190" s="229" t="s">
        <v>1001</v>
      </c>
      <c r="G190" s="230" t="s">
        <v>528</v>
      </c>
      <c r="H190" s="231">
        <v>2</v>
      </c>
      <c r="I190" s="232"/>
      <c r="J190" s="233">
        <f>ROUND(I190*H190,2)</f>
        <v>0</v>
      </c>
      <c r="K190" s="229" t="s">
        <v>20</v>
      </c>
      <c r="L190" s="234"/>
      <c r="M190" s="235" t="s">
        <v>20</v>
      </c>
      <c r="N190" s="236" t="s">
        <v>43</v>
      </c>
      <c r="O190" s="36"/>
      <c r="P190" s="182">
        <f>O190*H190</f>
        <v>0</v>
      </c>
      <c r="Q190" s="182">
        <v>0</v>
      </c>
      <c r="R190" s="182">
        <f>Q190*H190</f>
        <v>0</v>
      </c>
      <c r="S190" s="182">
        <v>0</v>
      </c>
      <c r="T190" s="183">
        <f>S190*H190</f>
        <v>0</v>
      </c>
      <c r="AR190" s="18" t="s">
        <v>225</v>
      </c>
      <c r="AT190" s="18" t="s">
        <v>325</v>
      </c>
      <c r="AU190" s="18" t="s">
        <v>79</v>
      </c>
      <c r="AY190" s="18" t="s">
        <v>129</v>
      </c>
      <c r="BE190" s="184">
        <f>IF(N190="základní",J190,0)</f>
        <v>0</v>
      </c>
      <c r="BF190" s="184">
        <f>IF(N190="snížená",J190,0)</f>
        <v>0</v>
      </c>
      <c r="BG190" s="184">
        <f>IF(N190="zákl. přenesená",J190,0)</f>
        <v>0</v>
      </c>
      <c r="BH190" s="184">
        <f>IF(N190="sníž. přenesená",J190,0)</f>
        <v>0</v>
      </c>
      <c r="BI190" s="184">
        <f>IF(N190="nulová",J190,0)</f>
        <v>0</v>
      </c>
      <c r="BJ190" s="18" t="s">
        <v>22</v>
      </c>
      <c r="BK190" s="184">
        <f>ROUND(I190*H190,2)</f>
        <v>0</v>
      </c>
      <c r="BL190" s="18" t="s">
        <v>158</v>
      </c>
      <c r="BM190" s="18" t="s">
        <v>1002</v>
      </c>
    </row>
    <row r="191" spans="2:65" s="1" customFormat="1" ht="20.25" customHeight="1">
      <c r="B191" s="172"/>
      <c r="C191" s="173" t="s">
        <v>453</v>
      </c>
      <c r="D191" s="173" t="s">
        <v>132</v>
      </c>
      <c r="E191" s="174" t="s">
        <v>1003</v>
      </c>
      <c r="F191" s="175" t="s">
        <v>1004</v>
      </c>
      <c r="G191" s="176" t="s">
        <v>528</v>
      </c>
      <c r="H191" s="187">
        <v>1</v>
      </c>
      <c r="I191" s="178"/>
      <c r="J191" s="179">
        <f>ROUND(I191*H191,2)</f>
        <v>0</v>
      </c>
      <c r="K191" s="175" t="s">
        <v>135</v>
      </c>
      <c r="L191" s="35"/>
      <c r="M191" s="180" t="s">
        <v>20</v>
      </c>
      <c r="N191" s="181" t="s">
        <v>43</v>
      </c>
      <c r="O191" s="36"/>
      <c r="P191" s="182">
        <f>O191*H191</f>
        <v>0</v>
      </c>
      <c r="Q191" s="182">
        <v>0.12303</v>
      </c>
      <c r="R191" s="182">
        <f>Q191*H191</f>
        <v>0.12303</v>
      </c>
      <c r="S191" s="182">
        <v>0</v>
      </c>
      <c r="T191" s="183">
        <f>S191*H191</f>
        <v>0</v>
      </c>
      <c r="AR191" s="18" t="s">
        <v>158</v>
      </c>
      <c r="AT191" s="18" t="s">
        <v>132</v>
      </c>
      <c r="AU191" s="18" t="s">
        <v>79</v>
      </c>
      <c r="AY191" s="18" t="s">
        <v>129</v>
      </c>
      <c r="BE191" s="184">
        <f>IF(N191="základní",J191,0)</f>
        <v>0</v>
      </c>
      <c r="BF191" s="184">
        <f>IF(N191="snížená",J191,0)</f>
        <v>0</v>
      </c>
      <c r="BG191" s="184">
        <f>IF(N191="zákl. přenesená",J191,0)</f>
        <v>0</v>
      </c>
      <c r="BH191" s="184">
        <f>IF(N191="sníž. přenesená",J191,0)</f>
        <v>0</v>
      </c>
      <c r="BI191" s="184">
        <f>IF(N191="nulová",J191,0)</f>
        <v>0</v>
      </c>
      <c r="BJ191" s="18" t="s">
        <v>22</v>
      </c>
      <c r="BK191" s="184">
        <f>ROUND(I191*H191,2)</f>
        <v>0</v>
      </c>
      <c r="BL191" s="18" t="s">
        <v>158</v>
      </c>
      <c r="BM191" s="18" t="s">
        <v>1005</v>
      </c>
    </row>
    <row r="192" spans="2:47" s="1" customFormat="1" ht="20.25" customHeight="1">
      <c r="B192" s="35"/>
      <c r="D192" s="185" t="s">
        <v>138</v>
      </c>
      <c r="F192" s="186" t="s">
        <v>1006</v>
      </c>
      <c r="I192" s="146"/>
      <c r="L192" s="35"/>
      <c r="M192" s="64"/>
      <c r="N192" s="36"/>
      <c r="O192" s="36"/>
      <c r="P192" s="36"/>
      <c r="Q192" s="36"/>
      <c r="R192" s="36"/>
      <c r="S192" s="36"/>
      <c r="T192" s="65"/>
      <c r="AT192" s="18" t="s">
        <v>138</v>
      </c>
      <c r="AU192" s="18" t="s">
        <v>79</v>
      </c>
    </row>
    <row r="193" spans="2:47" s="1" customFormat="1" ht="51" customHeight="1">
      <c r="B193" s="35"/>
      <c r="D193" s="214" t="s">
        <v>183</v>
      </c>
      <c r="F193" s="215" t="s">
        <v>1007</v>
      </c>
      <c r="I193" s="146"/>
      <c r="L193" s="35"/>
      <c r="M193" s="64"/>
      <c r="N193" s="36"/>
      <c r="O193" s="36"/>
      <c r="P193" s="36"/>
      <c r="Q193" s="36"/>
      <c r="R193" s="36"/>
      <c r="S193" s="36"/>
      <c r="T193" s="65"/>
      <c r="AT193" s="18" t="s">
        <v>183</v>
      </c>
      <c r="AU193" s="18" t="s">
        <v>79</v>
      </c>
    </row>
    <row r="194" spans="2:65" s="1" customFormat="1" ht="20.25" customHeight="1">
      <c r="B194" s="172"/>
      <c r="C194" s="227" t="s">
        <v>459</v>
      </c>
      <c r="D194" s="227" t="s">
        <v>325</v>
      </c>
      <c r="E194" s="228" t="s">
        <v>1008</v>
      </c>
      <c r="F194" s="229" t="s">
        <v>1009</v>
      </c>
      <c r="G194" s="230" t="s">
        <v>528</v>
      </c>
      <c r="H194" s="231">
        <v>1</v>
      </c>
      <c r="I194" s="232"/>
      <c r="J194" s="233">
        <f>ROUND(I194*H194,2)</f>
        <v>0</v>
      </c>
      <c r="K194" s="229" t="s">
        <v>20</v>
      </c>
      <c r="L194" s="234"/>
      <c r="M194" s="235" t="s">
        <v>20</v>
      </c>
      <c r="N194" s="236" t="s">
        <v>43</v>
      </c>
      <c r="O194" s="36"/>
      <c r="P194" s="182">
        <f>O194*H194</f>
        <v>0</v>
      </c>
      <c r="Q194" s="182">
        <v>0.0133</v>
      </c>
      <c r="R194" s="182">
        <f>Q194*H194</f>
        <v>0.0133</v>
      </c>
      <c r="S194" s="182">
        <v>0</v>
      </c>
      <c r="T194" s="183">
        <f>S194*H194</f>
        <v>0</v>
      </c>
      <c r="AR194" s="18" t="s">
        <v>225</v>
      </c>
      <c r="AT194" s="18" t="s">
        <v>325</v>
      </c>
      <c r="AU194" s="18" t="s">
        <v>79</v>
      </c>
      <c r="AY194" s="18" t="s">
        <v>129</v>
      </c>
      <c r="BE194" s="184">
        <f>IF(N194="základní",J194,0)</f>
        <v>0</v>
      </c>
      <c r="BF194" s="184">
        <f>IF(N194="snížená",J194,0)</f>
        <v>0</v>
      </c>
      <c r="BG194" s="184">
        <f>IF(N194="zákl. přenesená",J194,0)</f>
        <v>0</v>
      </c>
      <c r="BH194" s="184">
        <f>IF(N194="sníž. přenesená",J194,0)</f>
        <v>0</v>
      </c>
      <c r="BI194" s="184">
        <f>IF(N194="nulová",J194,0)</f>
        <v>0</v>
      </c>
      <c r="BJ194" s="18" t="s">
        <v>22</v>
      </c>
      <c r="BK194" s="184">
        <f>ROUND(I194*H194,2)</f>
        <v>0</v>
      </c>
      <c r="BL194" s="18" t="s">
        <v>158</v>
      </c>
      <c r="BM194" s="18" t="s">
        <v>1010</v>
      </c>
    </row>
    <row r="195" spans="2:47" s="1" customFormat="1" ht="28.5" customHeight="1">
      <c r="B195" s="35"/>
      <c r="D195" s="214" t="s">
        <v>138</v>
      </c>
      <c r="F195" s="237" t="s">
        <v>1011</v>
      </c>
      <c r="I195" s="146"/>
      <c r="L195" s="35"/>
      <c r="M195" s="64"/>
      <c r="N195" s="36"/>
      <c r="O195" s="36"/>
      <c r="P195" s="36"/>
      <c r="Q195" s="36"/>
      <c r="R195" s="36"/>
      <c r="S195" s="36"/>
      <c r="T195" s="65"/>
      <c r="AT195" s="18" t="s">
        <v>138</v>
      </c>
      <c r="AU195" s="18" t="s">
        <v>79</v>
      </c>
    </row>
    <row r="196" spans="2:65" s="1" customFormat="1" ht="20.25" customHeight="1">
      <c r="B196" s="172"/>
      <c r="C196" s="173" t="s">
        <v>465</v>
      </c>
      <c r="D196" s="173" t="s">
        <v>132</v>
      </c>
      <c r="E196" s="174" t="s">
        <v>1012</v>
      </c>
      <c r="F196" s="175" t="s">
        <v>1013</v>
      </c>
      <c r="G196" s="176" t="s">
        <v>528</v>
      </c>
      <c r="H196" s="187">
        <v>2</v>
      </c>
      <c r="I196" s="178"/>
      <c r="J196" s="179">
        <f>ROUND(I196*H196,2)</f>
        <v>0</v>
      </c>
      <c r="K196" s="175" t="s">
        <v>20</v>
      </c>
      <c r="L196" s="35"/>
      <c r="M196" s="180" t="s">
        <v>20</v>
      </c>
      <c r="N196" s="181" t="s">
        <v>43</v>
      </c>
      <c r="O196" s="36"/>
      <c r="P196" s="182">
        <f>O196*H196</f>
        <v>0</v>
      </c>
      <c r="Q196" s="182">
        <v>0.32906</v>
      </c>
      <c r="R196" s="182">
        <f>Q196*H196</f>
        <v>0.65812</v>
      </c>
      <c r="S196" s="182">
        <v>0</v>
      </c>
      <c r="T196" s="183">
        <f>S196*H196</f>
        <v>0</v>
      </c>
      <c r="AR196" s="18" t="s">
        <v>158</v>
      </c>
      <c r="AT196" s="18" t="s">
        <v>132</v>
      </c>
      <c r="AU196" s="18" t="s">
        <v>79</v>
      </c>
      <c r="AY196" s="18" t="s">
        <v>129</v>
      </c>
      <c r="BE196" s="184">
        <f>IF(N196="základní",J196,0)</f>
        <v>0</v>
      </c>
      <c r="BF196" s="184">
        <f>IF(N196="snížená",J196,0)</f>
        <v>0</v>
      </c>
      <c r="BG196" s="184">
        <f>IF(N196="zákl. přenesená",J196,0)</f>
        <v>0</v>
      </c>
      <c r="BH196" s="184">
        <f>IF(N196="sníž. přenesená",J196,0)</f>
        <v>0</v>
      </c>
      <c r="BI196" s="184">
        <f>IF(N196="nulová",J196,0)</f>
        <v>0</v>
      </c>
      <c r="BJ196" s="18" t="s">
        <v>22</v>
      </c>
      <c r="BK196" s="184">
        <f>ROUND(I196*H196,2)</f>
        <v>0</v>
      </c>
      <c r="BL196" s="18" t="s">
        <v>158</v>
      </c>
      <c r="BM196" s="18" t="s">
        <v>1014</v>
      </c>
    </row>
    <row r="197" spans="2:47" s="1" customFormat="1" ht="20.25" customHeight="1">
      <c r="B197" s="35"/>
      <c r="D197" s="185" t="s">
        <v>138</v>
      </c>
      <c r="F197" s="186" t="s">
        <v>1015</v>
      </c>
      <c r="I197" s="146"/>
      <c r="L197" s="35"/>
      <c r="M197" s="64"/>
      <c r="N197" s="36"/>
      <c r="O197" s="36"/>
      <c r="P197" s="36"/>
      <c r="Q197" s="36"/>
      <c r="R197" s="36"/>
      <c r="S197" s="36"/>
      <c r="T197" s="65"/>
      <c r="AT197" s="18" t="s">
        <v>138</v>
      </c>
      <c r="AU197" s="18" t="s">
        <v>79</v>
      </c>
    </row>
    <row r="198" spans="2:47" s="1" customFormat="1" ht="51" customHeight="1">
      <c r="B198" s="35"/>
      <c r="D198" s="214" t="s">
        <v>183</v>
      </c>
      <c r="F198" s="215" t="s">
        <v>1007</v>
      </c>
      <c r="I198" s="146"/>
      <c r="L198" s="35"/>
      <c r="M198" s="64"/>
      <c r="N198" s="36"/>
      <c r="O198" s="36"/>
      <c r="P198" s="36"/>
      <c r="Q198" s="36"/>
      <c r="R198" s="36"/>
      <c r="S198" s="36"/>
      <c r="T198" s="65"/>
      <c r="AT198" s="18" t="s">
        <v>183</v>
      </c>
      <c r="AU198" s="18" t="s">
        <v>79</v>
      </c>
    </row>
    <row r="199" spans="2:65" s="1" customFormat="1" ht="20.25" customHeight="1">
      <c r="B199" s="172"/>
      <c r="C199" s="227" t="s">
        <v>471</v>
      </c>
      <c r="D199" s="227" t="s">
        <v>325</v>
      </c>
      <c r="E199" s="228" t="s">
        <v>1016</v>
      </c>
      <c r="F199" s="229" t="s">
        <v>1017</v>
      </c>
      <c r="G199" s="230" t="s">
        <v>528</v>
      </c>
      <c r="H199" s="231">
        <v>2</v>
      </c>
      <c r="I199" s="232"/>
      <c r="J199" s="233">
        <f>ROUND(I199*H199,2)</f>
        <v>0</v>
      </c>
      <c r="K199" s="229" t="s">
        <v>20</v>
      </c>
      <c r="L199" s="234"/>
      <c r="M199" s="235" t="s">
        <v>20</v>
      </c>
      <c r="N199" s="236" t="s">
        <v>43</v>
      </c>
      <c r="O199" s="36"/>
      <c r="P199" s="182">
        <f>O199*H199</f>
        <v>0</v>
      </c>
      <c r="Q199" s="182">
        <v>0.0295</v>
      </c>
      <c r="R199" s="182">
        <f>Q199*H199</f>
        <v>0.059</v>
      </c>
      <c r="S199" s="182">
        <v>0</v>
      </c>
      <c r="T199" s="183">
        <f>S199*H199</f>
        <v>0</v>
      </c>
      <c r="AR199" s="18" t="s">
        <v>225</v>
      </c>
      <c r="AT199" s="18" t="s">
        <v>325</v>
      </c>
      <c r="AU199" s="18" t="s">
        <v>79</v>
      </c>
      <c r="AY199" s="18" t="s">
        <v>129</v>
      </c>
      <c r="BE199" s="184">
        <f>IF(N199="základní",J199,0)</f>
        <v>0</v>
      </c>
      <c r="BF199" s="184">
        <f>IF(N199="snížená",J199,0)</f>
        <v>0</v>
      </c>
      <c r="BG199" s="184">
        <f>IF(N199="zákl. přenesená",J199,0)</f>
        <v>0</v>
      </c>
      <c r="BH199" s="184">
        <f>IF(N199="sníž. přenesená",J199,0)</f>
        <v>0</v>
      </c>
      <c r="BI199" s="184">
        <f>IF(N199="nulová",J199,0)</f>
        <v>0</v>
      </c>
      <c r="BJ199" s="18" t="s">
        <v>22</v>
      </c>
      <c r="BK199" s="184">
        <f>ROUND(I199*H199,2)</f>
        <v>0</v>
      </c>
      <c r="BL199" s="18" t="s">
        <v>158</v>
      </c>
      <c r="BM199" s="18" t="s">
        <v>1018</v>
      </c>
    </row>
    <row r="200" spans="2:47" s="1" customFormat="1" ht="28.5" customHeight="1">
      <c r="B200" s="35"/>
      <c r="D200" s="214" t="s">
        <v>138</v>
      </c>
      <c r="F200" s="237" t="s">
        <v>1019</v>
      </c>
      <c r="I200" s="146"/>
      <c r="L200" s="35"/>
      <c r="M200" s="64"/>
      <c r="N200" s="36"/>
      <c r="O200" s="36"/>
      <c r="P200" s="36"/>
      <c r="Q200" s="36"/>
      <c r="R200" s="36"/>
      <c r="S200" s="36"/>
      <c r="T200" s="65"/>
      <c r="AT200" s="18" t="s">
        <v>138</v>
      </c>
      <c r="AU200" s="18" t="s">
        <v>79</v>
      </c>
    </row>
    <row r="201" spans="2:65" s="1" customFormat="1" ht="20.25" customHeight="1">
      <c r="B201" s="172"/>
      <c r="C201" s="173" t="s">
        <v>476</v>
      </c>
      <c r="D201" s="173" t="s">
        <v>132</v>
      </c>
      <c r="E201" s="174" t="s">
        <v>1020</v>
      </c>
      <c r="F201" s="175" t="s">
        <v>1021</v>
      </c>
      <c r="G201" s="176" t="s">
        <v>198</v>
      </c>
      <c r="H201" s="187">
        <v>52</v>
      </c>
      <c r="I201" s="178"/>
      <c r="J201" s="179">
        <f>ROUND(I201*H201,2)</f>
        <v>0</v>
      </c>
      <c r="K201" s="175" t="s">
        <v>135</v>
      </c>
      <c r="L201" s="35"/>
      <c r="M201" s="180" t="s">
        <v>20</v>
      </c>
      <c r="N201" s="181" t="s">
        <v>43</v>
      </c>
      <c r="O201" s="36"/>
      <c r="P201" s="182">
        <f>O201*H201</f>
        <v>0</v>
      </c>
      <c r="Q201" s="182">
        <v>0.00013</v>
      </c>
      <c r="R201" s="182">
        <f>Q201*H201</f>
        <v>0.0067599999999999995</v>
      </c>
      <c r="S201" s="182">
        <v>0</v>
      </c>
      <c r="T201" s="183">
        <f>S201*H201</f>
        <v>0</v>
      </c>
      <c r="AR201" s="18" t="s">
        <v>158</v>
      </c>
      <c r="AT201" s="18" t="s">
        <v>132</v>
      </c>
      <c r="AU201" s="18" t="s">
        <v>79</v>
      </c>
      <c r="AY201" s="18" t="s">
        <v>129</v>
      </c>
      <c r="BE201" s="184">
        <f>IF(N201="základní",J201,0)</f>
        <v>0</v>
      </c>
      <c r="BF201" s="184">
        <f>IF(N201="snížená",J201,0)</f>
        <v>0</v>
      </c>
      <c r="BG201" s="184">
        <f>IF(N201="zákl. přenesená",J201,0)</f>
        <v>0</v>
      </c>
      <c r="BH201" s="184">
        <f>IF(N201="sníž. přenesená",J201,0)</f>
        <v>0</v>
      </c>
      <c r="BI201" s="184">
        <f>IF(N201="nulová",J201,0)</f>
        <v>0</v>
      </c>
      <c r="BJ201" s="18" t="s">
        <v>22</v>
      </c>
      <c r="BK201" s="184">
        <f>ROUND(I201*H201,2)</f>
        <v>0</v>
      </c>
      <c r="BL201" s="18" t="s">
        <v>158</v>
      </c>
      <c r="BM201" s="18" t="s">
        <v>1022</v>
      </c>
    </row>
    <row r="202" spans="2:47" s="1" customFormat="1" ht="20.25" customHeight="1">
      <c r="B202" s="35"/>
      <c r="D202" s="214" t="s">
        <v>138</v>
      </c>
      <c r="F202" s="237" t="s">
        <v>1023</v>
      </c>
      <c r="I202" s="146"/>
      <c r="L202" s="35"/>
      <c r="M202" s="64"/>
      <c r="N202" s="36"/>
      <c r="O202" s="36"/>
      <c r="P202" s="36"/>
      <c r="Q202" s="36"/>
      <c r="R202" s="36"/>
      <c r="S202" s="36"/>
      <c r="T202" s="65"/>
      <c r="AT202" s="18" t="s">
        <v>138</v>
      </c>
      <c r="AU202" s="18" t="s">
        <v>79</v>
      </c>
    </row>
    <row r="203" spans="2:65" s="1" customFormat="1" ht="20.25" customHeight="1">
      <c r="B203" s="172"/>
      <c r="C203" s="173" t="s">
        <v>481</v>
      </c>
      <c r="D203" s="173" t="s">
        <v>132</v>
      </c>
      <c r="E203" s="174" t="s">
        <v>1024</v>
      </c>
      <c r="F203" s="175" t="s">
        <v>1025</v>
      </c>
      <c r="G203" s="176" t="s">
        <v>198</v>
      </c>
      <c r="H203" s="187">
        <v>51</v>
      </c>
      <c r="I203" s="178"/>
      <c r="J203" s="179">
        <f>ROUND(I203*H203,2)</f>
        <v>0</v>
      </c>
      <c r="K203" s="175" t="s">
        <v>135</v>
      </c>
      <c r="L203" s="35"/>
      <c r="M203" s="180" t="s">
        <v>20</v>
      </c>
      <c r="N203" s="181" t="s">
        <v>43</v>
      </c>
      <c r="O203" s="36"/>
      <c r="P203" s="182">
        <f>O203*H203</f>
        <v>0</v>
      </c>
      <c r="Q203" s="182">
        <v>0</v>
      </c>
      <c r="R203" s="182">
        <f>Q203*H203</f>
        <v>0</v>
      </c>
      <c r="S203" s="182">
        <v>0</v>
      </c>
      <c r="T203" s="183">
        <f>S203*H203</f>
        <v>0</v>
      </c>
      <c r="AR203" s="18" t="s">
        <v>158</v>
      </c>
      <c r="AT203" s="18" t="s">
        <v>132</v>
      </c>
      <c r="AU203" s="18" t="s">
        <v>79</v>
      </c>
      <c r="AY203" s="18" t="s">
        <v>129</v>
      </c>
      <c r="BE203" s="184">
        <f>IF(N203="základní",J203,0)</f>
        <v>0</v>
      </c>
      <c r="BF203" s="184">
        <f>IF(N203="snížená",J203,0)</f>
        <v>0</v>
      </c>
      <c r="BG203" s="184">
        <f>IF(N203="zákl. přenesená",J203,0)</f>
        <v>0</v>
      </c>
      <c r="BH203" s="184">
        <f>IF(N203="sníž. přenesená",J203,0)</f>
        <v>0</v>
      </c>
      <c r="BI203" s="184">
        <f>IF(N203="nulová",J203,0)</f>
        <v>0</v>
      </c>
      <c r="BJ203" s="18" t="s">
        <v>22</v>
      </c>
      <c r="BK203" s="184">
        <f>ROUND(I203*H203,2)</f>
        <v>0</v>
      </c>
      <c r="BL203" s="18" t="s">
        <v>158</v>
      </c>
      <c r="BM203" s="18" t="s">
        <v>1026</v>
      </c>
    </row>
    <row r="204" spans="2:47" s="1" customFormat="1" ht="20.25" customHeight="1">
      <c r="B204" s="35"/>
      <c r="D204" s="185" t="s">
        <v>138</v>
      </c>
      <c r="F204" s="186" t="s">
        <v>1027</v>
      </c>
      <c r="I204" s="146"/>
      <c r="L204" s="35"/>
      <c r="M204" s="64"/>
      <c r="N204" s="36"/>
      <c r="O204" s="36"/>
      <c r="P204" s="36"/>
      <c r="Q204" s="36"/>
      <c r="R204" s="36"/>
      <c r="S204" s="36"/>
      <c r="T204" s="65"/>
      <c r="AT204" s="18" t="s">
        <v>138</v>
      </c>
      <c r="AU204" s="18" t="s">
        <v>79</v>
      </c>
    </row>
    <row r="205" spans="2:47" s="1" customFormat="1" ht="108" customHeight="1">
      <c r="B205" s="35"/>
      <c r="D205" s="214" t="s">
        <v>183</v>
      </c>
      <c r="F205" s="215" t="s">
        <v>1028</v>
      </c>
      <c r="I205" s="146"/>
      <c r="L205" s="35"/>
      <c r="M205" s="64"/>
      <c r="N205" s="36"/>
      <c r="O205" s="36"/>
      <c r="P205" s="36"/>
      <c r="Q205" s="36"/>
      <c r="R205" s="36"/>
      <c r="S205" s="36"/>
      <c r="T205" s="65"/>
      <c r="AT205" s="18" t="s">
        <v>183</v>
      </c>
      <c r="AU205" s="18" t="s">
        <v>79</v>
      </c>
    </row>
    <row r="206" spans="2:65" s="1" customFormat="1" ht="20.25" customHeight="1">
      <c r="B206" s="172"/>
      <c r="C206" s="173" t="s">
        <v>487</v>
      </c>
      <c r="D206" s="173" t="s">
        <v>132</v>
      </c>
      <c r="E206" s="174" t="s">
        <v>1029</v>
      </c>
      <c r="F206" s="175" t="s">
        <v>1030</v>
      </c>
      <c r="G206" s="176" t="s">
        <v>198</v>
      </c>
      <c r="H206" s="187">
        <v>51</v>
      </c>
      <c r="I206" s="178"/>
      <c r="J206" s="179">
        <f>ROUND(I206*H206,2)</f>
        <v>0</v>
      </c>
      <c r="K206" s="175" t="s">
        <v>135</v>
      </c>
      <c r="L206" s="35"/>
      <c r="M206" s="180" t="s">
        <v>20</v>
      </c>
      <c r="N206" s="181" t="s">
        <v>43</v>
      </c>
      <c r="O206" s="36"/>
      <c r="P206" s="182">
        <f>O206*H206</f>
        <v>0</v>
      </c>
      <c r="Q206" s="182">
        <v>0</v>
      </c>
      <c r="R206" s="182">
        <f>Q206*H206</f>
        <v>0</v>
      </c>
      <c r="S206" s="182">
        <v>0</v>
      </c>
      <c r="T206" s="183">
        <f>S206*H206</f>
        <v>0</v>
      </c>
      <c r="AR206" s="18" t="s">
        <v>158</v>
      </c>
      <c r="AT206" s="18" t="s">
        <v>132</v>
      </c>
      <c r="AU206" s="18" t="s">
        <v>79</v>
      </c>
      <c r="AY206" s="18" t="s">
        <v>129</v>
      </c>
      <c r="BE206" s="184">
        <f>IF(N206="základní",J206,0)</f>
        <v>0</v>
      </c>
      <c r="BF206" s="184">
        <f>IF(N206="snížená",J206,0)</f>
        <v>0</v>
      </c>
      <c r="BG206" s="184">
        <f>IF(N206="zákl. přenesená",J206,0)</f>
        <v>0</v>
      </c>
      <c r="BH206" s="184">
        <f>IF(N206="sníž. přenesená",J206,0)</f>
        <v>0</v>
      </c>
      <c r="BI206" s="184">
        <f>IF(N206="nulová",J206,0)</f>
        <v>0</v>
      </c>
      <c r="BJ206" s="18" t="s">
        <v>22</v>
      </c>
      <c r="BK206" s="184">
        <f>ROUND(I206*H206,2)</f>
        <v>0</v>
      </c>
      <c r="BL206" s="18" t="s">
        <v>158</v>
      </c>
      <c r="BM206" s="18" t="s">
        <v>1031</v>
      </c>
    </row>
    <row r="207" spans="2:47" s="1" customFormat="1" ht="20.25" customHeight="1">
      <c r="B207" s="35"/>
      <c r="D207" s="185" t="s">
        <v>138</v>
      </c>
      <c r="F207" s="186" t="s">
        <v>1030</v>
      </c>
      <c r="I207" s="146"/>
      <c r="L207" s="35"/>
      <c r="M207" s="64"/>
      <c r="N207" s="36"/>
      <c r="O207" s="36"/>
      <c r="P207" s="36"/>
      <c r="Q207" s="36"/>
      <c r="R207" s="36"/>
      <c r="S207" s="36"/>
      <c r="T207" s="65"/>
      <c r="AT207" s="18" t="s">
        <v>138</v>
      </c>
      <c r="AU207" s="18" t="s">
        <v>79</v>
      </c>
    </row>
    <row r="208" spans="2:47" s="1" customFormat="1" ht="39.75" customHeight="1">
      <c r="B208" s="35"/>
      <c r="D208" s="214" t="s">
        <v>183</v>
      </c>
      <c r="F208" s="215" t="s">
        <v>1032</v>
      </c>
      <c r="I208" s="146"/>
      <c r="L208" s="35"/>
      <c r="M208" s="64"/>
      <c r="N208" s="36"/>
      <c r="O208" s="36"/>
      <c r="P208" s="36"/>
      <c r="Q208" s="36"/>
      <c r="R208" s="36"/>
      <c r="S208" s="36"/>
      <c r="T208" s="65"/>
      <c r="AT208" s="18" t="s">
        <v>183</v>
      </c>
      <c r="AU208" s="18" t="s">
        <v>79</v>
      </c>
    </row>
    <row r="209" spans="2:65" s="1" customFormat="1" ht="20.25" customHeight="1">
      <c r="B209" s="172"/>
      <c r="C209" s="173" t="s">
        <v>493</v>
      </c>
      <c r="D209" s="173" t="s">
        <v>132</v>
      </c>
      <c r="E209" s="174" t="s">
        <v>1033</v>
      </c>
      <c r="F209" s="175" t="s">
        <v>1034</v>
      </c>
      <c r="G209" s="176" t="s">
        <v>528</v>
      </c>
      <c r="H209" s="187">
        <v>3</v>
      </c>
      <c r="I209" s="178"/>
      <c r="J209" s="179">
        <f>ROUND(I209*H209,2)</f>
        <v>0</v>
      </c>
      <c r="K209" s="175" t="s">
        <v>135</v>
      </c>
      <c r="L209" s="35"/>
      <c r="M209" s="180" t="s">
        <v>20</v>
      </c>
      <c r="N209" s="181" t="s">
        <v>43</v>
      </c>
      <c r="O209" s="36"/>
      <c r="P209" s="182">
        <f>O209*H209</f>
        <v>0</v>
      </c>
      <c r="Q209" s="182">
        <v>0.46005</v>
      </c>
      <c r="R209" s="182">
        <f>Q209*H209</f>
        <v>1.38015</v>
      </c>
      <c r="S209" s="182">
        <v>0</v>
      </c>
      <c r="T209" s="183">
        <f>S209*H209</f>
        <v>0</v>
      </c>
      <c r="AR209" s="18" t="s">
        <v>158</v>
      </c>
      <c r="AT209" s="18" t="s">
        <v>132</v>
      </c>
      <c r="AU209" s="18" t="s">
        <v>79</v>
      </c>
      <c r="AY209" s="18" t="s">
        <v>129</v>
      </c>
      <c r="BE209" s="184">
        <f>IF(N209="základní",J209,0)</f>
        <v>0</v>
      </c>
      <c r="BF209" s="184">
        <f>IF(N209="snížená",J209,0)</f>
        <v>0</v>
      </c>
      <c r="BG209" s="184">
        <f>IF(N209="zákl. přenesená",J209,0)</f>
        <v>0</v>
      </c>
      <c r="BH209" s="184">
        <f>IF(N209="sníž. přenesená",J209,0)</f>
        <v>0</v>
      </c>
      <c r="BI209" s="184">
        <f>IF(N209="nulová",J209,0)</f>
        <v>0</v>
      </c>
      <c r="BJ209" s="18" t="s">
        <v>22</v>
      </c>
      <c r="BK209" s="184">
        <f>ROUND(I209*H209,2)</f>
        <v>0</v>
      </c>
      <c r="BL209" s="18" t="s">
        <v>158</v>
      </c>
      <c r="BM209" s="18" t="s">
        <v>1035</v>
      </c>
    </row>
    <row r="210" spans="2:47" s="1" customFormat="1" ht="28.5" customHeight="1">
      <c r="B210" s="35"/>
      <c r="D210" s="185" t="s">
        <v>138</v>
      </c>
      <c r="F210" s="186" t="s">
        <v>1036</v>
      </c>
      <c r="I210" s="146"/>
      <c r="L210" s="35"/>
      <c r="M210" s="64"/>
      <c r="N210" s="36"/>
      <c r="O210" s="36"/>
      <c r="P210" s="36"/>
      <c r="Q210" s="36"/>
      <c r="R210" s="36"/>
      <c r="S210" s="36"/>
      <c r="T210" s="65"/>
      <c r="AT210" s="18" t="s">
        <v>138</v>
      </c>
      <c r="AU210" s="18" t="s">
        <v>79</v>
      </c>
    </row>
    <row r="211" spans="2:47" s="1" customFormat="1" ht="108" customHeight="1">
      <c r="B211" s="35"/>
      <c r="D211" s="185" t="s">
        <v>183</v>
      </c>
      <c r="F211" s="216" t="s">
        <v>1028</v>
      </c>
      <c r="I211" s="146"/>
      <c r="L211" s="35"/>
      <c r="M211" s="64"/>
      <c r="N211" s="36"/>
      <c r="O211" s="36"/>
      <c r="P211" s="36"/>
      <c r="Q211" s="36"/>
      <c r="R211" s="36"/>
      <c r="S211" s="36"/>
      <c r="T211" s="65"/>
      <c r="AT211" s="18" t="s">
        <v>183</v>
      </c>
      <c r="AU211" s="18" t="s">
        <v>79</v>
      </c>
    </row>
    <row r="212" spans="2:63" s="11" customFormat="1" ht="29.25" customHeight="1">
      <c r="B212" s="158"/>
      <c r="D212" s="169" t="s">
        <v>71</v>
      </c>
      <c r="E212" s="170" t="s">
        <v>780</v>
      </c>
      <c r="F212" s="170" t="s">
        <v>781</v>
      </c>
      <c r="I212" s="161"/>
      <c r="J212" s="171">
        <f>BK212</f>
        <v>0</v>
      </c>
      <c r="L212" s="158"/>
      <c r="M212" s="163"/>
      <c r="N212" s="164"/>
      <c r="O212" s="164"/>
      <c r="P212" s="165">
        <f>SUM(P213:P215)</f>
        <v>0</v>
      </c>
      <c r="Q212" s="164"/>
      <c r="R212" s="165">
        <f>SUM(R213:R215)</f>
        <v>0</v>
      </c>
      <c r="S212" s="164"/>
      <c r="T212" s="166">
        <f>SUM(T213:T215)</f>
        <v>0</v>
      </c>
      <c r="AR212" s="159" t="s">
        <v>22</v>
      </c>
      <c r="AT212" s="167" t="s">
        <v>71</v>
      </c>
      <c r="AU212" s="167" t="s">
        <v>22</v>
      </c>
      <c r="AY212" s="159" t="s">
        <v>129</v>
      </c>
      <c r="BK212" s="168">
        <f>SUM(BK213:BK215)</f>
        <v>0</v>
      </c>
    </row>
    <row r="213" spans="2:65" s="1" customFormat="1" ht="20.25" customHeight="1">
      <c r="B213" s="172"/>
      <c r="C213" s="173" t="s">
        <v>498</v>
      </c>
      <c r="D213" s="173" t="s">
        <v>132</v>
      </c>
      <c r="E213" s="174" t="s">
        <v>1037</v>
      </c>
      <c r="F213" s="175" t="s">
        <v>1038</v>
      </c>
      <c r="G213" s="176" t="s">
        <v>298</v>
      </c>
      <c r="H213" s="187">
        <v>19.535</v>
      </c>
      <c r="I213" s="178"/>
      <c r="J213" s="179">
        <f>ROUND(I213*H213,2)</f>
        <v>0</v>
      </c>
      <c r="K213" s="175" t="s">
        <v>135</v>
      </c>
      <c r="L213" s="35"/>
      <c r="M213" s="180" t="s">
        <v>20</v>
      </c>
      <c r="N213" s="181" t="s">
        <v>43</v>
      </c>
      <c r="O213" s="36"/>
      <c r="P213" s="182">
        <f>O213*H213</f>
        <v>0</v>
      </c>
      <c r="Q213" s="182">
        <v>0</v>
      </c>
      <c r="R213" s="182">
        <f>Q213*H213</f>
        <v>0</v>
      </c>
      <c r="S213" s="182">
        <v>0</v>
      </c>
      <c r="T213" s="183">
        <f>S213*H213</f>
        <v>0</v>
      </c>
      <c r="AR213" s="18" t="s">
        <v>158</v>
      </c>
      <c r="AT213" s="18" t="s">
        <v>132</v>
      </c>
      <c r="AU213" s="18" t="s">
        <v>79</v>
      </c>
      <c r="AY213" s="18" t="s">
        <v>129</v>
      </c>
      <c r="BE213" s="184">
        <f>IF(N213="základní",J213,0)</f>
        <v>0</v>
      </c>
      <c r="BF213" s="184">
        <f>IF(N213="snížená",J213,0)</f>
        <v>0</v>
      </c>
      <c r="BG213" s="184">
        <f>IF(N213="zákl. přenesená",J213,0)</f>
        <v>0</v>
      </c>
      <c r="BH213" s="184">
        <f>IF(N213="sníž. přenesená",J213,0)</f>
        <v>0</v>
      </c>
      <c r="BI213" s="184">
        <f>IF(N213="nulová",J213,0)</f>
        <v>0</v>
      </c>
      <c r="BJ213" s="18" t="s">
        <v>22</v>
      </c>
      <c r="BK213" s="184">
        <f>ROUND(I213*H213,2)</f>
        <v>0</v>
      </c>
      <c r="BL213" s="18" t="s">
        <v>158</v>
      </c>
      <c r="BM213" s="18" t="s">
        <v>1039</v>
      </c>
    </row>
    <row r="214" spans="2:47" s="1" customFormat="1" ht="39.75" customHeight="1">
      <c r="B214" s="35"/>
      <c r="D214" s="185" t="s">
        <v>138</v>
      </c>
      <c r="F214" s="186" t="s">
        <v>1040</v>
      </c>
      <c r="I214" s="146"/>
      <c r="L214" s="35"/>
      <c r="M214" s="64"/>
      <c r="N214" s="36"/>
      <c r="O214" s="36"/>
      <c r="P214" s="36"/>
      <c r="Q214" s="36"/>
      <c r="R214" s="36"/>
      <c r="S214" s="36"/>
      <c r="T214" s="65"/>
      <c r="AT214" s="18" t="s">
        <v>138</v>
      </c>
      <c r="AU214" s="18" t="s">
        <v>79</v>
      </c>
    </row>
    <row r="215" spans="2:47" s="1" customFormat="1" ht="63" customHeight="1">
      <c r="B215" s="35"/>
      <c r="D215" s="185" t="s">
        <v>183</v>
      </c>
      <c r="F215" s="216" t="s">
        <v>1041</v>
      </c>
      <c r="I215" s="146"/>
      <c r="L215" s="35"/>
      <c r="M215" s="238"/>
      <c r="N215" s="239"/>
      <c r="O215" s="239"/>
      <c r="P215" s="239"/>
      <c r="Q215" s="239"/>
      <c r="R215" s="239"/>
      <c r="S215" s="239"/>
      <c r="T215" s="240"/>
      <c r="AT215" s="18" t="s">
        <v>183</v>
      </c>
      <c r="AU215" s="18" t="s">
        <v>79</v>
      </c>
    </row>
    <row r="216" spans="2:12" s="1" customFormat="1" ht="6.75" customHeight="1">
      <c r="B216" s="50"/>
      <c r="C216" s="51"/>
      <c r="D216" s="51"/>
      <c r="E216" s="51"/>
      <c r="F216" s="51"/>
      <c r="G216" s="51"/>
      <c r="H216" s="51"/>
      <c r="I216" s="124"/>
      <c r="J216" s="51"/>
      <c r="K216" s="51"/>
      <c r="L216" s="35"/>
    </row>
    <row r="533" ht="13.5">
      <c r="AT533" s="213"/>
    </row>
  </sheetData>
  <sheetProtection password="CC35" sheet="1" objects="1" scenarios="1" formatColumns="0" formatRows="0" sort="0" autoFilter="0"/>
  <autoFilter ref="C80:K80"/>
  <mergeCells count="9">
    <mergeCell ref="E73:H73"/>
    <mergeCell ref="G1:H1"/>
    <mergeCell ref="L2:V2"/>
    <mergeCell ref="E7:H7"/>
    <mergeCell ref="E9:H9"/>
    <mergeCell ref="E24:H24"/>
    <mergeCell ref="E45:H45"/>
    <mergeCell ref="E47:H47"/>
    <mergeCell ref="E71:H71"/>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533"/>
  <sheetViews>
    <sheetView showGridLines="0" zoomScalePageLayoutView="0" workbookViewId="0" topLeftCell="A1">
      <pane ySplit="1" topLeftCell="A71" activePane="bottomLeft" state="frozen"/>
      <selection pane="topLeft" activeCell="A1" sqref="A1"/>
      <selection pane="bottomLeft" activeCell="I85" sqref="I85"/>
    </sheetView>
  </sheetViews>
  <sheetFormatPr defaultColWidth="9.140625" defaultRowHeight="13.5"/>
  <cols>
    <col min="1" max="1" width="7.140625" style="0" customWidth="1"/>
    <col min="2" max="2" width="1.421875" style="0" customWidth="1"/>
    <col min="3" max="3" width="3.57421875" style="0" customWidth="1"/>
    <col min="4" max="4" width="3.7109375" style="0" customWidth="1"/>
    <col min="5" max="5" width="14.7109375" style="0" customWidth="1"/>
    <col min="6" max="6" width="64.28125" style="0" customWidth="1"/>
    <col min="7" max="7" width="7.421875" style="0" customWidth="1"/>
    <col min="8" max="8" width="9.57421875" style="0" customWidth="1"/>
    <col min="9" max="9" width="10.8515625" style="100" customWidth="1"/>
    <col min="10" max="10" width="20.140625" style="0" customWidth="1"/>
    <col min="11" max="11" width="13.28125" style="0" customWidth="1"/>
    <col min="13" max="18" width="0" style="0" hidden="1" customWidth="1"/>
    <col min="19" max="19" width="7.00390625" style="0" hidden="1" customWidth="1"/>
    <col min="20" max="20" width="25.42187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0" style="0" hidden="1" customWidth="1"/>
  </cols>
  <sheetData>
    <row r="1" spans="1:70" ht="21.75" customHeight="1">
      <c r="A1" s="16"/>
      <c r="B1" s="251"/>
      <c r="C1" s="251"/>
      <c r="D1" s="250" t="s">
        <v>1</v>
      </c>
      <c r="E1" s="251"/>
      <c r="F1" s="252" t="s">
        <v>1180</v>
      </c>
      <c r="G1" s="380" t="s">
        <v>1181</v>
      </c>
      <c r="H1" s="380"/>
      <c r="I1" s="257"/>
      <c r="J1" s="252" t="s">
        <v>1182</v>
      </c>
      <c r="K1" s="250" t="s">
        <v>99</v>
      </c>
      <c r="L1" s="252" t="s">
        <v>1183</v>
      </c>
      <c r="M1" s="252"/>
      <c r="N1" s="252"/>
      <c r="O1" s="252"/>
      <c r="P1" s="252"/>
      <c r="Q1" s="252"/>
      <c r="R1" s="252"/>
      <c r="S1" s="252"/>
      <c r="T1" s="252"/>
      <c r="U1" s="248"/>
      <c r="V1" s="24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40"/>
      <c r="M2" s="340"/>
      <c r="N2" s="340"/>
      <c r="O2" s="340"/>
      <c r="P2" s="340"/>
      <c r="Q2" s="340"/>
      <c r="R2" s="340"/>
      <c r="S2" s="340"/>
      <c r="T2" s="340"/>
      <c r="U2" s="340"/>
      <c r="V2" s="340"/>
      <c r="AT2" s="18" t="s">
        <v>88</v>
      </c>
    </row>
    <row r="3" spans="2:46" ht="6.75" customHeight="1">
      <c r="B3" s="19"/>
      <c r="C3" s="20"/>
      <c r="D3" s="20"/>
      <c r="E3" s="20"/>
      <c r="F3" s="20"/>
      <c r="G3" s="20"/>
      <c r="H3" s="20"/>
      <c r="I3" s="101"/>
      <c r="J3" s="20"/>
      <c r="K3" s="21"/>
      <c r="AT3" s="18" t="s">
        <v>79</v>
      </c>
    </row>
    <row r="4" spans="2:46" ht="36.75" customHeight="1">
      <c r="B4" s="22"/>
      <c r="C4" s="23"/>
      <c r="D4" s="24" t="s">
        <v>100</v>
      </c>
      <c r="E4" s="23"/>
      <c r="F4" s="23"/>
      <c r="G4" s="23"/>
      <c r="H4" s="23"/>
      <c r="I4" s="102"/>
      <c r="J4" s="23"/>
      <c r="K4" s="25"/>
      <c r="M4" s="26" t="s">
        <v>10</v>
      </c>
      <c r="AT4" s="18" t="s">
        <v>4</v>
      </c>
    </row>
    <row r="5" spans="2:11" ht="6.75" customHeight="1">
      <c r="B5" s="22"/>
      <c r="C5" s="23"/>
      <c r="D5" s="23"/>
      <c r="E5" s="23"/>
      <c r="F5" s="23"/>
      <c r="G5" s="23"/>
      <c r="H5" s="23"/>
      <c r="I5" s="102"/>
      <c r="J5" s="23"/>
      <c r="K5" s="25"/>
    </row>
    <row r="6" spans="2:11" ht="15">
      <c r="B6" s="22"/>
      <c r="C6" s="23"/>
      <c r="D6" s="31" t="s">
        <v>16</v>
      </c>
      <c r="E6" s="23"/>
      <c r="F6" s="23"/>
      <c r="G6" s="23"/>
      <c r="H6" s="23"/>
      <c r="I6" s="102"/>
      <c r="J6" s="23"/>
      <c r="K6" s="25"/>
    </row>
    <row r="7" spans="2:11" ht="20.25" customHeight="1">
      <c r="B7" s="22"/>
      <c r="C7" s="23"/>
      <c r="D7" s="23"/>
      <c r="E7" s="381" t="str">
        <f>'Rekapitulace stavby'!K6</f>
        <v>PARKOVIŠTĚ OA U BUDOVY B, KZ a.s. - NEMOCNICE MOST, o.z.</v>
      </c>
      <c r="F7" s="373"/>
      <c r="G7" s="373"/>
      <c r="H7" s="373"/>
      <c r="I7" s="102"/>
      <c r="J7" s="23"/>
      <c r="K7" s="25"/>
    </row>
    <row r="8" spans="2:11" s="1" customFormat="1" ht="15">
      <c r="B8" s="35"/>
      <c r="C8" s="36"/>
      <c r="D8" s="31" t="s">
        <v>101</v>
      </c>
      <c r="E8" s="36"/>
      <c r="F8" s="36"/>
      <c r="G8" s="36"/>
      <c r="H8" s="36"/>
      <c r="I8" s="103"/>
      <c r="J8" s="36"/>
      <c r="K8" s="39"/>
    </row>
    <row r="9" spans="2:11" s="1" customFormat="1" ht="36.75" customHeight="1">
      <c r="B9" s="35"/>
      <c r="C9" s="36"/>
      <c r="D9" s="36"/>
      <c r="E9" s="382" t="s">
        <v>1042</v>
      </c>
      <c r="F9" s="366"/>
      <c r="G9" s="366"/>
      <c r="H9" s="366"/>
      <c r="I9" s="103"/>
      <c r="J9" s="36"/>
      <c r="K9" s="39"/>
    </row>
    <row r="10" spans="2:11" s="1" customFormat="1" ht="13.5">
      <c r="B10" s="35"/>
      <c r="C10" s="36"/>
      <c r="D10" s="36"/>
      <c r="E10" s="36"/>
      <c r="F10" s="36"/>
      <c r="G10" s="36"/>
      <c r="H10" s="36"/>
      <c r="I10" s="103"/>
      <c r="J10" s="36"/>
      <c r="K10" s="39"/>
    </row>
    <row r="11" spans="2:11" s="1" customFormat="1" ht="14.25" customHeight="1">
      <c r="B11" s="35"/>
      <c r="C11" s="36"/>
      <c r="D11" s="31" t="s">
        <v>19</v>
      </c>
      <c r="E11" s="36"/>
      <c r="F11" s="29" t="s">
        <v>20</v>
      </c>
      <c r="G11" s="36"/>
      <c r="H11" s="36"/>
      <c r="I11" s="104" t="s">
        <v>21</v>
      </c>
      <c r="J11" s="29" t="s">
        <v>20</v>
      </c>
      <c r="K11" s="39"/>
    </row>
    <row r="12" spans="2:11" s="1" customFormat="1" ht="14.25" customHeight="1">
      <c r="B12" s="35"/>
      <c r="C12" s="36"/>
      <c r="D12" s="31" t="s">
        <v>23</v>
      </c>
      <c r="E12" s="36"/>
      <c r="F12" s="29" t="s">
        <v>24</v>
      </c>
      <c r="G12" s="36"/>
      <c r="H12" s="36"/>
      <c r="I12" s="104" t="s">
        <v>25</v>
      </c>
      <c r="J12" s="105" t="str">
        <f>'Rekapitulace stavby'!AN8</f>
        <v>12.4.2016</v>
      </c>
      <c r="K12" s="39"/>
    </row>
    <row r="13" spans="2:11" s="1" customFormat="1" ht="10.5" customHeight="1">
      <c r="B13" s="35"/>
      <c r="C13" s="36"/>
      <c r="D13" s="36"/>
      <c r="E13" s="36"/>
      <c r="F13" s="36"/>
      <c r="G13" s="36"/>
      <c r="H13" s="36"/>
      <c r="I13" s="103"/>
      <c r="J13" s="36"/>
      <c r="K13" s="39"/>
    </row>
    <row r="14" spans="2:11" s="1" customFormat="1" ht="14.25" customHeight="1">
      <c r="B14" s="35"/>
      <c r="C14" s="36"/>
      <c r="D14" s="31" t="s">
        <v>29</v>
      </c>
      <c r="E14" s="36"/>
      <c r="F14" s="36"/>
      <c r="G14" s="36"/>
      <c r="H14" s="36"/>
      <c r="I14" s="104" t="s">
        <v>30</v>
      </c>
      <c r="J14" s="29" t="s">
        <v>20</v>
      </c>
      <c r="K14" s="39"/>
    </row>
    <row r="15" spans="2:11" s="1" customFormat="1" ht="18" customHeight="1">
      <c r="B15" s="35"/>
      <c r="C15" s="36"/>
      <c r="D15" s="36"/>
      <c r="E15" s="29" t="s">
        <v>31</v>
      </c>
      <c r="F15" s="36"/>
      <c r="G15" s="36"/>
      <c r="H15" s="36"/>
      <c r="I15" s="104" t="s">
        <v>32</v>
      </c>
      <c r="J15" s="29" t="s">
        <v>20</v>
      </c>
      <c r="K15" s="39"/>
    </row>
    <row r="16" spans="2:11" s="1" customFormat="1" ht="6.75" customHeight="1">
      <c r="B16" s="35"/>
      <c r="C16" s="36"/>
      <c r="D16" s="36"/>
      <c r="E16" s="36"/>
      <c r="F16" s="36"/>
      <c r="G16" s="36"/>
      <c r="H16" s="36"/>
      <c r="I16" s="103"/>
      <c r="J16" s="36"/>
      <c r="K16" s="39"/>
    </row>
    <row r="17" spans="2:11" s="1" customFormat="1" ht="14.25" customHeight="1">
      <c r="B17" s="35"/>
      <c r="C17" s="36"/>
      <c r="D17" s="31" t="s">
        <v>33</v>
      </c>
      <c r="E17" s="36"/>
      <c r="F17" s="36"/>
      <c r="G17" s="36"/>
      <c r="H17" s="36"/>
      <c r="I17" s="104" t="s">
        <v>30</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104" t="s">
        <v>32</v>
      </c>
      <c r="J18" s="29">
        <f>IF('Rekapitulace stavby'!AN14="Vyplň údaj","",IF('Rekapitulace stavby'!AN14="","",'Rekapitulace stavby'!AN14))</f>
      </c>
      <c r="K18" s="39"/>
    </row>
    <row r="19" spans="2:11" s="1" customFormat="1" ht="6.75" customHeight="1">
      <c r="B19" s="35"/>
      <c r="C19" s="36"/>
      <c r="D19" s="36"/>
      <c r="E19" s="36"/>
      <c r="F19" s="36"/>
      <c r="G19" s="36"/>
      <c r="H19" s="36"/>
      <c r="I19" s="103"/>
      <c r="J19" s="36"/>
      <c r="K19" s="39"/>
    </row>
    <row r="20" spans="2:11" s="1" customFormat="1" ht="14.25" customHeight="1">
      <c r="B20" s="35"/>
      <c r="C20" s="36"/>
      <c r="D20" s="31" t="s">
        <v>35</v>
      </c>
      <c r="E20" s="36"/>
      <c r="F20" s="36"/>
      <c r="G20" s="36"/>
      <c r="H20" s="36"/>
      <c r="I20" s="104" t="s">
        <v>30</v>
      </c>
      <c r="J20" s="29">
        <f>IF('Rekapitulace stavby'!AN16="","",'Rekapitulace stavby'!AN16)</f>
      </c>
      <c r="K20" s="39"/>
    </row>
    <row r="21" spans="2:11" s="1" customFormat="1" ht="18" customHeight="1">
      <c r="B21" s="35"/>
      <c r="C21" s="36"/>
      <c r="D21" s="36"/>
      <c r="E21" s="29" t="str">
        <f>IF('Rekapitulace stavby'!E17="","",'Rekapitulace stavby'!E17)</f>
        <v> </v>
      </c>
      <c r="F21" s="36"/>
      <c r="G21" s="36"/>
      <c r="H21" s="36"/>
      <c r="I21" s="104" t="s">
        <v>32</v>
      </c>
      <c r="J21" s="29">
        <f>IF('Rekapitulace stavby'!AN17="","",'Rekapitulace stavby'!AN17)</f>
      </c>
      <c r="K21" s="39"/>
    </row>
    <row r="22" spans="2:11" s="1" customFormat="1" ht="6.75" customHeight="1">
      <c r="B22" s="35"/>
      <c r="C22" s="36"/>
      <c r="D22" s="36"/>
      <c r="E22" s="36"/>
      <c r="F22" s="36"/>
      <c r="G22" s="36"/>
      <c r="H22" s="36"/>
      <c r="I22" s="103"/>
      <c r="J22" s="36"/>
      <c r="K22" s="39"/>
    </row>
    <row r="23" spans="2:11" s="1" customFormat="1" ht="14.25" customHeight="1">
      <c r="B23" s="35"/>
      <c r="C23" s="36"/>
      <c r="D23" s="31" t="s">
        <v>37</v>
      </c>
      <c r="E23" s="36"/>
      <c r="F23" s="36"/>
      <c r="G23" s="36"/>
      <c r="H23" s="36"/>
      <c r="I23" s="103"/>
      <c r="J23" s="36"/>
      <c r="K23" s="39"/>
    </row>
    <row r="24" spans="2:11" s="7" customFormat="1" ht="20.25" customHeight="1">
      <c r="B24" s="106"/>
      <c r="C24" s="107"/>
      <c r="D24" s="107"/>
      <c r="E24" s="376" t="s">
        <v>20</v>
      </c>
      <c r="F24" s="383"/>
      <c r="G24" s="383"/>
      <c r="H24" s="383"/>
      <c r="I24" s="108"/>
      <c r="J24" s="107"/>
      <c r="K24" s="109"/>
    </row>
    <row r="25" spans="2:11" s="1" customFormat="1" ht="6.75" customHeight="1">
      <c r="B25" s="35"/>
      <c r="C25" s="36"/>
      <c r="D25" s="36"/>
      <c r="E25" s="36"/>
      <c r="F25" s="36"/>
      <c r="G25" s="36"/>
      <c r="H25" s="36"/>
      <c r="I25" s="103"/>
      <c r="J25" s="36"/>
      <c r="K25" s="39"/>
    </row>
    <row r="26" spans="2:11" s="1" customFormat="1" ht="6.75" customHeight="1">
      <c r="B26" s="35"/>
      <c r="C26" s="36"/>
      <c r="D26" s="62"/>
      <c r="E26" s="62"/>
      <c r="F26" s="62"/>
      <c r="G26" s="62"/>
      <c r="H26" s="62"/>
      <c r="I26" s="110"/>
      <c r="J26" s="62"/>
      <c r="K26" s="111"/>
    </row>
    <row r="27" spans="2:11" s="1" customFormat="1" ht="24.75" customHeight="1">
      <c r="B27" s="35"/>
      <c r="C27" s="36"/>
      <c r="D27" s="112" t="s">
        <v>38</v>
      </c>
      <c r="E27" s="36"/>
      <c r="F27" s="36"/>
      <c r="G27" s="36"/>
      <c r="H27" s="36"/>
      <c r="I27" s="103"/>
      <c r="J27" s="113">
        <f>ROUND(J78,2)</f>
        <v>0</v>
      </c>
      <c r="K27" s="39"/>
    </row>
    <row r="28" spans="2:11" s="1" customFormat="1" ht="6.75" customHeight="1">
      <c r="B28" s="35"/>
      <c r="C28" s="36"/>
      <c r="D28" s="62"/>
      <c r="E28" s="62"/>
      <c r="F28" s="62"/>
      <c r="G28" s="62"/>
      <c r="H28" s="62"/>
      <c r="I28" s="110"/>
      <c r="J28" s="62"/>
      <c r="K28" s="111"/>
    </row>
    <row r="29" spans="2:11" s="1" customFormat="1" ht="14.25" customHeight="1">
      <c r="B29" s="35"/>
      <c r="C29" s="36"/>
      <c r="D29" s="36"/>
      <c r="E29" s="36"/>
      <c r="F29" s="40" t="s">
        <v>40</v>
      </c>
      <c r="G29" s="36"/>
      <c r="H29" s="36"/>
      <c r="I29" s="114" t="s">
        <v>39</v>
      </c>
      <c r="J29" s="40" t="s">
        <v>41</v>
      </c>
      <c r="K29" s="39"/>
    </row>
    <row r="30" spans="2:11" s="1" customFormat="1" ht="14.25" customHeight="1">
      <c r="B30" s="35"/>
      <c r="C30" s="36"/>
      <c r="D30" s="43" t="s">
        <v>42</v>
      </c>
      <c r="E30" s="43" t="s">
        <v>43</v>
      </c>
      <c r="F30" s="115">
        <f>ROUND(SUM(BE78:BE84),2)</f>
        <v>0</v>
      </c>
      <c r="G30" s="36"/>
      <c r="H30" s="36"/>
      <c r="I30" s="116">
        <v>0.21</v>
      </c>
      <c r="J30" s="115">
        <f>ROUND(ROUND((SUM(BE78:BE84)),2)*I30,2)</f>
        <v>0</v>
      </c>
      <c r="K30" s="39"/>
    </row>
    <row r="31" spans="2:11" s="1" customFormat="1" ht="14.25" customHeight="1">
      <c r="B31" s="35"/>
      <c r="C31" s="36"/>
      <c r="D31" s="36"/>
      <c r="E31" s="43" t="s">
        <v>44</v>
      </c>
      <c r="F31" s="115">
        <f>ROUND(SUM(BF78:BF84),2)</f>
        <v>0</v>
      </c>
      <c r="G31" s="36"/>
      <c r="H31" s="36"/>
      <c r="I31" s="116">
        <v>0.15</v>
      </c>
      <c r="J31" s="115">
        <f>ROUND(ROUND((SUM(BF78:BF84)),2)*I31,2)</f>
        <v>0</v>
      </c>
      <c r="K31" s="39"/>
    </row>
    <row r="32" spans="2:11" s="1" customFormat="1" ht="14.25" customHeight="1" hidden="1">
      <c r="B32" s="35"/>
      <c r="C32" s="36"/>
      <c r="D32" s="36"/>
      <c r="E32" s="43" t="s">
        <v>45</v>
      </c>
      <c r="F32" s="115">
        <f>ROUND(SUM(BG78:BG84),2)</f>
        <v>0</v>
      </c>
      <c r="G32" s="36"/>
      <c r="H32" s="36"/>
      <c r="I32" s="116">
        <v>0.21</v>
      </c>
      <c r="J32" s="115">
        <v>0</v>
      </c>
      <c r="K32" s="39"/>
    </row>
    <row r="33" spans="2:11" s="1" customFormat="1" ht="14.25" customHeight="1" hidden="1">
      <c r="B33" s="35"/>
      <c r="C33" s="36"/>
      <c r="D33" s="36"/>
      <c r="E33" s="43" t="s">
        <v>46</v>
      </c>
      <c r="F33" s="115">
        <f>ROUND(SUM(BH78:BH84),2)</f>
        <v>0</v>
      </c>
      <c r="G33" s="36"/>
      <c r="H33" s="36"/>
      <c r="I33" s="116">
        <v>0.15</v>
      </c>
      <c r="J33" s="115">
        <v>0</v>
      </c>
      <c r="K33" s="39"/>
    </row>
    <row r="34" spans="2:11" s="1" customFormat="1" ht="14.25" customHeight="1" hidden="1">
      <c r="B34" s="35"/>
      <c r="C34" s="36"/>
      <c r="D34" s="36"/>
      <c r="E34" s="43" t="s">
        <v>47</v>
      </c>
      <c r="F34" s="115">
        <f>ROUND(SUM(BI78:BI84),2)</f>
        <v>0</v>
      </c>
      <c r="G34" s="36"/>
      <c r="H34" s="36"/>
      <c r="I34" s="116">
        <v>0</v>
      </c>
      <c r="J34" s="115">
        <v>0</v>
      </c>
      <c r="K34" s="39"/>
    </row>
    <row r="35" spans="2:11" s="1" customFormat="1" ht="6.75" customHeight="1">
      <c r="B35" s="35"/>
      <c r="C35" s="36"/>
      <c r="D35" s="36"/>
      <c r="E35" s="36"/>
      <c r="F35" s="36"/>
      <c r="G35" s="36"/>
      <c r="H35" s="36"/>
      <c r="I35" s="103"/>
      <c r="J35" s="36"/>
      <c r="K35" s="39"/>
    </row>
    <row r="36" spans="2:11" s="1" customFormat="1" ht="24.75" customHeight="1">
      <c r="B36" s="35"/>
      <c r="C36" s="117"/>
      <c r="D36" s="118" t="s">
        <v>48</v>
      </c>
      <c r="E36" s="66"/>
      <c r="F36" s="66"/>
      <c r="G36" s="119" t="s">
        <v>49</v>
      </c>
      <c r="H36" s="120" t="s">
        <v>50</v>
      </c>
      <c r="I36" s="121"/>
      <c r="J36" s="122">
        <f>SUM(J27:J34)</f>
        <v>0</v>
      </c>
      <c r="K36" s="123"/>
    </row>
    <row r="37" spans="2:11" s="1" customFormat="1" ht="14.25" customHeight="1">
      <c r="B37" s="50"/>
      <c r="C37" s="51"/>
      <c r="D37" s="51"/>
      <c r="E37" s="51"/>
      <c r="F37" s="51"/>
      <c r="G37" s="51"/>
      <c r="H37" s="51"/>
      <c r="I37" s="124"/>
      <c r="J37" s="51"/>
      <c r="K37" s="52"/>
    </row>
    <row r="41" spans="2:11" s="1" customFormat="1" ht="6.75" customHeight="1">
      <c r="B41" s="53"/>
      <c r="C41" s="54"/>
      <c r="D41" s="54"/>
      <c r="E41" s="54"/>
      <c r="F41" s="54"/>
      <c r="G41" s="54"/>
      <c r="H41" s="54"/>
      <c r="I41" s="125"/>
      <c r="J41" s="54"/>
      <c r="K41" s="126"/>
    </row>
    <row r="42" spans="2:11" s="1" customFormat="1" ht="36.75" customHeight="1">
      <c r="B42" s="35"/>
      <c r="C42" s="24" t="s">
        <v>103</v>
      </c>
      <c r="D42" s="36"/>
      <c r="E42" s="36"/>
      <c r="F42" s="36"/>
      <c r="G42" s="36"/>
      <c r="H42" s="36"/>
      <c r="I42" s="103"/>
      <c r="J42" s="36"/>
      <c r="K42" s="39"/>
    </row>
    <row r="43" spans="2:11" s="1" customFormat="1" ht="6.75" customHeight="1">
      <c r="B43" s="35"/>
      <c r="C43" s="36"/>
      <c r="D43" s="36"/>
      <c r="E43" s="36"/>
      <c r="F43" s="36"/>
      <c r="G43" s="36"/>
      <c r="H43" s="36"/>
      <c r="I43" s="103"/>
      <c r="J43" s="36"/>
      <c r="K43" s="39"/>
    </row>
    <row r="44" spans="2:11" s="1" customFormat="1" ht="14.25" customHeight="1">
      <c r="B44" s="35"/>
      <c r="C44" s="31" t="s">
        <v>16</v>
      </c>
      <c r="D44" s="36"/>
      <c r="E44" s="36"/>
      <c r="F44" s="36"/>
      <c r="G44" s="36"/>
      <c r="H44" s="36"/>
      <c r="I44" s="103"/>
      <c r="J44" s="36"/>
      <c r="K44" s="39"/>
    </row>
    <row r="45" spans="2:11" s="1" customFormat="1" ht="20.25" customHeight="1">
      <c r="B45" s="35"/>
      <c r="C45" s="36"/>
      <c r="D45" s="36"/>
      <c r="E45" s="381" t="str">
        <f>E7</f>
        <v>PARKOVIŠTĚ OA U BUDOVY B, KZ a.s. - NEMOCNICE MOST, o.z.</v>
      </c>
      <c r="F45" s="366"/>
      <c r="G45" s="366"/>
      <c r="H45" s="366"/>
      <c r="I45" s="103"/>
      <c r="J45" s="36"/>
      <c r="K45" s="39"/>
    </row>
    <row r="46" spans="2:11" s="1" customFormat="1" ht="14.25" customHeight="1">
      <c r="B46" s="35"/>
      <c r="C46" s="31" t="s">
        <v>101</v>
      </c>
      <c r="D46" s="36"/>
      <c r="E46" s="36"/>
      <c r="F46" s="36"/>
      <c r="G46" s="36"/>
      <c r="H46" s="36"/>
      <c r="I46" s="103"/>
      <c r="J46" s="36"/>
      <c r="K46" s="39"/>
    </row>
    <row r="47" spans="2:11" s="1" customFormat="1" ht="21.75" customHeight="1">
      <c r="B47" s="35"/>
      <c r="C47" s="36"/>
      <c r="D47" s="36"/>
      <c r="E47" s="382" t="str">
        <f>E9</f>
        <v>401 - SO 401 ELEKTRO A SDĚLOVACÍ OBJEKTY</v>
      </c>
      <c r="F47" s="366"/>
      <c r="G47" s="366"/>
      <c r="H47" s="366"/>
      <c r="I47" s="103"/>
      <c r="J47" s="36"/>
      <c r="K47" s="39"/>
    </row>
    <row r="48" spans="2:11" s="1" customFormat="1" ht="6.75" customHeight="1">
      <c r="B48" s="35"/>
      <c r="C48" s="36"/>
      <c r="D48" s="36"/>
      <c r="E48" s="36"/>
      <c r="F48" s="36"/>
      <c r="G48" s="36"/>
      <c r="H48" s="36"/>
      <c r="I48" s="103"/>
      <c r="J48" s="36"/>
      <c r="K48" s="39"/>
    </row>
    <row r="49" spans="2:11" s="1" customFormat="1" ht="18" customHeight="1">
      <c r="B49" s="35"/>
      <c r="C49" s="31" t="s">
        <v>23</v>
      </c>
      <c r="D49" s="36"/>
      <c r="E49" s="36"/>
      <c r="F49" s="29" t="str">
        <f>F12</f>
        <v> </v>
      </c>
      <c r="G49" s="36"/>
      <c r="H49" s="36"/>
      <c r="I49" s="104" t="s">
        <v>25</v>
      </c>
      <c r="J49" s="105" t="str">
        <f>IF(J12="","",J12)</f>
        <v>12.4.2016</v>
      </c>
      <c r="K49" s="39"/>
    </row>
    <row r="50" spans="2:11" s="1" customFormat="1" ht="6.75" customHeight="1">
      <c r="B50" s="35"/>
      <c r="C50" s="36"/>
      <c r="D50" s="36"/>
      <c r="E50" s="36"/>
      <c r="F50" s="36"/>
      <c r="G50" s="36"/>
      <c r="H50" s="36"/>
      <c r="I50" s="103"/>
      <c r="J50" s="36"/>
      <c r="K50" s="39"/>
    </row>
    <row r="51" spans="2:11" s="1" customFormat="1" ht="15">
      <c r="B51" s="35"/>
      <c r="C51" s="31" t="s">
        <v>29</v>
      </c>
      <c r="D51" s="36"/>
      <c r="E51" s="36"/>
      <c r="F51" s="29" t="str">
        <f>E15</f>
        <v>KRAJSKÁ ZDRAVOTNÍ a.s. ÚL</v>
      </c>
      <c r="G51" s="36"/>
      <c r="H51" s="36"/>
      <c r="I51" s="104" t="s">
        <v>35</v>
      </c>
      <c r="J51" s="29" t="str">
        <f>E21</f>
        <v> </v>
      </c>
      <c r="K51" s="39"/>
    </row>
    <row r="52" spans="2:11" s="1" customFormat="1" ht="14.25" customHeight="1">
      <c r="B52" s="35"/>
      <c r="C52" s="31" t="s">
        <v>33</v>
      </c>
      <c r="D52" s="36"/>
      <c r="E52" s="36"/>
      <c r="F52" s="29">
        <f>IF(E18="","",E18)</f>
      </c>
      <c r="G52" s="36"/>
      <c r="H52" s="36"/>
      <c r="I52" s="103"/>
      <c r="J52" s="36"/>
      <c r="K52" s="39"/>
    </row>
    <row r="53" spans="2:11" s="1" customFormat="1" ht="9.75" customHeight="1">
      <c r="B53" s="35"/>
      <c r="C53" s="36"/>
      <c r="D53" s="36"/>
      <c r="E53" s="36"/>
      <c r="F53" s="36"/>
      <c r="G53" s="36"/>
      <c r="H53" s="36"/>
      <c r="I53" s="103"/>
      <c r="J53" s="36"/>
      <c r="K53" s="39"/>
    </row>
    <row r="54" spans="2:11" s="1" customFormat="1" ht="29.25" customHeight="1">
      <c r="B54" s="35"/>
      <c r="C54" s="127" t="s">
        <v>104</v>
      </c>
      <c r="D54" s="117"/>
      <c r="E54" s="117"/>
      <c r="F54" s="117"/>
      <c r="G54" s="117"/>
      <c r="H54" s="117"/>
      <c r="I54" s="128"/>
      <c r="J54" s="129" t="s">
        <v>105</v>
      </c>
      <c r="K54" s="130"/>
    </row>
    <row r="55" spans="2:11" s="1" customFormat="1" ht="9.75" customHeight="1">
      <c r="B55" s="35"/>
      <c r="C55" s="36"/>
      <c r="D55" s="36"/>
      <c r="E55" s="36"/>
      <c r="F55" s="36"/>
      <c r="G55" s="36"/>
      <c r="H55" s="36"/>
      <c r="I55" s="103"/>
      <c r="J55" s="36"/>
      <c r="K55" s="39"/>
    </row>
    <row r="56" spans="2:47" s="1" customFormat="1" ht="29.25" customHeight="1">
      <c r="B56" s="35"/>
      <c r="C56" s="131" t="s">
        <v>106</v>
      </c>
      <c r="D56" s="36"/>
      <c r="E56" s="36"/>
      <c r="F56" s="36"/>
      <c r="G56" s="36"/>
      <c r="H56" s="36"/>
      <c r="I56" s="103"/>
      <c r="J56" s="113">
        <f>J78</f>
        <v>0</v>
      </c>
      <c r="K56" s="39"/>
      <c r="AU56" s="18" t="s">
        <v>107</v>
      </c>
    </row>
    <row r="57" spans="2:11" s="8" customFormat="1" ht="24.75" customHeight="1">
      <c r="B57" s="132"/>
      <c r="C57" s="133"/>
      <c r="D57" s="134" t="s">
        <v>160</v>
      </c>
      <c r="E57" s="135"/>
      <c r="F57" s="135"/>
      <c r="G57" s="135"/>
      <c r="H57" s="135"/>
      <c r="I57" s="136"/>
      <c r="J57" s="137">
        <f>J79</f>
        <v>0</v>
      </c>
      <c r="K57" s="138"/>
    </row>
    <row r="58" spans="2:11" s="8" customFormat="1" ht="24.75" customHeight="1">
      <c r="B58" s="132"/>
      <c r="C58" s="133"/>
      <c r="D58" s="134" t="s">
        <v>1043</v>
      </c>
      <c r="E58" s="135"/>
      <c r="F58" s="135"/>
      <c r="G58" s="135"/>
      <c r="H58" s="135"/>
      <c r="I58" s="136"/>
      <c r="J58" s="137">
        <f>J83</f>
        <v>0</v>
      </c>
      <c r="K58" s="138"/>
    </row>
    <row r="59" spans="2:11" s="1" customFormat="1" ht="21.75" customHeight="1">
      <c r="B59" s="35"/>
      <c r="C59" s="36"/>
      <c r="D59" s="36"/>
      <c r="E59" s="36"/>
      <c r="F59" s="36"/>
      <c r="G59" s="36"/>
      <c r="H59" s="36"/>
      <c r="I59" s="103"/>
      <c r="J59" s="36"/>
      <c r="K59" s="39"/>
    </row>
    <row r="60" spans="2:11" s="1" customFormat="1" ht="6.75" customHeight="1">
      <c r="B60" s="50"/>
      <c r="C60" s="51"/>
      <c r="D60" s="51"/>
      <c r="E60" s="51"/>
      <c r="F60" s="51"/>
      <c r="G60" s="51"/>
      <c r="H60" s="51"/>
      <c r="I60" s="124"/>
      <c r="J60" s="51"/>
      <c r="K60" s="52"/>
    </row>
    <row r="64" spans="2:12" s="1" customFormat="1" ht="6.75" customHeight="1">
      <c r="B64" s="53"/>
      <c r="C64" s="54"/>
      <c r="D64" s="54"/>
      <c r="E64" s="54"/>
      <c r="F64" s="54"/>
      <c r="G64" s="54"/>
      <c r="H64" s="54"/>
      <c r="I64" s="125"/>
      <c r="J64" s="54"/>
      <c r="K64" s="54"/>
      <c r="L64" s="35"/>
    </row>
    <row r="65" spans="2:12" s="1" customFormat="1" ht="36.75" customHeight="1">
      <c r="B65" s="35"/>
      <c r="C65" s="55" t="s">
        <v>112</v>
      </c>
      <c r="I65" s="146"/>
      <c r="L65" s="35"/>
    </row>
    <row r="66" spans="2:12" s="1" customFormat="1" ht="6.75" customHeight="1">
      <c r="B66" s="35"/>
      <c r="I66" s="146"/>
      <c r="L66" s="35"/>
    </row>
    <row r="67" spans="2:12" s="1" customFormat="1" ht="14.25" customHeight="1">
      <c r="B67" s="35"/>
      <c r="C67" s="57" t="s">
        <v>16</v>
      </c>
      <c r="I67" s="146"/>
      <c r="L67" s="35"/>
    </row>
    <row r="68" spans="2:12" s="1" customFormat="1" ht="20.25" customHeight="1">
      <c r="B68" s="35"/>
      <c r="E68" s="384" t="str">
        <f>E7</f>
        <v>PARKOVIŠTĚ OA U BUDOVY B, KZ a.s. - NEMOCNICE MOST, o.z.</v>
      </c>
      <c r="F68" s="361"/>
      <c r="G68" s="361"/>
      <c r="H68" s="361"/>
      <c r="I68" s="146"/>
      <c r="L68" s="35"/>
    </row>
    <row r="69" spans="2:12" s="1" customFormat="1" ht="14.25" customHeight="1">
      <c r="B69" s="35"/>
      <c r="C69" s="57" t="s">
        <v>101</v>
      </c>
      <c r="I69" s="146"/>
      <c r="L69" s="35"/>
    </row>
    <row r="70" spans="2:12" s="1" customFormat="1" ht="21.75" customHeight="1">
      <c r="B70" s="35"/>
      <c r="E70" s="358" t="str">
        <f>E9</f>
        <v>401 - SO 401 ELEKTRO A SDĚLOVACÍ OBJEKTY</v>
      </c>
      <c r="F70" s="361"/>
      <c r="G70" s="361"/>
      <c r="H70" s="361"/>
      <c r="I70" s="146"/>
      <c r="L70" s="35"/>
    </row>
    <row r="71" spans="2:12" s="1" customFormat="1" ht="6.75" customHeight="1">
      <c r="B71" s="35"/>
      <c r="I71" s="146"/>
      <c r="L71" s="35"/>
    </row>
    <row r="72" spans="2:12" s="1" customFormat="1" ht="18" customHeight="1">
      <c r="B72" s="35"/>
      <c r="C72" s="57" t="s">
        <v>23</v>
      </c>
      <c r="F72" s="147" t="str">
        <f>F12</f>
        <v> </v>
      </c>
      <c r="I72" s="148" t="s">
        <v>25</v>
      </c>
      <c r="J72" s="61" t="str">
        <f>IF(J12="","",J12)</f>
        <v>12.4.2016</v>
      </c>
      <c r="L72" s="35"/>
    </row>
    <row r="73" spans="2:12" s="1" customFormat="1" ht="6.75" customHeight="1">
      <c r="B73" s="35"/>
      <c r="I73" s="146"/>
      <c r="L73" s="35"/>
    </row>
    <row r="74" spans="2:12" s="1" customFormat="1" ht="15">
      <c r="B74" s="35"/>
      <c r="C74" s="57" t="s">
        <v>29</v>
      </c>
      <c r="F74" s="147" t="str">
        <f>E15</f>
        <v>KRAJSKÁ ZDRAVOTNÍ a.s. ÚL</v>
      </c>
      <c r="I74" s="148" t="s">
        <v>35</v>
      </c>
      <c r="J74" s="147" t="str">
        <f>E21</f>
        <v> </v>
      </c>
      <c r="L74" s="35"/>
    </row>
    <row r="75" spans="2:12" s="1" customFormat="1" ht="14.25" customHeight="1">
      <c r="B75" s="35"/>
      <c r="C75" s="57" t="s">
        <v>33</v>
      </c>
      <c r="F75" s="147">
        <f>IF(E18="","",E18)</f>
      </c>
      <c r="I75" s="146"/>
      <c r="L75" s="35"/>
    </row>
    <row r="76" spans="2:12" s="1" customFormat="1" ht="9.75" customHeight="1">
      <c r="B76" s="35"/>
      <c r="I76" s="146"/>
      <c r="L76" s="35"/>
    </row>
    <row r="77" spans="2:20" s="10" customFormat="1" ht="29.25" customHeight="1">
      <c r="B77" s="149"/>
      <c r="C77" s="150" t="s">
        <v>113</v>
      </c>
      <c r="D77" s="151" t="s">
        <v>57</v>
      </c>
      <c r="E77" s="151" t="s">
        <v>53</v>
      </c>
      <c r="F77" s="151" t="s">
        <v>114</v>
      </c>
      <c r="G77" s="151" t="s">
        <v>115</v>
      </c>
      <c r="H77" s="151" t="s">
        <v>116</v>
      </c>
      <c r="I77" s="152" t="s">
        <v>117</v>
      </c>
      <c r="J77" s="151" t="s">
        <v>105</v>
      </c>
      <c r="K77" s="153" t="s">
        <v>118</v>
      </c>
      <c r="L77" s="149"/>
      <c r="M77" s="68" t="s">
        <v>119</v>
      </c>
      <c r="N77" s="69" t="s">
        <v>42</v>
      </c>
      <c r="O77" s="69" t="s">
        <v>120</v>
      </c>
      <c r="P77" s="69" t="s">
        <v>121</v>
      </c>
      <c r="Q77" s="69" t="s">
        <v>122</v>
      </c>
      <c r="R77" s="69" t="s">
        <v>123</v>
      </c>
      <c r="S77" s="69" t="s">
        <v>124</v>
      </c>
      <c r="T77" s="70" t="s">
        <v>125</v>
      </c>
    </row>
    <row r="78" spans="2:63" s="1" customFormat="1" ht="29.25" customHeight="1">
      <c r="B78" s="35"/>
      <c r="C78" s="72" t="s">
        <v>106</v>
      </c>
      <c r="I78" s="146"/>
      <c r="J78" s="154">
        <f>BK78</f>
        <v>0</v>
      </c>
      <c r="L78" s="35"/>
      <c r="M78" s="71"/>
      <c r="N78" s="62"/>
      <c r="O78" s="62"/>
      <c r="P78" s="155">
        <f>P79+P83</f>
        <v>0</v>
      </c>
      <c r="Q78" s="62"/>
      <c r="R78" s="155">
        <f>R79+R83</f>
        <v>0</v>
      </c>
      <c r="S78" s="62"/>
      <c r="T78" s="156">
        <f>T79+T83</f>
        <v>0</v>
      </c>
      <c r="AT78" s="18" t="s">
        <v>71</v>
      </c>
      <c r="AU78" s="18" t="s">
        <v>107</v>
      </c>
      <c r="BK78" s="157">
        <f>BK79+BK83</f>
        <v>0</v>
      </c>
    </row>
    <row r="79" spans="2:63" s="11" customFormat="1" ht="36.75" customHeight="1">
      <c r="B79" s="158"/>
      <c r="D79" s="169" t="s">
        <v>71</v>
      </c>
      <c r="E79" s="241" t="s">
        <v>175</v>
      </c>
      <c r="F79" s="241" t="s">
        <v>176</v>
      </c>
      <c r="I79" s="161"/>
      <c r="J79" s="242">
        <f>BK79</f>
        <v>0</v>
      </c>
      <c r="L79" s="158"/>
      <c r="M79" s="163"/>
      <c r="N79" s="164"/>
      <c r="O79" s="164"/>
      <c r="P79" s="165">
        <f>SUM(P80:P82)</f>
        <v>0</v>
      </c>
      <c r="Q79" s="164"/>
      <c r="R79" s="165">
        <f>SUM(R80:R82)</f>
        <v>0</v>
      </c>
      <c r="S79" s="164"/>
      <c r="T79" s="166">
        <f>SUM(T80:T82)</f>
        <v>0</v>
      </c>
      <c r="AR79" s="159" t="s">
        <v>22</v>
      </c>
      <c r="AT79" s="167" t="s">
        <v>71</v>
      </c>
      <c r="AU79" s="167" t="s">
        <v>72</v>
      </c>
      <c r="AY79" s="159" t="s">
        <v>129</v>
      </c>
      <c r="BK79" s="168">
        <f>SUM(BK80:BK82)</f>
        <v>0</v>
      </c>
    </row>
    <row r="80" spans="2:65" s="1" customFormat="1" ht="20.25" customHeight="1">
      <c r="B80" s="172"/>
      <c r="C80" s="227" t="s">
        <v>22</v>
      </c>
      <c r="D80" s="227" t="s">
        <v>325</v>
      </c>
      <c r="E80" s="228" t="s">
        <v>22</v>
      </c>
      <c r="F80" s="229" t="s">
        <v>1044</v>
      </c>
      <c r="G80" s="230" t="s">
        <v>1045</v>
      </c>
      <c r="H80" s="231">
        <v>1</v>
      </c>
      <c r="I80" s="232">
        <f>'401 - Rekapitulace'!G79</f>
        <v>0</v>
      </c>
      <c r="J80" s="233">
        <f>ROUND(I80*H80,2)</f>
        <v>0</v>
      </c>
      <c r="K80" s="229" t="s">
        <v>20</v>
      </c>
      <c r="L80" s="234"/>
      <c r="M80" s="235" t="s">
        <v>20</v>
      </c>
      <c r="N80" s="236" t="s">
        <v>43</v>
      </c>
      <c r="O80" s="36"/>
      <c r="P80" s="182">
        <f>O80*H80</f>
        <v>0</v>
      </c>
      <c r="Q80" s="182">
        <v>0</v>
      </c>
      <c r="R80" s="182">
        <f>Q80*H80</f>
        <v>0</v>
      </c>
      <c r="S80" s="182">
        <v>0</v>
      </c>
      <c r="T80" s="183">
        <f>S80*H80</f>
        <v>0</v>
      </c>
      <c r="AR80" s="18" t="s">
        <v>395</v>
      </c>
      <c r="AT80" s="18" t="s">
        <v>325</v>
      </c>
      <c r="AU80" s="18" t="s">
        <v>22</v>
      </c>
      <c r="AY80" s="18" t="s">
        <v>129</v>
      </c>
      <c r="BE80" s="184">
        <f>IF(N80="základní",J80,0)</f>
        <v>0</v>
      </c>
      <c r="BF80" s="184">
        <f>IF(N80="snížená",J80,0)</f>
        <v>0</v>
      </c>
      <c r="BG80" s="184">
        <f>IF(N80="zákl. přenesená",J80,0)</f>
        <v>0</v>
      </c>
      <c r="BH80" s="184">
        <f>IF(N80="sníž. přenesená",J80,0)</f>
        <v>0</v>
      </c>
      <c r="BI80" s="184">
        <f>IF(N80="nulová",J80,0)</f>
        <v>0</v>
      </c>
      <c r="BJ80" s="18" t="s">
        <v>22</v>
      </c>
      <c r="BK80" s="184">
        <f>ROUND(I80*H80,2)</f>
        <v>0</v>
      </c>
      <c r="BL80" s="18" t="s">
        <v>278</v>
      </c>
      <c r="BM80" s="18" t="s">
        <v>1046</v>
      </c>
    </row>
    <row r="81" spans="2:47" s="1" customFormat="1" ht="20.25" customHeight="1">
      <c r="B81" s="35"/>
      <c r="D81" s="214" t="s">
        <v>138</v>
      </c>
      <c r="F81" s="237" t="s">
        <v>1047</v>
      </c>
      <c r="I81" s="146"/>
      <c r="L81" s="35"/>
      <c r="M81" s="64"/>
      <c r="N81" s="36"/>
      <c r="O81" s="36"/>
      <c r="P81" s="36"/>
      <c r="Q81" s="36"/>
      <c r="R81" s="36"/>
      <c r="S81" s="36"/>
      <c r="T81" s="65"/>
      <c r="AT81" s="18" t="s">
        <v>138</v>
      </c>
      <c r="AU81" s="18" t="s">
        <v>22</v>
      </c>
    </row>
    <row r="82" spans="2:65" s="1" customFormat="1" ht="20.25" customHeight="1">
      <c r="B82" s="172"/>
      <c r="C82" s="173" t="s">
        <v>79</v>
      </c>
      <c r="D82" s="173" t="s">
        <v>132</v>
      </c>
      <c r="E82" s="174" t="s">
        <v>79</v>
      </c>
      <c r="F82" s="175" t="s">
        <v>1048</v>
      </c>
      <c r="G82" s="176" t="s">
        <v>1045</v>
      </c>
      <c r="H82" s="187">
        <v>1</v>
      </c>
      <c r="I82" s="178">
        <f>'401 - Rekapitulace'!I79</f>
        <v>0</v>
      </c>
      <c r="J82" s="179">
        <f>ROUND(I82*H82,2)</f>
        <v>0</v>
      </c>
      <c r="K82" s="175" t="s">
        <v>20</v>
      </c>
      <c r="L82" s="35"/>
      <c r="M82" s="180" t="s">
        <v>20</v>
      </c>
      <c r="N82" s="181" t="s">
        <v>43</v>
      </c>
      <c r="O82" s="36"/>
      <c r="P82" s="182">
        <f>O82*H82</f>
        <v>0</v>
      </c>
      <c r="Q82" s="182">
        <v>0</v>
      </c>
      <c r="R82" s="182">
        <f>Q82*H82</f>
        <v>0</v>
      </c>
      <c r="S82" s="182">
        <v>0</v>
      </c>
      <c r="T82" s="183">
        <f>S82*H82</f>
        <v>0</v>
      </c>
      <c r="AR82" s="18" t="s">
        <v>278</v>
      </c>
      <c r="AT82" s="18" t="s">
        <v>132</v>
      </c>
      <c r="AU82" s="18" t="s">
        <v>22</v>
      </c>
      <c r="AY82" s="18" t="s">
        <v>129</v>
      </c>
      <c r="BE82" s="184">
        <f>IF(N82="základní",J82,0)</f>
        <v>0</v>
      </c>
      <c r="BF82" s="184">
        <f>IF(N82="snížená",J82,0)</f>
        <v>0</v>
      </c>
      <c r="BG82" s="184">
        <f>IF(N82="zákl. přenesená",J82,0)</f>
        <v>0</v>
      </c>
      <c r="BH82" s="184">
        <f>IF(N82="sníž. přenesená",J82,0)</f>
        <v>0</v>
      </c>
      <c r="BI82" s="184">
        <f>IF(N82="nulová",J82,0)</f>
        <v>0</v>
      </c>
      <c r="BJ82" s="18" t="s">
        <v>22</v>
      </c>
      <c r="BK82" s="184">
        <f>ROUND(I82*H82,2)</f>
        <v>0</v>
      </c>
      <c r="BL82" s="18" t="s">
        <v>278</v>
      </c>
      <c r="BM82" s="18" t="s">
        <v>1049</v>
      </c>
    </row>
    <row r="83" spans="2:63" s="11" customFormat="1" ht="36.75" customHeight="1">
      <c r="B83" s="158"/>
      <c r="D83" s="169" t="s">
        <v>71</v>
      </c>
      <c r="E83" s="241" t="s">
        <v>325</v>
      </c>
      <c r="F83" s="241" t="s">
        <v>325</v>
      </c>
      <c r="I83" s="161"/>
      <c r="J83" s="242">
        <f>BK83</f>
        <v>0</v>
      </c>
      <c r="L83" s="158"/>
      <c r="M83" s="163"/>
      <c r="N83" s="164"/>
      <c r="O83" s="164"/>
      <c r="P83" s="165">
        <f>P84</f>
        <v>0</v>
      </c>
      <c r="Q83" s="164"/>
      <c r="R83" s="165">
        <f>R84</f>
        <v>0</v>
      </c>
      <c r="S83" s="164"/>
      <c r="T83" s="166">
        <f>T84</f>
        <v>0</v>
      </c>
      <c r="AR83" s="159" t="s">
        <v>147</v>
      </c>
      <c r="AT83" s="167" t="s">
        <v>71</v>
      </c>
      <c r="AU83" s="167" t="s">
        <v>72</v>
      </c>
      <c r="AY83" s="159" t="s">
        <v>129</v>
      </c>
      <c r="BK83" s="168">
        <f>BK84</f>
        <v>0</v>
      </c>
    </row>
    <row r="84" spans="2:65" s="1" customFormat="1" ht="20.25" customHeight="1">
      <c r="B84" s="172"/>
      <c r="C84" s="227" t="s">
        <v>158</v>
      </c>
      <c r="D84" s="227" t="s">
        <v>325</v>
      </c>
      <c r="E84" s="228" t="s">
        <v>147</v>
      </c>
      <c r="F84" s="229" t="s">
        <v>1050</v>
      </c>
      <c r="G84" s="230" t="s">
        <v>1045</v>
      </c>
      <c r="H84" s="231">
        <v>1</v>
      </c>
      <c r="I84" s="232">
        <f>'401 - Rekapitulace'!K79</f>
        <v>0</v>
      </c>
      <c r="J84" s="233">
        <f>ROUND(I84*H84,2)</f>
        <v>0</v>
      </c>
      <c r="K84" s="229" t="s">
        <v>20</v>
      </c>
      <c r="L84" s="234"/>
      <c r="M84" s="235" t="s">
        <v>20</v>
      </c>
      <c r="N84" s="243" t="s">
        <v>43</v>
      </c>
      <c r="O84" s="239"/>
      <c r="P84" s="244">
        <f>O84*H84</f>
        <v>0</v>
      </c>
      <c r="Q84" s="244">
        <v>0</v>
      </c>
      <c r="R84" s="244">
        <f>Q84*H84</f>
        <v>0</v>
      </c>
      <c r="S84" s="244">
        <v>0</v>
      </c>
      <c r="T84" s="245">
        <f>S84*H84</f>
        <v>0</v>
      </c>
      <c r="AR84" s="18" t="s">
        <v>1051</v>
      </c>
      <c r="AT84" s="18" t="s">
        <v>325</v>
      </c>
      <c r="AU84" s="18" t="s">
        <v>22</v>
      </c>
      <c r="AY84" s="18" t="s">
        <v>129</v>
      </c>
      <c r="BE84" s="184">
        <f>IF(N84="základní",J84,0)</f>
        <v>0</v>
      </c>
      <c r="BF84" s="184">
        <f>IF(N84="snížená",J84,0)</f>
        <v>0</v>
      </c>
      <c r="BG84" s="184">
        <f>IF(N84="zákl. přenesená",J84,0)</f>
        <v>0</v>
      </c>
      <c r="BH84" s="184">
        <f>IF(N84="sníž. přenesená",J84,0)</f>
        <v>0</v>
      </c>
      <c r="BI84" s="184">
        <f>IF(N84="nulová",J84,0)</f>
        <v>0</v>
      </c>
      <c r="BJ84" s="18" t="s">
        <v>22</v>
      </c>
      <c r="BK84" s="184">
        <f>ROUND(I84*H84,2)</f>
        <v>0</v>
      </c>
      <c r="BL84" s="18" t="s">
        <v>599</v>
      </c>
      <c r="BM84" s="18" t="s">
        <v>1052</v>
      </c>
    </row>
    <row r="85" spans="2:12" s="1" customFormat="1" ht="6.75" customHeight="1">
      <c r="B85" s="50"/>
      <c r="C85" s="51"/>
      <c r="D85" s="51"/>
      <c r="E85" s="51"/>
      <c r="F85" s="51"/>
      <c r="G85" s="51"/>
      <c r="H85" s="51"/>
      <c r="I85" s="124"/>
      <c r="J85" s="51"/>
      <c r="K85" s="51"/>
      <c r="L85" s="35"/>
    </row>
    <row r="533" ht="13.5">
      <c r="AT533" s="213"/>
    </row>
  </sheetData>
  <sheetProtection password="CC35" sheet="1" objects="1" scenarios="1" formatColumns="0" formatRows="0" sort="0" autoFilter="0"/>
  <autoFilter ref="C77:K77"/>
  <mergeCells count="9">
    <mergeCell ref="E70:H70"/>
    <mergeCell ref="G1:H1"/>
    <mergeCell ref="L2:V2"/>
    <mergeCell ref="E7:H7"/>
    <mergeCell ref="E9:H9"/>
    <mergeCell ref="E24:H24"/>
    <mergeCell ref="E45:H45"/>
    <mergeCell ref="E47:H47"/>
    <mergeCell ref="E68:H68"/>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P87"/>
  <sheetViews>
    <sheetView view="pageBreakPreview" zoomScaleSheetLayoutView="100" zoomScalePageLayoutView="0" workbookViewId="0" topLeftCell="A57">
      <selection activeCell="A57" sqref="A1:IV16384"/>
    </sheetView>
  </sheetViews>
  <sheetFormatPr defaultColWidth="9.140625" defaultRowHeight="13.5"/>
  <cols>
    <col min="1" max="1" width="5.140625" style="456" customWidth="1"/>
    <col min="2" max="2" width="2.421875" style="456" customWidth="1"/>
    <col min="3" max="3" width="63.8515625" style="456" customWidth="1"/>
    <col min="4" max="4" width="6.7109375" style="456" customWidth="1"/>
    <col min="5" max="5" width="8.28125" style="601" customWidth="1"/>
    <col min="6" max="7" width="13.7109375" style="601" customWidth="1"/>
    <col min="8" max="8" width="13.7109375" style="602" customWidth="1"/>
    <col min="9" max="9" width="13.7109375" style="456" customWidth="1"/>
    <col min="10" max="10" width="13.7109375" style="603" customWidth="1"/>
    <col min="11" max="11" width="14.28125" style="456" customWidth="1"/>
    <col min="12" max="12" width="19.28125" style="456" customWidth="1"/>
    <col min="13" max="13" width="1.57421875" style="456" customWidth="1"/>
    <col min="14" max="14" width="12.8515625" style="456" customWidth="1"/>
    <col min="15" max="15" width="12.140625" style="456" customWidth="1"/>
    <col min="16" max="16384" width="9.140625" style="456" customWidth="1"/>
  </cols>
  <sheetData>
    <row r="1" spans="1:12" ht="30" customHeight="1" thickBot="1">
      <c r="A1" s="451"/>
      <c r="B1" s="452"/>
      <c r="C1" s="453" t="s">
        <v>1392</v>
      </c>
      <c r="D1" s="454"/>
      <c r="E1" s="454"/>
      <c r="F1" s="454"/>
      <c r="G1" s="454"/>
      <c r="H1" s="454"/>
      <c r="I1" s="454"/>
      <c r="J1" s="454"/>
      <c r="K1" s="454"/>
      <c r="L1" s="455"/>
    </row>
    <row r="2" spans="1:15" ht="23.25" customHeight="1" thickBot="1">
      <c r="A2" s="457" t="s">
        <v>24</v>
      </c>
      <c r="B2" s="458"/>
      <c r="C2" s="459" t="s">
        <v>1393</v>
      </c>
      <c r="D2" s="460" t="s">
        <v>1394</v>
      </c>
      <c r="E2" s="460" t="s">
        <v>1395</v>
      </c>
      <c r="F2" s="461" t="s">
        <v>1396</v>
      </c>
      <c r="G2" s="462" t="s">
        <v>1397</v>
      </c>
      <c r="H2" s="463" t="s">
        <v>1398</v>
      </c>
      <c r="I2" s="464" t="s">
        <v>1399</v>
      </c>
      <c r="J2" s="465" t="s">
        <v>1400</v>
      </c>
      <c r="K2" s="465" t="s">
        <v>1401</v>
      </c>
      <c r="L2" s="466" t="s">
        <v>1402</v>
      </c>
      <c r="M2" s="467"/>
      <c r="N2" s="468"/>
      <c r="O2" s="468"/>
    </row>
    <row r="3" spans="1:15" ht="15" customHeight="1">
      <c r="A3" s="469">
        <v>1</v>
      </c>
      <c r="B3" s="470"/>
      <c r="C3" s="471" t="s">
        <v>1403</v>
      </c>
      <c r="D3" s="472"/>
      <c r="E3" s="472"/>
      <c r="F3" s="472"/>
      <c r="G3" s="472"/>
      <c r="H3" s="473"/>
      <c r="I3" s="474"/>
      <c r="J3" s="475"/>
      <c r="K3" s="475"/>
      <c r="L3" s="476"/>
      <c r="M3" s="467"/>
      <c r="N3" s="468"/>
      <c r="O3" s="468"/>
    </row>
    <row r="4" spans="1:15" s="490" customFormat="1" ht="15" customHeight="1">
      <c r="A4" s="477">
        <v>2</v>
      </c>
      <c r="B4" s="478"/>
      <c r="C4" s="479" t="s">
        <v>1404</v>
      </c>
      <c r="D4" s="480">
        <v>20</v>
      </c>
      <c r="E4" s="481" t="s">
        <v>697</v>
      </c>
      <c r="F4" s="482">
        <v>0</v>
      </c>
      <c r="G4" s="482">
        <f aca="true" t="shared" si="0" ref="G4:G13">F4*D4</f>
        <v>0</v>
      </c>
      <c r="H4" s="483">
        <v>0</v>
      </c>
      <c r="I4" s="484">
        <f aca="true" t="shared" si="1" ref="I4:I13">H4*D4</f>
        <v>0</v>
      </c>
      <c r="J4" s="485">
        <v>0</v>
      </c>
      <c r="K4" s="486">
        <f aca="true" t="shared" si="2" ref="K4:K13">J4*D4</f>
        <v>0</v>
      </c>
      <c r="L4" s="487">
        <f aca="true" t="shared" si="3" ref="L4:L14">SUM(G4,I4,K4)</f>
        <v>0</v>
      </c>
      <c r="M4" s="488"/>
      <c r="N4" s="489"/>
      <c r="O4" s="489"/>
    </row>
    <row r="5" spans="1:15" s="490" customFormat="1" ht="15" customHeight="1">
      <c r="A5" s="477">
        <v>3</v>
      </c>
      <c r="B5" s="478"/>
      <c r="C5" s="479" t="s">
        <v>1405</v>
      </c>
      <c r="D5" s="480">
        <v>20</v>
      </c>
      <c r="E5" s="481" t="s">
        <v>697</v>
      </c>
      <c r="F5" s="482">
        <v>0</v>
      </c>
      <c r="G5" s="482">
        <f t="shared" si="0"/>
        <v>0</v>
      </c>
      <c r="H5" s="491">
        <v>0</v>
      </c>
      <c r="I5" s="484">
        <f t="shared" si="1"/>
        <v>0</v>
      </c>
      <c r="J5" s="485">
        <v>0</v>
      </c>
      <c r="K5" s="486">
        <f t="shared" si="2"/>
        <v>0</v>
      </c>
      <c r="L5" s="487">
        <f t="shared" si="3"/>
        <v>0</v>
      </c>
      <c r="M5" s="488"/>
      <c r="N5" s="489"/>
      <c r="O5" s="489"/>
    </row>
    <row r="6" spans="1:15" s="490" customFormat="1" ht="15" customHeight="1">
      <c r="A6" s="477">
        <v>4</v>
      </c>
      <c r="B6" s="478"/>
      <c r="C6" s="479" t="s">
        <v>1406</v>
      </c>
      <c r="D6" s="480">
        <v>16</v>
      </c>
      <c r="E6" s="479" t="s">
        <v>697</v>
      </c>
      <c r="F6" s="482">
        <v>0</v>
      </c>
      <c r="G6" s="482">
        <f t="shared" si="0"/>
        <v>0</v>
      </c>
      <c r="H6" s="483">
        <v>0</v>
      </c>
      <c r="I6" s="484">
        <f t="shared" si="1"/>
        <v>0</v>
      </c>
      <c r="J6" s="485">
        <v>0</v>
      </c>
      <c r="K6" s="486">
        <f t="shared" si="2"/>
        <v>0</v>
      </c>
      <c r="L6" s="487">
        <f t="shared" si="3"/>
        <v>0</v>
      </c>
      <c r="M6" s="488"/>
      <c r="N6" s="489"/>
      <c r="O6" s="489"/>
    </row>
    <row r="7" spans="1:15" s="490" customFormat="1" ht="15" customHeight="1">
      <c r="A7" s="477">
        <v>5</v>
      </c>
      <c r="B7" s="478"/>
      <c r="C7" s="479" t="s">
        <v>1407</v>
      </c>
      <c r="D7" s="480">
        <v>12</v>
      </c>
      <c r="E7" s="479" t="s">
        <v>697</v>
      </c>
      <c r="F7" s="482">
        <v>0</v>
      </c>
      <c r="G7" s="482">
        <f t="shared" si="0"/>
        <v>0</v>
      </c>
      <c r="H7" s="483">
        <v>0</v>
      </c>
      <c r="I7" s="484">
        <f t="shared" si="1"/>
        <v>0</v>
      </c>
      <c r="J7" s="485">
        <v>0</v>
      </c>
      <c r="K7" s="486">
        <f t="shared" si="2"/>
        <v>0</v>
      </c>
      <c r="L7" s="487">
        <f t="shared" si="3"/>
        <v>0</v>
      </c>
      <c r="M7" s="488"/>
      <c r="N7" s="489"/>
      <c r="O7" s="489"/>
    </row>
    <row r="8" spans="1:15" s="490" customFormat="1" ht="15" customHeight="1">
      <c r="A8" s="477">
        <v>6</v>
      </c>
      <c r="B8" s="478"/>
      <c r="C8" s="479" t="s">
        <v>1408</v>
      </c>
      <c r="D8" s="480">
        <v>4</v>
      </c>
      <c r="E8" s="479" t="s">
        <v>697</v>
      </c>
      <c r="F8" s="482">
        <v>0</v>
      </c>
      <c r="G8" s="482">
        <f t="shared" si="0"/>
        <v>0</v>
      </c>
      <c r="H8" s="483">
        <v>0</v>
      </c>
      <c r="I8" s="484">
        <f t="shared" si="1"/>
        <v>0</v>
      </c>
      <c r="J8" s="485">
        <v>0</v>
      </c>
      <c r="K8" s="486">
        <f t="shared" si="2"/>
        <v>0</v>
      </c>
      <c r="L8" s="487">
        <f t="shared" si="3"/>
        <v>0</v>
      </c>
      <c r="M8" s="488"/>
      <c r="N8" s="489"/>
      <c r="O8" s="489"/>
    </row>
    <row r="9" spans="1:15" s="490" customFormat="1" ht="15" customHeight="1">
      <c r="A9" s="477">
        <v>7</v>
      </c>
      <c r="B9" s="478"/>
      <c r="C9" s="479" t="s">
        <v>1409</v>
      </c>
      <c r="D9" s="480">
        <v>1</v>
      </c>
      <c r="E9" s="479" t="s">
        <v>697</v>
      </c>
      <c r="F9" s="482">
        <v>0</v>
      </c>
      <c r="G9" s="482">
        <f t="shared" si="0"/>
        <v>0</v>
      </c>
      <c r="H9" s="483">
        <v>0</v>
      </c>
      <c r="I9" s="484">
        <f t="shared" si="1"/>
        <v>0</v>
      </c>
      <c r="J9" s="485">
        <v>0</v>
      </c>
      <c r="K9" s="486">
        <f t="shared" si="2"/>
        <v>0</v>
      </c>
      <c r="L9" s="487">
        <f t="shared" si="3"/>
        <v>0</v>
      </c>
      <c r="M9" s="488"/>
      <c r="N9" s="489"/>
      <c r="O9" s="489"/>
    </row>
    <row r="10" spans="1:15" s="490" customFormat="1" ht="15" customHeight="1">
      <c r="A10" s="477">
        <v>8</v>
      </c>
      <c r="B10" s="478"/>
      <c r="C10" s="479" t="s">
        <v>1410</v>
      </c>
      <c r="D10" s="480">
        <v>2</v>
      </c>
      <c r="E10" s="479" t="s">
        <v>697</v>
      </c>
      <c r="F10" s="482">
        <v>0</v>
      </c>
      <c r="G10" s="482">
        <f t="shared" si="0"/>
        <v>0</v>
      </c>
      <c r="H10" s="483">
        <v>0</v>
      </c>
      <c r="I10" s="484">
        <f t="shared" si="1"/>
        <v>0</v>
      </c>
      <c r="J10" s="485">
        <v>0</v>
      </c>
      <c r="K10" s="486">
        <f t="shared" si="2"/>
        <v>0</v>
      </c>
      <c r="L10" s="487">
        <f t="shared" si="3"/>
        <v>0</v>
      </c>
      <c r="M10" s="488"/>
      <c r="N10" s="489"/>
      <c r="O10" s="489"/>
    </row>
    <row r="11" spans="1:15" s="490" customFormat="1" ht="15" customHeight="1">
      <c r="A11" s="477">
        <v>9</v>
      </c>
      <c r="B11" s="478"/>
      <c r="C11" s="479" t="s">
        <v>1411</v>
      </c>
      <c r="D11" s="480">
        <v>14</v>
      </c>
      <c r="E11" s="479" t="s">
        <v>697</v>
      </c>
      <c r="F11" s="482">
        <v>0</v>
      </c>
      <c r="G11" s="482">
        <f t="shared" si="0"/>
        <v>0</v>
      </c>
      <c r="H11" s="483">
        <v>0</v>
      </c>
      <c r="I11" s="484">
        <f t="shared" si="1"/>
        <v>0</v>
      </c>
      <c r="J11" s="485">
        <v>0</v>
      </c>
      <c r="K11" s="486">
        <f t="shared" si="2"/>
        <v>0</v>
      </c>
      <c r="L11" s="487">
        <f t="shared" si="3"/>
        <v>0</v>
      </c>
      <c r="M11" s="488"/>
      <c r="N11" s="489"/>
      <c r="O11" s="489"/>
    </row>
    <row r="12" spans="1:15" s="490" customFormat="1" ht="15" customHeight="1">
      <c r="A12" s="477">
        <v>10</v>
      </c>
      <c r="B12" s="478"/>
      <c r="C12" s="479" t="s">
        <v>1412</v>
      </c>
      <c r="D12" s="480">
        <v>17</v>
      </c>
      <c r="E12" s="479" t="s">
        <v>697</v>
      </c>
      <c r="F12" s="482">
        <v>0</v>
      </c>
      <c r="G12" s="482">
        <f t="shared" si="0"/>
        <v>0</v>
      </c>
      <c r="H12" s="491">
        <v>0</v>
      </c>
      <c r="I12" s="484">
        <f t="shared" si="1"/>
        <v>0</v>
      </c>
      <c r="J12" s="485">
        <v>0</v>
      </c>
      <c r="K12" s="486">
        <f t="shared" si="2"/>
        <v>0</v>
      </c>
      <c r="L12" s="487">
        <f t="shared" si="3"/>
        <v>0</v>
      </c>
      <c r="M12" s="488"/>
      <c r="N12" s="489"/>
      <c r="O12" s="489"/>
    </row>
    <row r="13" spans="1:15" s="490" customFormat="1" ht="15" customHeight="1" thickBot="1">
      <c r="A13" s="492">
        <v>11</v>
      </c>
      <c r="B13" s="493"/>
      <c r="C13" s="494" t="s">
        <v>1413</v>
      </c>
      <c r="D13" s="495">
        <v>16</v>
      </c>
      <c r="E13" s="494" t="s">
        <v>697</v>
      </c>
      <c r="F13" s="496">
        <v>0</v>
      </c>
      <c r="G13" s="497">
        <f t="shared" si="0"/>
        <v>0</v>
      </c>
      <c r="H13" s="483">
        <v>0</v>
      </c>
      <c r="I13" s="498">
        <f t="shared" si="1"/>
        <v>0</v>
      </c>
      <c r="J13" s="499">
        <v>0</v>
      </c>
      <c r="K13" s="499">
        <f t="shared" si="2"/>
        <v>0</v>
      </c>
      <c r="L13" s="500">
        <f t="shared" si="3"/>
        <v>0</v>
      </c>
      <c r="M13" s="488"/>
      <c r="N13" s="489"/>
      <c r="O13" s="489"/>
    </row>
    <row r="14" spans="1:15" s="490" customFormat="1" ht="15" customHeight="1">
      <c r="A14" s="469">
        <v>12</v>
      </c>
      <c r="B14" s="501"/>
      <c r="C14" s="502" t="s">
        <v>1414</v>
      </c>
      <c r="D14" s="503"/>
      <c r="E14" s="504"/>
      <c r="F14" s="505"/>
      <c r="G14" s="505">
        <f>SUM(G4:G13)</f>
        <v>0</v>
      </c>
      <c r="H14" s="506"/>
      <c r="I14" s="507">
        <f>SUM(I4:I13)</f>
        <v>0</v>
      </c>
      <c r="J14" s="508"/>
      <c r="K14" s="508">
        <f>SUM(K4:K13)</f>
        <v>0</v>
      </c>
      <c r="L14" s="509">
        <f t="shared" si="3"/>
        <v>0</v>
      </c>
      <c r="M14" s="488"/>
      <c r="N14" s="489"/>
      <c r="O14" s="489"/>
    </row>
    <row r="15" spans="1:15" s="490" customFormat="1" ht="15" customHeight="1" thickBot="1">
      <c r="A15" s="492">
        <v>13</v>
      </c>
      <c r="B15" s="493"/>
      <c r="C15" s="494"/>
      <c r="D15" s="495"/>
      <c r="E15" s="510"/>
      <c r="F15" s="497"/>
      <c r="G15" s="497"/>
      <c r="H15" s="511"/>
      <c r="I15" s="498"/>
      <c r="J15" s="499"/>
      <c r="K15" s="499"/>
      <c r="L15" s="500"/>
      <c r="M15" s="488"/>
      <c r="N15" s="489"/>
      <c r="O15" s="489"/>
    </row>
    <row r="16" spans="1:15" s="490" customFormat="1" ht="15" customHeight="1">
      <c r="A16" s="469">
        <v>14</v>
      </c>
      <c r="B16" s="470"/>
      <c r="C16" s="512" t="s">
        <v>1415</v>
      </c>
      <c r="D16" s="503"/>
      <c r="E16" s="504"/>
      <c r="F16" s="505"/>
      <c r="G16" s="505"/>
      <c r="H16" s="506"/>
      <c r="I16" s="507"/>
      <c r="J16" s="508"/>
      <c r="K16" s="508"/>
      <c r="L16" s="509"/>
      <c r="M16" s="488"/>
      <c r="N16" s="489"/>
      <c r="O16" s="489"/>
    </row>
    <row r="17" spans="1:15" s="490" customFormat="1" ht="15" customHeight="1">
      <c r="A17" s="477">
        <v>15</v>
      </c>
      <c r="B17" s="478"/>
      <c r="C17" s="479" t="s">
        <v>1416</v>
      </c>
      <c r="D17" s="480">
        <v>705</v>
      </c>
      <c r="E17" s="479" t="s">
        <v>198</v>
      </c>
      <c r="F17" s="482">
        <v>0</v>
      </c>
      <c r="G17" s="482">
        <f aca="true" t="shared" si="4" ref="G17:G32">F17*D17</f>
        <v>0</v>
      </c>
      <c r="H17" s="483">
        <v>0</v>
      </c>
      <c r="I17" s="484">
        <f aca="true" t="shared" si="5" ref="I17:I32">H17*D17</f>
        <v>0</v>
      </c>
      <c r="J17" s="485">
        <v>0</v>
      </c>
      <c r="K17" s="486">
        <f aca="true" t="shared" si="6" ref="K17:K32">J17*D17</f>
        <v>0</v>
      </c>
      <c r="L17" s="487">
        <f aca="true" t="shared" si="7" ref="L17:L33">SUM(G17,I17,K17)</f>
        <v>0</v>
      </c>
      <c r="M17" s="488"/>
      <c r="N17" s="489"/>
      <c r="O17" s="489"/>
    </row>
    <row r="18" spans="1:15" s="490" customFormat="1" ht="15" customHeight="1">
      <c r="A18" s="477">
        <v>16</v>
      </c>
      <c r="B18" s="478"/>
      <c r="C18" s="479" t="s">
        <v>1417</v>
      </c>
      <c r="D18" s="480">
        <v>90</v>
      </c>
      <c r="E18" s="479" t="s">
        <v>198</v>
      </c>
      <c r="F18" s="482">
        <v>0</v>
      </c>
      <c r="G18" s="482">
        <f t="shared" si="4"/>
        <v>0</v>
      </c>
      <c r="H18" s="483">
        <v>0</v>
      </c>
      <c r="I18" s="484">
        <f t="shared" si="5"/>
        <v>0</v>
      </c>
      <c r="J18" s="485">
        <v>0</v>
      </c>
      <c r="K18" s="486">
        <f t="shared" si="6"/>
        <v>0</v>
      </c>
      <c r="L18" s="487">
        <f t="shared" si="7"/>
        <v>0</v>
      </c>
      <c r="M18" s="488"/>
      <c r="N18" s="489"/>
      <c r="O18" s="489"/>
    </row>
    <row r="19" spans="1:15" s="490" customFormat="1" ht="15" customHeight="1">
      <c r="A19" s="477">
        <v>17</v>
      </c>
      <c r="B19" s="478"/>
      <c r="C19" s="479" t="s">
        <v>1418</v>
      </c>
      <c r="D19" s="480">
        <v>260</v>
      </c>
      <c r="E19" s="479" t="s">
        <v>198</v>
      </c>
      <c r="F19" s="482">
        <v>0</v>
      </c>
      <c r="G19" s="482">
        <f t="shared" si="4"/>
        <v>0</v>
      </c>
      <c r="H19" s="483">
        <v>0</v>
      </c>
      <c r="I19" s="484">
        <f t="shared" si="5"/>
        <v>0</v>
      </c>
      <c r="J19" s="485">
        <v>0</v>
      </c>
      <c r="K19" s="486">
        <f t="shared" si="6"/>
        <v>0</v>
      </c>
      <c r="L19" s="487">
        <f t="shared" si="7"/>
        <v>0</v>
      </c>
      <c r="M19" s="488"/>
      <c r="N19" s="489"/>
      <c r="O19" s="489"/>
    </row>
    <row r="20" spans="1:15" s="490" customFormat="1" ht="15" customHeight="1">
      <c r="A20" s="477">
        <v>18</v>
      </c>
      <c r="B20" s="478"/>
      <c r="C20" s="479" t="s">
        <v>1419</v>
      </c>
      <c r="D20" s="480">
        <v>170</v>
      </c>
      <c r="E20" s="481" t="s">
        <v>697</v>
      </c>
      <c r="F20" s="482">
        <v>0</v>
      </c>
      <c r="G20" s="482">
        <f t="shared" si="4"/>
        <v>0</v>
      </c>
      <c r="H20" s="483">
        <v>0</v>
      </c>
      <c r="I20" s="484">
        <f t="shared" si="5"/>
        <v>0</v>
      </c>
      <c r="J20" s="485">
        <v>0</v>
      </c>
      <c r="K20" s="486">
        <f t="shared" si="6"/>
        <v>0</v>
      </c>
      <c r="L20" s="487">
        <f t="shared" si="7"/>
        <v>0</v>
      </c>
      <c r="M20" s="488"/>
      <c r="N20" s="489"/>
      <c r="O20" s="489"/>
    </row>
    <row r="21" spans="1:15" s="490" customFormat="1" ht="15" customHeight="1">
      <c r="A21" s="477">
        <v>19</v>
      </c>
      <c r="B21" s="501"/>
      <c r="C21" s="513" t="s">
        <v>1420</v>
      </c>
      <c r="D21" s="514">
        <v>120</v>
      </c>
      <c r="E21" s="515" t="s">
        <v>198</v>
      </c>
      <c r="F21" s="482">
        <v>0</v>
      </c>
      <c r="G21" s="482">
        <f t="shared" si="4"/>
        <v>0</v>
      </c>
      <c r="H21" s="483">
        <v>0</v>
      </c>
      <c r="I21" s="484">
        <f t="shared" si="5"/>
        <v>0</v>
      </c>
      <c r="J21" s="485">
        <v>0</v>
      </c>
      <c r="K21" s="486">
        <f t="shared" si="6"/>
        <v>0</v>
      </c>
      <c r="L21" s="487">
        <f t="shared" si="7"/>
        <v>0</v>
      </c>
      <c r="M21" s="516"/>
      <c r="N21" s="489"/>
      <c r="O21" s="489"/>
    </row>
    <row r="22" spans="1:15" s="490" customFormat="1" ht="15" customHeight="1">
      <c r="A22" s="477">
        <v>20</v>
      </c>
      <c r="B22" s="501"/>
      <c r="C22" s="517" t="s">
        <v>1421</v>
      </c>
      <c r="D22" s="514">
        <v>40</v>
      </c>
      <c r="E22" s="515" t="s">
        <v>198</v>
      </c>
      <c r="F22" s="482">
        <v>0</v>
      </c>
      <c r="G22" s="482">
        <f t="shared" si="4"/>
        <v>0</v>
      </c>
      <c r="H22" s="483">
        <v>0</v>
      </c>
      <c r="I22" s="484">
        <f t="shared" si="5"/>
        <v>0</v>
      </c>
      <c r="J22" s="485">
        <v>0</v>
      </c>
      <c r="K22" s="486">
        <f t="shared" si="6"/>
        <v>0</v>
      </c>
      <c r="L22" s="487">
        <f t="shared" si="7"/>
        <v>0</v>
      </c>
      <c r="M22" s="516"/>
      <c r="N22" s="489"/>
      <c r="O22" s="489"/>
    </row>
    <row r="23" spans="1:15" s="490" customFormat="1" ht="15" customHeight="1">
      <c r="A23" s="477">
        <v>21</v>
      </c>
      <c r="B23" s="501"/>
      <c r="C23" s="517" t="s">
        <v>1422</v>
      </c>
      <c r="D23" s="514">
        <v>60</v>
      </c>
      <c r="E23" s="518" t="s">
        <v>198</v>
      </c>
      <c r="F23" s="482">
        <v>0</v>
      </c>
      <c r="G23" s="482">
        <f t="shared" si="4"/>
        <v>0</v>
      </c>
      <c r="H23" s="483">
        <v>0</v>
      </c>
      <c r="I23" s="484">
        <f t="shared" si="5"/>
        <v>0</v>
      </c>
      <c r="J23" s="485">
        <v>0</v>
      </c>
      <c r="K23" s="486">
        <f t="shared" si="6"/>
        <v>0</v>
      </c>
      <c r="L23" s="487">
        <f t="shared" si="7"/>
        <v>0</v>
      </c>
      <c r="M23" s="516"/>
      <c r="N23" s="489"/>
      <c r="O23" s="489"/>
    </row>
    <row r="24" spans="1:15" s="490" customFormat="1" ht="15" customHeight="1">
      <c r="A24" s="477">
        <v>22</v>
      </c>
      <c r="B24" s="501"/>
      <c r="C24" s="517" t="s">
        <v>1423</v>
      </c>
      <c r="D24" s="514">
        <v>65</v>
      </c>
      <c r="E24" s="518" t="s">
        <v>198</v>
      </c>
      <c r="F24" s="482">
        <v>0</v>
      </c>
      <c r="G24" s="482">
        <f t="shared" si="4"/>
        <v>0</v>
      </c>
      <c r="H24" s="483">
        <v>0</v>
      </c>
      <c r="I24" s="484">
        <f t="shared" si="5"/>
        <v>0</v>
      </c>
      <c r="J24" s="485">
        <v>0</v>
      </c>
      <c r="K24" s="486">
        <f t="shared" si="6"/>
        <v>0</v>
      </c>
      <c r="L24" s="487">
        <f t="shared" si="7"/>
        <v>0</v>
      </c>
      <c r="M24" s="516"/>
      <c r="N24" s="489"/>
      <c r="O24" s="489"/>
    </row>
    <row r="25" spans="1:15" s="490" customFormat="1" ht="15" customHeight="1">
      <c r="A25" s="477">
        <v>23</v>
      </c>
      <c r="B25" s="478"/>
      <c r="C25" s="519" t="s">
        <v>1424</v>
      </c>
      <c r="D25" s="480">
        <v>20</v>
      </c>
      <c r="E25" s="479" t="s">
        <v>697</v>
      </c>
      <c r="F25" s="482">
        <v>0</v>
      </c>
      <c r="G25" s="482">
        <f t="shared" si="4"/>
        <v>0</v>
      </c>
      <c r="H25" s="491">
        <v>0</v>
      </c>
      <c r="I25" s="484">
        <f t="shared" si="5"/>
        <v>0</v>
      </c>
      <c r="J25" s="485">
        <v>0</v>
      </c>
      <c r="K25" s="486">
        <f t="shared" si="6"/>
        <v>0</v>
      </c>
      <c r="L25" s="487">
        <f t="shared" si="7"/>
        <v>0</v>
      </c>
      <c r="M25" s="516"/>
      <c r="N25" s="489"/>
      <c r="O25" s="489"/>
    </row>
    <row r="26" spans="1:15" s="490" customFormat="1" ht="15" customHeight="1">
      <c r="A26" s="477">
        <v>24</v>
      </c>
      <c r="B26" s="478"/>
      <c r="C26" s="519" t="s">
        <v>1425</v>
      </c>
      <c r="D26" s="480">
        <v>10</v>
      </c>
      <c r="E26" s="479" t="s">
        <v>198</v>
      </c>
      <c r="F26" s="482">
        <v>0</v>
      </c>
      <c r="G26" s="482">
        <f t="shared" si="4"/>
        <v>0</v>
      </c>
      <c r="H26" s="483">
        <v>0</v>
      </c>
      <c r="I26" s="484">
        <f t="shared" si="5"/>
        <v>0</v>
      </c>
      <c r="J26" s="485">
        <v>0</v>
      </c>
      <c r="K26" s="486">
        <f t="shared" si="6"/>
        <v>0</v>
      </c>
      <c r="L26" s="487">
        <f t="shared" si="7"/>
        <v>0</v>
      </c>
      <c r="M26" s="516"/>
      <c r="N26" s="489"/>
      <c r="O26" s="489"/>
    </row>
    <row r="27" spans="1:15" s="490" customFormat="1" ht="15" customHeight="1">
      <c r="A27" s="477">
        <v>25</v>
      </c>
      <c r="B27" s="478"/>
      <c r="C27" s="519" t="s">
        <v>1426</v>
      </c>
      <c r="D27" s="480">
        <v>4</v>
      </c>
      <c r="E27" s="479" t="s">
        <v>198</v>
      </c>
      <c r="F27" s="482">
        <v>0</v>
      </c>
      <c r="G27" s="482">
        <f t="shared" si="4"/>
        <v>0</v>
      </c>
      <c r="H27" s="483">
        <v>0</v>
      </c>
      <c r="I27" s="484">
        <f t="shared" si="5"/>
        <v>0</v>
      </c>
      <c r="J27" s="485">
        <v>0</v>
      </c>
      <c r="K27" s="486">
        <f t="shared" si="6"/>
        <v>0</v>
      </c>
      <c r="L27" s="487">
        <f t="shared" si="7"/>
        <v>0</v>
      </c>
      <c r="M27" s="516"/>
      <c r="N27" s="489"/>
      <c r="O27" s="489"/>
    </row>
    <row r="28" spans="1:15" s="490" customFormat="1" ht="15" customHeight="1">
      <c r="A28" s="477">
        <v>26</v>
      </c>
      <c r="B28" s="520"/>
      <c r="C28" s="519" t="s">
        <v>1427</v>
      </c>
      <c r="D28" s="480">
        <v>125</v>
      </c>
      <c r="E28" s="479" t="s">
        <v>198</v>
      </c>
      <c r="F28" s="482">
        <v>0</v>
      </c>
      <c r="G28" s="482">
        <f t="shared" si="4"/>
        <v>0</v>
      </c>
      <c r="H28" s="483">
        <v>0</v>
      </c>
      <c r="I28" s="484">
        <f t="shared" si="5"/>
        <v>0</v>
      </c>
      <c r="J28" s="485">
        <v>0</v>
      </c>
      <c r="K28" s="486">
        <f t="shared" si="6"/>
        <v>0</v>
      </c>
      <c r="L28" s="487">
        <f t="shared" si="7"/>
        <v>0</v>
      </c>
      <c r="M28" s="516"/>
      <c r="N28" s="489"/>
      <c r="O28" s="489"/>
    </row>
    <row r="29" spans="1:15" s="490" customFormat="1" ht="15" customHeight="1">
      <c r="A29" s="477">
        <v>27</v>
      </c>
      <c r="B29" s="520"/>
      <c r="C29" s="519" t="s">
        <v>1428</v>
      </c>
      <c r="D29" s="480">
        <v>8</v>
      </c>
      <c r="E29" s="479" t="s">
        <v>697</v>
      </c>
      <c r="F29" s="482">
        <v>0</v>
      </c>
      <c r="G29" s="482">
        <f t="shared" si="4"/>
        <v>0</v>
      </c>
      <c r="H29" s="483">
        <v>0</v>
      </c>
      <c r="I29" s="484">
        <f t="shared" si="5"/>
        <v>0</v>
      </c>
      <c r="J29" s="485">
        <v>0</v>
      </c>
      <c r="K29" s="486">
        <f t="shared" si="6"/>
        <v>0</v>
      </c>
      <c r="L29" s="487">
        <f t="shared" si="7"/>
        <v>0</v>
      </c>
      <c r="M29" s="516"/>
      <c r="N29" s="489"/>
      <c r="O29" s="489"/>
    </row>
    <row r="30" spans="1:15" s="490" customFormat="1" ht="15" customHeight="1">
      <c r="A30" s="477">
        <v>28</v>
      </c>
      <c r="B30" s="520"/>
      <c r="C30" s="519" t="s">
        <v>1429</v>
      </c>
      <c r="D30" s="480">
        <v>1</v>
      </c>
      <c r="E30" s="479" t="s">
        <v>697</v>
      </c>
      <c r="F30" s="482">
        <v>0</v>
      </c>
      <c r="G30" s="482">
        <f t="shared" si="4"/>
        <v>0</v>
      </c>
      <c r="H30" s="483">
        <v>0</v>
      </c>
      <c r="I30" s="484">
        <f t="shared" si="5"/>
        <v>0</v>
      </c>
      <c r="J30" s="485">
        <v>0</v>
      </c>
      <c r="K30" s="486">
        <f t="shared" si="6"/>
        <v>0</v>
      </c>
      <c r="L30" s="487">
        <f t="shared" si="7"/>
        <v>0</v>
      </c>
      <c r="M30" s="516"/>
      <c r="N30" s="489"/>
      <c r="O30" s="489"/>
    </row>
    <row r="31" spans="1:15" s="490" customFormat="1" ht="15" customHeight="1">
      <c r="A31" s="477">
        <v>29</v>
      </c>
      <c r="B31" s="521"/>
      <c r="C31" s="519" t="s">
        <v>1430</v>
      </c>
      <c r="D31" s="480">
        <v>15</v>
      </c>
      <c r="E31" s="479" t="s">
        <v>198</v>
      </c>
      <c r="F31" s="482">
        <v>0</v>
      </c>
      <c r="G31" s="482">
        <f t="shared" si="4"/>
        <v>0</v>
      </c>
      <c r="H31" s="483">
        <v>0</v>
      </c>
      <c r="I31" s="484">
        <f t="shared" si="5"/>
        <v>0</v>
      </c>
      <c r="J31" s="485">
        <v>0</v>
      </c>
      <c r="K31" s="486">
        <f t="shared" si="6"/>
        <v>0</v>
      </c>
      <c r="L31" s="487">
        <f t="shared" si="7"/>
        <v>0</v>
      </c>
      <c r="M31" s="488"/>
      <c r="N31" s="489"/>
      <c r="O31" s="489"/>
    </row>
    <row r="32" spans="1:15" s="490" customFormat="1" ht="15" customHeight="1" thickBot="1">
      <c r="A32" s="477">
        <v>30</v>
      </c>
      <c r="B32" s="521"/>
      <c r="C32" s="522" t="s">
        <v>1431</v>
      </c>
      <c r="D32" s="480">
        <v>3</v>
      </c>
      <c r="E32" s="479" t="s">
        <v>697</v>
      </c>
      <c r="F32" s="496">
        <v>0</v>
      </c>
      <c r="G32" s="482">
        <f t="shared" si="4"/>
        <v>0</v>
      </c>
      <c r="H32" s="491">
        <v>0</v>
      </c>
      <c r="I32" s="484">
        <f t="shared" si="5"/>
        <v>0</v>
      </c>
      <c r="J32" s="486">
        <v>0</v>
      </c>
      <c r="K32" s="486">
        <f t="shared" si="6"/>
        <v>0</v>
      </c>
      <c r="L32" s="487">
        <f t="shared" si="7"/>
        <v>0</v>
      </c>
      <c r="M32" s="488"/>
      <c r="N32" s="489"/>
      <c r="O32" s="489"/>
    </row>
    <row r="33" spans="1:15" s="490" customFormat="1" ht="15" customHeight="1">
      <c r="A33" s="469">
        <v>31</v>
      </c>
      <c r="B33" s="470"/>
      <c r="C33" s="471" t="s">
        <v>1432</v>
      </c>
      <c r="D33" s="503"/>
      <c r="E33" s="523"/>
      <c r="F33" s="505"/>
      <c r="G33" s="505">
        <f>SUM(G17:G32)</f>
        <v>0</v>
      </c>
      <c r="H33" s="506"/>
      <c r="I33" s="507">
        <f>SUM(I17:I32)</f>
        <v>0</v>
      </c>
      <c r="J33" s="508"/>
      <c r="K33" s="508">
        <f>SUM(K17:K32)</f>
        <v>0</v>
      </c>
      <c r="L33" s="509">
        <f t="shared" si="7"/>
        <v>0</v>
      </c>
      <c r="M33" s="516"/>
      <c r="N33" s="489"/>
      <c r="O33" s="489"/>
    </row>
    <row r="34" spans="1:15" s="490" customFormat="1" ht="15" customHeight="1" thickBot="1">
      <c r="A34" s="492">
        <v>32</v>
      </c>
      <c r="B34" s="493"/>
      <c r="C34" s="522"/>
      <c r="D34" s="495"/>
      <c r="E34" s="494"/>
      <c r="F34" s="497"/>
      <c r="G34" s="497"/>
      <c r="H34" s="511"/>
      <c r="I34" s="498"/>
      <c r="J34" s="499"/>
      <c r="K34" s="499"/>
      <c r="L34" s="500"/>
      <c r="M34" s="516"/>
      <c r="N34" s="489"/>
      <c r="O34" s="489"/>
    </row>
    <row r="35" spans="1:15" s="490" customFormat="1" ht="15" customHeight="1">
      <c r="A35" s="469">
        <v>33</v>
      </c>
      <c r="B35" s="524"/>
      <c r="C35" s="512" t="s">
        <v>1433</v>
      </c>
      <c r="D35" s="503"/>
      <c r="E35" s="523"/>
      <c r="F35" s="505"/>
      <c r="G35" s="505"/>
      <c r="H35" s="506"/>
      <c r="I35" s="507"/>
      <c r="J35" s="508"/>
      <c r="K35" s="508"/>
      <c r="L35" s="509"/>
      <c r="M35" s="516"/>
      <c r="N35" s="489"/>
      <c r="O35" s="489"/>
    </row>
    <row r="36" spans="1:15" s="490" customFormat="1" ht="15" customHeight="1">
      <c r="A36" s="477">
        <v>34</v>
      </c>
      <c r="B36" s="520"/>
      <c r="C36" s="519" t="s">
        <v>1434</v>
      </c>
      <c r="D36" s="480">
        <v>1</v>
      </c>
      <c r="E36" s="479" t="s">
        <v>697</v>
      </c>
      <c r="F36" s="496">
        <v>0</v>
      </c>
      <c r="G36" s="482">
        <f>F36*D36</f>
        <v>0</v>
      </c>
      <c r="H36" s="483">
        <v>0</v>
      </c>
      <c r="I36" s="484">
        <f>H36*D36</f>
        <v>0</v>
      </c>
      <c r="J36" s="486">
        <v>0</v>
      </c>
      <c r="K36" s="486">
        <f>J36*D36</f>
        <v>0</v>
      </c>
      <c r="L36" s="487">
        <f>SUM(G36,I36,K36)</f>
        <v>0</v>
      </c>
      <c r="M36" s="516"/>
      <c r="N36" s="489"/>
      <c r="O36" s="489"/>
    </row>
    <row r="37" spans="1:15" s="490" customFormat="1" ht="15" customHeight="1" thickBot="1">
      <c r="A37" s="492">
        <v>35</v>
      </c>
      <c r="B37" s="525"/>
      <c r="C37" s="522" t="s">
        <v>1435</v>
      </c>
      <c r="D37" s="495">
        <v>1</v>
      </c>
      <c r="E37" s="494" t="s">
        <v>697</v>
      </c>
      <c r="F37" s="497">
        <v>0</v>
      </c>
      <c r="G37" s="497">
        <f>F37*D37</f>
        <v>0</v>
      </c>
      <c r="H37" s="483">
        <v>0</v>
      </c>
      <c r="I37" s="498">
        <f>H37*D37</f>
        <v>0</v>
      </c>
      <c r="J37" s="485">
        <v>0</v>
      </c>
      <c r="K37" s="499">
        <f>J37*D37</f>
        <v>0</v>
      </c>
      <c r="L37" s="500">
        <f>SUM(G37,I37,K37)</f>
        <v>0</v>
      </c>
      <c r="M37" s="516"/>
      <c r="N37" s="489"/>
      <c r="O37" s="489"/>
    </row>
    <row r="38" spans="1:15" s="490" customFormat="1" ht="15" customHeight="1">
      <c r="A38" s="469">
        <v>36</v>
      </c>
      <c r="B38" s="524"/>
      <c r="C38" s="471" t="s">
        <v>1436</v>
      </c>
      <c r="D38" s="503"/>
      <c r="E38" s="523"/>
      <c r="F38" s="505"/>
      <c r="G38" s="505">
        <f>SUM(G36:G37)</f>
        <v>0</v>
      </c>
      <c r="H38" s="506"/>
      <c r="I38" s="507">
        <f>SUM(I36:I37)</f>
        <v>0</v>
      </c>
      <c r="J38" s="508"/>
      <c r="K38" s="508">
        <f>SUM(K36:K37)</f>
        <v>0</v>
      </c>
      <c r="L38" s="509">
        <f>SUM(G38,I38,K38)</f>
        <v>0</v>
      </c>
      <c r="M38" s="516"/>
      <c r="N38" s="489"/>
      <c r="O38" s="489"/>
    </row>
    <row r="39" spans="1:15" s="490" customFormat="1" ht="15" customHeight="1" thickBot="1">
      <c r="A39" s="492">
        <v>37</v>
      </c>
      <c r="B39" s="525"/>
      <c r="C39" s="522"/>
      <c r="D39" s="495"/>
      <c r="E39" s="494"/>
      <c r="F39" s="497"/>
      <c r="G39" s="497"/>
      <c r="H39" s="511"/>
      <c r="I39" s="498"/>
      <c r="J39" s="499"/>
      <c r="K39" s="499"/>
      <c r="L39" s="500"/>
      <c r="M39" s="516"/>
      <c r="N39" s="489"/>
      <c r="O39" s="489"/>
    </row>
    <row r="40" spans="1:15" s="490" customFormat="1" ht="15" customHeight="1">
      <c r="A40" s="469">
        <v>38</v>
      </c>
      <c r="B40" s="470"/>
      <c r="C40" s="512" t="s">
        <v>1437</v>
      </c>
      <c r="D40" s="503"/>
      <c r="E40" s="523"/>
      <c r="F40" s="505"/>
      <c r="G40" s="505"/>
      <c r="H40" s="506"/>
      <c r="I40" s="507"/>
      <c r="J40" s="508"/>
      <c r="K40" s="508"/>
      <c r="L40" s="509"/>
      <c r="M40" s="516"/>
      <c r="N40" s="489"/>
      <c r="O40" s="489"/>
    </row>
    <row r="41" spans="1:15" s="490" customFormat="1" ht="15" customHeight="1">
      <c r="A41" s="477">
        <v>39</v>
      </c>
      <c r="B41" s="501"/>
      <c r="C41" s="526" t="s">
        <v>1438</v>
      </c>
      <c r="D41" s="480">
        <v>650</v>
      </c>
      <c r="E41" s="481" t="s">
        <v>198</v>
      </c>
      <c r="F41" s="482">
        <v>0</v>
      </c>
      <c r="G41" s="482">
        <f>F41*D41</f>
        <v>0</v>
      </c>
      <c r="H41" s="483">
        <v>0</v>
      </c>
      <c r="I41" s="484">
        <f>H41*D41</f>
        <v>0</v>
      </c>
      <c r="J41" s="485">
        <v>0</v>
      </c>
      <c r="K41" s="486">
        <f>J41*D41</f>
        <v>0</v>
      </c>
      <c r="L41" s="487">
        <f>SUM(G41,I41,K41)</f>
        <v>0</v>
      </c>
      <c r="M41" s="488"/>
      <c r="N41" s="489"/>
      <c r="O41" s="489"/>
    </row>
    <row r="42" spans="1:15" s="490" customFormat="1" ht="15" customHeight="1">
      <c r="A42" s="477">
        <v>40</v>
      </c>
      <c r="B42" s="478"/>
      <c r="C42" s="526" t="s">
        <v>1439</v>
      </c>
      <c r="D42" s="480">
        <v>20</v>
      </c>
      <c r="E42" s="481" t="s">
        <v>697</v>
      </c>
      <c r="F42" s="482">
        <v>0</v>
      </c>
      <c r="G42" s="482">
        <f>F42*D42</f>
        <v>0</v>
      </c>
      <c r="H42" s="483">
        <v>0</v>
      </c>
      <c r="I42" s="484">
        <f>H42*D42</f>
        <v>0</v>
      </c>
      <c r="J42" s="485">
        <v>0</v>
      </c>
      <c r="K42" s="486">
        <f>J42*D42</f>
        <v>0</v>
      </c>
      <c r="L42" s="487">
        <f>SUM(G42,I42,K42)</f>
        <v>0</v>
      </c>
      <c r="M42" s="488"/>
      <c r="N42" s="489"/>
      <c r="O42" s="489"/>
    </row>
    <row r="43" spans="1:15" s="490" customFormat="1" ht="15" customHeight="1">
      <c r="A43" s="477">
        <v>41</v>
      </c>
      <c r="B43" s="478"/>
      <c r="C43" s="479" t="s">
        <v>1440</v>
      </c>
      <c r="D43" s="480">
        <v>16</v>
      </c>
      <c r="E43" s="481" t="s">
        <v>198</v>
      </c>
      <c r="F43" s="482">
        <v>0</v>
      </c>
      <c r="G43" s="482">
        <f>F43*D43</f>
        <v>0</v>
      </c>
      <c r="H43" s="483">
        <v>0</v>
      </c>
      <c r="I43" s="484">
        <f>H43*D43</f>
        <v>0</v>
      </c>
      <c r="J43" s="485">
        <v>0</v>
      </c>
      <c r="K43" s="486">
        <f>J43*D43</f>
        <v>0</v>
      </c>
      <c r="L43" s="487">
        <f>SUM(G43,I43,K43)</f>
        <v>0</v>
      </c>
      <c r="M43" s="488"/>
      <c r="N43" s="489"/>
      <c r="O43" s="489"/>
    </row>
    <row r="44" spans="1:15" s="490" customFormat="1" ht="15" customHeight="1" thickBot="1">
      <c r="A44" s="477">
        <v>42</v>
      </c>
      <c r="B44" s="527"/>
      <c r="C44" s="528" t="s">
        <v>1441</v>
      </c>
      <c r="D44" s="480">
        <v>1</v>
      </c>
      <c r="E44" s="481" t="s">
        <v>697</v>
      </c>
      <c r="F44" s="482">
        <v>0</v>
      </c>
      <c r="G44" s="482">
        <f>F44*D44</f>
        <v>0</v>
      </c>
      <c r="H44" s="491">
        <v>0</v>
      </c>
      <c r="I44" s="484">
        <v>0</v>
      </c>
      <c r="J44" s="485">
        <v>0</v>
      </c>
      <c r="K44" s="486">
        <f>J44*D44</f>
        <v>0</v>
      </c>
      <c r="L44" s="487">
        <f>SUM(G44,I44,K44)</f>
        <v>0</v>
      </c>
      <c r="M44" s="488"/>
      <c r="N44" s="489"/>
      <c r="O44" s="489"/>
    </row>
    <row r="45" spans="1:15" s="490" customFormat="1" ht="15" customHeight="1">
      <c r="A45" s="469">
        <v>43</v>
      </c>
      <c r="B45" s="470"/>
      <c r="C45" s="471" t="s">
        <v>1436</v>
      </c>
      <c r="D45" s="503"/>
      <c r="E45" s="523"/>
      <c r="F45" s="505"/>
      <c r="G45" s="505">
        <f>SUM(G41:G44)</f>
        <v>0</v>
      </c>
      <c r="H45" s="506"/>
      <c r="I45" s="507">
        <f>SUM(I41:I44)</f>
        <v>0</v>
      </c>
      <c r="J45" s="508"/>
      <c r="K45" s="508">
        <f>SUM(K41:K44)</f>
        <v>0</v>
      </c>
      <c r="L45" s="509">
        <f>SUM(G45,I45,K45)</f>
        <v>0</v>
      </c>
      <c r="M45" s="488"/>
      <c r="N45" s="489"/>
      <c r="O45" s="489"/>
    </row>
    <row r="46" spans="1:15" s="490" customFormat="1" ht="15" customHeight="1" thickBot="1">
      <c r="A46" s="492">
        <v>44</v>
      </c>
      <c r="B46" s="493"/>
      <c r="C46" s="529"/>
      <c r="D46" s="495"/>
      <c r="E46" s="510"/>
      <c r="F46" s="497"/>
      <c r="G46" s="497"/>
      <c r="H46" s="511"/>
      <c r="I46" s="498"/>
      <c r="J46" s="499"/>
      <c r="K46" s="499"/>
      <c r="L46" s="500"/>
      <c r="M46" s="488"/>
      <c r="N46" s="489"/>
      <c r="O46" s="489"/>
    </row>
    <row r="47" spans="1:15" s="490" customFormat="1" ht="15" customHeight="1">
      <c r="A47" s="477">
        <v>45</v>
      </c>
      <c r="B47" s="478"/>
      <c r="C47" s="530" t="s">
        <v>1442</v>
      </c>
      <c r="D47" s="531"/>
      <c r="E47" s="532"/>
      <c r="F47" s="533" t="s">
        <v>24</v>
      </c>
      <c r="G47" s="534">
        <f>SUM(G14,G33,G38,G45)</f>
        <v>0</v>
      </c>
      <c r="H47" s="535"/>
      <c r="I47" s="536">
        <f>SUM(I14,I33,I38,I45)</f>
        <v>0</v>
      </c>
      <c r="J47" s="537"/>
      <c r="K47" s="537">
        <f>SUM(K14,K33,K38,K45)</f>
        <v>0</v>
      </c>
      <c r="L47" s="538">
        <f>SUM(G47,I47,K47)</f>
        <v>0</v>
      </c>
      <c r="M47" s="488"/>
      <c r="N47" s="489"/>
      <c r="O47" s="489"/>
    </row>
    <row r="48" spans="1:15" s="490" customFormat="1" ht="15" customHeight="1" thickBot="1">
      <c r="A48" s="492">
        <v>46</v>
      </c>
      <c r="B48" s="493"/>
      <c r="C48" s="539"/>
      <c r="D48" s="495"/>
      <c r="E48" s="510"/>
      <c r="F48" s="497"/>
      <c r="G48" s="540"/>
      <c r="H48" s="541"/>
      <c r="I48" s="542"/>
      <c r="J48" s="543"/>
      <c r="K48" s="543"/>
      <c r="L48" s="544"/>
      <c r="M48" s="488"/>
      <c r="N48" s="489"/>
      <c r="O48" s="489"/>
    </row>
    <row r="49" spans="1:15" s="490" customFormat="1" ht="15" customHeight="1">
      <c r="A49" s="469">
        <v>47</v>
      </c>
      <c r="B49" s="470"/>
      <c r="C49" s="471"/>
      <c r="D49" s="503"/>
      <c r="E49" s="504"/>
      <c r="F49" s="505"/>
      <c r="G49" s="545"/>
      <c r="H49" s="546"/>
      <c r="I49" s="547"/>
      <c r="J49" s="548"/>
      <c r="K49" s="548"/>
      <c r="L49" s="549"/>
      <c r="M49" s="488"/>
      <c r="N49" s="489"/>
      <c r="O49" s="489"/>
    </row>
    <row r="50" spans="1:15" s="490" customFormat="1" ht="15" customHeight="1">
      <c r="A50" s="477">
        <v>48</v>
      </c>
      <c r="B50" s="478"/>
      <c r="C50" s="479" t="s">
        <v>1443</v>
      </c>
      <c r="D50" s="480">
        <v>210</v>
      </c>
      <c r="E50" s="479" t="s">
        <v>697</v>
      </c>
      <c r="F50" s="482">
        <v>0</v>
      </c>
      <c r="G50" s="482">
        <f>F50*D50</f>
        <v>0</v>
      </c>
      <c r="H50" s="483">
        <v>0</v>
      </c>
      <c r="I50" s="484">
        <f>H50*D50</f>
        <v>0</v>
      </c>
      <c r="J50" s="486">
        <v>0</v>
      </c>
      <c r="K50" s="486">
        <f>J50*D50</f>
        <v>0</v>
      </c>
      <c r="L50" s="487">
        <f>SUM(G50,I50,K50)</f>
        <v>0</v>
      </c>
      <c r="M50" s="488"/>
      <c r="N50" s="489"/>
      <c r="O50" s="489"/>
    </row>
    <row r="51" spans="1:15" s="490" customFormat="1" ht="15" customHeight="1">
      <c r="A51" s="477">
        <v>49</v>
      </c>
      <c r="B51" s="478"/>
      <c r="C51" s="479" t="s">
        <v>1444</v>
      </c>
      <c r="D51" s="480">
        <v>3</v>
      </c>
      <c r="E51" s="481" t="s">
        <v>134</v>
      </c>
      <c r="F51" s="550"/>
      <c r="G51" s="482">
        <v>0</v>
      </c>
      <c r="H51" s="491"/>
      <c r="I51" s="551">
        <f>SUM(I47)*0.03</f>
        <v>0</v>
      </c>
      <c r="J51" s="552"/>
      <c r="K51" s="553">
        <f>SUM(K47)*0.03</f>
        <v>0</v>
      </c>
      <c r="L51" s="487">
        <f>SUM(G51,I51,K51)</f>
        <v>0</v>
      </c>
      <c r="M51" s="488"/>
      <c r="N51" s="489"/>
      <c r="O51" s="489"/>
    </row>
    <row r="52" spans="1:15" s="490" customFormat="1" ht="15" customHeight="1">
      <c r="A52" s="477">
        <v>50</v>
      </c>
      <c r="B52" s="478"/>
      <c r="C52" s="479" t="s">
        <v>1445</v>
      </c>
      <c r="D52" s="480">
        <v>5</v>
      </c>
      <c r="E52" s="481" t="s">
        <v>134</v>
      </c>
      <c r="F52" s="550"/>
      <c r="G52" s="482">
        <v>0</v>
      </c>
      <c r="H52" s="491"/>
      <c r="I52" s="484">
        <v>0</v>
      </c>
      <c r="J52" s="552"/>
      <c r="K52" s="553">
        <f>SUM(K47)*0.05</f>
        <v>0</v>
      </c>
      <c r="L52" s="487">
        <f>SUM(G52,I52,K52)</f>
        <v>0</v>
      </c>
      <c r="M52" s="488"/>
      <c r="N52" s="489"/>
      <c r="O52" s="489"/>
    </row>
    <row r="53" spans="1:16" s="490" customFormat="1" ht="15" customHeight="1" thickBot="1">
      <c r="A53" s="492">
        <v>51</v>
      </c>
      <c r="B53" s="493"/>
      <c r="C53" s="529"/>
      <c r="D53" s="495"/>
      <c r="E53" s="510"/>
      <c r="F53" s="497"/>
      <c r="G53" s="497"/>
      <c r="H53" s="511"/>
      <c r="I53" s="498"/>
      <c r="J53" s="499"/>
      <c r="K53" s="499"/>
      <c r="L53" s="500"/>
      <c r="M53" s="488"/>
      <c r="N53" s="489"/>
      <c r="O53" s="489"/>
      <c r="P53" s="456"/>
    </row>
    <row r="54" spans="1:16" s="490" customFormat="1" ht="15" customHeight="1">
      <c r="A54" s="554">
        <v>52</v>
      </c>
      <c r="B54" s="501"/>
      <c r="C54" s="555" t="s">
        <v>1446</v>
      </c>
      <c r="D54" s="514"/>
      <c r="E54" s="515"/>
      <c r="F54" s="556"/>
      <c r="G54" s="556"/>
      <c r="H54" s="557"/>
      <c r="I54" s="558"/>
      <c r="J54" s="559"/>
      <c r="K54" s="559"/>
      <c r="L54" s="560"/>
      <c r="M54" s="488"/>
      <c r="N54" s="489"/>
      <c r="O54" s="489"/>
      <c r="P54" s="456"/>
    </row>
    <row r="55" spans="1:16" s="490" customFormat="1" ht="15" customHeight="1">
      <c r="A55" s="554">
        <v>53</v>
      </c>
      <c r="B55" s="501"/>
      <c r="C55" s="561" t="s">
        <v>1447</v>
      </c>
      <c r="D55" s="514">
        <v>454</v>
      </c>
      <c r="E55" s="518" t="s">
        <v>1448</v>
      </c>
      <c r="F55" s="496">
        <v>0</v>
      </c>
      <c r="G55" s="482">
        <f>F55*D55</f>
        <v>0</v>
      </c>
      <c r="H55" s="491">
        <v>0</v>
      </c>
      <c r="I55" s="484">
        <f>H55*D55</f>
        <v>0</v>
      </c>
      <c r="J55" s="486">
        <v>0</v>
      </c>
      <c r="K55" s="486">
        <f>J55*D55</f>
        <v>0</v>
      </c>
      <c r="L55" s="487">
        <f aca="true" t="shared" si="8" ref="L55:L60">SUM(G55,I55,K55)</f>
        <v>0</v>
      </c>
      <c r="M55" s="488"/>
      <c r="N55" s="489"/>
      <c r="O55" s="489"/>
      <c r="P55" s="456"/>
    </row>
    <row r="56" spans="1:16" s="490" customFormat="1" ht="15" customHeight="1">
      <c r="A56" s="554">
        <v>54</v>
      </c>
      <c r="B56" s="501"/>
      <c r="C56" s="561" t="s">
        <v>1449</v>
      </c>
      <c r="D56" s="514">
        <v>107</v>
      </c>
      <c r="E56" s="518" t="s">
        <v>1448</v>
      </c>
      <c r="F56" s="496">
        <v>0</v>
      </c>
      <c r="G56" s="482">
        <f>F56*D56</f>
        <v>0</v>
      </c>
      <c r="H56" s="491">
        <v>0</v>
      </c>
      <c r="I56" s="484">
        <f>H56*D56</f>
        <v>0</v>
      </c>
      <c r="J56" s="486">
        <v>0</v>
      </c>
      <c r="K56" s="486">
        <f>J56*D56</f>
        <v>0</v>
      </c>
      <c r="L56" s="487">
        <f t="shared" si="8"/>
        <v>0</v>
      </c>
      <c r="M56" s="488"/>
      <c r="N56" s="489"/>
      <c r="O56" s="489"/>
      <c r="P56" s="456"/>
    </row>
    <row r="57" spans="1:16" s="490" customFormat="1" ht="15" customHeight="1">
      <c r="A57" s="554">
        <v>55</v>
      </c>
      <c r="B57" s="501"/>
      <c r="C57" s="561" t="s">
        <v>1450</v>
      </c>
      <c r="D57" s="514">
        <v>16</v>
      </c>
      <c r="E57" s="518" t="s">
        <v>697</v>
      </c>
      <c r="F57" s="496">
        <v>0</v>
      </c>
      <c r="G57" s="482">
        <f>F57*D57</f>
        <v>0</v>
      </c>
      <c r="H57" s="491">
        <v>0</v>
      </c>
      <c r="I57" s="484">
        <f>H57*D57</f>
        <v>0</v>
      </c>
      <c r="J57" s="486">
        <v>0</v>
      </c>
      <c r="K57" s="486">
        <f>J57*D57</f>
        <v>0</v>
      </c>
      <c r="L57" s="487">
        <f t="shared" si="8"/>
        <v>0</v>
      </c>
      <c r="M57" s="488"/>
      <c r="N57" s="489"/>
      <c r="O57" s="489"/>
      <c r="P57" s="456"/>
    </row>
    <row r="58" spans="1:16" s="490" customFormat="1" ht="15" customHeight="1">
      <c r="A58" s="554">
        <v>56</v>
      </c>
      <c r="B58" s="501"/>
      <c r="C58" s="561" t="s">
        <v>1451</v>
      </c>
      <c r="D58" s="514">
        <v>668</v>
      </c>
      <c r="E58" s="518" t="s">
        <v>198</v>
      </c>
      <c r="F58" s="482">
        <v>0</v>
      </c>
      <c r="G58" s="482">
        <f>F58*D58</f>
        <v>0</v>
      </c>
      <c r="H58" s="483">
        <v>0</v>
      </c>
      <c r="I58" s="484">
        <f>H58*D58</f>
        <v>0</v>
      </c>
      <c r="J58" s="485">
        <v>0</v>
      </c>
      <c r="K58" s="486">
        <f>J58*D58</f>
        <v>0</v>
      </c>
      <c r="L58" s="487">
        <f t="shared" si="8"/>
        <v>0</v>
      </c>
      <c r="M58" s="488"/>
      <c r="N58" s="489"/>
      <c r="O58" s="489"/>
      <c r="P58" s="456"/>
    </row>
    <row r="59" spans="1:16" s="490" customFormat="1" ht="15" customHeight="1" thickBot="1">
      <c r="A59" s="492">
        <v>57</v>
      </c>
      <c r="B59" s="493"/>
      <c r="C59" s="562" t="s">
        <v>1452</v>
      </c>
      <c r="D59" s="495">
        <v>42.5</v>
      </c>
      <c r="E59" s="494" t="s">
        <v>204</v>
      </c>
      <c r="F59" s="496">
        <v>0</v>
      </c>
      <c r="G59" s="482">
        <f>F59*D59</f>
        <v>0</v>
      </c>
      <c r="H59" s="491">
        <v>0</v>
      </c>
      <c r="I59" s="484">
        <f>H59*D59</f>
        <v>0</v>
      </c>
      <c r="J59" s="486">
        <v>0</v>
      </c>
      <c r="K59" s="486">
        <f>J59*D59</f>
        <v>0</v>
      </c>
      <c r="L59" s="487">
        <f t="shared" si="8"/>
        <v>0</v>
      </c>
      <c r="M59" s="488"/>
      <c r="N59" s="489"/>
      <c r="O59" s="489"/>
      <c r="P59" s="456"/>
    </row>
    <row r="60" spans="1:16" s="490" customFormat="1" ht="15" customHeight="1">
      <c r="A60" s="469">
        <v>58</v>
      </c>
      <c r="B60" s="470"/>
      <c r="C60" s="471" t="s">
        <v>1453</v>
      </c>
      <c r="D60" s="503"/>
      <c r="E60" s="504"/>
      <c r="F60" s="505"/>
      <c r="G60" s="505">
        <f>SUM(G55:G59)</f>
        <v>0</v>
      </c>
      <c r="H60" s="506"/>
      <c r="I60" s="507">
        <f>SUM(I55:I59)</f>
        <v>0</v>
      </c>
      <c r="J60" s="508"/>
      <c r="K60" s="508">
        <f>SUM(K55:K59)</f>
        <v>0</v>
      </c>
      <c r="L60" s="509">
        <f t="shared" si="8"/>
        <v>0</v>
      </c>
      <c r="M60" s="488"/>
      <c r="N60" s="489"/>
      <c r="O60" s="489"/>
      <c r="P60" s="456"/>
    </row>
    <row r="61" spans="1:16" s="490" customFormat="1" ht="15" customHeight="1" thickBot="1">
      <c r="A61" s="492">
        <v>59</v>
      </c>
      <c r="B61" s="493"/>
      <c r="C61" s="563"/>
      <c r="D61" s="495"/>
      <c r="E61" s="510"/>
      <c r="F61" s="497"/>
      <c r="G61" s="497"/>
      <c r="H61" s="511"/>
      <c r="I61" s="498"/>
      <c r="J61" s="499"/>
      <c r="K61" s="499"/>
      <c r="L61" s="500"/>
      <c r="M61" s="488"/>
      <c r="N61" s="489"/>
      <c r="O61" s="489"/>
      <c r="P61" s="456"/>
    </row>
    <row r="62" spans="1:16" s="490" customFormat="1" ht="15" customHeight="1">
      <c r="A62" s="469">
        <v>60</v>
      </c>
      <c r="B62" s="470"/>
      <c r="C62" s="512" t="s">
        <v>1454</v>
      </c>
      <c r="D62" s="503"/>
      <c r="E62" s="504"/>
      <c r="F62" s="505"/>
      <c r="G62" s="505"/>
      <c r="H62" s="506"/>
      <c r="I62" s="507"/>
      <c r="J62" s="508"/>
      <c r="K62" s="508"/>
      <c r="L62" s="509"/>
      <c r="M62" s="488"/>
      <c r="N62" s="489"/>
      <c r="O62" s="489"/>
      <c r="P62" s="456"/>
    </row>
    <row r="63" spans="1:16" s="490" customFormat="1" ht="15" customHeight="1">
      <c r="A63" s="554">
        <v>61</v>
      </c>
      <c r="B63" s="501"/>
      <c r="C63" s="564" t="s">
        <v>1455</v>
      </c>
      <c r="D63" s="514">
        <v>16</v>
      </c>
      <c r="E63" s="518" t="s">
        <v>1456</v>
      </c>
      <c r="F63" s="496">
        <v>0</v>
      </c>
      <c r="G63" s="482">
        <f>F63*D63</f>
        <v>0</v>
      </c>
      <c r="H63" s="491">
        <v>0</v>
      </c>
      <c r="I63" s="484">
        <f>H63*D63</f>
        <v>0</v>
      </c>
      <c r="J63" s="486">
        <v>0</v>
      </c>
      <c r="K63" s="486">
        <f>J63*D63</f>
        <v>0</v>
      </c>
      <c r="L63" s="487">
        <f>SUM(G63,I63,K63)</f>
        <v>0</v>
      </c>
      <c r="M63" s="488"/>
      <c r="N63" s="489"/>
      <c r="O63" s="489"/>
      <c r="P63" s="456"/>
    </row>
    <row r="64" spans="1:16" s="490" customFormat="1" ht="15" customHeight="1" thickBot="1">
      <c r="A64" s="492">
        <v>62</v>
      </c>
      <c r="B64" s="493"/>
      <c r="C64" s="565" t="s">
        <v>1457</v>
      </c>
      <c r="D64" s="495">
        <v>20</v>
      </c>
      <c r="E64" s="494" t="s">
        <v>1456</v>
      </c>
      <c r="F64" s="496">
        <v>0</v>
      </c>
      <c r="G64" s="497">
        <f>F64*D64</f>
        <v>0</v>
      </c>
      <c r="H64" s="511">
        <v>0</v>
      </c>
      <c r="I64" s="498">
        <f>H64*D64</f>
        <v>0</v>
      </c>
      <c r="J64" s="499">
        <v>0</v>
      </c>
      <c r="K64" s="499">
        <f>J64*D64</f>
        <v>0</v>
      </c>
      <c r="L64" s="500">
        <f>SUM(G64,I64,K64)</f>
        <v>0</v>
      </c>
      <c r="M64" s="488"/>
      <c r="N64" s="489"/>
      <c r="O64" s="489"/>
      <c r="P64" s="456"/>
    </row>
    <row r="65" spans="1:16" s="490" customFormat="1" ht="15" customHeight="1">
      <c r="A65" s="469">
        <v>63</v>
      </c>
      <c r="B65" s="470"/>
      <c r="C65" s="471" t="s">
        <v>1458</v>
      </c>
      <c r="D65" s="503"/>
      <c r="E65" s="504"/>
      <c r="F65" s="505"/>
      <c r="G65" s="505">
        <f>SUM(G63:G64)</f>
        <v>0</v>
      </c>
      <c r="H65" s="506"/>
      <c r="I65" s="507">
        <f>SUM(I63:I64)</f>
        <v>0</v>
      </c>
      <c r="J65" s="508"/>
      <c r="K65" s="508">
        <f>SUM(K63:K64)</f>
        <v>0</v>
      </c>
      <c r="L65" s="509">
        <f>SUM(G65,I65,K65)</f>
        <v>0</v>
      </c>
      <c r="M65" s="488"/>
      <c r="N65" s="489"/>
      <c r="O65" s="489"/>
      <c r="P65" s="456"/>
    </row>
    <row r="66" spans="1:16" s="490" customFormat="1" ht="15" customHeight="1" thickBot="1">
      <c r="A66" s="554">
        <v>64</v>
      </c>
      <c r="B66" s="501"/>
      <c r="C66" s="564"/>
      <c r="D66" s="514"/>
      <c r="E66" s="518"/>
      <c r="F66" s="556"/>
      <c r="G66" s="556"/>
      <c r="H66" s="557"/>
      <c r="I66" s="558"/>
      <c r="J66" s="559"/>
      <c r="K66" s="559"/>
      <c r="L66" s="560"/>
      <c r="M66" s="488"/>
      <c r="N66" s="489"/>
      <c r="O66" s="489"/>
      <c r="P66" s="456"/>
    </row>
    <row r="67" spans="1:15" s="490" customFormat="1" ht="15" customHeight="1">
      <c r="A67" s="469">
        <v>65</v>
      </c>
      <c r="B67" s="470"/>
      <c r="C67" s="566"/>
      <c r="D67" s="503"/>
      <c r="E67" s="504"/>
      <c r="F67" s="567"/>
      <c r="G67" s="505"/>
      <c r="H67" s="506"/>
      <c r="I67" s="507"/>
      <c r="J67" s="568"/>
      <c r="K67" s="508"/>
      <c r="L67" s="509"/>
      <c r="M67" s="488"/>
      <c r="N67" s="489"/>
      <c r="O67" s="489"/>
    </row>
    <row r="68" spans="1:15" s="490" customFormat="1" ht="15" customHeight="1">
      <c r="A68" s="477">
        <v>66</v>
      </c>
      <c r="B68" s="478"/>
      <c r="C68" s="569" t="s">
        <v>1459</v>
      </c>
      <c r="D68" s="514"/>
      <c r="E68" s="515"/>
      <c r="F68" s="570"/>
      <c r="G68" s="556"/>
      <c r="H68" s="557"/>
      <c r="I68" s="558"/>
      <c r="J68" s="571"/>
      <c r="K68" s="559"/>
      <c r="L68" s="560"/>
      <c r="M68" s="488"/>
      <c r="N68" s="489"/>
      <c r="O68" s="489"/>
    </row>
    <row r="69" spans="1:15" s="490" customFormat="1" ht="15" customHeight="1">
      <c r="A69" s="477">
        <v>67</v>
      </c>
      <c r="B69" s="478"/>
      <c r="C69" s="479" t="s">
        <v>1460</v>
      </c>
      <c r="D69" s="480">
        <v>3</v>
      </c>
      <c r="E69" s="479" t="s">
        <v>1456</v>
      </c>
      <c r="F69" s="496">
        <v>0</v>
      </c>
      <c r="G69" s="482">
        <f aca="true" t="shared" si="9" ref="G69:G75">F69*D69</f>
        <v>0</v>
      </c>
      <c r="H69" s="491">
        <v>0</v>
      </c>
      <c r="I69" s="484">
        <f aca="true" t="shared" si="10" ref="I69:I74">H69*D69</f>
        <v>0</v>
      </c>
      <c r="J69" s="552">
        <v>0</v>
      </c>
      <c r="K69" s="486">
        <f aca="true" t="shared" si="11" ref="K69:K74">J69*D69</f>
        <v>0</v>
      </c>
      <c r="L69" s="487">
        <f aca="true" t="shared" si="12" ref="L69:L76">SUM(G69,I69,K69)</f>
        <v>0</v>
      </c>
      <c r="M69" s="488"/>
      <c r="N69" s="489"/>
      <c r="O69" s="489"/>
    </row>
    <row r="70" spans="1:15" s="490" customFormat="1" ht="15" customHeight="1">
      <c r="A70" s="477">
        <v>68</v>
      </c>
      <c r="B70" s="478"/>
      <c r="C70" s="479" t="s">
        <v>1461</v>
      </c>
      <c r="D70" s="480">
        <v>1</v>
      </c>
      <c r="E70" s="481" t="s">
        <v>1456</v>
      </c>
      <c r="F70" s="496">
        <v>0</v>
      </c>
      <c r="G70" s="482">
        <f t="shared" si="9"/>
        <v>0</v>
      </c>
      <c r="H70" s="491">
        <v>0</v>
      </c>
      <c r="I70" s="484">
        <f t="shared" si="10"/>
        <v>0</v>
      </c>
      <c r="J70" s="552">
        <v>0</v>
      </c>
      <c r="K70" s="486">
        <f t="shared" si="11"/>
        <v>0</v>
      </c>
      <c r="L70" s="487">
        <f t="shared" si="12"/>
        <v>0</v>
      </c>
      <c r="M70" s="488"/>
      <c r="N70" s="489"/>
      <c r="O70" s="489"/>
    </row>
    <row r="71" spans="1:15" s="490" customFormat="1" ht="15" customHeight="1">
      <c r="A71" s="477">
        <v>69</v>
      </c>
      <c r="B71" s="478"/>
      <c r="C71" s="572" t="s">
        <v>1462</v>
      </c>
      <c r="D71" s="480">
        <v>1</v>
      </c>
      <c r="E71" s="479" t="s">
        <v>697</v>
      </c>
      <c r="F71" s="496">
        <v>0</v>
      </c>
      <c r="G71" s="482">
        <f>F71*D71</f>
        <v>0</v>
      </c>
      <c r="H71" s="491">
        <v>0</v>
      </c>
      <c r="I71" s="484">
        <f>H71*D71</f>
        <v>0</v>
      </c>
      <c r="J71" s="486">
        <v>0</v>
      </c>
      <c r="K71" s="486">
        <f>J71*D71</f>
        <v>0</v>
      </c>
      <c r="L71" s="487">
        <f>SUM(G71,I71,K71)</f>
        <v>0</v>
      </c>
      <c r="M71" s="488"/>
      <c r="N71" s="489"/>
      <c r="O71" s="489"/>
    </row>
    <row r="72" spans="1:15" s="490" customFormat="1" ht="15" customHeight="1">
      <c r="A72" s="477">
        <v>70</v>
      </c>
      <c r="B72" s="478"/>
      <c r="C72" s="573" t="s">
        <v>1463</v>
      </c>
      <c r="D72" s="480">
        <v>4</v>
      </c>
      <c r="E72" s="481" t="s">
        <v>1456</v>
      </c>
      <c r="F72" s="496">
        <v>0</v>
      </c>
      <c r="G72" s="482">
        <f>F72*D72</f>
        <v>0</v>
      </c>
      <c r="H72" s="491">
        <v>0</v>
      </c>
      <c r="I72" s="484">
        <f>H72*D72</f>
        <v>0</v>
      </c>
      <c r="J72" s="486">
        <v>0</v>
      </c>
      <c r="K72" s="486">
        <f>J72*D72</f>
        <v>0</v>
      </c>
      <c r="L72" s="487">
        <f>SUM(G72,I72,K72)</f>
        <v>0</v>
      </c>
      <c r="M72" s="488"/>
      <c r="N72" s="489"/>
      <c r="O72" s="489"/>
    </row>
    <row r="73" spans="1:15" s="490" customFormat="1" ht="15" customHeight="1">
      <c r="A73" s="477">
        <v>71</v>
      </c>
      <c r="B73" s="478"/>
      <c r="C73" s="573" t="s">
        <v>1464</v>
      </c>
      <c r="D73" s="480">
        <v>4</v>
      </c>
      <c r="E73" s="481" t="s">
        <v>1456</v>
      </c>
      <c r="F73" s="496">
        <v>0</v>
      </c>
      <c r="G73" s="482">
        <f t="shared" si="9"/>
        <v>0</v>
      </c>
      <c r="H73" s="491">
        <v>0</v>
      </c>
      <c r="I73" s="484">
        <f t="shared" si="10"/>
        <v>0</v>
      </c>
      <c r="J73" s="552">
        <v>0</v>
      </c>
      <c r="K73" s="486">
        <f t="shared" si="11"/>
        <v>0</v>
      </c>
      <c r="L73" s="487">
        <f t="shared" si="12"/>
        <v>0</v>
      </c>
      <c r="M73" s="488"/>
      <c r="N73" s="489"/>
      <c r="O73" s="489"/>
    </row>
    <row r="74" spans="1:15" s="490" customFormat="1" ht="15" customHeight="1">
      <c r="A74" s="477">
        <v>72</v>
      </c>
      <c r="B74" s="478"/>
      <c r="C74" s="573" t="s">
        <v>1465</v>
      </c>
      <c r="D74" s="480">
        <v>1</v>
      </c>
      <c r="E74" s="481" t="s">
        <v>1466</v>
      </c>
      <c r="F74" s="496">
        <v>0</v>
      </c>
      <c r="G74" s="482">
        <f t="shared" si="9"/>
        <v>0</v>
      </c>
      <c r="H74" s="491">
        <v>0</v>
      </c>
      <c r="I74" s="484">
        <f t="shared" si="10"/>
        <v>0</v>
      </c>
      <c r="J74" s="552">
        <v>0</v>
      </c>
      <c r="K74" s="486">
        <f t="shared" si="11"/>
        <v>0</v>
      </c>
      <c r="L74" s="487">
        <f t="shared" si="12"/>
        <v>0</v>
      </c>
      <c r="M74" s="488"/>
      <c r="N74" s="489"/>
      <c r="O74" s="489"/>
    </row>
    <row r="75" spans="1:15" s="490" customFormat="1" ht="15" customHeight="1" thickBot="1">
      <c r="A75" s="492">
        <v>73</v>
      </c>
      <c r="B75" s="493"/>
      <c r="C75" s="563" t="s">
        <v>1467</v>
      </c>
      <c r="D75" s="495">
        <v>1</v>
      </c>
      <c r="E75" s="510" t="s">
        <v>1456</v>
      </c>
      <c r="F75" s="496">
        <v>0</v>
      </c>
      <c r="G75" s="497">
        <f t="shared" si="9"/>
        <v>0</v>
      </c>
      <c r="H75" s="511">
        <v>0</v>
      </c>
      <c r="I75" s="498">
        <f>H75*D75</f>
        <v>0</v>
      </c>
      <c r="J75" s="574">
        <v>0</v>
      </c>
      <c r="K75" s="499">
        <f>J75*D75</f>
        <v>0</v>
      </c>
      <c r="L75" s="500">
        <f>SUM(G75,I75,K75)</f>
        <v>0</v>
      </c>
      <c r="M75" s="488"/>
      <c r="N75" s="489"/>
      <c r="O75" s="489"/>
    </row>
    <row r="76" spans="1:15" s="490" customFormat="1" ht="15" customHeight="1">
      <c r="A76" s="469">
        <v>74</v>
      </c>
      <c r="B76" s="470"/>
      <c r="C76" s="471" t="s">
        <v>1468</v>
      </c>
      <c r="D76" s="503"/>
      <c r="E76" s="504"/>
      <c r="F76" s="567"/>
      <c r="G76" s="545">
        <f>SUM(G69:G75)</f>
        <v>0</v>
      </c>
      <c r="H76" s="546"/>
      <c r="I76" s="547">
        <f>SUM(I69:I74)</f>
        <v>0</v>
      </c>
      <c r="J76" s="575"/>
      <c r="K76" s="548">
        <f>SUM(K69:K74)</f>
        <v>0</v>
      </c>
      <c r="L76" s="549">
        <f t="shared" si="12"/>
        <v>0</v>
      </c>
      <c r="M76" s="488"/>
      <c r="N76" s="489"/>
      <c r="O76" s="489"/>
    </row>
    <row r="77" spans="1:15" s="490" customFormat="1" ht="15" customHeight="1" thickBot="1">
      <c r="A77" s="492">
        <v>75</v>
      </c>
      <c r="B77" s="493"/>
      <c r="C77" s="563"/>
      <c r="D77" s="495"/>
      <c r="E77" s="510"/>
      <c r="F77" s="497"/>
      <c r="G77" s="497"/>
      <c r="H77" s="557"/>
      <c r="I77" s="558"/>
      <c r="J77" s="571"/>
      <c r="K77" s="559"/>
      <c r="L77" s="560"/>
      <c r="M77" s="488"/>
      <c r="N77" s="489"/>
      <c r="O77" s="489"/>
    </row>
    <row r="78" spans="1:15" s="490" customFormat="1" ht="15" customHeight="1">
      <c r="A78" s="469">
        <v>76</v>
      </c>
      <c r="B78" s="470"/>
      <c r="C78" s="576"/>
      <c r="D78" s="503"/>
      <c r="E78" s="504"/>
      <c r="F78" s="567"/>
      <c r="G78" s="507"/>
      <c r="H78" s="506"/>
      <c r="I78" s="507"/>
      <c r="J78" s="568"/>
      <c r="K78" s="508"/>
      <c r="L78" s="509"/>
      <c r="M78" s="488"/>
      <c r="N78" s="489"/>
      <c r="O78" s="489"/>
    </row>
    <row r="79" spans="1:15" s="490" customFormat="1" ht="15" customHeight="1">
      <c r="A79" s="477">
        <v>77</v>
      </c>
      <c r="B79" s="478"/>
      <c r="C79" s="530" t="s">
        <v>1469</v>
      </c>
      <c r="D79" s="530"/>
      <c r="E79" s="577"/>
      <c r="F79" s="578"/>
      <c r="G79" s="579">
        <f>SUM(G47:G52,G60,G65,G76)</f>
        <v>0</v>
      </c>
      <c r="H79" s="535"/>
      <c r="I79" s="580">
        <f>SUM(I47:I52,I60,I65,I76)</f>
        <v>0</v>
      </c>
      <c r="J79" s="581"/>
      <c r="K79" s="582">
        <f>SUM(K47:K52,K60,K65,K76)</f>
        <v>0</v>
      </c>
      <c r="L79" s="583">
        <f>SUM(G79,I79,K79)</f>
        <v>0</v>
      </c>
      <c r="M79" s="488"/>
      <c r="N79" s="489"/>
      <c r="O79" s="489"/>
    </row>
    <row r="80" spans="1:15" s="490" customFormat="1" ht="15" customHeight="1">
      <c r="A80" s="477">
        <v>78</v>
      </c>
      <c r="B80" s="478"/>
      <c r="C80" s="530"/>
      <c r="D80" s="530"/>
      <c r="E80" s="577"/>
      <c r="F80" s="578"/>
      <c r="G80" s="534"/>
      <c r="H80" s="535"/>
      <c r="I80" s="536"/>
      <c r="J80" s="581"/>
      <c r="K80" s="537"/>
      <c r="L80" s="538"/>
      <c r="M80" s="488"/>
      <c r="N80" s="489"/>
      <c r="O80" s="489"/>
    </row>
    <row r="81" spans="1:15" s="490" customFormat="1" ht="15" customHeight="1">
      <c r="A81" s="477">
        <v>79</v>
      </c>
      <c r="B81" s="478"/>
      <c r="C81" s="555" t="s">
        <v>1470</v>
      </c>
      <c r="D81" s="480"/>
      <c r="E81" s="481"/>
      <c r="F81" s="584"/>
      <c r="G81" s="482"/>
      <c r="H81" s="491"/>
      <c r="I81" s="484"/>
      <c r="J81" s="552"/>
      <c r="K81" s="486"/>
      <c r="L81" s="487"/>
      <c r="M81" s="488"/>
      <c r="N81" s="489"/>
      <c r="O81" s="489"/>
    </row>
    <row r="82" spans="1:15" s="490" customFormat="1" ht="15" customHeight="1">
      <c r="A82" s="477">
        <v>80</v>
      </c>
      <c r="B82" s="478"/>
      <c r="C82" s="555"/>
      <c r="D82" s="585"/>
      <c r="E82" s="586"/>
      <c r="F82" s="587"/>
      <c r="G82" s="588"/>
      <c r="H82" s="589"/>
      <c r="I82" s="590"/>
      <c r="J82" s="591"/>
      <c r="K82" s="592"/>
      <c r="L82" s="593"/>
      <c r="M82" s="488"/>
      <c r="N82" s="489"/>
      <c r="O82" s="489"/>
    </row>
    <row r="83" spans="1:15" s="490" customFormat="1" ht="15" customHeight="1">
      <c r="A83" s="594">
        <v>81</v>
      </c>
      <c r="B83" s="527"/>
      <c r="C83" s="595"/>
      <c r="D83" s="585"/>
      <c r="E83" s="586"/>
      <c r="F83" s="587"/>
      <c r="G83" s="588"/>
      <c r="H83" s="589"/>
      <c r="I83" s="590"/>
      <c r="J83" s="591"/>
      <c r="K83" s="592"/>
      <c r="L83" s="593"/>
      <c r="M83" s="488"/>
      <c r="N83" s="489"/>
      <c r="O83" s="489"/>
    </row>
    <row r="84" spans="1:15" ht="15" customHeight="1" thickBot="1">
      <c r="A84" s="492">
        <v>82</v>
      </c>
      <c r="B84" s="493"/>
      <c r="C84" s="596" t="s">
        <v>24</v>
      </c>
      <c r="D84" s="597"/>
      <c r="E84" s="598"/>
      <c r="F84" s="599"/>
      <c r="G84" s="600"/>
      <c r="H84" s="511"/>
      <c r="I84" s="498"/>
      <c r="J84" s="574"/>
      <c r="K84" s="499"/>
      <c r="L84" s="500"/>
      <c r="M84" s="488"/>
      <c r="N84" s="489"/>
      <c r="O84" s="489"/>
    </row>
    <row r="85" ht="19.5" customHeight="1"/>
    <row r="86" ht="19.5" customHeight="1"/>
    <row r="87" ht="19.5" customHeight="1">
      <c r="L87" s="604"/>
    </row>
    <row r="88" ht="19.5" customHeight="1"/>
    <row r="89" ht="19.5" customHeight="1"/>
    <row r="90" ht="19.5" customHeight="1"/>
    <row r="91" ht="19.5" customHeight="1"/>
    <row r="92" ht="19.5" customHeight="1"/>
  </sheetData>
  <sheetProtection password="F116" sheet="1" objects="1" scenarios="1"/>
  <mergeCells count="1">
    <mergeCell ref="C1:L1"/>
  </mergeCells>
  <printOptions/>
  <pageMargins left="0.7086614173228347" right="0.7086614173228347" top="0.7874015748031497" bottom="0.7874015748031497" header="0.31496062992125984" footer="0.31496062992125984"/>
  <pageSetup fitToHeight="0" fitToWidth="1" orientation="landscape"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BR53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3.5"/>
  <cols>
    <col min="1" max="1" width="7.140625" style="0" customWidth="1"/>
    <col min="2" max="2" width="1.421875" style="0" customWidth="1"/>
    <col min="3" max="3" width="3.57421875" style="0" customWidth="1"/>
    <col min="4" max="4" width="3.7109375" style="0" customWidth="1"/>
    <col min="5" max="5" width="14.7109375" style="0" customWidth="1"/>
    <col min="6" max="6" width="64.28125" style="0" customWidth="1"/>
    <col min="7" max="7" width="7.421875" style="0" customWidth="1"/>
    <col min="8" max="8" width="9.57421875" style="0" customWidth="1"/>
    <col min="9" max="9" width="10.8515625" style="100" customWidth="1"/>
    <col min="10" max="10" width="20.140625" style="0" customWidth="1"/>
    <col min="11" max="11" width="13.28125" style="0" customWidth="1"/>
    <col min="13" max="18" width="0" style="0" hidden="1" customWidth="1"/>
    <col min="19" max="19" width="7.00390625" style="0" hidden="1" customWidth="1"/>
    <col min="20" max="20" width="25.42187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0" style="0" hidden="1" customWidth="1"/>
  </cols>
  <sheetData>
    <row r="1" spans="1:70" ht="21.75" customHeight="1">
      <c r="A1" s="16"/>
      <c r="B1" s="251"/>
      <c r="C1" s="251"/>
      <c r="D1" s="250" t="s">
        <v>1</v>
      </c>
      <c r="E1" s="251"/>
      <c r="F1" s="252" t="s">
        <v>1180</v>
      </c>
      <c r="G1" s="380" t="s">
        <v>1181</v>
      </c>
      <c r="H1" s="380"/>
      <c r="I1" s="257"/>
      <c r="J1" s="252" t="s">
        <v>1182</v>
      </c>
      <c r="K1" s="250" t="s">
        <v>99</v>
      </c>
      <c r="L1" s="252" t="s">
        <v>1183</v>
      </c>
      <c r="M1" s="252"/>
      <c r="N1" s="252"/>
      <c r="O1" s="252"/>
      <c r="P1" s="252"/>
      <c r="Q1" s="252"/>
      <c r="R1" s="252"/>
      <c r="S1" s="252"/>
      <c r="T1" s="252"/>
      <c r="U1" s="248"/>
      <c r="V1" s="24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40"/>
      <c r="M2" s="340"/>
      <c r="N2" s="340"/>
      <c r="O2" s="340"/>
      <c r="P2" s="340"/>
      <c r="Q2" s="340"/>
      <c r="R2" s="340"/>
      <c r="S2" s="340"/>
      <c r="T2" s="340"/>
      <c r="U2" s="340"/>
      <c r="V2" s="340"/>
      <c r="AT2" s="18" t="s">
        <v>95</v>
      </c>
    </row>
    <row r="3" spans="2:46" ht="6.75" customHeight="1">
      <c r="B3" s="19"/>
      <c r="C3" s="20"/>
      <c r="D3" s="20"/>
      <c r="E3" s="20"/>
      <c r="F3" s="20"/>
      <c r="G3" s="20"/>
      <c r="H3" s="20"/>
      <c r="I3" s="101"/>
      <c r="J3" s="20"/>
      <c r="K3" s="21"/>
      <c r="AT3" s="18" t="s">
        <v>79</v>
      </c>
    </row>
    <row r="4" spans="2:46" ht="36.75" customHeight="1">
      <c r="B4" s="22"/>
      <c r="C4" s="23"/>
      <c r="D4" s="24" t="s">
        <v>100</v>
      </c>
      <c r="E4" s="23"/>
      <c r="F4" s="23"/>
      <c r="G4" s="23"/>
      <c r="H4" s="23"/>
      <c r="I4" s="102"/>
      <c r="J4" s="23"/>
      <c r="K4" s="25"/>
      <c r="M4" s="26" t="s">
        <v>10</v>
      </c>
      <c r="AT4" s="18" t="s">
        <v>4</v>
      </c>
    </row>
    <row r="5" spans="2:11" ht="6.75" customHeight="1">
      <c r="B5" s="22"/>
      <c r="C5" s="23"/>
      <c r="D5" s="23"/>
      <c r="E5" s="23"/>
      <c r="F5" s="23"/>
      <c r="G5" s="23"/>
      <c r="H5" s="23"/>
      <c r="I5" s="102"/>
      <c r="J5" s="23"/>
      <c r="K5" s="25"/>
    </row>
    <row r="6" spans="2:11" ht="15">
      <c r="B6" s="22"/>
      <c r="C6" s="23"/>
      <c r="D6" s="31" t="s">
        <v>16</v>
      </c>
      <c r="E6" s="23"/>
      <c r="F6" s="23"/>
      <c r="G6" s="23"/>
      <c r="H6" s="23"/>
      <c r="I6" s="102"/>
      <c r="J6" s="23"/>
      <c r="K6" s="25"/>
    </row>
    <row r="7" spans="2:11" ht="20.25" customHeight="1">
      <c r="B7" s="22"/>
      <c r="C7" s="23"/>
      <c r="D7" s="23"/>
      <c r="E7" s="381" t="str">
        <f>'Rekapitulace stavby'!K6</f>
        <v>PARKOVIŠTĚ OA U BUDOVY B, KZ a.s. - NEMOCNICE MOST, o.z.</v>
      </c>
      <c r="F7" s="373"/>
      <c r="G7" s="373"/>
      <c r="H7" s="373"/>
      <c r="I7" s="102"/>
      <c r="J7" s="23"/>
      <c r="K7" s="25"/>
    </row>
    <row r="8" spans="2:11" ht="15">
      <c r="B8" s="22"/>
      <c r="C8" s="23"/>
      <c r="D8" s="31" t="s">
        <v>101</v>
      </c>
      <c r="E8" s="23"/>
      <c r="F8" s="23"/>
      <c r="G8" s="23"/>
      <c r="H8" s="23"/>
      <c r="I8" s="102"/>
      <c r="J8" s="23"/>
      <c r="K8" s="25"/>
    </row>
    <row r="9" spans="2:11" s="1" customFormat="1" ht="20.25" customHeight="1">
      <c r="B9" s="35"/>
      <c r="C9" s="36"/>
      <c r="D9" s="36"/>
      <c r="E9" s="381" t="s">
        <v>1053</v>
      </c>
      <c r="F9" s="366"/>
      <c r="G9" s="366"/>
      <c r="H9" s="366"/>
      <c r="I9" s="103"/>
      <c r="J9" s="36"/>
      <c r="K9" s="39"/>
    </row>
    <row r="10" spans="2:11" s="1" customFormat="1" ht="15">
      <c r="B10" s="35"/>
      <c r="C10" s="36"/>
      <c r="D10" s="31" t="s">
        <v>1054</v>
      </c>
      <c r="E10" s="36"/>
      <c r="F10" s="36"/>
      <c r="G10" s="36"/>
      <c r="H10" s="36"/>
      <c r="I10" s="103"/>
      <c r="J10" s="36"/>
      <c r="K10" s="39"/>
    </row>
    <row r="11" spans="2:11" s="1" customFormat="1" ht="36.75" customHeight="1">
      <c r="B11" s="35"/>
      <c r="C11" s="36"/>
      <c r="D11" s="36"/>
      <c r="E11" s="382" t="s">
        <v>1055</v>
      </c>
      <c r="F11" s="366"/>
      <c r="G11" s="366"/>
      <c r="H11" s="366"/>
      <c r="I11" s="103"/>
      <c r="J11" s="36"/>
      <c r="K11" s="39"/>
    </row>
    <row r="12" spans="2:11" s="1" customFormat="1" ht="13.5">
      <c r="B12" s="35"/>
      <c r="C12" s="36"/>
      <c r="D12" s="36"/>
      <c r="E12" s="36"/>
      <c r="F12" s="36"/>
      <c r="G12" s="36"/>
      <c r="H12" s="36"/>
      <c r="I12" s="103"/>
      <c r="J12" s="36"/>
      <c r="K12" s="39"/>
    </row>
    <row r="13" spans="2:11" s="1" customFormat="1" ht="14.25" customHeight="1">
      <c r="B13" s="35"/>
      <c r="C13" s="36"/>
      <c r="D13" s="31" t="s">
        <v>19</v>
      </c>
      <c r="E13" s="36"/>
      <c r="F13" s="29" t="s">
        <v>20</v>
      </c>
      <c r="G13" s="36"/>
      <c r="H13" s="36"/>
      <c r="I13" s="104" t="s">
        <v>21</v>
      </c>
      <c r="J13" s="29" t="s">
        <v>20</v>
      </c>
      <c r="K13" s="39"/>
    </row>
    <row r="14" spans="2:11" s="1" customFormat="1" ht="14.25" customHeight="1">
      <c r="B14" s="35"/>
      <c r="C14" s="36"/>
      <c r="D14" s="31" t="s">
        <v>23</v>
      </c>
      <c r="E14" s="36"/>
      <c r="F14" s="29" t="s">
        <v>24</v>
      </c>
      <c r="G14" s="36"/>
      <c r="H14" s="36"/>
      <c r="I14" s="104" t="s">
        <v>25</v>
      </c>
      <c r="J14" s="105" t="str">
        <f>'Rekapitulace stavby'!AN8</f>
        <v>12.4.2016</v>
      </c>
      <c r="K14" s="39"/>
    </row>
    <row r="15" spans="2:11" s="1" customFormat="1" ht="10.5" customHeight="1">
      <c r="B15" s="35"/>
      <c r="C15" s="36"/>
      <c r="D15" s="36"/>
      <c r="E15" s="36"/>
      <c r="F15" s="36"/>
      <c r="G15" s="36"/>
      <c r="H15" s="36"/>
      <c r="I15" s="103"/>
      <c r="J15" s="36"/>
      <c r="K15" s="39"/>
    </row>
    <row r="16" spans="2:11" s="1" customFormat="1" ht="14.25" customHeight="1">
      <c r="B16" s="35"/>
      <c r="C16" s="36"/>
      <c r="D16" s="31" t="s">
        <v>29</v>
      </c>
      <c r="E16" s="36"/>
      <c r="F16" s="36"/>
      <c r="G16" s="36"/>
      <c r="H16" s="36"/>
      <c r="I16" s="104" t="s">
        <v>30</v>
      </c>
      <c r="J16" s="29" t="s">
        <v>20</v>
      </c>
      <c r="K16" s="39"/>
    </row>
    <row r="17" spans="2:11" s="1" customFormat="1" ht="18" customHeight="1">
      <c r="B17" s="35"/>
      <c r="C17" s="36"/>
      <c r="D17" s="36"/>
      <c r="E17" s="29" t="s">
        <v>31</v>
      </c>
      <c r="F17" s="36"/>
      <c r="G17" s="36"/>
      <c r="H17" s="36"/>
      <c r="I17" s="104" t="s">
        <v>32</v>
      </c>
      <c r="J17" s="29" t="s">
        <v>20</v>
      </c>
      <c r="K17" s="39"/>
    </row>
    <row r="18" spans="2:11" s="1" customFormat="1" ht="6.75" customHeight="1">
      <c r="B18" s="35"/>
      <c r="C18" s="36"/>
      <c r="D18" s="36"/>
      <c r="E18" s="36"/>
      <c r="F18" s="36"/>
      <c r="G18" s="36"/>
      <c r="H18" s="36"/>
      <c r="I18" s="103"/>
      <c r="J18" s="36"/>
      <c r="K18" s="39"/>
    </row>
    <row r="19" spans="2:11" s="1" customFormat="1" ht="14.25" customHeight="1">
      <c r="B19" s="35"/>
      <c r="C19" s="36"/>
      <c r="D19" s="31" t="s">
        <v>33</v>
      </c>
      <c r="E19" s="36"/>
      <c r="F19" s="36"/>
      <c r="G19" s="36"/>
      <c r="H19" s="36"/>
      <c r="I19" s="104" t="s">
        <v>30</v>
      </c>
      <c r="J19" s="29">
        <f>IF('Rekapitulace stavby'!AN13="Vyplň údaj","",IF('Rekapitulace stavby'!AN13="","",'Rekapitulace stavby'!AN13))</f>
      </c>
      <c r="K19" s="39"/>
    </row>
    <row r="20" spans="2:11" s="1" customFormat="1" ht="18" customHeight="1">
      <c r="B20" s="35"/>
      <c r="C20" s="36"/>
      <c r="D20" s="36"/>
      <c r="E20" s="29">
        <f>IF('Rekapitulace stavby'!E14="Vyplň údaj","",IF('Rekapitulace stavby'!E14="","",'Rekapitulace stavby'!E14))</f>
      </c>
      <c r="F20" s="36"/>
      <c r="G20" s="36"/>
      <c r="H20" s="36"/>
      <c r="I20" s="104" t="s">
        <v>32</v>
      </c>
      <c r="J20" s="29">
        <f>IF('Rekapitulace stavby'!AN14="Vyplň údaj","",IF('Rekapitulace stavby'!AN14="","",'Rekapitulace stavby'!AN14))</f>
      </c>
      <c r="K20" s="39"/>
    </row>
    <row r="21" spans="2:11" s="1" customFormat="1" ht="6.75" customHeight="1">
      <c r="B21" s="35"/>
      <c r="C21" s="36"/>
      <c r="D21" s="36"/>
      <c r="E21" s="36"/>
      <c r="F21" s="36"/>
      <c r="G21" s="36"/>
      <c r="H21" s="36"/>
      <c r="I21" s="103"/>
      <c r="J21" s="36"/>
      <c r="K21" s="39"/>
    </row>
    <row r="22" spans="2:11" s="1" customFormat="1" ht="14.25" customHeight="1">
      <c r="B22" s="35"/>
      <c r="C22" s="36"/>
      <c r="D22" s="31" t="s">
        <v>35</v>
      </c>
      <c r="E22" s="36"/>
      <c r="F22" s="36"/>
      <c r="G22" s="36"/>
      <c r="H22" s="36"/>
      <c r="I22" s="104" t="s">
        <v>30</v>
      </c>
      <c r="J22" s="29">
        <f>IF('Rekapitulace stavby'!AN16="","",'Rekapitulace stavby'!AN16)</f>
      </c>
      <c r="K22" s="39"/>
    </row>
    <row r="23" spans="2:11" s="1" customFormat="1" ht="18" customHeight="1">
      <c r="B23" s="35"/>
      <c r="C23" s="36"/>
      <c r="D23" s="36"/>
      <c r="E23" s="29" t="str">
        <f>IF('Rekapitulace stavby'!E17="","",'Rekapitulace stavby'!E17)</f>
        <v> </v>
      </c>
      <c r="F23" s="36"/>
      <c r="G23" s="36"/>
      <c r="H23" s="36"/>
      <c r="I23" s="104" t="s">
        <v>32</v>
      </c>
      <c r="J23" s="29">
        <f>IF('Rekapitulace stavby'!AN17="","",'Rekapitulace stavby'!AN17)</f>
      </c>
      <c r="K23" s="39"/>
    </row>
    <row r="24" spans="2:11" s="1" customFormat="1" ht="6.75" customHeight="1">
      <c r="B24" s="35"/>
      <c r="C24" s="36"/>
      <c r="D24" s="36"/>
      <c r="E24" s="36"/>
      <c r="F24" s="36"/>
      <c r="G24" s="36"/>
      <c r="H24" s="36"/>
      <c r="I24" s="103"/>
      <c r="J24" s="36"/>
      <c r="K24" s="39"/>
    </row>
    <row r="25" spans="2:11" s="1" customFormat="1" ht="14.25" customHeight="1">
      <c r="B25" s="35"/>
      <c r="C25" s="36"/>
      <c r="D25" s="31" t="s">
        <v>37</v>
      </c>
      <c r="E25" s="36"/>
      <c r="F25" s="36"/>
      <c r="G25" s="36"/>
      <c r="H25" s="36"/>
      <c r="I25" s="103"/>
      <c r="J25" s="36"/>
      <c r="K25" s="39"/>
    </row>
    <row r="26" spans="2:11" s="7" customFormat="1" ht="20.25" customHeight="1">
      <c r="B26" s="106"/>
      <c r="C26" s="107"/>
      <c r="D26" s="107"/>
      <c r="E26" s="376" t="s">
        <v>20</v>
      </c>
      <c r="F26" s="383"/>
      <c r="G26" s="383"/>
      <c r="H26" s="383"/>
      <c r="I26" s="108"/>
      <c r="J26" s="107"/>
      <c r="K26" s="109"/>
    </row>
    <row r="27" spans="2:11" s="1" customFormat="1" ht="6.75" customHeight="1">
      <c r="B27" s="35"/>
      <c r="C27" s="36"/>
      <c r="D27" s="36"/>
      <c r="E27" s="36"/>
      <c r="F27" s="36"/>
      <c r="G27" s="36"/>
      <c r="H27" s="36"/>
      <c r="I27" s="103"/>
      <c r="J27" s="36"/>
      <c r="K27" s="39"/>
    </row>
    <row r="28" spans="2:11" s="1" customFormat="1" ht="6.75" customHeight="1">
      <c r="B28" s="35"/>
      <c r="C28" s="36"/>
      <c r="D28" s="62"/>
      <c r="E28" s="62"/>
      <c r="F28" s="62"/>
      <c r="G28" s="62"/>
      <c r="H28" s="62"/>
      <c r="I28" s="110"/>
      <c r="J28" s="62"/>
      <c r="K28" s="111"/>
    </row>
    <row r="29" spans="2:11" s="1" customFormat="1" ht="24.75" customHeight="1">
      <c r="B29" s="35"/>
      <c r="C29" s="36"/>
      <c r="D29" s="112" t="s">
        <v>38</v>
      </c>
      <c r="E29" s="36"/>
      <c r="F29" s="36"/>
      <c r="G29" s="36"/>
      <c r="H29" s="36"/>
      <c r="I29" s="103"/>
      <c r="J29" s="113">
        <f>ROUND(J86,2)</f>
        <v>0</v>
      </c>
      <c r="K29" s="39"/>
    </row>
    <row r="30" spans="2:11" s="1" customFormat="1" ht="6.75" customHeight="1">
      <c r="B30" s="35"/>
      <c r="C30" s="36"/>
      <c r="D30" s="62"/>
      <c r="E30" s="62"/>
      <c r="F30" s="62"/>
      <c r="G30" s="62"/>
      <c r="H30" s="62"/>
      <c r="I30" s="110"/>
      <c r="J30" s="62"/>
      <c r="K30" s="111"/>
    </row>
    <row r="31" spans="2:11" s="1" customFormat="1" ht="14.25" customHeight="1">
      <c r="B31" s="35"/>
      <c r="C31" s="36"/>
      <c r="D31" s="36"/>
      <c r="E31" s="36"/>
      <c r="F31" s="40" t="s">
        <v>40</v>
      </c>
      <c r="G31" s="36"/>
      <c r="H31" s="36"/>
      <c r="I31" s="114" t="s">
        <v>39</v>
      </c>
      <c r="J31" s="40" t="s">
        <v>41</v>
      </c>
      <c r="K31" s="39"/>
    </row>
    <row r="32" spans="2:11" s="1" customFormat="1" ht="14.25" customHeight="1">
      <c r="B32" s="35"/>
      <c r="C32" s="36"/>
      <c r="D32" s="43" t="s">
        <v>42</v>
      </c>
      <c r="E32" s="43" t="s">
        <v>43</v>
      </c>
      <c r="F32" s="115">
        <f>ROUND(SUM(BE86:BE149),2)</f>
        <v>0</v>
      </c>
      <c r="G32" s="36"/>
      <c r="H32" s="36"/>
      <c r="I32" s="116">
        <v>0.21</v>
      </c>
      <c r="J32" s="115">
        <f>ROUND(ROUND((SUM(BE86:BE149)),2)*I32,2)</f>
        <v>0</v>
      </c>
      <c r="K32" s="39"/>
    </row>
    <row r="33" spans="2:11" s="1" customFormat="1" ht="14.25" customHeight="1">
      <c r="B33" s="35"/>
      <c r="C33" s="36"/>
      <c r="D33" s="36"/>
      <c r="E33" s="43" t="s">
        <v>44</v>
      </c>
      <c r="F33" s="115">
        <f>ROUND(SUM(BF86:BF149),2)</f>
        <v>0</v>
      </c>
      <c r="G33" s="36"/>
      <c r="H33" s="36"/>
      <c r="I33" s="116">
        <v>0.15</v>
      </c>
      <c r="J33" s="115">
        <f>ROUND(ROUND((SUM(BF86:BF149)),2)*I33,2)</f>
        <v>0</v>
      </c>
      <c r="K33" s="39"/>
    </row>
    <row r="34" spans="2:11" s="1" customFormat="1" ht="14.25" customHeight="1" hidden="1">
      <c r="B34" s="35"/>
      <c r="C34" s="36"/>
      <c r="D34" s="36"/>
      <c r="E34" s="43" t="s">
        <v>45</v>
      </c>
      <c r="F34" s="115">
        <f>ROUND(SUM(BG86:BG149),2)</f>
        <v>0</v>
      </c>
      <c r="G34" s="36"/>
      <c r="H34" s="36"/>
      <c r="I34" s="116">
        <v>0.21</v>
      </c>
      <c r="J34" s="115">
        <v>0</v>
      </c>
      <c r="K34" s="39"/>
    </row>
    <row r="35" spans="2:11" s="1" customFormat="1" ht="14.25" customHeight="1" hidden="1">
      <c r="B35" s="35"/>
      <c r="C35" s="36"/>
      <c r="D35" s="36"/>
      <c r="E35" s="43" t="s">
        <v>46</v>
      </c>
      <c r="F35" s="115">
        <f>ROUND(SUM(BH86:BH149),2)</f>
        <v>0</v>
      </c>
      <c r="G35" s="36"/>
      <c r="H35" s="36"/>
      <c r="I35" s="116">
        <v>0.15</v>
      </c>
      <c r="J35" s="115">
        <v>0</v>
      </c>
      <c r="K35" s="39"/>
    </row>
    <row r="36" spans="2:11" s="1" customFormat="1" ht="14.25" customHeight="1" hidden="1">
      <c r="B36" s="35"/>
      <c r="C36" s="36"/>
      <c r="D36" s="36"/>
      <c r="E36" s="43" t="s">
        <v>47</v>
      </c>
      <c r="F36" s="115">
        <f>ROUND(SUM(BI86:BI149),2)</f>
        <v>0</v>
      </c>
      <c r="G36" s="36"/>
      <c r="H36" s="36"/>
      <c r="I36" s="116">
        <v>0</v>
      </c>
      <c r="J36" s="115">
        <v>0</v>
      </c>
      <c r="K36" s="39"/>
    </row>
    <row r="37" spans="2:11" s="1" customFormat="1" ht="6.75" customHeight="1">
      <c r="B37" s="35"/>
      <c r="C37" s="36"/>
      <c r="D37" s="36"/>
      <c r="E37" s="36"/>
      <c r="F37" s="36"/>
      <c r="G37" s="36"/>
      <c r="H37" s="36"/>
      <c r="I37" s="103"/>
      <c r="J37" s="36"/>
      <c r="K37" s="39"/>
    </row>
    <row r="38" spans="2:11" s="1" customFormat="1" ht="24.75" customHeight="1">
      <c r="B38" s="35"/>
      <c r="C38" s="117"/>
      <c r="D38" s="118" t="s">
        <v>48</v>
      </c>
      <c r="E38" s="66"/>
      <c r="F38" s="66"/>
      <c r="G38" s="119" t="s">
        <v>49</v>
      </c>
      <c r="H38" s="120" t="s">
        <v>50</v>
      </c>
      <c r="I38" s="121"/>
      <c r="J38" s="122">
        <f>SUM(J29:J36)</f>
        <v>0</v>
      </c>
      <c r="K38" s="123"/>
    </row>
    <row r="39" spans="2:11" s="1" customFormat="1" ht="14.25" customHeight="1">
      <c r="B39" s="50"/>
      <c r="C39" s="51"/>
      <c r="D39" s="51"/>
      <c r="E39" s="51"/>
      <c r="F39" s="51"/>
      <c r="G39" s="51"/>
      <c r="H39" s="51"/>
      <c r="I39" s="124"/>
      <c r="J39" s="51"/>
      <c r="K39" s="52"/>
    </row>
    <row r="43" spans="2:11" s="1" customFormat="1" ht="6.75" customHeight="1">
      <c r="B43" s="53"/>
      <c r="C43" s="54"/>
      <c r="D43" s="54"/>
      <c r="E43" s="54"/>
      <c r="F43" s="54"/>
      <c r="G43" s="54"/>
      <c r="H43" s="54"/>
      <c r="I43" s="125"/>
      <c r="J43" s="54"/>
      <c r="K43" s="126"/>
    </row>
    <row r="44" spans="2:11" s="1" customFormat="1" ht="36.75" customHeight="1">
      <c r="B44" s="35"/>
      <c r="C44" s="24" t="s">
        <v>103</v>
      </c>
      <c r="D44" s="36"/>
      <c r="E44" s="36"/>
      <c r="F44" s="36"/>
      <c r="G44" s="36"/>
      <c r="H44" s="36"/>
      <c r="I44" s="103"/>
      <c r="J44" s="36"/>
      <c r="K44" s="39"/>
    </row>
    <row r="45" spans="2:11" s="1" customFormat="1" ht="6.75" customHeight="1">
      <c r="B45" s="35"/>
      <c r="C45" s="36"/>
      <c r="D45" s="36"/>
      <c r="E45" s="36"/>
      <c r="F45" s="36"/>
      <c r="G45" s="36"/>
      <c r="H45" s="36"/>
      <c r="I45" s="103"/>
      <c r="J45" s="36"/>
      <c r="K45" s="39"/>
    </row>
    <row r="46" spans="2:11" s="1" customFormat="1" ht="14.25" customHeight="1">
      <c r="B46" s="35"/>
      <c r="C46" s="31" t="s">
        <v>16</v>
      </c>
      <c r="D46" s="36"/>
      <c r="E46" s="36"/>
      <c r="F46" s="36"/>
      <c r="G46" s="36"/>
      <c r="H46" s="36"/>
      <c r="I46" s="103"/>
      <c r="J46" s="36"/>
      <c r="K46" s="39"/>
    </row>
    <row r="47" spans="2:11" s="1" customFormat="1" ht="20.25" customHeight="1">
      <c r="B47" s="35"/>
      <c r="C47" s="36"/>
      <c r="D47" s="36"/>
      <c r="E47" s="381" t="str">
        <f>E7</f>
        <v>PARKOVIŠTĚ OA U BUDOVY B, KZ a.s. - NEMOCNICE MOST, o.z.</v>
      </c>
      <c r="F47" s="366"/>
      <c r="G47" s="366"/>
      <c r="H47" s="366"/>
      <c r="I47" s="103"/>
      <c r="J47" s="36"/>
      <c r="K47" s="39"/>
    </row>
    <row r="48" spans="2:11" ht="15">
      <c r="B48" s="22"/>
      <c r="C48" s="31" t="s">
        <v>101</v>
      </c>
      <c r="D48" s="23"/>
      <c r="E48" s="23"/>
      <c r="F48" s="23"/>
      <c r="G48" s="23"/>
      <c r="H48" s="23"/>
      <c r="I48" s="102"/>
      <c r="J48" s="23"/>
      <c r="K48" s="25"/>
    </row>
    <row r="49" spans="2:11" s="1" customFormat="1" ht="20.25" customHeight="1">
      <c r="B49" s="35"/>
      <c r="C49" s="36"/>
      <c r="D49" s="36"/>
      <c r="E49" s="381" t="s">
        <v>1053</v>
      </c>
      <c r="F49" s="366"/>
      <c r="G49" s="366"/>
      <c r="H49" s="366"/>
      <c r="I49" s="103"/>
      <c r="J49" s="36"/>
      <c r="K49" s="39"/>
    </row>
    <row r="50" spans="2:11" s="1" customFormat="1" ht="14.25" customHeight="1">
      <c r="B50" s="35"/>
      <c r="C50" s="31" t="s">
        <v>1054</v>
      </c>
      <c r="D50" s="36"/>
      <c r="E50" s="36"/>
      <c r="F50" s="36"/>
      <c r="G50" s="36"/>
      <c r="H50" s="36"/>
      <c r="I50" s="103"/>
      <c r="J50" s="36"/>
      <c r="K50" s="39"/>
    </row>
    <row r="51" spans="2:11" s="1" customFormat="1" ht="21.75" customHeight="1">
      <c r="B51" s="35"/>
      <c r="C51" s="36"/>
      <c r="D51" s="36"/>
      <c r="E51" s="382" t="str">
        <f>E11</f>
        <v>801.1 - PŘÍPRAVA ÚZEMÍ</v>
      </c>
      <c r="F51" s="366"/>
      <c r="G51" s="366"/>
      <c r="H51" s="366"/>
      <c r="I51" s="103"/>
      <c r="J51" s="36"/>
      <c r="K51" s="39"/>
    </row>
    <row r="52" spans="2:11" s="1" customFormat="1" ht="6.75" customHeight="1">
      <c r="B52" s="35"/>
      <c r="C52" s="36"/>
      <c r="D52" s="36"/>
      <c r="E52" s="36"/>
      <c r="F52" s="36"/>
      <c r="G52" s="36"/>
      <c r="H52" s="36"/>
      <c r="I52" s="103"/>
      <c r="J52" s="36"/>
      <c r="K52" s="39"/>
    </row>
    <row r="53" spans="2:11" s="1" customFormat="1" ht="18" customHeight="1">
      <c r="B53" s="35"/>
      <c r="C53" s="31" t="s">
        <v>23</v>
      </c>
      <c r="D53" s="36"/>
      <c r="E53" s="36"/>
      <c r="F53" s="29" t="str">
        <f>F14</f>
        <v> </v>
      </c>
      <c r="G53" s="36"/>
      <c r="H53" s="36"/>
      <c r="I53" s="104" t="s">
        <v>25</v>
      </c>
      <c r="J53" s="105" t="str">
        <f>IF(J14="","",J14)</f>
        <v>12.4.2016</v>
      </c>
      <c r="K53" s="39"/>
    </row>
    <row r="54" spans="2:11" s="1" customFormat="1" ht="6.75" customHeight="1">
      <c r="B54" s="35"/>
      <c r="C54" s="36"/>
      <c r="D54" s="36"/>
      <c r="E54" s="36"/>
      <c r="F54" s="36"/>
      <c r="G54" s="36"/>
      <c r="H54" s="36"/>
      <c r="I54" s="103"/>
      <c r="J54" s="36"/>
      <c r="K54" s="39"/>
    </row>
    <row r="55" spans="2:11" s="1" customFormat="1" ht="15">
      <c r="B55" s="35"/>
      <c r="C55" s="31" t="s">
        <v>29</v>
      </c>
      <c r="D55" s="36"/>
      <c r="E55" s="36"/>
      <c r="F55" s="29" t="str">
        <f>E17</f>
        <v>KRAJSKÁ ZDRAVOTNÍ a.s. ÚL</v>
      </c>
      <c r="G55" s="36"/>
      <c r="H55" s="36"/>
      <c r="I55" s="104" t="s">
        <v>35</v>
      </c>
      <c r="J55" s="29" t="str">
        <f>E23</f>
        <v> </v>
      </c>
      <c r="K55" s="39"/>
    </row>
    <row r="56" spans="2:11" s="1" customFormat="1" ht="14.25" customHeight="1">
      <c r="B56" s="35"/>
      <c r="C56" s="31" t="s">
        <v>33</v>
      </c>
      <c r="D56" s="36"/>
      <c r="E56" s="36"/>
      <c r="F56" s="29">
        <f>IF(E20="","",E20)</f>
      </c>
      <c r="G56" s="36"/>
      <c r="H56" s="36"/>
      <c r="I56" s="103"/>
      <c r="J56" s="36"/>
      <c r="K56" s="39"/>
    </row>
    <row r="57" spans="2:11" s="1" customFormat="1" ht="9.75" customHeight="1">
      <c r="B57" s="35"/>
      <c r="C57" s="36"/>
      <c r="D57" s="36"/>
      <c r="E57" s="36"/>
      <c r="F57" s="36"/>
      <c r="G57" s="36"/>
      <c r="H57" s="36"/>
      <c r="I57" s="103"/>
      <c r="J57" s="36"/>
      <c r="K57" s="39"/>
    </row>
    <row r="58" spans="2:11" s="1" customFormat="1" ht="29.25" customHeight="1">
      <c r="B58" s="35"/>
      <c r="C58" s="127" t="s">
        <v>104</v>
      </c>
      <c r="D58" s="117"/>
      <c r="E58" s="117"/>
      <c r="F58" s="117"/>
      <c r="G58" s="117"/>
      <c r="H58" s="117"/>
      <c r="I58" s="128"/>
      <c r="J58" s="129" t="s">
        <v>105</v>
      </c>
      <c r="K58" s="130"/>
    </row>
    <row r="59" spans="2:11" s="1" customFormat="1" ht="9.75" customHeight="1">
      <c r="B59" s="35"/>
      <c r="C59" s="36"/>
      <c r="D59" s="36"/>
      <c r="E59" s="36"/>
      <c r="F59" s="36"/>
      <c r="G59" s="36"/>
      <c r="H59" s="36"/>
      <c r="I59" s="103"/>
      <c r="J59" s="36"/>
      <c r="K59" s="39"/>
    </row>
    <row r="60" spans="2:47" s="1" customFormat="1" ht="29.25" customHeight="1">
      <c r="B60" s="35"/>
      <c r="C60" s="131" t="s">
        <v>106</v>
      </c>
      <c r="D60" s="36"/>
      <c r="E60" s="36"/>
      <c r="F60" s="36"/>
      <c r="G60" s="36"/>
      <c r="H60" s="36"/>
      <c r="I60" s="103"/>
      <c r="J60" s="113">
        <f>J86</f>
        <v>0</v>
      </c>
      <c r="K60" s="39"/>
      <c r="AU60" s="18" t="s">
        <v>107</v>
      </c>
    </row>
    <row r="61" spans="2:11" s="8" customFormat="1" ht="24.75" customHeight="1">
      <c r="B61" s="132"/>
      <c r="C61" s="133"/>
      <c r="D61" s="134" t="s">
        <v>160</v>
      </c>
      <c r="E61" s="135"/>
      <c r="F61" s="135"/>
      <c r="G61" s="135"/>
      <c r="H61" s="135"/>
      <c r="I61" s="136"/>
      <c r="J61" s="137">
        <f>J87</f>
        <v>0</v>
      </c>
      <c r="K61" s="138"/>
    </row>
    <row r="62" spans="2:11" s="9" customFormat="1" ht="19.5" customHeight="1">
      <c r="B62" s="139"/>
      <c r="C62" s="140"/>
      <c r="D62" s="141" t="s">
        <v>161</v>
      </c>
      <c r="E62" s="142"/>
      <c r="F62" s="142"/>
      <c r="G62" s="142"/>
      <c r="H62" s="142"/>
      <c r="I62" s="143"/>
      <c r="J62" s="144">
        <f>J88</f>
        <v>0</v>
      </c>
      <c r="K62" s="145"/>
    </row>
    <row r="63" spans="2:11" s="9" customFormat="1" ht="19.5" customHeight="1">
      <c r="B63" s="139"/>
      <c r="C63" s="140"/>
      <c r="D63" s="141" t="s">
        <v>167</v>
      </c>
      <c r="E63" s="142"/>
      <c r="F63" s="142"/>
      <c r="G63" s="142"/>
      <c r="H63" s="142"/>
      <c r="I63" s="143"/>
      <c r="J63" s="144">
        <f>J146</f>
        <v>0</v>
      </c>
      <c r="K63" s="145"/>
    </row>
    <row r="64" spans="2:11" s="9" customFormat="1" ht="14.25" customHeight="1">
      <c r="B64" s="139"/>
      <c r="C64" s="140"/>
      <c r="D64" s="141" t="s">
        <v>1056</v>
      </c>
      <c r="E64" s="142"/>
      <c r="F64" s="142"/>
      <c r="G64" s="142"/>
      <c r="H64" s="142"/>
      <c r="I64" s="143"/>
      <c r="J64" s="144">
        <f>J147</f>
        <v>0</v>
      </c>
      <c r="K64" s="145"/>
    </row>
    <row r="65" spans="2:11" s="1" customFormat="1" ht="21.75" customHeight="1">
      <c r="B65" s="35"/>
      <c r="C65" s="36"/>
      <c r="D65" s="36"/>
      <c r="E65" s="36"/>
      <c r="F65" s="36"/>
      <c r="G65" s="36"/>
      <c r="H65" s="36"/>
      <c r="I65" s="103"/>
      <c r="J65" s="36"/>
      <c r="K65" s="39"/>
    </row>
    <row r="66" spans="2:11" s="1" customFormat="1" ht="6.75" customHeight="1">
      <c r="B66" s="50"/>
      <c r="C66" s="51"/>
      <c r="D66" s="51"/>
      <c r="E66" s="51"/>
      <c r="F66" s="51"/>
      <c r="G66" s="51"/>
      <c r="H66" s="51"/>
      <c r="I66" s="124"/>
      <c r="J66" s="51"/>
      <c r="K66" s="52"/>
    </row>
    <row r="70" spans="2:12" s="1" customFormat="1" ht="6.75" customHeight="1">
      <c r="B70" s="53"/>
      <c r="C70" s="54"/>
      <c r="D70" s="54"/>
      <c r="E70" s="54"/>
      <c r="F70" s="54"/>
      <c r="G70" s="54"/>
      <c r="H70" s="54"/>
      <c r="I70" s="125"/>
      <c r="J70" s="54"/>
      <c r="K70" s="54"/>
      <c r="L70" s="35"/>
    </row>
    <row r="71" spans="2:12" s="1" customFormat="1" ht="36.75" customHeight="1">
      <c r="B71" s="35"/>
      <c r="C71" s="55" t="s">
        <v>112</v>
      </c>
      <c r="I71" s="146"/>
      <c r="L71" s="35"/>
    </row>
    <row r="72" spans="2:12" s="1" customFormat="1" ht="6.75" customHeight="1">
      <c r="B72" s="35"/>
      <c r="I72" s="146"/>
      <c r="L72" s="35"/>
    </row>
    <row r="73" spans="2:12" s="1" customFormat="1" ht="14.25" customHeight="1">
      <c r="B73" s="35"/>
      <c r="C73" s="57" t="s">
        <v>16</v>
      </c>
      <c r="I73" s="146"/>
      <c r="L73" s="35"/>
    </row>
    <row r="74" spans="2:12" s="1" customFormat="1" ht="20.25" customHeight="1">
      <c r="B74" s="35"/>
      <c r="E74" s="384" t="str">
        <f>E7</f>
        <v>PARKOVIŠTĚ OA U BUDOVY B, KZ a.s. - NEMOCNICE MOST, o.z.</v>
      </c>
      <c r="F74" s="361"/>
      <c r="G74" s="361"/>
      <c r="H74" s="361"/>
      <c r="I74" s="146"/>
      <c r="L74" s="35"/>
    </row>
    <row r="75" spans="2:12" ht="15">
      <c r="B75" s="22"/>
      <c r="C75" s="57" t="s">
        <v>101</v>
      </c>
      <c r="L75" s="22"/>
    </row>
    <row r="76" spans="2:12" s="1" customFormat="1" ht="20.25" customHeight="1">
      <c r="B76" s="35"/>
      <c r="E76" s="384" t="s">
        <v>1053</v>
      </c>
      <c r="F76" s="361"/>
      <c r="G76" s="361"/>
      <c r="H76" s="361"/>
      <c r="I76" s="146"/>
      <c r="L76" s="35"/>
    </row>
    <row r="77" spans="2:12" s="1" customFormat="1" ht="14.25" customHeight="1">
      <c r="B77" s="35"/>
      <c r="C77" s="57" t="s">
        <v>1054</v>
      </c>
      <c r="I77" s="146"/>
      <c r="L77" s="35"/>
    </row>
    <row r="78" spans="2:12" s="1" customFormat="1" ht="21.75" customHeight="1">
      <c r="B78" s="35"/>
      <c r="E78" s="358" t="str">
        <f>E11</f>
        <v>801.1 - PŘÍPRAVA ÚZEMÍ</v>
      </c>
      <c r="F78" s="361"/>
      <c r="G78" s="361"/>
      <c r="H78" s="361"/>
      <c r="I78" s="146"/>
      <c r="L78" s="35"/>
    </row>
    <row r="79" spans="2:12" s="1" customFormat="1" ht="6.75" customHeight="1">
      <c r="B79" s="35"/>
      <c r="I79" s="146"/>
      <c r="L79" s="35"/>
    </row>
    <row r="80" spans="2:12" s="1" customFormat="1" ht="18" customHeight="1">
      <c r="B80" s="35"/>
      <c r="C80" s="57" t="s">
        <v>23</v>
      </c>
      <c r="F80" s="147" t="str">
        <f>F14</f>
        <v> </v>
      </c>
      <c r="I80" s="148" t="s">
        <v>25</v>
      </c>
      <c r="J80" s="61" t="str">
        <f>IF(J14="","",J14)</f>
        <v>12.4.2016</v>
      </c>
      <c r="L80" s="35"/>
    </row>
    <row r="81" spans="2:12" s="1" customFormat="1" ht="6.75" customHeight="1">
      <c r="B81" s="35"/>
      <c r="I81" s="146"/>
      <c r="L81" s="35"/>
    </row>
    <row r="82" spans="2:12" s="1" customFormat="1" ht="15">
      <c r="B82" s="35"/>
      <c r="C82" s="57" t="s">
        <v>29</v>
      </c>
      <c r="F82" s="147" t="str">
        <f>E17</f>
        <v>KRAJSKÁ ZDRAVOTNÍ a.s. ÚL</v>
      </c>
      <c r="I82" s="148" t="s">
        <v>35</v>
      </c>
      <c r="J82" s="147" t="str">
        <f>E23</f>
        <v> </v>
      </c>
      <c r="L82" s="35"/>
    </row>
    <row r="83" spans="2:12" s="1" customFormat="1" ht="14.25" customHeight="1">
      <c r="B83" s="35"/>
      <c r="C83" s="57" t="s">
        <v>33</v>
      </c>
      <c r="F83" s="147">
        <f>IF(E20="","",E20)</f>
      </c>
      <c r="I83" s="146"/>
      <c r="L83" s="35"/>
    </row>
    <row r="84" spans="2:12" s="1" customFormat="1" ht="9.75" customHeight="1">
      <c r="B84" s="35"/>
      <c r="I84" s="146"/>
      <c r="L84" s="35"/>
    </row>
    <row r="85" spans="2:20" s="10" customFormat="1" ht="29.25" customHeight="1">
      <c r="B85" s="149"/>
      <c r="C85" s="150" t="s">
        <v>113</v>
      </c>
      <c r="D85" s="151" t="s">
        <v>57</v>
      </c>
      <c r="E85" s="151" t="s">
        <v>53</v>
      </c>
      <c r="F85" s="151" t="s">
        <v>114</v>
      </c>
      <c r="G85" s="151" t="s">
        <v>115</v>
      </c>
      <c r="H85" s="151" t="s">
        <v>116</v>
      </c>
      <c r="I85" s="152" t="s">
        <v>117</v>
      </c>
      <c r="J85" s="151" t="s">
        <v>105</v>
      </c>
      <c r="K85" s="153" t="s">
        <v>118</v>
      </c>
      <c r="L85" s="149"/>
      <c r="M85" s="68" t="s">
        <v>119</v>
      </c>
      <c r="N85" s="69" t="s">
        <v>42</v>
      </c>
      <c r="O85" s="69" t="s">
        <v>120</v>
      </c>
      <c r="P85" s="69" t="s">
        <v>121</v>
      </c>
      <c r="Q85" s="69" t="s">
        <v>122</v>
      </c>
      <c r="R85" s="69" t="s">
        <v>123</v>
      </c>
      <c r="S85" s="69" t="s">
        <v>124</v>
      </c>
      <c r="T85" s="70" t="s">
        <v>125</v>
      </c>
    </row>
    <row r="86" spans="2:63" s="1" customFormat="1" ht="29.25" customHeight="1">
      <c r="B86" s="35"/>
      <c r="C86" s="72" t="s">
        <v>106</v>
      </c>
      <c r="I86" s="146"/>
      <c r="J86" s="154">
        <f>BK86</f>
        <v>0</v>
      </c>
      <c r="L86" s="35"/>
      <c r="M86" s="71"/>
      <c r="N86" s="62"/>
      <c r="O86" s="62"/>
      <c r="P86" s="155">
        <f>P87</f>
        <v>0</v>
      </c>
      <c r="Q86" s="62"/>
      <c r="R86" s="155">
        <f>R87</f>
        <v>1.00992</v>
      </c>
      <c r="S86" s="62"/>
      <c r="T86" s="156">
        <f>T87</f>
        <v>0</v>
      </c>
      <c r="AT86" s="18" t="s">
        <v>71</v>
      </c>
      <c r="AU86" s="18" t="s">
        <v>107</v>
      </c>
      <c r="BK86" s="157">
        <f>BK87</f>
        <v>0</v>
      </c>
    </row>
    <row r="87" spans="2:63" s="11" customFormat="1" ht="36.75" customHeight="1">
      <c r="B87" s="158"/>
      <c r="D87" s="159" t="s">
        <v>71</v>
      </c>
      <c r="E87" s="160" t="s">
        <v>175</v>
      </c>
      <c r="F87" s="160" t="s">
        <v>176</v>
      </c>
      <c r="I87" s="161"/>
      <c r="J87" s="162">
        <f>BK87</f>
        <v>0</v>
      </c>
      <c r="L87" s="158"/>
      <c r="M87" s="163"/>
      <c r="N87" s="164"/>
      <c r="O87" s="164"/>
      <c r="P87" s="165">
        <f>P88+P146</f>
        <v>0</v>
      </c>
      <c r="Q87" s="164"/>
      <c r="R87" s="165">
        <f>R88+R146</f>
        <v>1.00992</v>
      </c>
      <c r="S87" s="164"/>
      <c r="T87" s="166">
        <f>T88+T146</f>
        <v>0</v>
      </c>
      <c r="AR87" s="159" t="s">
        <v>22</v>
      </c>
      <c r="AT87" s="167" t="s">
        <v>71</v>
      </c>
      <c r="AU87" s="167" t="s">
        <v>72</v>
      </c>
      <c r="AY87" s="159" t="s">
        <v>129</v>
      </c>
      <c r="BK87" s="168">
        <f>BK88+BK146</f>
        <v>0</v>
      </c>
    </row>
    <row r="88" spans="2:63" s="11" customFormat="1" ht="19.5" customHeight="1">
      <c r="B88" s="158"/>
      <c r="D88" s="169" t="s">
        <v>71</v>
      </c>
      <c r="E88" s="170" t="s">
        <v>22</v>
      </c>
      <c r="F88" s="170" t="s">
        <v>177</v>
      </c>
      <c r="I88" s="161"/>
      <c r="J88" s="171">
        <f>BK88</f>
        <v>0</v>
      </c>
      <c r="L88" s="158"/>
      <c r="M88" s="163"/>
      <c r="N88" s="164"/>
      <c r="O88" s="164"/>
      <c r="P88" s="165">
        <f>SUM(P89:P145)</f>
        <v>0</v>
      </c>
      <c r="Q88" s="164"/>
      <c r="R88" s="165">
        <f>SUM(R89:R145)</f>
        <v>1.00992</v>
      </c>
      <c r="S88" s="164"/>
      <c r="T88" s="166">
        <f>SUM(T89:T145)</f>
        <v>0</v>
      </c>
      <c r="AR88" s="159" t="s">
        <v>22</v>
      </c>
      <c r="AT88" s="167" t="s">
        <v>71</v>
      </c>
      <c r="AU88" s="167" t="s">
        <v>22</v>
      </c>
      <c r="AY88" s="159" t="s">
        <v>129</v>
      </c>
      <c r="BK88" s="168">
        <f>SUM(BK89:BK145)</f>
        <v>0</v>
      </c>
    </row>
    <row r="89" spans="2:65" s="1" customFormat="1" ht="28.5" customHeight="1">
      <c r="B89" s="172"/>
      <c r="C89" s="173" t="s">
        <v>22</v>
      </c>
      <c r="D89" s="173" t="s">
        <v>132</v>
      </c>
      <c r="E89" s="174" t="s">
        <v>1057</v>
      </c>
      <c r="F89" s="175" t="s">
        <v>1058</v>
      </c>
      <c r="G89" s="176" t="s">
        <v>528</v>
      </c>
      <c r="H89" s="187">
        <v>90</v>
      </c>
      <c r="I89" s="178"/>
      <c r="J89" s="179">
        <f>ROUND(I89*H89,2)</f>
        <v>0</v>
      </c>
      <c r="K89" s="175" t="s">
        <v>20</v>
      </c>
      <c r="L89" s="35"/>
      <c r="M89" s="180" t="s">
        <v>20</v>
      </c>
      <c r="N89" s="181" t="s">
        <v>43</v>
      </c>
      <c r="O89" s="36"/>
      <c r="P89" s="182">
        <f>O89*H89</f>
        <v>0</v>
      </c>
      <c r="Q89" s="182">
        <v>0.00018</v>
      </c>
      <c r="R89" s="182">
        <f>Q89*H89</f>
        <v>0.016200000000000003</v>
      </c>
      <c r="S89" s="182">
        <v>0</v>
      </c>
      <c r="T89" s="183">
        <f>S89*H89</f>
        <v>0</v>
      </c>
      <c r="AR89" s="18" t="s">
        <v>158</v>
      </c>
      <c r="AT89" s="18" t="s">
        <v>132</v>
      </c>
      <c r="AU89" s="18" t="s">
        <v>79</v>
      </c>
      <c r="AY89" s="18" t="s">
        <v>129</v>
      </c>
      <c r="BE89" s="184">
        <f>IF(N89="základní",J89,0)</f>
        <v>0</v>
      </c>
      <c r="BF89" s="184">
        <f>IF(N89="snížená",J89,0)</f>
        <v>0</v>
      </c>
      <c r="BG89" s="184">
        <f>IF(N89="zákl. přenesená",J89,0)</f>
        <v>0</v>
      </c>
      <c r="BH89" s="184">
        <f>IF(N89="sníž. přenesená",J89,0)</f>
        <v>0</v>
      </c>
      <c r="BI89" s="184">
        <f>IF(N89="nulová",J89,0)</f>
        <v>0</v>
      </c>
      <c r="BJ89" s="18" t="s">
        <v>22</v>
      </c>
      <c r="BK89" s="184">
        <f>ROUND(I89*H89,2)</f>
        <v>0</v>
      </c>
      <c r="BL89" s="18" t="s">
        <v>158</v>
      </c>
      <c r="BM89" s="18" t="s">
        <v>1059</v>
      </c>
    </row>
    <row r="90" spans="2:47" s="1" customFormat="1" ht="28.5" customHeight="1">
      <c r="B90" s="35"/>
      <c r="D90" s="214" t="s">
        <v>138</v>
      </c>
      <c r="F90" s="237" t="s">
        <v>1060</v>
      </c>
      <c r="I90" s="146"/>
      <c r="L90" s="35"/>
      <c r="M90" s="64"/>
      <c r="N90" s="36"/>
      <c r="O90" s="36"/>
      <c r="P90" s="36"/>
      <c r="Q90" s="36"/>
      <c r="R90" s="36"/>
      <c r="S90" s="36"/>
      <c r="T90" s="65"/>
      <c r="AT90" s="18" t="s">
        <v>138</v>
      </c>
      <c r="AU90" s="18" t="s">
        <v>79</v>
      </c>
    </row>
    <row r="91" spans="2:65" s="1" customFormat="1" ht="20.25" customHeight="1">
      <c r="B91" s="172"/>
      <c r="C91" s="173" t="s">
        <v>79</v>
      </c>
      <c r="D91" s="173" t="s">
        <v>132</v>
      </c>
      <c r="E91" s="174" t="s">
        <v>1061</v>
      </c>
      <c r="F91" s="175" t="s">
        <v>1062</v>
      </c>
      <c r="G91" s="176" t="s">
        <v>528</v>
      </c>
      <c r="H91" s="187">
        <v>70</v>
      </c>
      <c r="I91" s="178"/>
      <c r="J91" s="179">
        <f>ROUND(I91*H91,2)</f>
        <v>0</v>
      </c>
      <c r="K91" s="175" t="s">
        <v>135</v>
      </c>
      <c r="L91" s="35"/>
      <c r="M91" s="180" t="s">
        <v>20</v>
      </c>
      <c r="N91" s="181" t="s">
        <v>43</v>
      </c>
      <c r="O91" s="36"/>
      <c r="P91" s="182">
        <f>O91*H91</f>
        <v>0</v>
      </c>
      <c r="Q91" s="182">
        <v>0</v>
      </c>
      <c r="R91" s="182">
        <f>Q91*H91</f>
        <v>0</v>
      </c>
      <c r="S91" s="182">
        <v>0</v>
      </c>
      <c r="T91" s="183">
        <f>S91*H91</f>
        <v>0</v>
      </c>
      <c r="AR91" s="18" t="s">
        <v>158</v>
      </c>
      <c r="AT91" s="18" t="s">
        <v>132</v>
      </c>
      <c r="AU91" s="18" t="s">
        <v>79</v>
      </c>
      <c r="AY91" s="18" t="s">
        <v>129</v>
      </c>
      <c r="BE91" s="184">
        <f>IF(N91="základní",J91,0)</f>
        <v>0</v>
      </c>
      <c r="BF91" s="184">
        <f>IF(N91="snížená",J91,0)</f>
        <v>0</v>
      </c>
      <c r="BG91" s="184">
        <f>IF(N91="zákl. přenesená",J91,0)</f>
        <v>0</v>
      </c>
      <c r="BH91" s="184">
        <f>IF(N91="sníž. přenesená",J91,0)</f>
        <v>0</v>
      </c>
      <c r="BI91" s="184">
        <f>IF(N91="nulová",J91,0)</f>
        <v>0</v>
      </c>
      <c r="BJ91" s="18" t="s">
        <v>22</v>
      </c>
      <c r="BK91" s="184">
        <f>ROUND(I91*H91,2)</f>
        <v>0</v>
      </c>
      <c r="BL91" s="18" t="s">
        <v>158</v>
      </c>
      <c r="BM91" s="18" t="s">
        <v>1063</v>
      </c>
    </row>
    <row r="92" spans="2:47" s="1" customFormat="1" ht="28.5" customHeight="1">
      <c r="B92" s="35"/>
      <c r="D92" s="185" t="s">
        <v>138</v>
      </c>
      <c r="F92" s="186" t="s">
        <v>1064</v>
      </c>
      <c r="I92" s="146"/>
      <c r="L92" s="35"/>
      <c r="M92" s="64"/>
      <c r="N92" s="36"/>
      <c r="O92" s="36"/>
      <c r="P92" s="36"/>
      <c r="Q92" s="36"/>
      <c r="R92" s="36"/>
      <c r="S92" s="36"/>
      <c r="T92" s="65"/>
      <c r="AT92" s="18" t="s">
        <v>138</v>
      </c>
      <c r="AU92" s="18" t="s">
        <v>79</v>
      </c>
    </row>
    <row r="93" spans="2:47" s="1" customFormat="1" ht="131.25" customHeight="1">
      <c r="B93" s="35"/>
      <c r="D93" s="214" t="s">
        <v>183</v>
      </c>
      <c r="F93" s="215" t="s">
        <v>1065</v>
      </c>
      <c r="I93" s="146"/>
      <c r="L93" s="35"/>
      <c r="M93" s="64"/>
      <c r="N93" s="36"/>
      <c r="O93" s="36"/>
      <c r="P93" s="36"/>
      <c r="Q93" s="36"/>
      <c r="R93" s="36"/>
      <c r="S93" s="36"/>
      <c r="T93" s="65"/>
      <c r="AT93" s="18" t="s">
        <v>183</v>
      </c>
      <c r="AU93" s="18" t="s">
        <v>79</v>
      </c>
    </row>
    <row r="94" spans="2:65" s="1" customFormat="1" ht="20.25" customHeight="1">
      <c r="B94" s="172"/>
      <c r="C94" s="173" t="s">
        <v>147</v>
      </c>
      <c r="D94" s="173" t="s">
        <v>132</v>
      </c>
      <c r="E94" s="174" t="s">
        <v>1066</v>
      </c>
      <c r="F94" s="175" t="s">
        <v>1067</v>
      </c>
      <c r="G94" s="176" t="s">
        <v>528</v>
      </c>
      <c r="H94" s="187">
        <v>19</v>
      </c>
      <c r="I94" s="178"/>
      <c r="J94" s="179">
        <f>ROUND(I94*H94,2)</f>
        <v>0</v>
      </c>
      <c r="K94" s="175" t="s">
        <v>135</v>
      </c>
      <c r="L94" s="35"/>
      <c r="M94" s="180" t="s">
        <v>20</v>
      </c>
      <c r="N94" s="181" t="s">
        <v>43</v>
      </c>
      <c r="O94" s="36"/>
      <c r="P94" s="182">
        <f>O94*H94</f>
        <v>0</v>
      </c>
      <c r="Q94" s="182">
        <v>0</v>
      </c>
      <c r="R94" s="182">
        <f>Q94*H94</f>
        <v>0</v>
      </c>
      <c r="S94" s="182">
        <v>0</v>
      </c>
      <c r="T94" s="183">
        <f>S94*H94</f>
        <v>0</v>
      </c>
      <c r="AR94" s="18" t="s">
        <v>158</v>
      </c>
      <c r="AT94" s="18" t="s">
        <v>132</v>
      </c>
      <c r="AU94" s="18" t="s">
        <v>79</v>
      </c>
      <c r="AY94" s="18" t="s">
        <v>129</v>
      </c>
      <c r="BE94" s="184">
        <f>IF(N94="základní",J94,0)</f>
        <v>0</v>
      </c>
      <c r="BF94" s="184">
        <f>IF(N94="snížená",J94,0)</f>
        <v>0</v>
      </c>
      <c r="BG94" s="184">
        <f>IF(N94="zákl. přenesená",J94,0)</f>
        <v>0</v>
      </c>
      <c r="BH94" s="184">
        <f>IF(N94="sníž. přenesená",J94,0)</f>
        <v>0</v>
      </c>
      <c r="BI94" s="184">
        <f>IF(N94="nulová",J94,0)</f>
        <v>0</v>
      </c>
      <c r="BJ94" s="18" t="s">
        <v>22</v>
      </c>
      <c r="BK94" s="184">
        <f>ROUND(I94*H94,2)</f>
        <v>0</v>
      </c>
      <c r="BL94" s="18" t="s">
        <v>158</v>
      </c>
      <c r="BM94" s="18" t="s">
        <v>1068</v>
      </c>
    </row>
    <row r="95" spans="2:47" s="1" customFormat="1" ht="28.5" customHeight="1">
      <c r="B95" s="35"/>
      <c r="D95" s="185" t="s">
        <v>138</v>
      </c>
      <c r="F95" s="186" t="s">
        <v>1069</v>
      </c>
      <c r="I95" s="146"/>
      <c r="L95" s="35"/>
      <c r="M95" s="64"/>
      <c r="N95" s="36"/>
      <c r="O95" s="36"/>
      <c r="P95" s="36"/>
      <c r="Q95" s="36"/>
      <c r="R95" s="36"/>
      <c r="S95" s="36"/>
      <c r="T95" s="65"/>
      <c r="AT95" s="18" t="s">
        <v>138</v>
      </c>
      <c r="AU95" s="18" t="s">
        <v>79</v>
      </c>
    </row>
    <row r="96" spans="2:47" s="1" customFormat="1" ht="131.25" customHeight="1">
      <c r="B96" s="35"/>
      <c r="D96" s="214" t="s">
        <v>183</v>
      </c>
      <c r="F96" s="215" t="s">
        <v>1065</v>
      </c>
      <c r="I96" s="146"/>
      <c r="L96" s="35"/>
      <c r="M96" s="64"/>
      <c r="N96" s="36"/>
      <c r="O96" s="36"/>
      <c r="P96" s="36"/>
      <c r="Q96" s="36"/>
      <c r="R96" s="36"/>
      <c r="S96" s="36"/>
      <c r="T96" s="65"/>
      <c r="AT96" s="18" t="s">
        <v>183</v>
      </c>
      <c r="AU96" s="18" t="s">
        <v>79</v>
      </c>
    </row>
    <row r="97" spans="2:65" s="1" customFormat="1" ht="20.25" customHeight="1">
      <c r="B97" s="172"/>
      <c r="C97" s="173" t="s">
        <v>158</v>
      </c>
      <c r="D97" s="173" t="s">
        <v>132</v>
      </c>
      <c r="E97" s="174" t="s">
        <v>1070</v>
      </c>
      <c r="F97" s="175" t="s">
        <v>1071</v>
      </c>
      <c r="G97" s="176" t="s">
        <v>528</v>
      </c>
      <c r="H97" s="187">
        <v>1</v>
      </c>
      <c r="I97" s="178"/>
      <c r="J97" s="179">
        <f>ROUND(I97*H97,2)</f>
        <v>0</v>
      </c>
      <c r="K97" s="175" t="s">
        <v>135</v>
      </c>
      <c r="L97" s="35"/>
      <c r="M97" s="180" t="s">
        <v>20</v>
      </c>
      <c r="N97" s="181" t="s">
        <v>43</v>
      </c>
      <c r="O97" s="36"/>
      <c r="P97" s="182">
        <f>O97*H97</f>
        <v>0</v>
      </c>
      <c r="Q97" s="182">
        <v>0</v>
      </c>
      <c r="R97" s="182">
        <f>Q97*H97</f>
        <v>0</v>
      </c>
      <c r="S97" s="182">
        <v>0</v>
      </c>
      <c r="T97" s="183">
        <f>S97*H97</f>
        <v>0</v>
      </c>
      <c r="AR97" s="18" t="s">
        <v>158</v>
      </c>
      <c r="AT97" s="18" t="s">
        <v>132</v>
      </c>
      <c r="AU97" s="18" t="s">
        <v>79</v>
      </c>
      <c r="AY97" s="18" t="s">
        <v>129</v>
      </c>
      <c r="BE97" s="184">
        <f>IF(N97="základní",J97,0)</f>
        <v>0</v>
      </c>
      <c r="BF97" s="184">
        <f>IF(N97="snížená",J97,0)</f>
        <v>0</v>
      </c>
      <c r="BG97" s="184">
        <f>IF(N97="zákl. přenesená",J97,0)</f>
        <v>0</v>
      </c>
      <c r="BH97" s="184">
        <f>IF(N97="sníž. přenesená",J97,0)</f>
        <v>0</v>
      </c>
      <c r="BI97" s="184">
        <f>IF(N97="nulová",J97,0)</f>
        <v>0</v>
      </c>
      <c r="BJ97" s="18" t="s">
        <v>22</v>
      </c>
      <c r="BK97" s="184">
        <f>ROUND(I97*H97,2)</f>
        <v>0</v>
      </c>
      <c r="BL97" s="18" t="s">
        <v>158</v>
      </c>
      <c r="BM97" s="18" t="s">
        <v>1072</v>
      </c>
    </row>
    <row r="98" spans="2:47" s="1" customFormat="1" ht="28.5" customHeight="1">
      <c r="B98" s="35"/>
      <c r="D98" s="185" t="s">
        <v>138</v>
      </c>
      <c r="F98" s="186" t="s">
        <v>1073</v>
      </c>
      <c r="I98" s="146"/>
      <c r="L98" s="35"/>
      <c r="M98" s="64"/>
      <c r="N98" s="36"/>
      <c r="O98" s="36"/>
      <c r="P98" s="36"/>
      <c r="Q98" s="36"/>
      <c r="R98" s="36"/>
      <c r="S98" s="36"/>
      <c r="T98" s="65"/>
      <c r="AT98" s="18" t="s">
        <v>138</v>
      </c>
      <c r="AU98" s="18" t="s">
        <v>79</v>
      </c>
    </row>
    <row r="99" spans="2:47" s="1" customFormat="1" ht="131.25" customHeight="1">
      <c r="B99" s="35"/>
      <c r="D99" s="214" t="s">
        <v>183</v>
      </c>
      <c r="F99" s="215" t="s">
        <v>1065</v>
      </c>
      <c r="I99" s="146"/>
      <c r="L99" s="35"/>
      <c r="M99" s="64"/>
      <c r="N99" s="36"/>
      <c r="O99" s="36"/>
      <c r="P99" s="36"/>
      <c r="Q99" s="36"/>
      <c r="R99" s="36"/>
      <c r="S99" s="36"/>
      <c r="T99" s="65"/>
      <c r="AT99" s="18" t="s">
        <v>183</v>
      </c>
      <c r="AU99" s="18" t="s">
        <v>79</v>
      </c>
    </row>
    <row r="100" spans="2:65" s="1" customFormat="1" ht="20.25" customHeight="1">
      <c r="B100" s="172"/>
      <c r="C100" s="173" t="s">
        <v>128</v>
      </c>
      <c r="D100" s="173" t="s">
        <v>132</v>
      </c>
      <c r="E100" s="174" t="s">
        <v>1074</v>
      </c>
      <c r="F100" s="175" t="s">
        <v>1075</v>
      </c>
      <c r="G100" s="176" t="s">
        <v>528</v>
      </c>
      <c r="H100" s="187">
        <v>70</v>
      </c>
      <c r="I100" s="178"/>
      <c r="J100" s="179">
        <f>ROUND(I100*H100,2)</f>
        <v>0</v>
      </c>
      <c r="K100" s="175" t="s">
        <v>135</v>
      </c>
      <c r="L100" s="35"/>
      <c r="M100" s="180" t="s">
        <v>20</v>
      </c>
      <c r="N100" s="181" t="s">
        <v>43</v>
      </c>
      <c r="O100" s="36"/>
      <c r="P100" s="182">
        <f>O100*H100</f>
        <v>0</v>
      </c>
      <c r="Q100" s="182">
        <v>0</v>
      </c>
      <c r="R100" s="182">
        <f>Q100*H100</f>
        <v>0</v>
      </c>
      <c r="S100" s="182">
        <v>0</v>
      </c>
      <c r="T100" s="183">
        <f>S100*H100</f>
        <v>0</v>
      </c>
      <c r="AR100" s="18" t="s">
        <v>158</v>
      </c>
      <c r="AT100" s="18" t="s">
        <v>132</v>
      </c>
      <c r="AU100" s="18" t="s">
        <v>79</v>
      </c>
      <c r="AY100" s="18" t="s">
        <v>129</v>
      </c>
      <c r="BE100" s="184">
        <f>IF(N100="základní",J100,0)</f>
        <v>0</v>
      </c>
      <c r="BF100" s="184">
        <f>IF(N100="snížená",J100,0)</f>
        <v>0</v>
      </c>
      <c r="BG100" s="184">
        <f>IF(N100="zákl. přenesená",J100,0)</f>
        <v>0</v>
      </c>
      <c r="BH100" s="184">
        <f>IF(N100="sníž. přenesená",J100,0)</f>
        <v>0</v>
      </c>
      <c r="BI100" s="184">
        <f>IF(N100="nulová",J100,0)</f>
        <v>0</v>
      </c>
      <c r="BJ100" s="18" t="s">
        <v>22</v>
      </c>
      <c r="BK100" s="184">
        <f>ROUND(I100*H100,2)</f>
        <v>0</v>
      </c>
      <c r="BL100" s="18" t="s">
        <v>158</v>
      </c>
      <c r="BM100" s="18" t="s">
        <v>1076</v>
      </c>
    </row>
    <row r="101" spans="2:47" s="1" customFormat="1" ht="39.75" customHeight="1">
      <c r="B101" s="35"/>
      <c r="D101" s="185" t="s">
        <v>138</v>
      </c>
      <c r="F101" s="186" t="s">
        <v>1077</v>
      </c>
      <c r="I101" s="146"/>
      <c r="L101" s="35"/>
      <c r="M101" s="64"/>
      <c r="N101" s="36"/>
      <c r="O101" s="36"/>
      <c r="P101" s="36"/>
      <c r="Q101" s="36"/>
      <c r="R101" s="36"/>
      <c r="S101" s="36"/>
      <c r="T101" s="65"/>
      <c r="AT101" s="18" t="s">
        <v>138</v>
      </c>
      <c r="AU101" s="18" t="s">
        <v>79</v>
      </c>
    </row>
    <row r="102" spans="2:47" s="1" customFormat="1" ht="96.75" customHeight="1">
      <c r="B102" s="35"/>
      <c r="D102" s="214" t="s">
        <v>183</v>
      </c>
      <c r="F102" s="215" t="s">
        <v>1078</v>
      </c>
      <c r="I102" s="146"/>
      <c r="L102" s="35"/>
      <c r="M102" s="64"/>
      <c r="N102" s="36"/>
      <c r="O102" s="36"/>
      <c r="P102" s="36"/>
      <c r="Q102" s="36"/>
      <c r="R102" s="36"/>
      <c r="S102" s="36"/>
      <c r="T102" s="65"/>
      <c r="AT102" s="18" t="s">
        <v>183</v>
      </c>
      <c r="AU102" s="18" t="s">
        <v>79</v>
      </c>
    </row>
    <row r="103" spans="2:65" s="1" customFormat="1" ht="20.25" customHeight="1">
      <c r="B103" s="172"/>
      <c r="C103" s="173" t="s">
        <v>213</v>
      </c>
      <c r="D103" s="173" t="s">
        <v>132</v>
      </c>
      <c r="E103" s="174" t="s">
        <v>1079</v>
      </c>
      <c r="F103" s="175" t="s">
        <v>1080</v>
      </c>
      <c r="G103" s="176" t="s">
        <v>528</v>
      </c>
      <c r="H103" s="187">
        <v>20</v>
      </c>
      <c r="I103" s="178"/>
      <c r="J103" s="179">
        <f>ROUND(I103*H103,2)</f>
        <v>0</v>
      </c>
      <c r="K103" s="175" t="s">
        <v>135</v>
      </c>
      <c r="L103" s="35"/>
      <c r="M103" s="180" t="s">
        <v>20</v>
      </c>
      <c r="N103" s="181" t="s">
        <v>43</v>
      </c>
      <c r="O103" s="36"/>
      <c r="P103" s="182">
        <f>O103*H103</f>
        <v>0</v>
      </c>
      <c r="Q103" s="182">
        <v>0</v>
      </c>
      <c r="R103" s="182">
        <f>Q103*H103</f>
        <v>0</v>
      </c>
      <c r="S103" s="182">
        <v>0</v>
      </c>
      <c r="T103" s="183">
        <f>S103*H103</f>
        <v>0</v>
      </c>
      <c r="AR103" s="18" t="s">
        <v>158</v>
      </c>
      <c r="AT103" s="18" t="s">
        <v>132</v>
      </c>
      <c r="AU103" s="18" t="s">
        <v>79</v>
      </c>
      <c r="AY103" s="18" t="s">
        <v>129</v>
      </c>
      <c r="BE103" s="184">
        <f>IF(N103="základní",J103,0)</f>
        <v>0</v>
      </c>
      <c r="BF103" s="184">
        <f>IF(N103="snížená",J103,0)</f>
        <v>0</v>
      </c>
      <c r="BG103" s="184">
        <f>IF(N103="zákl. přenesená",J103,0)</f>
        <v>0</v>
      </c>
      <c r="BH103" s="184">
        <f>IF(N103="sníž. přenesená",J103,0)</f>
        <v>0</v>
      </c>
      <c r="BI103" s="184">
        <f>IF(N103="nulová",J103,0)</f>
        <v>0</v>
      </c>
      <c r="BJ103" s="18" t="s">
        <v>22</v>
      </c>
      <c r="BK103" s="184">
        <f>ROUND(I103*H103,2)</f>
        <v>0</v>
      </c>
      <c r="BL103" s="18" t="s">
        <v>158</v>
      </c>
      <c r="BM103" s="18" t="s">
        <v>1081</v>
      </c>
    </row>
    <row r="104" spans="2:47" s="1" customFormat="1" ht="39.75" customHeight="1">
      <c r="B104" s="35"/>
      <c r="D104" s="185" t="s">
        <v>138</v>
      </c>
      <c r="F104" s="186" t="s">
        <v>1082</v>
      </c>
      <c r="I104" s="146"/>
      <c r="L104" s="35"/>
      <c r="M104" s="64"/>
      <c r="N104" s="36"/>
      <c r="O104" s="36"/>
      <c r="P104" s="36"/>
      <c r="Q104" s="36"/>
      <c r="R104" s="36"/>
      <c r="S104" s="36"/>
      <c r="T104" s="65"/>
      <c r="AT104" s="18" t="s">
        <v>138</v>
      </c>
      <c r="AU104" s="18" t="s">
        <v>79</v>
      </c>
    </row>
    <row r="105" spans="2:47" s="1" customFormat="1" ht="96.75" customHeight="1">
      <c r="B105" s="35"/>
      <c r="D105" s="185" t="s">
        <v>183</v>
      </c>
      <c r="F105" s="216" t="s">
        <v>1078</v>
      </c>
      <c r="I105" s="146"/>
      <c r="L105" s="35"/>
      <c r="M105" s="64"/>
      <c r="N105" s="36"/>
      <c r="O105" s="36"/>
      <c r="P105" s="36"/>
      <c r="Q105" s="36"/>
      <c r="R105" s="36"/>
      <c r="S105" s="36"/>
      <c r="T105" s="65"/>
      <c r="AT105" s="18" t="s">
        <v>183</v>
      </c>
      <c r="AU105" s="18" t="s">
        <v>79</v>
      </c>
    </row>
    <row r="106" spans="2:51" s="12" customFormat="1" ht="20.25" customHeight="1">
      <c r="B106" s="188"/>
      <c r="D106" s="185" t="s">
        <v>152</v>
      </c>
      <c r="E106" s="189" t="s">
        <v>20</v>
      </c>
      <c r="F106" s="190" t="s">
        <v>1083</v>
      </c>
      <c r="H106" s="191" t="s">
        <v>20</v>
      </c>
      <c r="I106" s="192"/>
      <c r="L106" s="188"/>
      <c r="M106" s="193"/>
      <c r="N106" s="194"/>
      <c r="O106" s="194"/>
      <c r="P106" s="194"/>
      <c r="Q106" s="194"/>
      <c r="R106" s="194"/>
      <c r="S106" s="194"/>
      <c r="T106" s="195"/>
      <c r="AT106" s="191" t="s">
        <v>152</v>
      </c>
      <c r="AU106" s="191" t="s">
        <v>79</v>
      </c>
      <c r="AV106" s="12" t="s">
        <v>22</v>
      </c>
      <c r="AW106" s="12" t="s">
        <v>36</v>
      </c>
      <c r="AX106" s="12" t="s">
        <v>72</v>
      </c>
      <c r="AY106" s="191" t="s">
        <v>129</v>
      </c>
    </row>
    <row r="107" spans="2:51" s="13" customFormat="1" ht="20.25" customHeight="1">
      <c r="B107" s="196"/>
      <c r="D107" s="185" t="s">
        <v>152</v>
      </c>
      <c r="E107" s="197" t="s">
        <v>20</v>
      </c>
      <c r="F107" s="198" t="s">
        <v>1084</v>
      </c>
      <c r="H107" s="199">
        <v>19</v>
      </c>
      <c r="I107" s="200"/>
      <c r="L107" s="196"/>
      <c r="M107" s="201"/>
      <c r="N107" s="202"/>
      <c r="O107" s="202"/>
      <c r="P107" s="202"/>
      <c r="Q107" s="202"/>
      <c r="R107" s="202"/>
      <c r="S107" s="202"/>
      <c r="T107" s="203"/>
      <c r="AT107" s="197" t="s">
        <v>152</v>
      </c>
      <c r="AU107" s="197" t="s">
        <v>79</v>
      </c>
      <c r="AV107" s="13" t="s">
        <v>79</v>
      </c>
      <c r="AW107" s="13" t="s">
        <v>36</v>
      </c>
      <c r="AX107" s="13" t="s">
        <v>72</v>
      </c>
      <c r="AY107" s="197" t="s">
        <v>129</v>
      </c>
    </row>
    <row r="108" spans="2:51" s="12" customFormat="1" ht="20.25" customHeight="1">
      <c r="B108" s="188"/>
      <c r="D108" s="185" t="s">
        <v>152</v>
      </c>
      <c r="E108" s="189" t="s">
        <v>20</v>
      </c>
      <c r="F108" s="190" t="s">
        <v>1085</v>
      </c>
      <c r="H108" s="191" t="s">
        <v>20</v>
      </c>
      <c r="I108" s="192"/>
      <c r="L108" s="188"/>
      <c r="M108" s="193"/>
      <c r="N108" s="194"/>
      <c r="O108" s="194"/>
      <c r="P108" s="194"/>
      <c r="Q108" s="194"/>
      <c r="R108" s="194"/>
      <c r="S108" s="194"/>
      <c r="T108" s="195"/>
      <c r="AT108" s="191" t="s">
        <v>152</v>
      </c>
      <c r="AU108" s="191" t="s">
        <v>79</v>
      </c>
      <c r="AV108" s="12" t="s">
        <v>22</v>
      </c>
      <c r="AW108" s="12" t="s">
        <v>36</v>
      </c>
      <c r="AX108" s="12" t="s">
        <v>72</v>
      </c>
      <c r="AY108" s="191" t="s">
        <v>129</v>
      </c>
    </row>
    <row r="109" spans="2:51" s="13" customFormat="1" ht="20.25" customHeight="1">
      <c r="B109" s="196"/>
      <c r="D109" s="185" t="s">
        <v>152</v>
      </c>
      <c r="E109" s="197" t="s">
        <v>20</v>
      </c>
      <c r="F109" s="198" t="s">
        <v>156</v>
      </c>
      <c r="H109" s="199">
        <v>1</v>
      </c>
      <c r="I109" s="200"/>
      <c r="L109" s="196"/>
      <c r="M109" s="201"/>
      <c r="N109" s="202"/>
      <c r="O109" s="202"/>
      <c r="P109" s="202"/>
      <c r="Q109" s="202"/>
      <c r="R109" s="202"/>
      <c r="S109" s="202"/>
      <c r="T109" s="203"/>
      <c r="AT109" s="197" t="s">
        <v>152</v>
      </c>
      <c r="AU109" s="197" t="s">
        <v>79</v>
      </c>
      <c r="AV109" s="13" t="s">
        <v>79</v>
      </c>
      <c r="AW109" s="13" t="s">
        <v>36</v>
      </c>
      <c r="AX109" s="13" t="s">
        <v>72</v>
      </c>
      <c r="AY109" s="197" t="s">
        <v>129</v>
      </c>
    </row>
    <row r="110" spans="2:51" s="14" customFormat="1" ht="20.25" customHeight="1">
      <c r="B110" s="204"/>
      <c r="D110" s="214" t="s">
        <v>152</v>
      </c>
      <c r="E110" s="217" t="s">
        <v>20</v>
      </c>
      <c r="F110" s="218" t="s">
        <v>157</v>
      </c>
      <c r="H110" s="219">
        <v>20</v>
      </c>
      <c r="I110" s="208"/>
      <c r="L110" s="204"/>
      <c r="M110" s="220"/>
      <c r="N110" s="221"/>
      <c r="O110" s="221"/>
      <c r="P110" s="221"/>
      <c r="Q110" s="221"/>
      <c r="R110" s="221"/>
      <c r="S110" s="221"/>
      <c r="T110" s="222"/>
      <c r="AT110" s="212" t="s">
        <v>152</v>
      </c>
      <c r="AU110" s="212" t="s">
        <v>79</v>
      </c>
      <c r="AV110" s="14" t="s">
        <v>158</v>
      </c>
      <c r="AW110" s="14" t="s">
        <v>36</v>
      </c>
      <c r="AX110" s="14" t="s">
        <v>22</v>
      </c>
      <c r="AY110" s="212" t="s">
        <v>129</v>
      </c>
    </row>
    <row r="111" spans="2:65" s="1" customFormat="1" ht="28.5" customHeight="1">
      <c r="B111" s="172"/>
      <c r="C111" s="173" t="s">
        <v>219</v>
      </c>
      <c r="D111" s="173" t="s">
        <v>132</v>
      </c>
      <c r="E111" s="174" t="s">
        <v>1086</v>
      </c>
      <c r="F111" s="175" t="s">
        <v>1087</v>
      </c>
      <c r="G111" s="176" t="s">
        <v>528</v>
      </c>
      <c r="H111" s="187">
        <v>42</v>
      </c>
      <c r="I111" s="178"/>
      <c r="J111" s="179">
        <f>ROUND(I111*H111,2)</f>
        <v>0</v>
      </c>
      <c r="K111" s="175" t="s">
        <v>135</v>
      </c>
      <c r="L111" s="35"/>
      <c r="M111" s="180" t="s">
        <v>20</v>
      </c>
      <c r="N111" s="181" t="s">
        <v>43</v>
      </c>
      <c r="O111" s="36"/>
      <c r="P111" s="182">
        <f>O111*H111</f>
        <v>0</v>
      </c>
      <c r="Q111" s="182">
        <v>0</v>
      </c>
      <c r="R111" s="182">
        <f>Q111*H111</f>
        <v>0</v>
      </c>
      <c r="S111" s="182">
        <v>0</v>
      </c>
      <c r="T111" s="183">
        <f>S111*H111</f>
        <v>0</v>
      </c>
      <c r="AR111" s="18" t="s">
        <v>158</v>
      </c>
      <c r="AT111" s="18" t="s">
        <v>132</v>
      </c>
      <c r="AU111" s="18" t="s">
        <v>79</v>
      </c>
      <c r="AY111" s="18" t="s">
        <v>129</v>
      </c>
      <c r="BE111" s="184">
        <f>IF(N111="základní",J111,0)</f>
        <v>0</v>
      </c>
      <c r="BF111" s="184">
        <f>IF(N111="snížená",J111,0)</f>
        <v>0</v>
      </c>
      <c r="BG111" s="184">
        <f>IF(N111="zákl. přenesená",J111,0)</f>
        <v>0</v>
      </c>
      <c r="BH111" s="184">
        <f>IF(N111="sníž. přenesená",J111,0)</f>
        <v>0</v>
      </c>
      <c r="BI111" s="184">
        <f>IF(N111="nulová",J111,0)</f>
        <v>0</v>
      </c>
      <c r="BJ111" s="18" t="s">
        <v>22</v>
      </c>
      <c r="BK111" s="184">
        <f>ROUND(I111*H111,2)</f>
        <v>0</v>
      </c>
      <c r="BL111" s="18" t="s">
        <v>158</v>
      </c>
      <c r="BM111" s="18" t="s">
        <v>1088</v>
      </c>
    </row>
    <row r="112" spans="2:47" s="1" customFormat="1" ht="28.5" customHeight="1">
      <c r="B112" s="35"/>
      <c r="D112" s="185" t="s">
        <v>138</v>
      </c>
      <c r="F112" s="186" t="s">
        <v>1089</v>
      </c>
      <c r="I112" s="146"/>
      <c r="L112" s="35"/>
      <c r="M112" s="64"/>
      <c r="N112" s="36"/>
      <c r="O112" s="36"/>
      <c r="P112" s="36"/>
      <c r="Q112" s="36"/>
      <c r="R112" s="36"/>
      <c r="S112" s="36"/>
      <c r="T112" s="65"/>
      <c r="AT112" s="18" t="s">
        <v>138</v>
      </c>
      <c r="AU112" s="18" t="s">
        <v>79</v>
      </c>
    </row>
    <row r="113" spans="2:47" s="1" customFormat="1" ht="96.75" customHeight="1">
      <c r="B113" s="35"/>
      <c r="D113" s="214" t="s">
        <v>183</v>
      </c>
      <c r="F113" s="215" t="s">
        <v>1090</v>
      </c>
      <c r="I113" s="146"/>
      <c r="L113" s="35"/>
      <c r="M113" s="64"/>
      <c r="N113" s="36"/>
      <c r="O113" s="36"/>
      <c r="P113" s="36"/>
      <c r="Q113" s="36"/>
      <c r="R113" s="36"/>
      <c r="S113" s="36"/>
      <c r="T113" s="65"/>
      <c r="AT113" s="18" t="s">
        <v>183</v>
      </c>
      <c r="AU113" s="18" t="s">
        <v>79</v>
      </c>
    </row>
    <row r="114" spans="2:65" s="1" customFormat="1" ht="28.5" customHeight="1">
      <c r="B114" s="172"/>
      <c r="C114" s="173" t="s">
        <v>225</v>
      </c>
      <c r="D114" s="173" t="s">
        <v>132</v>
      </c>
      <c r="E114" s="174" t="s">
        <v>1091</v>
      </c>
      <c r="F114" s="175" t="s">
        <v>1092</v>
      </c>
      <c r="G114" s="176" t="s">
        <v>528</v>
      </c>
      <c r="H114" s="187">
        <v>42</v>
      </c>
      <c r="I114" s="178"/>
      <c r="J114" s="179">
        <f>ROUND(I114*H114,2)</f>
        <v>0</v>
      </c>
      <c r="K114" s="175" t="s">
        <v>135</v>
      </c>
      <c r="L114" s="35"/>
      <c r="M114" s="180" t="s">
        <v>20</v>
      </c>
      <c r="N114" s="181" t="s">
        <v>43</v>
      </c>
      <c r="O114" s="36"/>
      <c r="P114" s="182">
        <f>O114*H114</f>
        <v>0</v>
      </c>
      <c r="Q114" s="182">
        <v>0</v>
      </c>
      <c r="R114" s="182">
        <f>Q114*H114</f>
        <v>0</v>
      </c>
      <c r="S114" s="182">
        <v>0</v>
      </c>
      <c r="T114" s="183">
        <f>S114*H114</f>
        <v>0</v>
      </c>
      <c r="AR114" s="18" t="s">
        <v>158</v>
      </c>
      <c r="AT114" s="18" t="s">
        <v>132</v>
      </c>
      <c r="AU114" s="18" t="s">
        <v>79</v>
      </c>
      <c r="AY114" s="18" t="s">
        <v>129</v>
      </c>
      <c r="BE114" s="184">
        <f>IF(N114="základní",J114,0)</f>
        <v>0</v>
      </c>
      <c r="BF114" s="184">
        <f>IF(N114="snížená",J114,0)</f>
        <v>0</v>
      </c>
      <c r="BG114" s="184">
        <f>IF(N114="zákl. přenesená",J114,0)</f>
        <v>0</v>
      </c>
      <c r="BH114" s="184">
        <f>IF(N114="sníž. přenesená",J114,0)</f>
        <v>0</v>
      </c>
      <c r="BI114" s="184">
        <f>IF(N114="nulová",J114,0)</f>
        <v>0</v>
      </c>
      <c r="BJ114" s="18" t="s">
        <v>22</v>
      </c>
      <c r="BK114" s="184">
        <f>ROUND(I114*H114,2)</f>
        <v>0</v>
      </c>
      <c r="BL114" s="18" t="s">
        <v>158</v>
      </c>
      <c r="BM114" s="18" t="s">
        <v>1093</v>
      </c>
    </row>
    <row r="115" spans="2:47" s="1" customFormat="1" ht="28.5" customHeight="1">
      <c r="B115" s="35"/>
      <c r="D115" s="185" t="s">
        <v>138</v>
      </c>
      <c r="F115" s="186" t="s">
        <v>1094</v>
      </c>
      <c r="I115" s="146"/>
      <c r="L115" s="35"/>
      <c r="M115" s="64"/>
      <c r="N115" s="36"/>
      <c r="O115" s="36"/>
      <c r="P115" s="36"/>
      <c r="Q115" s="36"/>
      <c r="R115" s="36"/>
      <c r="S115" s="36"/>
      <c r="T115" s="65"/>
      <c r="AT115" s="18" t="s">
        <v>138</v>
      </c>
      <c r="AU115" s="18" t="s">
        <v>79</v>
      </c>
    </row>
    <row r="116" spans="2:47" s="1" customFormat="1" ht="74.25" customHeight="1">
      <c r="B116" s="35"/>
      <c r="D116" s="214" t="s">
        <v>183</v>
      </c>
      <c r="F116" s="215" t="s">
        <v>1095</v>
      </c>
      <c r="I116" s="146"/>
      <c r="L116" s="35"/>
      <c r="M116" s="64"/>
      <c r="N116" s="36"/>
      <c r="O116" s="36"/>
      <c r="P116" s="36"/>
      <c r="Q116" s="36"/>
      <c r="R116" s="36"/>
      <c r="S116" s="36"/>
      <c r="T116" s="65"/>
      <c r="AT116" s="18" t="s">
        <v>183</v>
      </c>
      <c r="AU116" s="18" t="s">
        <v>79</v>
      </c>
    </row>
    <row r="117" spans="2:65" s="1" customFormat="1" ht="20.25" customHeight="1">
      <c r="B117" s="172"/>
      <c r="C117" s="227" t="s">
        <v>233</v>
      </c>
      <c r="D117" s="227" t="s">
        <v>325</v>
      </c>
      <c r="E117" s="228" t="s">
        <v>1096</v>
      </c>
      <c r="F117" s="229" t="s">
        <v>1097</v>
      </c>
      <c r="G117" s="230" t="s">
        <v>528</v>
      </c>
      <c r="H117" s="231">
        <v>39</v>
      </c>
      <c r="I117" s="232"/>
      <c r="J117" s="233">
        <f>ROUND(I117*H117,2)</f>
        <v>0</v>
      </c>
      <c r="K117" s="229" t="s">
        <v>20</v>
      </c>
      <c r="L117" s="234"/>
      <c r="M117" s="235" t="s">
        <v>20</v>
      </c>
      <c r="N117" s="236" t="s">
        <v>43</v>
      </c>
      <c r="O117" s="36"/>
      <c r="P117" s="182">
        <f>O117*H117</f>
        <v>0</v>
      </c>
      <c r="Q117" s="182">
        <v>0.003</v>
      </c>
      <c r="R117" s="182">
        <f>Q117*H117</f>
        <v>0.117</v>
      </c>
      <c r="S117" s="182">
        <v>0</v>
      </c>
      <c r="T117" s="183">
        <f>S117*H117</f>
        <v>0</v>
      </c>
      <c r="AR117" s="18" t="s">
        <v>225</v>
      </c>
      <c r="AT117" s="18" t="s">
        <v>325</v>
      </c>
      <c r="AU117" s="18" t="s">
        <v>79</v>
      </c>
      <c r="AY117" s="18" t="s">
        <v>129</v>
      </c>
      <c r="BE117" s="184">
        <f>IF(N117="základní",J117,0)</f>
        <v>0</v>
      </c>
      <c r="BF117" s="184">
        <f>IF(N117="snížená",J117,0)</f>
        <v>0</v>
      </c>
      <c r="BG117" s="184">
        <f>IF(N117="zákl. přenesená",J117,0)</f>
        <v>0</v>
      </c>
      <c r="BH117" s="184">
        <f>IF(N117="sníž. přenesená",J117,0)</f>
        <v>0</v>
      </c>
      <c r="BI117" s="184">
        <f>IF(N117="nulová",J117,0)</f>
        <v>0</v>
      </c>
      <c r="BJ117" s="18" t="s">
        <v>22</v>
      </c>
      <c r="BK117" s="184">
        <f>ROUND(I117*H117,2)</f>
        <v>0</v>
      </c>
      <c r="BL117" s="18" t="s">
        <v>158</v>
      </c>
      <c r="BM117" s="18" t="s">
        <v>1098</v>
      </c>
    </row>
    <row r="118" spans="2:65" s="1" customFormat="1" ht="20.25" customHeight="1">
      <c r="B118" s="172"/>
      <c r="C118" s="227" t="s">
        <v>7</v>
      </c>
      <c r="D118" s="227" t="s">
        <v>325</v>
      </c>
      <c r="E118" s="228" t="s">
        <v>1099</v>
      </c>
      <c r="F118" s="229" t="s">
        <v>1100</v>
      </c>
      <c r="G118" s="230" t="s">
        <v>528</v>
      </c>
      <c r="H118" s="231">
        <v>3</v>
      </c>
      <c r="I118" s="232"/>
      <c r="J118" s="233">
        <f>ROUND(I118*H118,2)</f>
        <v>0</v>
      </c>
      <c r="K118" s="229" t="s">
        <v>20</v>
      </c>
      <c r="L118" s="234"/>
      <c r="M118" s="235" t="s">
        <v>20</v>
      </c>
      <c r="N118" s="236" t="s">
        <v>43</v>
      </c>
      <c r="O118" s="36"/>
      <c r="P118" s="182">
        <f>O118*H118</f>
        <v>0</v>
      </c>
      <c r="Q118" s="182">
        <v>0.003</v>
      </c>
      <c r="R118" s="182">
        <f>Q118*H118</f>
        <v>0.009000000000000001</v>
      </c>
      <c r="S118" s="182">
        <v>0</v>
      </c>
      <c r="T118" s="183">
        <f>S118*H118</f>
        <v>0</v>
      </c>
      <c r="AR118" s="18" t="s">
        <v>225</v>
      </c>
      <c r="AT118" s="18" t="s">
        <v>325</v>
      </c>
      <c r="AU118" s="18" t="s">
        <v>79</v>
      </c>
      <c r="AY118" s="18" t="s">
        <v>129</v>
      </c>
      <c r="BE118" s="184">
        <f>IF(N118="základní",J118,0)</f>
        <v>0</v>
      </c>
      <c r="BF118" s="184">
        <f>IF(N118="snížená",J118,0)</f>
        <v>0</v>
      </c>
      <c r="BG118" s="184">
        <f>IF(N118="zákl. přenesená",J118,0)</f>
        <v>0</v>
      </c>
      <c r="BH118" s="184">
        <f>IF(N118="sníž. přenesená",J118,0)</f>
        <v>0</v>
      </c>
      <c r="BI118" s="184">
        <f>IF(N118="nulová",J118,0)</f>
        <v>0</v>
      </c>
      <c r="BJ118" s="18" t="s">
        <v>22</v>
      </c>
      <c r="BK118" s="184">
        <f>ROUND(I118*H118,2)</f>
        <v>0</v>
      </c>
      <c r="BL118" s="18" t="s">
        <v>158</v>
      </c>
      <c r="BM118" s="18" t="s">
        <v>1101</v>
      </c>
    </row>
    <row r="119" spans="2:65" s="1" customFormat="1" ht="20.25" customHeight="1">
      <c r="B119" s="172"/>
      <c r="C119" s="173" t="s">
        <v>27</v>
      </c>
      <c r="D119" s="173" t="s">
        <v>132</v>
      </c>
      <c r="E119" s="174" t="s">
        <v>1102</v>
      </c>
      <c r="F119" s="175" t="s">
        <v>1103</v>
      </c>
      <c r="G119" s="176" t="s">
        <v>528</v>
      </c>
      <c r="H119" s="187">
        <v>3</v>
      </c>
      <c r="I119" s="178"/>
      <c r="J119" s="179">
        <f>ROUND(I119*H119,2)</f>
        <v>0</v>
      </c>
      <c r="K119" s="175" t="s">
        <v>135</v>
      </c>
      <c r="L119" s="35"/>
      <c r="M119" s="180" t="s">
        <v>20</v>
      </c>
      <c r="N119" s="181" t="s">
        <v>43</v>
      </c>
      <c r="O119" s="36"/>
      <c r="P119" s="182">
        <f>O119*H119</f>
        <v>0</v>
      </c>
      <c r="Q119" s="182">
        <v>6E-05</v>
      </c>
      <c r="R119" s="182">
        <f>Q119*H119</f>
        <v>0.00018</v>
      </c>
      <c r="S119" s="182">
        <v>0</v>
      </c>
      <c r="T119" s="183">
        <f>S119*H119</f>
        <v>0</v>
      </c>
      <c r="AR119" s="18" t="s">
        <v>158</v>
      </c>
      <c r="AT119" s="18" t="s">
        <v>132</v>
      </c>
      <c r="AU119" s="18" t="s">
        <v>79</v>
      </c>
      <c r="AY119" s="18" t="s">
        <v>129</v>
      </c>
      <c r="BE119" s="184">
        <f>IF(N119="základní",J119,0)</f>
        <v>0</v>
      </c>
      <c r="BF119" s="184">
        <f>IF(N119="snížená",J119,0)</f>
        <v>0</v>
      </c>
      <c r="BG119" s="184">
        <f>IF(N119="zákl. přenesená",J119,0)</f>
        <v>0</v>
      </c>
      <c r="BH119" s="184">
        <f>IF(N119="sníž. přenesená",J119,0)</f>
        <v>0</v>
      </c>
      <c r="BI119" s="184">
        <f>IF(N119="nulová",J119,0)</f>
        <v>0</v>
      </c>
      <c r="BJ119" s="18" t="s">
        <v>22</v>
      </c>
      <c r="BK119" s="184">
        <f>ROUND(I119*H119,2)</f>
        <v>0</v>
      </c>
      <c r="BL119" s="18" t="s">
        <v>158</v>
      </c>
      <c r="BM119" s="18" t="s">
        <v>1104</v>
      </c>
    </row>
    <row r="120" spans="2:47" s="1" customFormat="1" ht="20.25" customHeight="1">
      <c r="B120" s="35"/>
      <c r="D120" s="185" t="s">
        <v>138</v>
      </c>
      <c r="F120" s="186" t="s">
        <v>1105</v>
      </c>
      <c r="I120" s="146"/>
      <c r="L120" s="35"/>
      <c r="M120" s="64"/>
      <c r="N120" s="36"/>
      <c r="O120" s="36"/>
      <c r="P120" s="36"/>
      <c r="Q120" s="36"/>
      <c r="R120" s="36"/>
      <c r="S120" s="36"/>
      <c r="T120" s="65"/>
      <c r="AT120" s="18" t="s">
        <v>138</v>
      </c>
      <c r="AU120" s="18" t="s">
        <v>79</v>
      </c>
    </row>
    <row r="121" spans="2:47" s="1" customFormat="1" ht="63" customHeight="1">
      <c r="B121" s="35"/>
      <c r="D121" s="214" t="s">
        <v>183</v>
      </c>
      <c r="F121" s="215" t="s">
        <v>1106</v>
      </c>
      <c r="I121" s="146"/>
      <c r="L121" s="35"/>
      <c r="M121" s="64"/>
      <c r="N121" s="36"/>
      <c r="O121" s="36"/>
      <c r="P121" s="36"/>
      <c r="Q121" s="36"/>
      <c r="R121" s="36"/>
      <c r="S121" s="36"/>
      <c r="T121" s="65"/>
      <c r="AT121" s="18" t="s">
        <v>183</v>
      </c>
      <c r="AU121" s="18" t="s">
        <v>79</v>
      </c>
    </row>
    <row r="122" spans="2:65" s="1" customFormat="1" ht="20.25" customHeight="1">
      <c r="B122" s="172"/>
      <c r="C122" s="227" t="s">
        <v>244</v>
      </c>
      <c r="D122" s="227" t="s">
        <v>325</v>
      </c>
      <c r="E122" s="228" t="s">
        <v>1107</v>
      </c>
      <c r="F122" s="229" t="s">
        <v>1108</v>
      </c>
      <c r="G122" s="230" t="s">
        <v>697</v>
      </c>
      <c r="H122" s="231">
        <v>3</v>
      </c>
      <c r="I122" s="232"/>
      <c r="J122" s="233">
        <f>ROUND(I122*H122,2)</f>
        <v>0</v>
      </c>
      <c r="K122" s="229" t="s">
        <v>20</v>
      </c>
      <c r="L122" s="234"/>
      <c r="M122" s="235" t="s">
        <v>20</v>
      </c>
      <c r="N122" s="236" t="s">
        <v>43</v>
      </c>
      <c r="O122" s="36"/>
      <c r="P122" s="182">
        <f>O122*H122</f>
        <v>0</v>
      </c>
      <c r="Q122" s="182">
        <v>0</v>
      </c>
      <c r="R122" s="182">
        <f>Q122*H122</f>
        <v>0</v>
      </c>
      <c r="S122" s="182">
        <v>0</v>
      </c>
      <c r="T122" s="183">
        <f>S122*H122</f>
        <v>0</v>
      </c>
      <c r="AR122" s="18" t="s">
        <v>225</v>
      </c>
      <c r="AT122" s="18" t="s">
        <v>325</v>
      </c>
      <c r="AU122" s="18" t="s">
        <v>79</v>
      </c>
      <c r="AY122" s="18" t="s">
        <v>129</v>
      </c>
      <c r="BE122" s="184">
        <f>IF(N122="základní",J122,0)</f>
        <v>0</v>
      </c>
      <c r="BF122" s="184">
        <f>IF(N122="snížená",J122,0)</f>
        <v>0</v>
      </c>
      <c r="BG122" s="184">
        <f>IF(N122="zákl. přenesená",J122,0)</f>
        <v>0</v>
      </c>
      <c r="BH122" s="184">
        <f>IF(N122="sníž. přenesená",J122,0)</f>
        <v>0</v>
      </c>
      <c r="BI122" s="184">
        <f>IF(N122="nulová",J122,0)</f>
        <v>0</v>
      </c>
      <c r="BJ122" s="18" t="s">
        <v>22</v>
      </c>
      <c r="BK122" s="184">
        <f>ROUND(I122*H122,2)</f>
        <v>0</v>
      </c>
      <c r="BL122" s="18" t="s">
        <v>158</v>
      </c>
      <c r="BM122" s="18" t="s">
        <v>1109</v>
      </c>
    </row>
    <row r="123" spans="2:47" s="1" customFormat="1" ht="20.25" customHeight="1">
      <c r="B123" s="35"/>
      <c r="D123" s="214" t="s">
        <v>138</v>
      </c>
      <c r="F123" s="237" t="s">
        <v>1110</v>
      </c>
      <c r="I123" s="146"/>
      <c r="L123" s="35"/>
      <c r="M123" s="64"/>
      <c r="N123" s="36"/>
      <c r="O123" s="36"/>
      <c r="P123" s="36"/>
      <c r="Q123" s="36"/>
      <c r="R123" s="36"/>
      <c r="S123" s="36"/>
      <c r="T123" s="65"/>
      <c r="AT123" s="18" t="s">
        <v>138</v>
      </c>
      <c r="AU123" s="18" t="s">
        <v>79</v>
      </c>
    </row>
    <row r="124" spans="2:65" s="1" customFormat="1" ht="20.25" customHeight="1">
      <c r="B124" s="172"/>
      <c r="C124" s="173" t="s">
        <v>259</v>
      </c>
      <c r="D124" s="173" t="s">
        <v>132</v>
      </c>
      <c r="E124" s="174" t="s">
        <v>1111</v>
      </c>
      <c r="F124" s="175" t="s">
        <v>1112</v>
      </c>
      <c r="G124" s="176" t="s">
        <v>528</v>
      </c>
      <c r="H124" s="187">
        <v>39</v>
      </c>
      <c r="I124" s="178"/>
      <c r="J124" s="179">
        <f>ROUND(I124*H124,2)</f>
        <v>0</v>
      </c>
      <c r="K124" s="175" t="s">
        <v>135</v>
      </c>
      <c r="L124" s="35"/>
      <c r="M124" s="180" t="s">
        <v>20</v>
      </c>
      <c r="N124" s="181" t="s">
        <v>43</v>
      </c>
      <c r="O124" s="36"/>
      <c r="P124" s="182">
        <f>O124*H124</f>
        <v>0</v>
      </c>
      <c r="Q124" s="182">
        <v>6E-05</v>
      </c>
      <c r="R124" s="182">
        <f>Q124*H124</f>
        <v>0.00234</v>
      </c>
      <c r="S124" s="182">
        <v>0</v>
      </c>
      <c r="T124" s="183">
        <f>S124*H124</f>
        <v>0</v>
      </c>
      <c r="AR124" s="18" t="s">
        <v>158</v>
      </c>
      <c r="AT124" s="18" t="s">
        <v>132</v>
      </c>
      <c r="AU124" s="18" t="s">
        <v>79</v>
      </c>
      <c r="AY124" s="18" t="s">
        <v>129</v>
      </c>
      <c r="BE124" s="184">
        <f>IF(N124="základní",J124,0)</f>
        <v>0</v>
      </c>
      <c r="BF124" s="184">
        <f>IF(N124="snížená",J124,0)</f>
        <v>0</v>
      </c>
      <c r="BG124" s="184">
        <f>IF(N124="zákl. přenesená",J124,0)</f>
        <v>0</v>
      </c>
      <c r="BH124" s="184">
        <f>IF(N124="sníž. přenesená",J124,0)</f>
        <v>0</v>
      </c>
      <c r="BI124" s="184">
        <f>IF(N124="nulová",J124,0)</f>
        <v>0</v>
      </c>
      <c r="BJ124" s="18" t="s">
        <v>22</v>
      </c>
      <c r="BK124" s="184">
        <f>ROUND(I124*H124,2)</f>
        <v>0</v>
      </c>
      <c r="BL124" s="18" t="s">
        <v>158</v>
      </c>
      <c r="BM124" s="18" t="s">
        <v>1113</v>
      </c>
    </row>
    <row r="125" spans="2:47" s="1" customFormat="1" ht="20.25" customHeight="1">
      <c r="B125" s="35"/>
      <c r="D125" s="185" t="s">
        <v>138</v>
      </c>
      <c r="F125" s="186" t="s">
        <v>1114</v>
      </c>
      <c r="I125" s="146"/>
      <c r="L125" s="35"/>
      <c r="M125" s="64"/>
      <c r="N125" s="36"/>
      <c r="O125" s="36"/>
      <c r="P125" s="36"/>
      <c r="Q125" s="36"/>
      <c r="R125" s="36"/>
      <c r="S125" s="36"/>
      <c r="T125" s="65"/>
      <c r="AT125" s="18" t="s">
        <v>138</v>
      </c>
      <c r="AU125" s="18" t="s">
        <v>79</v>
      </c>
    </row>
    <row r="126" spans="2:47" s="1" customFormat="1" ht="63" customHeight="1">
      <c r="B126" s="35"/>
      <c r="D126" s="214" t="s">
        <v>183</v>
      </c>
      <c r="F126" s="215" t="s">
        <v>1106</v>
      </c>
      <c r="I126" s="146"/>
      <c r="L126" s="35"/>
      <c r="M126" s="64"/>
      <c r="N126" s="36"/>
      <c r="O126" s="36"/>
      <c r="P126" s="36"/>
      <c r="Q126" s="36"/>
      <c r="R126" s="36"/>
      <c r="S126" s="36"/>
      <c r="T126" s="65"/>
      <c r="AT126" s="18" t="s">
        <v>183</v>
      </c>
      <c r="AU126" s="18" t="s">
        <v>79</v>
      </c>
    </row>
    <row r="127" spans="2:65" s="1" customFormat="1" ht="20.25" customHeight="1">
      <c r="B127" s="172"/>
      <c r="C127" s="227" t="s">
        <v>267</v>
      </c>
      <c r="D127" s="227" t="s">
        <v>325</v>
      </c>
      <c r="E127" s="228" t="s">
        <v>1115</v>
      </c>
      <c r="F127" s="229" t="s">
        <v>1108</v>
      </c>
      <c r="G127" s="230" t="s">
        <v>697</v>
      </c>
      <c r="H127" s="231">
        <v>39</v>
      </c>
      <c r="I127" s="232"/>
      <c r="J127" s="233">
        <f>ROUND(I127*H127,2)</f>
        <v>0</v>
      </c>
      <c r="K127" s="229" t="s">
        <v>20</v>
      </c>
      <c r="L127" s="234"/>
      <c r="M127" s="235" t="s">
        <v>20</v>
      </c>
      <c r="N127" s="236" t="s">
        <v>43</v>
      </c>
      <c r="O127" s="36"/>
      <c r="P127" s="182">
        <f>O127*H127</f>
        <v>0</v>
      </c>
      <c r="Q127" s="182">
        <v>0</v>
      </c>
      <c r="R127" s="182">
        <f>Q127*H127</f>
        <v>0</v>
      </c>
      <c r="S127" s="182">
        <v>0</v>
      </c>
      <c r="T127" s="183">
        <f>S127*H127</f>
        <v>0</v>
      </c>
      <c r="AR127" s="18" t="s">
        <v>225</v>
      </c>
      <c r="AT127" s="18" t="s">
        <v>325</v>
      </c>
      <c r="AU127" s="18" t="s">
        <v>79</v>
      </c>
      <c r="AY127" s="18" t="s">
        <v>129</v>
      </c>
      <c r="BE127" s="184">
        <f>IF(N127="základní",J127,0)</f>
        <v>0</v>
      </c>
      <c r="BF127" s="184">
        <f>IF(N127="snížená",J127,0)</f>
        <v>0</v>
      </c>
      <c r="BG127" s="184">
        <f>IF(N127="zákl. přenesená",J127,0)</f>
        <v>0</v>
      </c>
      <c r="BH127" s="184">
        <f>IF(N127="sníž. přenesená",J127,0)</f>
        <v>0</v>
      </c>
      <c r="BI127" s="184">
        <f>IF(N127="nulová",J127,0)</f>
        <v>0</v>
      </c>
      <c r="BJ127" s="18" t="s">
        <v>22</v>
      </c>
      <c r="BK127" s="184">
        <f>ROUND(I127*H127,2)</f>
        <v>0</v>
      </c>
      <c r="BL127" s="18" t="s">
        <v>158</v>
      </c>
      <c r="BM127" s="18" t="s">
        <v>1116</v>
      </c>
    </row>
    <row r="128" spans="2:47" s="1" customFormat="1" ht="20.25" customHeight="1">
      <c r="B128" s="35"/>
      <c r="D128" s="214" t="s">
        <v>138</v>
      </c>
      <c r="F128" s="237" t="s">
        <v>1110</v>
      </c>
      <c r="I128" s="146"/>
      <c r="L128" s="35"/>
      <c r="M128" s="64"/>
      <c r="N128" s="36"/>
      <c r="O128" s="36"/>
      <c r="P128" s="36"/>
      <c r="Q128" s="36"/>
      <c r="R128" s="36"/>
      <c r="S128" s="36"/>
      <c r="T128" s="65"/>
      <c r="AT128" s="18" t="s">
        <v>138</v>
      </c>
      <c r="AU128" s="18" t="s">
        <v>79</v>
      </c>
    </row>
    <row r="129" spans="2:65" s="1" customFormat="1" ht="20.25" customHeight="1">
      <c r="B129" s="172"/>
      <c r="C129" s="173" t="s">
        <v>250</v>
      </c>
      <c r="D129" s="173" t="s">
        <v>132</v>
      </c>
      <c r="E129" s="174" t="s">
        <v>1117</v>
      </c>
      <c r="F129" s="175" t="s">
        <v>1118</v>
      </c>
      <c r="G129" s="176" t="s">
        <v>528</v>
      </c>
      <c r="H129" s="187">
        <v>39</v>
      </c>
      <c r="I129" s="178"/>
      <c r="J129" s="179">
        <f>ROUND(I129*H129,2)</f>
        <v>0</v>
      </c>
      <c r="K129" s="175" t="s">
        <v>135</v>
      </c>
      <c r="L129" s="35"/>
      <c r="M129" s="180" t="s">
        <v>20</v>
      </c>
      <c r="N129" s="181" t="s">
        <v>43</v>
      </c>
      <c r="O129" s="36"/>
      <c r="P129" s="182">
        <f>O129*H129</f>
        <v>0</v>
      </c>
      <c r="Q129" s="182">
        <v>0</v>
      </c>
      <c r="R129" s="182">
        <f>Q129*H129</f>
        <v>0</v>
      </c>
      <c r="S129" s="182">
        <v>0</v>
      </c>
      <c r="T129" s="183">
        <f>S129*H129</f>
        <v>0</v>
      </c>
      <c r="AR129" s="18" t="s">
        <v>158</v>
      </c>
      <c r="AT129" s="18" t="s">
        <v>132</v>
      </c>
      <c r="AU129" s="18" t="s">
        <v>79</v>
      </c>
      <c r="AY129" s="18" t="s">
        <v>129</v>
      </c>
      <c r="BE129" s="184">
        <f>IF(N129="základní",J129,0)</f>
        <v>0</v>
      </c>
      <c r="BF129" s="184">
        <f>IF(N129="snížená",J129,0)</f>
        <v>0</v>
      </c>
      <c r="BG129" s="184">
        <f>IF(N129="zákl. přenesená",J129,0)</f>
        <v>0</v>
      </c>
      <c r="BH129" s="184">
        <f>IF(N129="sníž. přenesená",J129,0)</f>
        <v>0</v>
      </c>
      <c r="BI129" s="184">
        <f>IF(N129="nulová",J129,0)</f>
        <v>0</v>
      </c>
      <c r="BJ129" s="18" t="s">
        <v>22</v>
      </c>
      <c r="BK129" s="184">
        <f>ROUND(I129*H129,2)</f>
        <v>0</v>
      </c>
      <c r="BL129" s="18" t="s">
        <v>158</v>
      </c>
      <c r="BM129" s="18" t="s">
        <v>1119</v>
      </c>
    </row>
    <row r="130" spans="2:47" s="1" customFormat="1" ht="28.5" customHeight="1">
      <c r="B130" s="35"/>
      <c r="D130" s="185" t="s">
        <v>138</v>
      </c>
      <c r="F130" s="186" t="s">
        <v>1120</v>
      </c>
      <c r="I130" s="146"/>
      <c r="L130" s="35"/>
      <c r="M130" s="64"/>
      <c r="N130" s="36"/>
      <c r="O130" s="36"/>
      <c r="P130" s="36"/>
      <c r="Q130" s="36"/>
      <c r="R130" s="36"/>
      <c r="S130" s="36"/>
      <c r="T130" s="65"/>
      <c r="AT130" s="18" t="s">
        <v>138</v>
      </c>
      <c r="AU130" s="18" t="s">
        <v>79</v>
      </c>
    </row>
    <row r="131" spans="2:47" s="1" customFormat="1" ht="120" customHeight="1">
      <c r="B131" s="35"/>
      <c r="D131" s="214" t="s">
        <v>183</v>
      </c>
      <c r="F131" s="215" t="s">
        <v>1121</v>
      </c>
      <c r="I131" s="146"/>
      <c r="L131" s="35"/>
      <c r="M131" s="64"/>
      <c r="N131" s="36"/>
      <c r="O131" s="36"/>
      <c r="P131" s="36"/>
      <c r="Q131" s="36"/>
      <c r="R131" s="36"/>
      <c r="S131" s="36"/>
      <c r="T131" s="65"/>
      <c r="AT131" s="18" t="s">
        <v>183</v>
      </c>
      <c r="AU131" s="18" t="s">
        <v>79</v>
      </c>
    </row>
    <row r="132" spans="2:65" s="1" customFormat="1" ht="20.25" customHeight="1">
      <c r="B132" s="172"/>
      <c r="C132" s="173" t="s">
        <v>8</v>
      </c>
      <c r="D132" s="173" t="s">
        <v>132</v>
      </c>
      <c r="E132" s="174" t="s">
        <v>1122</v>
      </c>
      <c r="F132" s="175" t="s">
        <v>1123</v>
      </c>
      <c r="G132" s="176" t="s">
        <v>180</v>
      </c>
      <c r="H132" s="187">
        <v>42</v>
      </c>
      <c r="I132" s="178"/>
      <c r="J132" s="179">
        <f>ROUND(I132*H132,2)</f>
        <v>0</v>
      </c>
      <c r="K132" s="175" t="s">
        <v>135</v>
      </c>
      <c r="L132" s="35"/>
      <c r="M132" s="180" t="s">
        <v>20</v>
      </c>
      <c r="N132" s="181" t="s">
        <v>43</v>
      </c>
      <c r="O132" s="36"/>
      <c r="P132" s="182">
        <f>O132*H132</f>
        <v>0</v>
      </c>
      <c r="Q132" s="182">
        <v>0</v>
      </c>
      <c r="R132" s="182">
        <f>Q132*H132</f>
        <v>0</v>
      </c>
      <c r="S132" s="182">
        <v>0</v>
      </c>
      <c r="T132" s="183">
        <f>S132*H132</f>
        <v>0</v>
      </c>
      <c r="AR132" s="18" t="s">
        <v>158</v>
      </c>
      <c r="AT132" s="18" t="s">
        <v>132</v>
      </c>
      <c r="AU132" s="18" t="s">
        <v>79</v>
      </c>
      <c r="AY132" s="18" t="s">
        <v>129</v>
      </c>
      <c r="BE132" s="184">
        <f>IF(N132="základní",J132,0)</f>
        <v>0</v>
      </c>
      <c r="BF132" s="184">
        <f>IF(N132="snížená",J132,0)</f>
        <v>0</v>
      </c>
      <c r="BG132" s="184">
        <f>IF(N132="zákl. přenesená",J132,0)</f>
        <v>0</v>
      </c>
      <c r="BH132" s="184">
        <f>IF(N132="sníž. přenesená",J132,0)</f>
        <v>0</v>
      </c>
      <c r="BI132" s="184">
        <f>IF(N132="nulová",J132,0)</f>
        <v>0</v>
      </c>
      <c r="BJ132" s="18" t="s">
        <v>22</v>
      </c>
      <c r="BK132" s="184">
        <f>ROUND(I132*H132,2)</f>
        <v>0</v>
      </c>
      <c r="BL132" s="18" t="s">
        <v>158</v>
      </c>
      <c r="BM132" s="18" t="s">
        <v>1124</v>
      </c>
    </row>
    <row r="133" spans="2:47" s="1" customFormat="1" ht="28.5" customHeight="1">
      <c r="B133" s="35"/>
      <c r="D133" s="185" t="s">
        <v>138</v>
      </c>
      <c r="F133" s="186" t="s">
        <v>1125</v>
      </c>
      <c r="I133" s="146"/>
      <c r="L133" s="35"/>
      <c r="M133" s="64"/>
      <c r="N133" s="36"/>
      <c r="O133" s="36"/>
      <c r="P133" s="36"/>
      <c r="Q133" s="36"/>
      <c r="R133" s="36"/>
      <c r="S133" s="36"/>
      <c r="T133" s="65"/>
      <c r="AT133" s="18" t="s">
        <v>138</v>
      </c>
      <c r="AU133" s="18" t="s">
        <v>79</v>
      </c>
    </row>
    <row r="134" spans="2:47" s="1" customFormat="1" ht="85.5" customHeight="1">
      <c r="B134" s="35"/>
      <c r="D134" s="214" t="s">
        <v>183</v>
      </c>
      <c r="F134" s="215" t="s">
        <v>1126</v>
      </c>
      <c r="I134" s="146"/>
      <c r="L134" s="35"/>
      <c r="M134" s="64"/>
      <c r="N134" s="36"/>
      <c r="O134" s="36"/>
      <c r="P134" s="36"/>
      <c r="Q134" s="36"/>
      <c r="R134" s="36"/>
      <c r="S134" s="36"/>
      <c r="T134" s="65"/>
      <c r="AT134" s="18" t="s">
        <v>183</v>
      </c>
      <c r="AU134" s="18" t="s">
        <v>79</v>
      </c>
    </row>
    <row r="135" spans="2:65" s="1" customFormat="1" ht="20.25" customHeight="1">
      <c r="B135" s="172"/>
      <c r="C135" s="227" t="s">
        <v>278</v>
      </c>
      <c r="D135" s="227" t="s">
        <v>325</v>
      </c>
      <c r="E135" s="228" t="s">
        <v>1127</v>
      </c>
      <c r="F135" s="229" t="s">
        <v>1128</v>
      </c>
      <c r="G135" s="230" t="s">
        <v>204</v>
      </c>
      <c r="H135" s="231">
        <v>4.326</v>
      </c>
      <c r="I135" s="232"/>
      <c r="J135" s="233">
        <f>ROUND(I135*H135,2)</f>
        <v>0</v>
      </c>
      <c r="K135" s="229" t="s">
        <v>135</v>
      </c>
      <c r="L135" s="234"/>
      <c r="M135" s="235" t="s">
        <v>20</v>
      </c>
      <c r="N135" s="236" t="s">
        <v>43</v>
      </c>
      <c r="O135" s="36"/>
      <c r="P135" s="182">
        <f>O135*H135</f>
        <v>0</v>
      </c>
      <c r="Q135" s="182">
        <v>0.2</v>
      </c>
      <c r="R135" s="182">
        <f>Q135*H135</f>
        <v>0.8652</v>
      </c>
      <c r="S135" s="182">
        <v>0</v>
      </c>
      <c r="T135" s="183">
        <f>S135*H135</f>
        <v>0</v>
      </c>
      <c r="AR135" s="18" t="s">
        <v>225</v>
      </c>
      <c r="AT135" s="18" t="s">
        <v>325</v>
      </c>
      <c r="AU135" s="18" t="s">
        <v>79</v>
      </c>
      <c r="AY135" s="18" t="s">
        <v>129</v>
      </c>
      <c r="BE135" s="184">
        <f>IF(N135="základní",J135,0)</f>
        <v>0</v>
      </c>
      <c r="BF135" s="184">
        <f>IF(N135="snížená",J135,0)</f>
        <v>0</v>
      </c>
      <c r="BG135" s="184">
        <f>IF(N135="zákl. přenesená",J135,0)</f>
        <v>0</v>
      </c>
      <c r="BH135" s="184">
        <f>IF(N135="sníž. přenesená",J135,0)</f>
        <v>0</v>
      </c>
      <c r="BI135" s="184">
        <f>IF(N135="nulová",J135,0)</f>
        <v>0</v>
      </c>
      <c r="BJ135" s="18" t="s">
        <v>22</v>
      </c>
      <c r="BK135" s="184">
        <f>ROUND(I135*H135,2)</f>
        <v>0</v>
      </c>
      <c r="BL135" s="18" t="s">
        <v>158</v>
      </c>
      <c r="BM135" s="18" t="s">
        <v>1129</v>
      </c>
    </row>
    <row r="136" spans="2:47" s="1" customFormat="1" ht="20.25" customHeight="1">
      <c r="B136" s="35"/>
      <c r="D136" s="185" t="s">
        <v>138</v>
      </c>
      <c r="F136" s="186" t="s">
        <v>1130</v>
      </c>
      <c r="I136" s="146"/>
      <c r="L136" s="35"/>
      <c r="M136" s="64"/>
      <c r="N136" s="36"/>
      <c r="O136" s="36"/>
      <c r="P136" s="36"/>
      <c r="Q136" s="36"/>
      <c r="R136" s="36"/>
      <c r="S136" s="36"/>
      <c r="T136" s="65"/>
      <c r="AT136" s="18" t="s">
        <v>138</v>
      </c>
      <c r="AU136" s="18" t="s">
        <v>79</v>
      </c>
    </row>
    <row r="137" spans="2:51" s="13" customFormat="1" ht="20.25" customHeight="1">
      <c r="B137" s="196"/>
      <c r="D137" s="214" t="s">
        <v>152</v>
      </c>
      <c r="F137" s="223" t="s">
        <v>1131</v>
      </c>
      <c r="H137" s="224">
        <v>4.326</v>
      </c>
      <c r="I137" s="200"/>
      <c r="L137" s="196"/>
      <c r="M137" s="201"/>
      <c r="N137" s="202"/>
      <c r="O137" s="202"/>
      <c r="P137" s="202"/>
      <c r="Q137" s="202"/>
      <c r="R137" s="202"/>
      <c r="S137" s="202"/>
      <c r="T137" s="203"/>
      <c r="AT137" s="197" t="s">
        <v>152</v>
      </c>
      <c r="AU137" s="197" t="s">
        <v>79</v>
      </c>
      <c r="AV137" s="13" t="s">
        <v>79</v>
      </c>
      <c r="AW137" s="13" t="s">
        <v>4</v>
      </c>
      <c r="AX137" s="13" t="s">
        <v>22</v>
      </c>
      <c r="AY137" s="197" t="s">
        <v>129</v>
      </c>
    </row>
    <row r="138" spans="2:65" s="1" customFormat="1" ht="20.25" customHeight="1">
      <c r="B138" s="172"/>
      <c r="C138" s="173" t="s">
        <v>280</v>
      </c>
      <c r="D138" s="173" t="s">
        <v>132</v>
      </c>
      <c r="E138" s="174" t="s">
        <v>1132</v>
      </c>
      <c r="F138" s="175" t="s">
        <v>1133</v>
      </c>
      <c r="G138" s="176" t="s">
        <v>204</v>
      </c>
      <c r="H138" s="187">
        <v>4.2</v>
      </c>
      <c r="I138" s="178"/>
      <c r="J138" s="179">
        <f>ROUND(I138*H138,2)</f>
        <v>0</v>
      </c>
      <c r="K138" s="175" t="s">
        <v>135</v>
      </c>
      <c r="L138" s="35"/>
      <c r="M138" s="180" t="s">
        <v>20</v>
      </c>
      <c r="N138" s="181" t="s">
        <v>43</v>
      </c>
      <c r="O138" s="36"/>
      <c r="P138" s="182">
        <f>O138*H138</f>
        <v>0</v>
      </c>
      <c r="Q138" s="182">
        <v>0</v>
      </c>
      <c r="R138" s="182">
        <f>Q138*H138</f>
        <v>0</v>
      </c>
      <c r="S138" s="182">
        <v>0</v>
      </c>
      <c r="T138" s="183">
        <f>S138*H138</f>
        <v>0</v>
      </c>
      <c r="AR138" s="18" t="s">
        <v>158</v>
      </c>
      <c r="AT138" s="18" t="s">
        <v>132</v>
      </c>
      <c r="AU138" s="18" t="s">
        <v>79</v>
      </c>
      <c r="AY138" s="18" t="s">
        <v>129</v>
      </c>
      <c r="BE138" s="184">
        <f>IF(N138="základní",J138,0)</f>
        <v>0</v>
      </c>
      <c r="BF138" s="184">
        <f>IF(N138="snížená",J138,0)</f>
        <v>0</v>
      </c>
      <c r="BG138" s="184">
        <f>IF(N138="zákl. přenesená",J138,0)</f>
        <v>0</v>
      </c>
      <c r="BH138" s="184">
        <f>IF(N138="sníž. přenesená",J138,0)</f>
        <v>0</v>
      </c>
      <c r="BI138" s="184">
        <f>IF(N138="nulová",J138,0)</f>
        <v>0</v>
      </c>
      <c r="BJ138" s="18" t="s">
        <v>22</v>
      </c>
      <c r="BK138" s="184">
        <f>ROUND(I138*H138,2)</f>
        <v>0</v>
      </c>
      <c r="BL138" s="18" t="s">
        <v>158</v>
      </c>
      <c r="BM138" s="18" t="s">
        <v>1134</v>
      </c>
    </row>
    <row r="139" spans="2:47" s="1" customFormat="1" ht="20.25" customHeight="1">
      <c r="B139" s="35"/>
      <c r="D139" s="185" t="s">
        <v>138</v>
      </c>
      <c r="F139" s="186" t="s">
        <v>1135</v>
      </c>
      <c r="I139" s="146"/>
      <c r="L139" s="35"/>
      <c r="M139" s="64"/>
      <c r="N139" s="36"/>
      <c r="O139" s="36"/>
      <c r="P139" s="36"/>
      <c r="Q139" s="36"/>
      <c r="R139" s="36"/>
      <c r="S139" s="36"/>
      <c r="T139" s="65"/>
      <c r="AT139" s="18" t="s">
        <v>138</v>
      </c>
      <c r="AU139" s="18" t="s">
        <v>79</v>
      </c>
    </row>
    <row r="140" spans="2:47" s="1" customFormat="1" ht="51" customHeight="1">
      <c r="B140" s="35"/>
      <c r="D140" s="214" t="s">
        <v>183</v>
      </c>
      <c r="F140" s="215" t="s">
        <v>1136</v>
      </c>
      <c r="I140" s="146"/>
      <c r="L140" s="35"/>
      <c r="M140" s="64"/>
      <c r="N140" s="36"/>
      <c r="O140" s="36"/>
      <c r="P140" s="36"/>
      <c r="Q140" s="36"/>
      <c r="R140" s="36"/>
      <c r="S140" s="36"/>
      <c r="T140" s="65"/>
      <c r="AT140" s="18" t="s">
        <v>183</v>
      </c>
      <c r="AU140" s="18" t="s">
        <v>79</v>
      </c>
    </row>
    <row r="141" spans="2:65" s="1" customFormat="1" ht="20.25" customHeight="1">
      <c r="B141" s="172"/>
      <c r="C141" s="173" t="s">
        <v>290</v>
      </c>
      <c r="D141" s="173" t="s">
        <v>132</v>
      </c>
      <c r="E141" s="174" t="s">
        <v>1137</v>
      </c>
      <c r="F141" s="175" t="s">
        <v>1138</v>
      </c>
      <c r="G141" s="176" t="s">
        <v>204</v>
      </c>
      <c r="H141" s="187">
        <v>4.2</v>
      </c>
      <c r="I141" s="178"/>
      <c r="J141" s="179">
        <f>ROUND(I141*H141,2)</f>
        <v>0</v>
      </c>
      <c r="K141" s="175" t="s">
        <v>135</v>
      </c>
      <c r="L141" s="35"/>
      <c r="M141" s="180" t="s">
        <v>20</v>
      </c>
      <c r="N141" s="181" t="s">
        <v>43</v>
      </c>
      <c r="O141" s="36"/>
      <c r="P141" s="182">
        <f>O141*H141</f>
        <v>0</v>
      </c>
      <c r="Q141" s="182">
        <v>0</v>
      </c>
      <c r="R141" s="182">
        <f>Q141*H141</f>
        <v>0</v>
      </c>
      <c r="S141" s="182">
        <v>0</v>
      </c>
      <c r="T141" s="183">
        <f>S141*H141</f>
        <v>0</v>
      </c>
      <c r="AR141" s="18" t="s">
        <v>158</v>
      </c>
      <c r="AT141" s="18" t="s">
        <v>132</v>
      </c>
      <c r="AU141" s="18" t="s">
        <v>79</v>
      </c>
      <c r="AY141" s="18" t="s">
        <v>129</v>
      </c>
      <c r="BE141" s="184">
        <f>IF(N141="základní",J141,0)</f>
        <v>0</v>
      </c>
      <c r="BF141" s="184">
        <f>IF(N141="snížená",J141,0)</f>
        <v>0</v>
      </c>
      <c r="BG141" s="184">
        <f>IF(N141="zákl. přenesená",J141,0)</f>
        <v>0</v>
      </c>
      <c r="BH141" s="184">
        <f>IF(N141="sníž. přenesená",J141,0)</f>
        <v>0</v>
      </c>
      <c r="BI141" s="184">
        <f>IF(N141="nulová",J141,0)</f>
        <v>0</v>
      </c>
      <c r="BJ141" s="18" t="s">
        <v>22</v>
      </c>
      <c r="BK141" s="184">
        <f>ROUND(I141*H141,2)</f>
        <v>0</v>
      </c>
      <c r="BL141" s="18" t="s">
        <v>158</v>
      </c>
      <c r="BM141" s="18" t="s">
        <v>1139</v>
      </c>
    </row>
    <row r="142" spans="2:47" s="1" customFormat="1" ht="28.5" customHeight="1">
      <c r="B142" s="35"/>
      <c r="D142" s="185" t="s">
        <v>138</v>
      </c>
      <c r="F142" s="186" t="s">
        <v>1140</v>
      </c>
      <c r="I142" s="146"/>
      <c r="L142" s="35"/>
      <c r="M142" s="64"/>
      <c r="N142" s="36"/>
      <c r="O142" s="36"/>
      <c r="P142" s="36"/>
      <c r="Q142" s="36"/>
      <c r="R142" s="36"/>
      <c r="S142" s="36"/>
      <c r="T142" s="65"/>
      <c r="AT142" s="18" t="s">
        <v>138</v>
      </c>
      <c r="AU142" s="18" t="s">
        <v>79</v>
      </c>
    </row>
    <row r="143" spans="2:47" s="1" customFormat="1" ht="51" customHeight="1">
      <c r="B143" s="35"/>
      <c r="D143" s="214" t="s">
        <v>183</v>
      </c>
      <c r="F143" s="215" t="s">
        <v>1136</v>
      </c>
      <c r="I143" s="146"/>
      <c r="L143" s="35"/>
      <c r="M143" s="64"/>
      <c r="N143" s="36"/>
      <c r="O143" s="36"/>
      <c r="P143" s="36"/>
      <c r="Q143" s="36"/>
      <c r="R143" s="36"/>
      <c r="S143" s="36"/>
      <c r="T143" s="65"/>
      <c r="AT143" s="18" t="s">
        <v>183</v>
      </c>
      <c r="AU143" s="18" t="s">
        <v>79</v>
      </c>
    </row>
    <row r="144" spans="2:65" s="1" customFormat="1" ht="20.25" customHeight="1">
      <c r="B144" s="172"/>
      <c r="C144" s="227" t="s">
        <v>295</v>
      </c>
      <c r="D144" s="227" t="s">
        <v>325</v>
      </c>
      <c r="E144" s="228" t="s">
        <v>1141</v>
      </c>
      <c r="F144" s="229" t="s">
        <v>1142</v>
      </c>
      <c r="G144" s="230" t="s">
        <v>204</v>
      </c>
      <c r="H144" s="231">
        <v>4.2</v>
      </c>
      <c r="I144" s="232"/>
      <c r="J144" s="233">
        <f>ROUND(I144*H144,2)</f>
        <v>0</v>
      </c>
      <c r="K144" s="229" t="s">
        <v>135</v>
      </c>
      <c r="L144" s="234"/>
      <c r="M144" s="235" t="s">
        <v>20</v>
      </c>
      <c r="N144" s="236" t="s">
        <v>43</v>
      </c>
      <c r="O144" s="36"/>
      <c r="P144" s="182">
        <f>O144*H144</f>
        <v>0</v>
      </c>
      <c r="Q144" s="182">
        <v>0</v>
      </c>
      <c r="R144" s="182">
        <f>Q144*H144</f>
        <v>0</v>
      </c>
      <c r="S144" s="182">
        <v>0</v>
      </c>
      <c r="T144" s="183">
        <f>S144*H144</f>
        <v>0</v>
      </c>
      <c r="AR144" s="18" t="s">
        <v>225</v>
      </c>
      <c r="AT144" s="18" t="s">
        <v>325</v>
      </c>
      <c r="AU144" s="18" t="s">
        <v>79</v>
      </c>
      <c r="AY144" s="18" t="s">
        <v>129</v>
      </c>
      <c r="BE144" s="184">
        <f>IF(N144="základní",J144,0)</f>
        <v>0</v>
      </c>
      <c r="BF144" s="184">
        <f>IF(N144="snížená",J144,0)</f>
        <v>0</v>
      </c>
      <c r="BG144" s="184">
        <f>IF(N144="zákl. přenesená",J144,0)</f>
        <v>0</v>
      </c>
      <c r="BH144" s="184">
        <f>IF(N144="sníž. přenesená",J144,0)</f>
        <v>0</v>
      </c>
      <c r="BI144" s="184">
        <f>IF(N144="nulová",J144,0)</f>
        <v>0</v>
      </c>
      <c r="BJ144" s="18" t="s">
        <v>22</v>
      </c>
      <c r="BK144" s="184">
        <f>ROUND(I144*H144,2)</f>
        <v>0</v>
      </c>
      <c r="BL144" s="18" t="s">
        <v>158</v>
      </c>
      <c r="BM144" s="18" t="s">
        <v>1143</v>
      </c>
    </row>
    <row r="145" spans="2:47" s="1" customFormat="1" ht="20.25" customHeight="1">
      <c r="B145" s="35"/>
      <c r="D145" s="185" t="s">
        <v>138</v>
      </c>
      <c r="F145" s="186" t="s">
        <v>1144</v>
      </c>
      <c r="I145" s="146"/>
      <c r="L145" s="35"/>
      <c r="M145" s="64"/>
      <c r="N145" s="36"/>
      <c r="O145" s="36"/>
      <c r="P145" s="36"/>
      <c r="Q145" s="36"/>
      <c r="R145" s="36"/>
      <c r="S145" s="36"/>
      <c r="T145" s="65"/>
      <c r="AT145" s="18" t="s">
        <v>138</v>
      </c>
      <c r="AU145" s="18" t="s">
        <v>79</v>
      </c>
    </row>
    <row r="146" spans="2:63" s="11" customFormat="1" ht="29.25" customHeight="1">
      <c r="B146" s="158"/>
      <c r="D146" s="159" t="s">
        <v>71</v>
      </c>
      <c r="E146" s="246" t="s">
        <v>233</v>
      </c>
      <c r="F146" s="246" t="s">
        <v>561</v>
      </c>
      <c r="I146" s="161"/>
      <c r="J146" s="247">
        <f>BK146</f>
        <v>0</v>
      </c>
      <c r="L146" s="158"/>
      <c r="M146" s="163"/>
      <c r="N146" s="164"/>
      <c r="O146" s="164"/>
      <c r="P146" s="165">
        <f>P147</f>
        <v>0</v>
      </c>
      <c r="Q146" s="164"/>
      <c r="R146" s="165">
        <f>R147</f>
        <v>0</v>
      </c>
      <c r="S146" s="164"/>
      <c r="T146" s="166">
        <f>T147</f>
        <v>0</v>
      </c>
      <c r="AR146" s="159" t="s">
        <v>22</v>
      </c>
      <c r="AT146" s="167" t="s">
        <v>71</v>
      </c>
      <c r="AU146" s="167" t="s">
        <v>22</v>
      </c>
      <c r="AY146" s="159" t="s">
        <v>129</v>
      </c>
      <c r="BK146" s="168">
        <f>BK147</f>
        <v>0</v>
      </c>
    </row>
    <row r="147" spans="2:63" s="11" customFormat="1" ht="14.25" customHeight="1">
      <c r="B147" s="158"/>
      <c r="D147" s="169" t="s">
        <v>71</v>
      </c>
      <c r="E147" s="170" t="s">
        <v>791</v>
      </c>
      <c r="F147" s="170" t="s">
        <v>781</v>
      </c>
      <c r="I147" s="161"/>
      <c r="J147" s="171">
        <f>BK147</f>
        <v>0</v>
      </c>
      <c r="L147" s="158"/>
      <c r="M147" s="163"/>
      <c r="N147" s="164"/>
      <c r="O147" s="164"/>
      <c r="P147" s="165">
        <f>SUM(P148:P149)</f>
        <v>0</v>
      </c>
      <c r="Q147" s="164"/>
      <c r="R147" s="165">
        <f>SUM(R148:R149)</f>
        <v>0</v>
      </c>
      <c r="S147" s="164"/>
      <c r="T147" s="166">
        <f>SUM(T148:T149)</f>
        <v>0</v>
      </c>
      <c r="AR147" s="159" t="s">
        <v>22</v>
      </c>
      <c r="AT147" s="167" t="s">
        <v>71</v>
      </c>
      <c r="AU147" s="167" t="s">
        <v>79</v>
      </c>
      <c r="AY147" s="159" t="s">
        <v>129</v>
      </c>
      <c r="BK147" s="168">
        <f>SUM(BK148:BK149)</f>
        <v>0</v>
      </c>
    </row>
    <row r="148" spans="2:65" s="1" customFormat="1" ht="28.5" customHeight="1">
      <c r="B148" s="172"/>
      <c r="C148" s="173" t="s">
        <v>302</v>
      </c>
      <c r="D148" s="173" t="s">
        <v>132</v>
      </c>
      <c r="E148" s="174" t="s">
        <v>1145</v>
      </c>
      <c r="F148" s="175" t="s">
        <v>1146</v>
      </c>
      <c r="G148" s="176" t="s">
        <v>298</v>
      </c>
      <c r="H148" s="187">
        <v>1.01</v>
      </c>
      <c r="I148" s="178"/>
      <c r="J148" s="179">
        <f>ROUND(I148*H148,2)</f>
        <v>0</v>
      </c>
      <c r="K148" s="175" t="s">
        <v>20</v>
      </c>
      <c r="L148" s="35"/>
      <c r="M148" s="180" t="s">
        <v>20</v>
      </c>
      <c r="N148" s="181" t="s">
        <v>43</v>
      </c>
      <c r="O148" s="36"/>
      <c r="P148" s="182">
        <f>O148*H148</f>
        <v>0</v>
      </c>
      <c r="Q148" s="182">
        <v>0</v>
      </c>
      <c r="R148" s="182">
        <f>Q148*H148</f>
        <v>0</v>
      </c>
      <c r="S148" s="182">
        <v>0</v>
      </c>
      <c r="T148" s="183">
        <f>S148*H148</f>
        <v>0</v>
      </c>
      <c r="AR148" s="18" t="s">
        <v>158</v>
      </c>
      <c r="AT148" s="18" t="s">
        <v>132</v>
      </c>
      <c r="AU148" s="18" t="s">
        <v>147</v>
      </c>
      <c r="AY148" s="18" t="s">
        <v>129</v>
      </c>
      <c r="BE148" s="184">
        <f>IF(N148="základní",J148,0)</f>
        <v>0</v>
      </c>
      <c r="BF148" s="184">
        <f>IF(N148="snížená",J148,0)</f>
        <v>0</v>
      </c>
      <c r="BG148" s="184">
        <f>IF(N148="zákl. přenesená",J148,0)</f>
        <v>0</v>
      </c>
      <c r="BH148" s="184">
        <f>IF(N148="sníž. přenesená",J148,0)</f>
        <v>0</v>
      </c>
      <c r="BI148" s="184">
        <f>IF(N148="nulová",J148,0)</f>
        <v>0</v>
      </c>
      <c r="BJ148" s="18" t="s">
        <v>22</v>
      </c>
      <c r="BK148" s="184">
        <f>ROUND(I148*H148,2)</f>
        <v>0</v>
      </c>
      <c r="BL148" s="18" t="s">
        <v>158</v>
      </c>
      <c r="BM148" s="18" t="s">
        <v>1147</v>
      </c>
    </row>
    <row r="149" spans="2:47" s="1" customFormat="1" ht="28.5" customHeight="1">
      <c r="B149" s="35"/>
      <c r="D149" s="185" t="s">
        <v>138</v>
      </c>
      <c r="F149" s="186" t="s">
        <v>1146</v>
      </c>
      <c r="I149" s="146"/>
      <c r="L149" s="35"/>
      <c r="M149" s="238"/>
      <c r="N149" s="239"/>
      <c r="O149" s="239"/>
      <c r="P149" s="239"/>
      <c r="Q149" s="239"/>
      <c r="R149" s="239"/>
      <c r="S149" s="239"/>
      <c r="T149" s="240"/>
      <c r="AT149" s="18" t="s">
        <v>138</v>
      </c>
      <c r="AU149" s="18" t="s">
        <v>147</v>
      </c>
    </row>
    <row r="150" spans="2:12" s="1" customFormat="1" ht="6.75" customHeight="1">
      <c r="B150" s="50"/>
      <c r="C150" s="51"/>
      <c r="D150" s="51"/>
      <c r="E150" s="51"/>
      <c r="F150" s="51"/>
      <c r="G150" s="51"/>
      <c r="H150" s="51"/>
      <c r="I150" s="124"/>
      <c r="J150" s="51"/>
      <c r="K150" s="51"/>
      <c r="L150" s="35"/>
    </row>
    <row r="533" ht="13.5">
      <c r="AT533" s="213"/>
    </row>
  </sheetData>
  <sheetProtection password="CC35" sheet="1" objects="1" scenarios="1" formatColumns="0" formatRows="0" sort="0" autoFilter="0"/>
  <autoFilter ref="C85:K85"/>
  <mergeCells count="12">
    <mergeCell ref="E47:H47"/>
    <mergeCell ref="E49:H49"/>
    <mergeCell ref="E51:H51"/>
    <mergeCell ref="E74:H74"/>
    <mergeCell ref="E76:H76"/>
    <mergeCell ref="E78:H78"/>
    <mergeCell ref="G1:H1"/>
    <mergeCell ref="L2:V2"/>
    <mergeCell ref="E7:H7"/>
    <mergeCell ref="E9:H9"/>
    <mergeCell ref="E11:H11"/>
    <mergeCell ref="E26:H26"/>
  </mergeCells>
  <hyperlinks>
    <hyperlink ref="F1:G1" location="C2" tooltip="Krycí list soupisu" display="1) Krycí list soupisu"/>
    <hyperlink ref="G1:H1" location="C58" tooltip="Rekapitulace" display="2) Rekapitulace"/>
    <hyperlink ref="J1" location="C85"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53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3.5"/>
  <cols>
    <col min="1" max="1" width="7.140625" style="0" customWidth="1"/>
    <col min="2" max="2" width="1.421875" style="0" customWidth="1"/>
    <col min="3" max="3" width="3.57421875" style="0" customWidth="1"/>
    <col min="4" max="4" width="3.7109375" style="0" customWidth="1"/>
    <col min="5" max="5" width="14.7109375" style="0" customWidth="1"/>
    <col min="6" max="6" width="64.28125" style="0" customWidth="1"/>
    <col min="7" max="7" width="7.421875" style="0" customWidth="1"/>
    <col min="8" max="8" width="9.57421875" style="0" customWidth="1"/>
    <col min="9" max="9" width="10.8515625" style="100" customWidth="1"/>
    <col min="10" max="10" width="20.140625" style="0" customWidth="1"/>
    <col min="11" max="11" width="13.28125" style="0" customWidth="1"/>
    <col min="13" max="18" width="0" style="0" hidden="1" customWidth="1"/>
    <col min="19" max="19" width="7.00390625" style="0" hidden="1" customWidth="1"/>
    <col min="20" max="20" width="25.42187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0" style="0" hidden="1" customWidth="1"/>
  </cols>
  <sheetData>
    <row r="1" spans="1:70" ht="21.75" customHeight="1">
      <c r="A1" s="16"/>
      <c r="B1" s="251"/>
      <c r="C1" s="251"/>
      <c r="D1" s="250" t="s">
        <v>1</v>
      </c>
      <c r="E1" s="251"/>
      <c r="F1" s="252" t="s">
        <v>1180</v>
      </c>
      <c r="G1" s="380" t="s">
        <v>1181</v>
      </c>
      <c r="H1" s="380"/>
      <c r="I1" s="257"/>
      <c r="J1" s="252" t="s">
        <v>1182</v>
      </c>
      <c r="K1" s="250" t="s">
        <v>99</v>
      </c>
      <c r="L1" s="252" t="s">
        <v>1183</v>
      </c>
      <c r="M1" s="252"/>
      <c r="N1" s="252"/>
      <c r="O1" s="252"/>
      <c r="P1" s="252"/>
      <c r="Q1" s="252"/>
      <c r="R1" s="252"/>
      <c r="S1" s="252"/>
      <c r="T1" s="252"/>
      <c r="U1" s="248"/>
      <c r="V1" s="24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40"/>
      <c r="M2" s="340"/>
      <c r="N2" s="340"/>
      <c r="O2" s="340"/>
      <c r="P2" s="340"/>
      <c r="Q2" s="340"/>
      <c r="R2" s="340"/>
      <c r="S2" s="340"/>
      <c r="T2" s="340"/>
      <c r="U2" s="340"/>
      <c r="V2" s="340"/>
      <c r="AT2" s="18" t="s">
        <v>98</v>
      </c>
    </row>
    <row r="3" spans="2:46" ht="6.75" customHeight="1">
      <c r="B3" s="19"/>
      <c r="C3" s="20"/>
      <c r="D3" s="20"/>
      <c r="E3" s="20"/>
      <c r="F3" s="20"/>
      <c r="G3" s="20"/>
      <c r="H3" s="20"/>
      <c r="I3" s="101"/>
      <c r="J3" s="20"/>
      <c r="K3" s="21"/>
      <c r="AT3" s="18" t="s">
        <v>79</v>
      </c>
    </row>
    <row r="4" spans="2:46" ht="36.75" customHeight="1">
      <c r="B4" s="22"/>
      <c r="C4" s="23"/>
      <c r="D4" s="24" t="s">
        <v>100</v>
      </c>
      <c r="E4" s="23"/>
      <c r="F4" s="23"/>
      <c r="G4" s="23"/>
      <c r="H4" s="23"/>
      <c r="I4" s="102"/>
      <c r="J4" s="23"/>
      <c r="K4" s="25"/>
      <c r="M4" s="26" t="s">
        <v>10</v>
      </c>
      <c r="AT4" s="18" t="s">
        <v>4</v>
      </c>
    </row>
    <row r="5" spans="2:11" ht="6.75" customHeight="1">
      <c r="B5" s="22"/>
      <c r="C5" s="23"/>
      <c r="D5" s="23"/>
      <c r="E5" s="23"/>
      <c r="F5" s="23"/>
      <c r="G5" s="23"/>
      <c r="H5" s="23"/>
      <c r="I5" s="102"/>
      <c r="J5" s="23"/>
      <c r="K5" s="25"/>
    </row>
    <row r="6" spans="2:11" ht="15">
      <c r="B6" s="22"/>
      <c r="C6" s="23"/>
      <c r="D6" s="31" t="s">
        <v>16</v>
      </c>
      <c r="E6" s="23"/>
      <c r="F6" s="23"/>
      <c r="G6" s="23"/>
      <c r="H6" s="23"/>
      <c r="I6" s="102"/>
      <c r="J6" s="23"/>
      <c r="K6" s="25"/>
    </row>
    <row r="7" spans="2:11" ht="20.25" customHeight="1">
      <c r="B7" s="22"/>
      <c r="C7" s="23"/>
      <c r="D7" s="23"/>
      <c r="E7" s="381" t="str">
        <f>'Rekapitulace stavby'!K6</f>
        <v>PARKOVIŠTĚ OA U BUDOVY B, KZ a.s. - NEMOCNICE MOST, o.z.</v>
      </c>
      <c r="F7" s="373"/>
      <c r="G7" s="373"/>
      <c r="H7" s="373"/>
      <c r="I7" s="102"/>
      <c r="J7" s="23"/>
      <c r="K7" s="25"/>
    </row>
    <row r="8" spans="2:11" ht="15">
      <c r="B8" s="22"/>
      <c r="C8" s="23"/>
      <c r="D8" s="31" t="s">
        <v>101</v>
      </c>
      <c r="E8" s="23"/>
      <c r="F8" s="23"/>
      <c r="G8" s="23"/>
      <c r="H8" s="23"/>
      <c r="I8" s="102"/>
      <c r="J8" s="23"/>
      <c r="K8" s="25"/>
    </row>
    <row r="9" spans="2:11" s="1" customFormat="1" ht="20.25" customHeight="1">
      <c r="B9" s="35"/>
      <c r="C9" s="36"/>
      <c r="D9" s="36"/>
      <c r="E9" s="381" t="s">
        <v>1053</v>
      </c>
      <c r="F9" s="366"/>
      <c r="G9" s="366"/>
      <c r="H9" s="366"/>
      <c r="I9" s="103"/>
      <c r="J9" s="36"/>
      <c r="K9" s="39"/>
    </row>
    <row r="10" spans="2:11" s="1" customFormat="1" ht="15">
      <c r="B10" s="35"/>
      <c r="C10" s="36"/>
      <c r="D10" s="31" t="s">
        <v>1054</v>
      </c>
      <c r="E10" s="36"/>
      <c r="F10" s="36"/>
      <c r="G10" s="36"/>
      <c r="H10" s="36"/>
      <c r="I10" s="103"/>
      <c r="J10" s="36"/>
      <c r="K10" s="39"/>
    </row>
    <row r="11" spans="2:11" s="1" customFormat="1" ht="36.75" customHeight="1">
      <c r="B11" s="35"/>
      <c r="C11" s="36"/>
      <c r="D11" s="36"/>
      <c r="E11" s="382" t="s">
        <v>1148</v>
      </c>
      <c r="F11" s="366"/>
      <c r="G11" s="366"/>
      <c r="H11" s="366"/>
      <c r="I11" s="103"/>
      <c r="J11" s="36"/>
      <c r="K11" s="39"/>
    </row>
    <row r="12" spans="2:11" s="1" customFormat="1" ht="13.5">
      <c r="B12" s="35"/>
      <c r="C12" s="36"/>
      <c r="D12" s="36"/>
      <c r="E12" s="36"/>
      <c r="F12" s="36"/>
      <c r="G12" s="36"/>
      <c r="H12" s="36"/>
      <c r="I12" s="103"/>
      <c r="J12" s="36"/>
      <c r="K12" s="39"/>
    </row>
    <row r="13" spans="2:11" s="1" customFormat="1" ht="14.25" customHeight="1">
      <c r="B13" s="35"/>
      <c r="C13" s="36"/>
      <c r="D13" s="31" t="s">
        <v>19</v>
      </c>
      <c r="E13" s="36"/>
      <c r="F13" s="29" t="s">
        <v>20</v>
      </c>
      <c r="G13" s="36"/>
      <c r="H13" s="36"/>
      <c r="I13" s="104" t="s">
        <v>21</v>
      </c>
      <c r="J13" s="29" t="s">
        <v>20</v>
      </c>
      <c r="K13" s="39"/>
    </row>
    <row r="14" spans="2:11" s="1" customFormat="1" ht="14.25" customHeight="1">
      <c r="B14" s="35"/>
      <c r="C14" s="36"/>
      <c r="D14" s="31" t="s">
        <v>23</v>
      </c>
      <c r="E14" s="36"/>
      <c r="F14" s="29" t="s">
        <v>24</v>
      </c>
      <c r="G14" s="36"/>
      <c r="H14" s="36"/>
      <c r="I14" s="104" t="s">
        <v>25</v>
      </c>
      <c r="J14" s="105" t="str">
        <f>'Rekapitulace stavby'!AN8</f>
        <v>12.4.2016</v>
      </c>
      <c r="K14" s="39"/>
    </row>
    <row r="15" spans="2:11" s="1" customFormat="1" ht="10.5" customHeight="1">
      <c r="B15" s="35"/>
      <c r="C15" s="36"/>
      <c r="D15" s="36"/>
      <c r="E15" s="36"/>
      <c r="F15" s="36"/>
      <c r="G15" s="36"/>
      <c r="H15" s="36"/>
      <c r="I15" s="103"/>
      <c r="J15" s="36"/>
      <c r="K15" s="39"/>
    </row>
    <row r="16" spans="2:11" s="1" customFormat="1" ht="14.25" customHeight="1">
      <c r="B16" s="35"/>
      <c r="C16" s="36"/>
      <c r="D16" s="31" t="s">
        <v>29</v>
      </c>
      <c r="E16" s="36"/>
      <c r="F16" s="36"/>
      <c r="G16" s="36"/>
      <c r="H16" s="36"/>
      <c r="I16" s="104" t="s">
        <v>30</v>
      </c>
      <c r="J16" s="29" t="s">
        <v>20</v>
      </c>
      <c r="K16" s="39"/>
    </row>
    <row r="17" spans="2:11" s="1" customFormat="1" ht="18" customHeight="1">
      <c r="B17" s="35"/>
      <c r="C17" s="36"/>
      <c r="D17" s="36"/>
      <c r="E17" s="29" t="s">
        <v>31</v>
      </c>
      <c r="F17" s="36"/>
      <c r="G17" s="36"/>
      <c r="H17" s="36"/>
      <c r="I17" s="104" t="s">
        <v>32</v>
      </c>
      <c r="J17" s="29" t="s">
        <v>20</v>
      </c>
      <c r="K17" s="39"/>
    </row>
    <row r="18" spans="2:11" s="1" customFormat="1" ht="6.75" customHeight="1">
      <c r="B18" s="35"/>
      <c r="C18" s="36"/>
      <c r="D18" s="36"/>
      <c r="E18" s="36"/>
      <c r="F18" s="36"/>
      <c r="G18" s="36"/>
      <c r="H18" s="36"/>
      <c r="I18" s="103"/>
      <c r="J18" s="36"/>
      <c r="K18" s="39"/>
    </row>
    <row r="19" spans="2:11" s="1" customFormat="1" ht="14.25" customHeight="1">
      <c r="B19" s="35"/>
      <c r="C19" s="36"/>
      <c r="D19" s="31" t="s">
        <v>33</v>
      </c>
      <c r="E19" s="36"/>
      <c r="F19" s="36"/>
      <c r="G19" s="36"/>
      <c r="H19" s="36"/>
      <c r="I19" s="104" t="s">
        <v>30</v>
      </c>
      <c r="J19" s="29">
        <f>IF('Rekapitulace stavby'!AN13="Vyplň údaj","",IF('Rekapitulace stavby'!AN13="","",'Rekapitulace stavby'!AN13))</f>
      </c>
      <c r="K19" s="39"/>
    </row>
    <row r="20" spans="2:11" s="1" customFormat="1" ht="18" customHeight="1">
      <c r="B20" s="35"/>
      <c r="C20" s="36"/>
      <c r="D20" s="36"/>
      <c r="E20" s="29">
        <f>IF('Rekapitulace stavby'!E14="Vyplň údaj","",IF('Rekapitulace stavby'!E14="","",'Rekapitulace stavby'!E14))</f>
      </c>
      <c r="F20" s="36"/>
      <c r="G20" s="36"/>
      <c r="H20" s="36"/>
      <c r="I20" s="104" t="s">
        <v>32</v>
      </c>
      <c r="J20" s="29">
        <f>IF('Rekapitulace stavby'!AN14="Vyplň údaj","",IF('Rekapitulace stavby'!AN14="","",'Rekapitulace stavby'!AN14))</f>
      </c>
      <c r="K20" s="39"/>
    </row>
    <row r="21" spans="2:11" s="1" customFormat="1" ht="6.75" customHeight="1">
      <c r="B21" s="35"/>
      <c r="C21" s="36"/>
      <c r="D21" s="36"/>
      <c r="E21" s="36"/>
      <c r="F21" s="36"/>
      <c r="G21" s="36"/>
      <c r="H21" s="36"/>
      <c r="I21" s="103"/>
      <c r="J21" s="36"/>
      <c r="K21" s="39"/>
    </row>
    <row r="22" spans="2:11" s="1" customFormat="1" ht="14.25" customHeight="1">
      <c r="B22" s="35"/>
      <c r="C22" s="36"/>
      <c r="D22" s="31" t="s">
        <v>35</v>
      </c>
      <c r="E22" s="36"/>
      <c r="F22" s="36"/>
      <c r="G22" s="36"/>
      <c r="H22" s="36"/>
      <c r="I22" s="104" t="s">
        <v>30</v>
      </c>
      <c r="J22" s="29">
        <f>IF('Rekapitulace stavby'!AN16="","",'Rekapitulace stavby'!AN16)</f>
      </c>
      <c r="K22" s="39"/>
    </row>
    <row r="23" spans="2:11" s="1" customFormat="1" ht="18" customHeight="1">
      <c r="B23" s="35"/>
      <c r="C23" s="36"/>
      <c r="D23" s="36"/>
      <c r="E23" s="29" t="str">
        <f>IF('Rekapitulace stavby'!E17="","",'Rekapitulace stavby'!E17)</f>
        <v> </v>
      </c>
      <c r="F23" s="36"/>
      <c r="G23" s="36"/>
      <c r="H23" s="36"/>
      <c r="I23" s="104" t="s">
        <v>32</v>
      </c>
      <c r="J23" s="29">
        <f>IF('Rekapitulace stavby'!AN17="","",'Rekapitulace stavby'!AN17)</f>
      </c>
      <c r="K23" s="39"/>
    </row>
    <row r="24" spans="2:11" s="1" customFormat="1" ht="6.75" customHeight="1">
      <c r="B24" s="35"/>
      <c r="C24" s="36"/>
      <c r="D24" s="36"/>
      <c r="E24" s="36"/>
      <c r="F24" s="36"/>
      <c r="G24" s="36"/>
      <c r="H24" s="36"/>
      <c r="I24" s="103"/>
      <c r="J24" s="36"/>
      <c r="K24" s="39"/>
    </row>
    <row r="25" spans="2:11" s="1" customFormat="1" ht="14.25" customHeight="1">
      <c r="B25" s="35"/>
      <c r="C25" s="36"/>
      <c r="D25" s="31" t="s">
        <v>37</v>
      </c>
      <c r="E25" s="36"/>
      <c r="F25" s="36"/>
      <c r="G25" s="36"/>
      <c r="H25" s="36"/>
      <c r="I25" s="103"/>
      <c r="J25" s="36"/>
      <c r="K25" s="39"/>
    </row>
    <row r="26" spans="2:11" s="7" customFormat="1" ht="20.25" customHeight="1">
      <c r="B26" s="106"/>
      <c r="C26" s="107"/>
      <c r="D26" s="107"/>
      <c r="E26" s="376" t="s">
        <v>20</v>
      </c>
      <c r="F26" s="383"/>
      <c r="G26" s="383"/>
      <c r="H26" s="383"/>
      <c r="I26" s="108"/>
      <c r="J26" s="107"/>
      <c r="K26" s="109"/>
    </row>
    <row r="27" spans="2:11" s="1" customFormat="1" ht="6.75" customHeight="1">
      <c r="B27" s="35"/>
      <c r="C27" s="36"/>
      <c r="D27" s="36"/>
      <c r="E27" s="36"/>
      <c r="F27" s="36"/>
      <c r="G27" s="36"/>
      <c r="H27" s="36"/>
      <c r="I27" s="103"/>
      <c r="J27" s="36"/>
      <c r="K27" s="39"/>
    </row>
    <row r="28" spans="2:11" s="1" customFormat="1" ht="6.75" customHeight="1">
      <c r="B28" s="35"/>
      <c r="C28" s="36"/>
      <c r="D28" s="62"/>
      <c r="E28" s="62"/>
      <c r="F28" s="62"/>
      <c r="G28" s="62"/>
      <c r="H28" s="62"/>
      <c r="I28" s="110"/>
      <c r="J28" s="62"/>
      <c r="K28" s="111"/>
    </row>
    <row r="29" spans="2:11" s="1" customFormat="1" ht="24.75" customHeight="1">
      <c r="B29" s="35"/>
      <c r="C29" s="36"/>
      <c r="D29" s="112" t="s">
        <v>38</v>
      </c>
      <c r="E29" s="36"/>
      <c r="F29" s="36"/>
      <c r="G29" s="36"/>
      <c r="H29" s="36"/>
      <c r="I29" s="103"/>
      <c r="J29" s="113">
        <f>ROUND(J85,2)</f>
        <v>0</v>
      </c>
      <c r="K29" s="39"/>
    </row>
    <row r="30" spans="2:11" s="1" customFormat="1" ht="6.75" customHeight="1">
      <c r="B30" s="35"/>
      <c r="C30" s="36"/>
      <c r="D30" s="62"/>
      <c r="E30" s="62"/>
      <c r="F30" s="62"/>
      <c r="G30" s="62"/>
      <c r="H30" s="62"/>
      <c r="I30" s="110"/>
      <c r="J30" s="62"/>
      <c r="K30" s="111"/>
    </row>
    <row r="31" spans="2:11" s="1" customFormat="1" ht="14.25" customHeight="1">
      <c r="B31" s="35"/>
      <c r="C31" s="36"/>
      <c r="D31" s="36"/>
      <c r="E31" s="36"/>
      <c r="F31" s="40" t="s">
        <v>40</v>
      </c>
      <c r="G31" s="36"/>
      <c r="H31" s="36"/>
      <c r="I31" s="114" t="s">
        <v>39</v>
      </c>
      <c r="J31" s="40" t="s">
        <v>41</v>
      </c>
      <c r="K31" s="39"/>
    </row>
    <row r="32" spans="2:11" s="1" customFormat="1" ht="14.25" customHeight="1">
      <c r="B32" s="35"/>
      <c r="C32" s="36"/>
      <c r="D32" s="43" t="s">
        <v>42</v>
      </c>
      <c r="E32" s="43" t="s">
        <v>43</v>
      </c>
      <c r="F32" s="115">
        <f>ROUND(SUM(BE85:BE132),2)</f>
        <v>0</v>
      </c>
      <c r="G32" s="36"/>
      <c r="H32" s="36"/>
      <c r="I32" s="116">
        <v>0.21</v>
      </c>
      <c r="J32" s="115">
        <f>ROUND(ROUND((SUM(BE85:BE132)),2)*I32,2)</f>
        <v>0</v>
      </c>
      <c r="K32" s="39"/>
    </row>
    <row r="33" spans="2:11" s="1" customFormat="1" ht="14.25" customHeight="1">
      <c r="B33" s="35"/>
      <c r="C33" s="36"/>
      <c r="D33" s="36"/>
      <c r="E33" s="43" t="s">
        <v>44</v>
      </c>
      <c r="F33" s="115">
        <f>ROUND(SUM(BF85:BF132),2)</f>
        <v>0</v>
      </c>
      <c r="G33" s="36"/>
      <c r="H33" s="36"/>
      <c r="I33" s="116">
        <v>0.15</v>
      </c>
      <c r="J33" s="115">
        <f>ROUND(ROUND((SUM(BF85:BF132)),2)*I33,2)</f>
        <v>0</v>
      </c>
      <c r="K33" s="39"/>
    </row>
    <row r="34" spans="2:11" s="1" customFormat="1" ht="14.25" customHeight="1" hidden="1">
      <c r="B34" s="35"/>
      <c r="C34" s="36"/>
      <c r="D34" s="36"/>
      <c r="E34" s="43" t="s">
        <v>45</v>
      </c>
      <c r="F34" s="115">
        <f>ROUND(SUM(BG85:BG132),2)</f>
        <v>0</v>
      </c>
      <c r="G34" s="36"/>
      <c r="H34" s="36"/>
      <c r="I34" s="116">
        <v>0.21</v>
      </c>
      <c r="J34" s="115">
        <v>0</v>
      </c>
      <c r="K34" s="39"/>
    </row>
    <row r="35" spans="2:11" s="1" customFormat="1" ht="14.25" customHeight="1" hidden="1">
      <c r="B35" s="35"/>
      <c r="C35" s="36"/>
      <c r="D35" s="36"/>
      <c r="E35" s="43" t="s">
        <v>46</v>
      </c>
      <c r="F35" s="115">
        <f>ROUND(SUM(BH85:BH132),2)</f>
        <v>0</v>
      </c>
      <c r="G35" s="36"/>
      <c r="H35" s="36"/>
      <c r="I35" s="116">
        <v>0.15</v>
      </c>
      <c r="J35" s="115">
        <v>0</v>
      </c>
      <c r="K35" s="39"/>
    </row>
    <row r="36" spans="2:11" s="1" customFormat="1" ht="14.25" customHeight="1" hidden="1">
      <c r="B36" s="35"/>
      <c r="C36" s="36"/>
      <c r="D36" s="36"/>
      <c r="E36" s="43" t="s">
        <v>47</v>
      </c>
      <c r="F36" s="115">
        <f>ROUND(SUM(BI85:BI132),2)</f>
        <v>0</v>
      </c>
      <c r="G36" s="36"/>
      <c r="H36" s="36"/>
      <c r="I36" s="116">
        <v>0</v>
      </c>
      <c r="J36" s="115">
        <v>0</v>
      </c>
      <c r="K36" s="39"/>
    </row>
    <row r="37" spans="2:11" s="1" customFormat="1" ht="6.75" customHeight="1">
      <c r="B37" s="35"/>
      <c r="C37" s="36"/>
      <c r="D37" s="36"/>
      <c r="E37" s="36"/>
      <c r="F37" s="36"/>
      <c r="G37" s="36"/>
      <c r="H37" s="36"/>
      <c r="I37" s="103"/>
      <c r="J37" s="36"/>
      <c r="K37" s="39"/>
    </row>
    <row r="38" spans="2:11" s="1" customFormat="1" ht="24.75" customHeight="1">
      <c r="B38" s="35"/>
      <c r="C38" s="117"/>
      <c r="D38" s="118" t="s">
        <v>48</v>
      </c>
      <c r="E38" s="66"/>
      <c r="F38" s="66"/>
      <c r="G38" s="119" t="s">
        <v>49</v>
      </c>
      <c r="H38" s="120" t="s">
        <v>50</v>
      </c>
      <c r="I38" s="121"/>
      <c r="J38" s="122">
        <f>SUM(J29:J36)</f>
        <v>0</v>
      </c>
      <c r="K38" s="123"/>
    </row>
    <row r="39" spans="2:11" s="1" customFormat="1" ht="14.25" customHeight="1">
      <c r="B39" s="50"/>
      <c r="C39" s="51"/>
      <c r="D39" s="51"/>
      <c r="E39" s="51"/>
      <c r="F39" s="51"/>
      <c r="G39" s="51"/>
      <c r="H39" s="51"/>
      <c r="I39" s="124"/>
      <c r="J39" s="51"/>
      <c r="K39" s="52"/>
    </row>
    <row r="43" spans="2:11" s="1" customFormat="1" ht="6.75" customHeight="1">
      <c r="B43" s="53"/>
      <c r="C43" s="54"/>
      <c r="D43" s="54"/>
      <c r="E43" s="54"/>
      <c r="F43" s="54"/>
      <c r="G43" s="54"/>
      <c r="H43" s="54"/>
      <c r="I43" s="125"/>
      <c r="J43" s="54"/>
      <c r="K43" s="126"/>
    </row>
    <row r="44" spans="2:11" s="1" customFormat="1" ht="36.75" customHeight="1">
      <c r="B44" s="35"/>
      <c r="C44" s="24" t="s">
        <v>103</v>
      </c>
      <c r="D44" s="36"/>
      <c r="E44" s="36"/>
      <c r="F44" s="36"/>
      <c r="G44" s="36"/>
      <c r="H44" s="36"/>
      <c r="I44" s="103"/>
      <c r="J44" s="36"/>
      <c r="K44" s="39"/>
    </row>
    <row r="45" spans="2:11" s="1" customFormat="1" ht="6.75" customHeight="1">
      <c r="B45" s="35"/>
      <c r="C45" s="36"/>
      <c r="D45" s="36"/>
      <c r="E45" s="36"/>
      <c r="F45" s="36"/>
      <c r="G45" s="36"/>
      <c r="H45" s="36"/>
      <c r="I45" s="103"/>
      <c r="J45" s="36"/>
      <c r="K45" s="39"/>
    </row>
    <row r="46" spans="2:11" s="1" customFormat="1" ht="14.25" customHeight="1">
      <c r="B46" s="35"/>
      <c r="C46" s="31" t="s">
        <v>16</v>
      </c>
      <c r="D46" s="36"/>
      <c r="E46" s="36"/>
      <c r="F46" s="36"/>
      <c r="G46" s="36"/>
      <c r="H46" s="36"/>
      <c r="I46" s="103"/>
      <c r="J46" s="36"/>
      <c r="K46" s="39"/>
    </row>
    <row r="47" spans="2:11" s="1" customFormat="1" ht="20.25" customHeight="1">
      <c r="B47" s="35"/>
      <c r="C47" s="36"/>
      <c r="D47" s="36"/>
      <c r="E47" s="381" t="str">
        <f>E7</f>
        <v>PARKOVIŠTĚ OA U BUDOVY B, KZ a.s. - NEMOCNICE MOST, o.z.</v>
      </c>
      <c r="F47" s="366"/>
      <c r="G47" s="366"/>
      <c r="H47" s="366"/>
      <c r="I47" s="103"/>
      <c r="J47" s="36"/>
      <c r="K47" s="39"/>
    </row>
    <row r="48" spans="2:11" ht="15">
      <c r="B48" s="22"/>
      <c r="C48" s="31" t="s">
        <v>101</v>
      </c>
      <c r="D48" s="23"/>
      <c r="E48" s="23"/>
      <c r="F48" s="23"/>
      <c r="G48" s="23"/>
      <c r="H48" s="23"/>
      <c r="I48" s="102"/>
      <c r="J48" s="23"/>
      <c r="K48" s="25"/>
    </row>
    <row r="49" spans="2:11" s="1" customFormat="1" ht="20.25" customHeight="1">
      <c r="B49" s="35"/>
      <c r="C49" s="36"/>
      <c r="D49" s="36"/>
      <c r="E49" s="381" t="s">
        <v>1053</v>
      </c>
      <c r="F49" s="366"/>
      <c r="G49" s="366"/>
      <c r="H49" s="366"/>
      <c r="I49" s="103"/>
      <c r="J49" s="36"/>
      <c r="K49" s="39"/>
    </row>
    <row r="50" spans="2:11" s="1" customFormat="1" ht="14.25" customHeight="1">
      <c r="B50" s="35"/>
      <c r="C50" s="31" t="s">
        <v>1054</v>
      </c>
      <c r="D50" s="36"/>
      <c r="E50" s="36"/>
      <c r="F50" s="36"/>
      <c r="G50" s="36"/>
      <c r="H50" s="36"/>
      <c r="I50" s="103"/>
      <c r="J50" s="36"/>
      <c r="K50" s="39"/>
    </row>
    <row r="51" spans="2:11" s="1" customFormat="1" ht="21.75" customHeight="1">
      <c r="B51" s="35"/>
      <c r="C51" s="36"/>
      <c r="D51" s="36"/>
      <c r="E51" s="382" t="str">
        <f>E11</f>
        <v>801.2 - ROK 1. - 3. NÁSLEDNÁ PÉČE O VÝSADBU</v>
      </c>
      <c r="F51" s="366"/>
      <c r="G51" s="366"/>
      <c r="H51" s="366"/>
      <c r="I51" s="103"/>
      <c r="J51" s="36"/>
      <c r="K51" s="39"/>
    </row>
    <row r="52" spans="2:11" s="1" customFormat="1" ht="6.75" customHeight="1">
      <c r="B52" s="35"/>
      <c r="C52" s="36"/>
      <c r="D52" s="36"/>
      <c r="E52" s="36"/>
      <c r="F52" s="36"/>
      <c r="G52" s="36"/>
      <c r="H52" s="36"/>
      <c r="I52" s="103"/>
      <c r="J52" s="36"/>
      <c r="K52" s="39"/>
    </row>
    <row r="53" spans="2:11" s="1" customFormat="1" ht="18" customHeight="1">
      <c r="B53" s="35"/>
      <c r="C53" s="31" t="s">
        <v>23</v>
      </c>
      <c r="D53" s="36"/>
      <c r="E53" s="36"/>
      <c r="F53" s="29" t="str">
        <f>F14</f>
        <v> </v>
      </c>
      <c r="G53" s="36"/>
      <c r="H53" s="36"/>
      <c r="I53" s="104" t="s">
        <v>25</v>
      </c>
      <c r="J53" s="105" t="str">
        <f>IF(J14="","",J14)</f>
        <v>12.4.2016</v>
      </c>
      <c r="K53" s="39"/>
    </row>
    <row r="54" spans="2:11" s="1" customFormat="1" ht="6.75" customHeight="1">
      <c r="B54" s="35"/>
      <c r="C54" s="36"/>
      <c r="D54" s="36"/>
      <c r="E54" s="36"/>
      <c r="F54" s="36"/>
      <c r="G54" s="36"/>
      <c r="H54" s="36"/>
      <c r="I54" s="103"/>
      <c r="J54" s="36"/>
      <c r="K54" s="39"/>
    </row>
    <row r="55" spans="2:11" s="1" customFormat="1" ht="15">
      <c r="B55" s="35"/>
      <c r="C55" s="31" t="s">
        <v>29</v>
      </c>
      <c r="D55" s="36"/>
      <c r="E55" s="36"/>
      <c r="F55" s="29" t="str">
        <f>E17</f>
        <v>KRAJSKÁ ZDRAVOTNÍ a.s. ÚL</v>
      </c>
      <c r="G55" s="36"/>
      <c r="H55" s="36"/>
      <c r="I55" s="104" t="s">
        <v>35</v>
      </c>
      <c r="J55" s="29" t="str">
        <f>E23</f>
        <v> </v>
      </c>
      <c r="K55" s="39"/>
    </row>
    <row r="56" spans="2:11" s="1" customFormat="1" ht="14.25" customHeight="1">
      <c r="B56" s="35"/>
      <c r="C56" s="31" t="s">
        <v>33</v>
      </c>
      <c r="D56" s="36"/>
      <c r="E56" s="36"/>
      <c r="F56" s="29">
        <f>IF(E20="","",E20)</f>
      </c>
      <c r="G56" s="36"/>
      <c r="H56" s="36"/>
      <c r="I56" s="103"/>
      <c r="J56" s="36"/>
      <c r="K56" s="39"/>
    </row>
    <row r="57" spans="2:11" s="1" customFormat="1" ht="9.75" customHeight="1">
      <c r="B57" s="35"/>
      <c r="C57" s="36"/>
      <c r="D57" s="36"/>
      <c r="E57" s="36"/>
      <c r="F57" s="36"/>
      <c r="G57" s="36"/>
      <c r="H57" s="36"/>
      <c r="I57" s="103"/>
      <c r="J57" s="36"/>
      <c r="K57" s="39"/>
    </row>
    <row r="58" spans="2:11" s="1" customFormat="1" ht="29.25" customHeight="1">
      <c r="B58" s="35"/>
      <c r="C58" s="127" t="s">
        <v>104</v>
      </c>
      <c r="D58" s="117"/>
      <c r="E58" s="117"/>
      <c r="F58" s="117"/>
      <c r="G58" s="117"/>
      <c r="H58" s="117"/>
      <c r="I58" s="128"/>
      <c r="J58" s="129" t="s">
        <v>105</v>
      </c>
      <c r="K58" s="130"/>
    </row>
    <row r="59" spans="2:11" s="1" customFormat="1" ht="9.75" customHeight="1">
      <c r="B59" s="35"/>
      <c r="C59" s="36"/>
      <c r="D59" s="36"/>
      <c r="E59" s="36"/>
      <c r="F59" s="36"/>
      <c r="G59" s="36"/>
      <c r="H59" s="36"/>
      <c r="I59" s="103"/>
      <c r="J59" s="36"/>
      <c r="K59" s="39"/>
    </row>
    <row r="60" spans="2:47" s="1" customFormat="1" ht="29.25" customHeight="1">
      <c r="B60" s="35"/>
      <c r="C60" s="131" t="s">
        <v>106</v>
      </c>
      <c r="D60" s="36"/>
      <c r="E60" s="36"/>
      <c r="F60" s="36"/>
      <c r="G60" s="36"/>
      <c r="H60" s="36"/>
      <c r="I60" s="103"/>
      <c r="J60" s="113">
        <f>J85</f>
        <v>0</v>
      </c>
      <c r="K60" s="39"/>
      <c r="AU60" s="18" t="s">
        <v>107</v>
      </c>
    </row>
    <row r="61" spans="2:11" s="8" customFormat="1" ht="24.75" customHeight="1">
      <c r="B61" s="132"/>
      <c r="C61" s="133"/>
      <c r="D61" s="134" t="s">
        <v>160</v>
      </c>
      <c r="E61" s="135"/>
      <c r="F61" s="135"/>
      <c r="G61" s="135"/>
      <c r="H61" s="135"/>
      <c r="I61" s="136"/>
      <c r="J61" s="137">
        <f>J86</f>
        <v>0</v>
      </c>
      <c r="K61" s="138"/>
    </row>
    <row r="62" spans="2:11" s="9" customFormat="1" ht="19.5" customHeight="1">
      <c r="B62" s="139"/>
      <c r="C62" s="140"/>
      <c r="D62" s="141" t="s">
        <v>161</v>
      </c>
      <c r="E62" s="142"/>
      <c r="F62" s="142"/>
      <c r="G62" s="142"/>
      <c r="H62" s="142"/>
      <c r="I62" s="143"/>
      <c r="J62" s="144">
        <f>J87</f>
        <v>0</v>
      </c>
      <c r="K62" s="145"/>
    </row>
    <row r="63" spans="2:11" s="9" customFormat="1" ht="19.5" customHeight="1">
      <c r="B63" s="139"/>
      <c r="C63" s="140"/>
      <c r="D63" s="141" t="s">
        <v>169</v>
      </c>
      <c r="E63" s="142"/>
      <c r="F63" s="142"/>
      <c r="G63" s="142"/>
      <c r="H63" s="142"/>
      <c r="I63" s="143"/>
      <c r="J63" s="144">
        <f>J129</f>
        <v>0</v>
      </c>
      <c r="K63" s="145"/>
    </row>
    <row r="64" spans="2:11" s="1" customFormat="1" ht="21.75" customHeight="1">
      <c r="B64" s="35"/>
      <c r="C64" s="36"/>
      <c r="D64" s="36"/>
      <c r="E64" s="36"/>
      <c r="F64" s="36"/>
      <c r="G64" s="36"/>
      <c r="H64" s="36"/>
      <c r="I64" s="103"/>
      <c r="J64" s="36"/>
      <c r="K64" s="39"/>
    </row>
    <row r="65" spans="2:11" s="1" customFormat="1" ht="6.75" customHeight="1">
      <c r="B65" s="50"/>
      <c r="C65" s="51"/>
      <c r="D65" s="51"/>
      <c r="E65" s="51"/>
      <c r="F65" s="51"/>
      <c r="G65" s="51"/>
      <c r="H65" s="51"/>
      <c r="I65" s="124"/>
      <c r="J65" s="51"/>
      <c r="K65" s="52"/>
    </row>
    <row r="69" spans="2:12" s="1" customFormat="1" ht="6.75" customHeight="1">
      <c r="B69" s="53"/>
      <c r="C69" s="54"/>
      <c r="D69" s="54"/>
      <c r="E69" s="54"/>
      <c r="F69" s="54"/>
      <c r="G69" s="54"/>
      <c r="H69" s="54"/>
      <c r="I69" s="125"/>
      <c r="J69" s="54"/>
      <c r="K69" s="54"/>
      <c r="L69" s="35"/>
    </row>
    <row r="70" spans="2:12" s="1" customFormat="1" ht="36.75" customHeight="1">
      <c r="B70" s="35"/>
      <c r="C70" s="55" t="s">
        <v>112</v>
      </c>
      <c r="I70" s="146"/>
      <c r="L70" s="35"/>
    </row>
    <row r="71" spans="2:12" s="1" customFormat="1" ht="6.75" customHeight="1">
      <c r="B71" s="35"/>
      <c r="I71" s="146"/>
      <c r="L71" s="35"/>
    </row>
    <row r="72" spans="2:12" s="1" customFormat="1" ht="14.25" customHeight="1">
      <c r="B72" s="35"/>
      <c r="C72" s="57" t="s">
        <v>16</v>
      </c>
      <c r="I72" s="146"/>
      <c r="L72" s="35"/>
    </row>
    <row r="73" spans="2:12" s="1" customFormat="1" ht="20.25" customHeight="1">
      <c r="B73" s="35"/>
      <c r="E73" s="384" t="str">
        <f>E7</f>
        <v>PARKOVIŠTĚ OA U BUDOVY B, KZ a.s. - NEMOCNICE MOST, o.z.</v>
      </c>
      <c r="F73" s="361"/>
      <c r="G73" s="361"/>
      <c r="H73" s="361"/>
      <c r="I73" s="146"/>
      <c r="L73" s="35"/>
    </row>
    <row r="74" spans="2:12" ht="15">
      <c r="B74" s="22"/>
      <c r="C74" s="57" t="s">
        <v>101</v>
      </c>
      <c r="L74" s="22"/>
    </row>
    <row r="75" spans="2:12" s="1" customFormat="1" ht="20.25" customHeight="1">
      <c r="B75" s="35"/>
      <c r="E75" s="384" t="s">
        <v>1053</v>
      </c>
      <c r="F75" s="361"/>
      <c r="G75" s="361"/>
      <c r="H75" s="361"/>
      <c r="I75" s="146"/>
      <c r="L75" s="35"/>
    </row>
    <row r="76" spans="2:12" s="1" customFormat="1" ht="14.25" customHeight="1">
      <c r="B76" s="35"/>
      <c r="C76" s="57" t="s">
        <v>1054</v>
      </c>
      <c r="I76" s="146"/>
      <c r="L76" s="35"/>
    </row>
    <row r="77" spans="2:12" s="1" customFormat="1" ht="21.75" customHeight="1">
      <c r="B77" s="35"/>
      <c r="E77" s="358" t="str">
        <f>E11</f>
        <v>801.2 - ROK 1. - 3. NÁSLEDNÁ PÉČE O VÝSADBU</v>
      </c>
      <c r="F77" s="361"/>
      <c r="G77" s="361"/>
      <c r="H77" s="361"/>
      <c r="I77" s="146"/>
      <c r="L77" s="35"/>
    </row>
    <row r="78" spans="2:12" s="1" customFormat="1" ht="6.75" customHeight="1">
      <c r="B78" s="35"/>
      <c r="I78" s="146"/>
      <c r="L78" s="35"/>
    </row>
    <row r="79" spans="2:12" s="1" customFormat="1" ht="18" customHeight="1">
      <c r="B79" s="35"/>
      <c r="C79" s="57" t="s">
        <v>23</v>
      </c>
      <c r="F79" s="147" t="str">
        <f>F14</f>
        <v> </v>
      </c>
      <c r="I79" s="148" t="s">
        <v>25</v>
      </c>
      <c r="J79" s="61" t="str">
        <f>IF(J14="","",J14)</f>
        <v>12.4.2016</v>
      </c>
      <c r="L79" s="35"/>
    </row>
    <row r="80" spans="2:12" s="1" customFormat="1" ht="6.75" customHeight="1">
      <c r="B80" s="35"/>
      <c r="I80" s="146"/>
      <c r="L80" s="35"/>
    </row>
    <row r="81" spans="2:12" s="1" customFormat="1" ht="15">
      <c r="B81" s="35"/>
      <c r="C81" s="57" t="s">
        <v>29</v>
      </c>
      <c r="F81" s="147" t="str">
        <f>E17</f>
        <v>KRAJSKÁ ZDRAVOTNÍ a.s. ÚL</v>
      </c>
      <c r="I81" s="148" t="s">
        <v>35</v>
      </c>
      <c r="J81" s="147" t="str">
        <f>E23</f>
        <v> </v>
      </c>
      <c r="L81" s="35"/>
    </row>
    <row r="82" spans="2:12" s="1" customFormat="1" ht="14.25" customHeight="1">
      <c r="B82" s="35"/>
      <c r="C82" s="57" t="s">
        <v>33</v>
      </c>
      <c r="F82" s="147">
        <f>IF(E20="","",E20)</f>
      </c>
      <c r="I82" s="146"/>
      <c r="L82" s="35"/>
    </row>
    <row r="83" spans="2:12" s="1" customFormat="1" ht="9.75" customHeight="1">
      <c r="B83" s="35"/>
      <c r="I83" s="146"/>
      <c r="L83" s="35"/>
    </row>
    <row r="84" spans="2:20" s="10" customFormat="1" ht="29.25" customHeight="1">
      <c r="B84" s="149"/>
      <c r="C84" s="150" t="s">
        <v>113</v>
      </c>
      <c r="D84" s="151" t="s">
        <v>57</v>
      </c>
      <c r="E84" s="151" t="s">
        <v>53</v>
      </c>
      <c r="F84" s="151" t="s">
        <v>114</v>
      </c>
      <c r="G84" s="151" t="s">
        <v>115</v>
      </c>
      <c r="H84" s="151" t="s">
        <v>116</v>
      </c>
      <c r="I84" s="152" t="s">
        <v>117</v>
      </c>
      <c r="J84" s="151" t="s">
        <v>105</v>
      </c>
      <c r="K84" s="153" t="s">
        <v>118</v>
      </c>
      <c r="L84" s="149"/>
      <c r="M84" s="68" t="s">
        <v>119</v>
      </c>
      <c r="N84" s="69" t="s">
        <v>42</v>
      </c>
      <c r="O84" s="69" t="s">
        <v>120</v>
      </c>
      <c r="P84" s="69" t="s">
        <v>121</v>
      </c>
      <c r="Q84" s="69" t="s">
        <v>122</v>
      </c>
      <c r="R84" s="69" t="s">
        <v>123</v>
      </c>
      <c r="S84" s="69" t="s">
        <v>124</v>
      </c>
      <c r="T84" s="70" t="s">
        <v>125</v>
      </c>
    </row>
    <row r="85" spans="2:63" s="1" customFormat="1" ht="29.25" customHeight="1">
      <c r="B85" s="35"/>
      <c r="C85" s="72" t="s">
        <v>106</v>
      </c>
      <c r="I85" s="146"/>
      <c r="J85" s="154">
        <f>BK85</f>
        <v>0</v>
      </c>
      <c r="L85" s="35"/>
      <c r="M85" s="71"/>
      <c r="N85" s="62"/>
      <c r="O85" s="62"/>
      <c r="P85" s="155">
        <f>P86</f>
        <v>0</v>
      </c>
      <c r="Q85" s="62"/>
      <c r="R85" s="155">
        <f>R86</f>
        <v>0.00908</v>
      </c>
      <c r="S85" s="62"/>
      <c r="T85" s="156">
        <f>T86</f>
        <v>0</v>
      </c>
      <c r="AT85" s="18" t="s">
        <v>71</v>
      </c>
      <c r="AU85" s="18" t="s">
        <v>107</v>
      </c>
      <c r="BK85" s="157">
        <f>BK86</f>
        <v>0</v>
      </c>
    </row>
    <row r="86" spans="2:63" s="11" customFormat="1" ht="36.75" customHeight="1">
      <c r="B86" s="158"/>
      <c r="D86" s="159" t="s">
        <v>71</v>
      </c>
      <c r="E86" s="160" t="s">
        <v>175</v>
      </c>
      <c r="F86" s="160" t="s">
        <v>176</v>
      </c>
      <c r="I86" s="161"/>
      <c r="J86" s="162">
        <f>BK86</f>
        <v>0</v>
      </c>
      <c r="L86" s="158"/>
      <c r="M86" s="163"/>
      <c r="N86" s="164"/>
      <c r="O86" s="164"/>
      <c r="P86" s="165">
        <f>P87+P129</f>
        <v>0</v>
      </c>
      <c r="Q86" s="164"/>
      <c r="R86" s="165">
        <f>R87+R129</f>
        <v>0.00908</v>
      </c>
      <c r="S86" s="164"/>
      <c r="T86" s="166">
        <f>T87+T129</f>
        <v>0</v>
      </c>
      <c r="AR86" s="159" t="s">
        <v>22</v>
      </c>
      <c r="AT86" s="167" t="s">
        <v>71</v>
      </c>
      <c r="AU86" s="167" t="s">
        <v>72</v>
      </c>
      <c r="AY86" s="159" t="s">
        <v>129</v>
      </c>
      <c r="BK86" s="168">
        <f>BK87+BK129</f>
        <v>0</v>
      </c>
    </row>
    <row r="87" spans="2:63" s="11" customFormat="1" ht="19.5" customHeight="1">
      <c r="B87" s="158"/>
      <c r="D87" s="169" t="s">
        <v>71</v>
      </c>
      <c r="E87" s="170" t="s">
        <v>22</v>
      </c>
      <c r="F87" s="170" t="s">
        <v>177</v>
      </c>
      <c r="I87" s="161"/>
      <c r="J87" s="171">
        <f>BK87</f>
        <v>0</v>
      </c>
      <c r="L87" s="158"/>
      <c r="M87" s="163"/>
      <c r="N87" s="164"/>
      <c r="O87" s="164"/>
      <c r="P87" s="165">
        <f>SUM(P88:P128)</f>
        <v>0</v>
      </c>
      <c r="Q87" s="164"/>
      <c r="R87" s="165">
        <f>SUM(R88:R128)</f>
        <v>0.00908</v>
      </c>
      <c r="S87" s="164"/>
      <c r="T87" s="166">
        <f>SUM(T88:T128)</f>
        <v>0</v>
      </c>
      <c r="AR87" s="159" t="s">
        <v>22</v>
      </c>
      <c r="AT87" s="167" t="s">
        <v>71</v>
      </c>
      <c r="AU87" s="167" t="s">
        <v>22</v>
      </c>
      <c r="AY87" s="159" t="s">
        <v>129</v>
      </c>
      <c r="BK87" s="168">
        <f>SUM(BK88:BK128)</f>
        <v>0</v>
      </c>
    </row>
    <row r="88" spans="2:65" s="1" customFormat="1" ht="20.25" customHeight="1">
      <c r="B88" s="172"/>
      <c r="C88" s="173" t="s">
        <v>22</v>
      </c>
      <c r="D88" s="173" t="s">
        <v>132</v>
      </c>
      <c r="E88" s="174" t="s">
        <v>1102</v>
      </c>
      <c r="F88" s="175" t="s">
        <v>1103</v>
      </c>
      <c r="G88" s="176" t="s">
        <v>528</v>
      </c>
      <c r="H88" s="187">
        <v>4</v>
      </c>
      <c r="I88" s="178"/>
      <c r="J88" s="179">
        <f>ROUND(I88*H88,2)</f>
        <v>0</v>
      </c>
      <c r="K88" s="175" t="s">
        <v>135</v>
      </c>
      <c r="L88" s="35"/>
      <c r="M88" s="180" t="s">
        <v>20</v>
      </c>
      <c r="N88" s="181" t="s">
        <v>43</v>
      </c>
      <c r="O88" s="36"/>
      <c r="P88" s="182">
        <f>O88*H88</f>
        <v>0</v>
      </c>
      <c r="Q88" s="182">
        <v>6E-05</v>
      </c>
      <c r="R88" s="182">
        <f>Q88*H88</f>
        <v>0.00024</v>
      </c>
      <c r="S88" s="182">
        <v>0</v>
      </c>
      <c r="T88" s="183">
        <f>S88*H88</f>
        <v>0</v>
      </c>
      <c r="AR88" s="18" t="s">
        <v>158</v>
      </c>
      <c r="AT88" s="18" t="s">
        <v>132</v>
      </c>
      <c r="AU88" s="18" t="s">
        <v>79</v>
      </c>
      <c r="AY88" s="18" t="s">
        <v>129</v>
      </c>
      <c r="BE88" s="184">
        <f>IF(N88="základní",J88,0)</f>
        <v>0</v>
      </c>
      <c r="BF88" s="184">
        <f>IF(N88="snížená",J88,0)</f>
        <v>0</v>
      </c>
      <c r="BG88" s="184">
        <f>IF(N88="zákl. přenesená",J88,0)</f>
        <v>0</v>
      </c>
      <c r="BH88" s="184">
        <f>IF(N88="sníž. přenesená",J88,0)</f>
        <v>0</v>
      </c>
      <c r="BI88" s="184">
        <f>IF(N88="nulová",J88,0)</f>
        <v>0</v>
      </c>
      <c r="BJ88" s="18" t="s">
        <v>22</v>
      </c>
      <c r="BK88" s="184">
        <f>ROUND(I88*H88,2)</f>
        <v>0</v>
      </c>
      <c r="BL88" s="18" t="s">
        <v>158</v>
      </c>
      <c r="BM88" s="18" t="s">
        <v>1149</v>
      </c>
    </row>
    <row r="89" spans="2:47" s="1" customFormat="1" ht="20.25" customHeight="1">
      <c r="B89" s="35"/>
      <c r="D89" s="185" t="s">
        <v>138</v>
      </c>
      <c r="F89" s="186" t="s">
        <v>1105</v>
      </c>
      <c r="I89" s="146"/>
      <c r="L89" s="35"/>
      <c r="M89" s="64"/>
      <c r="N89" s="36"/>
      <c r="O89" s="36"/>
      <c r="P89" s="36"/>
      <c r="Q89" s="36"/>
      <c r="R89" s="36"/>
      <c r="S89" s="36"/>
      <c r="T89" s="65"/>
      <c r="AT89" s="18" t="s">
        <v>138</v>
      </c>
      <c r="AU89" s="18" t="s">
        <v>79</v>
      </c>
    </row>
    <row r="90" spans="2:47" s="1" customFormat="1" ht="63" customHeight="1">
      <c r="B90" s="35"/>
      <c r="D90" s="214" t="s">
        <v>183</v>
      </c>
      <c r="F90" s="215" t="s">
        <v>1106</v>
      </c>
      <c r="I90" s="146"/>
      <c r="L90" s="35"/>
      <c r="M90" s="64"/>
      <c r="N90" s="36"/>
      <c r="O90" s="36"/>
      <c r="P90" s="36"/>
      <c r="Q90" s="36"/>
      <c r="R90" s="36"/>
      <c r="S90" s="36"/>
      <c r="T90" s="65"/>
      <c r="AT90" s="18" t="s">
        <v>183</v>
      </c>
      <c r="AU90" s="18" t="s">
        <v>79</v>
      </c>
    </row>
    <row r="91" spans="2:65" s="1" customFormat="1" ht="20.25" customHeight="1">
      <c r="B91" s="172"/>
      <c r="C91" s="227" t="s">
        <v>79</v>
      </c>
      <c r="D91" s="227" t="s">
        <v>325</v>
      </c>
      <c r="E91" s="228" t="s">
        <v>1107</v>
      </c>
      <c r="F91" s="229" t="s">
        <v>1108</v>
      </c>
      <c r="G91" s="230" t="s">
        <v>697</v>
      </c>
      <c r="H91" s="231">
        <v>1</v>
      </c>
      <c r="I91" s="232"/>
      <c r="J91" s="233">
        <f>ROUND(I91*H91,2)</f>
        <v>0</v>
      </c>
      <c r="K91" s="229" t="s">
        <v>20</v>
      </c>
      <c r="L91" s="234"/>
      <c r="M91" s="235" t="s">
        <v>20</v>
      </c>
      <c r="N91" s="236" t="s">
        <v>43</v>
      </c>
      <c r="O91" s="36"/>
      <c r="P91" s="182">
        <f>O91*H91</f>
        <v>0</v>
      </c>
      <c r="Q91" s="182">
        <v>0</v>
      </c>
      <c r="R91" s="182">
        <f>Q91*H91</f>
        <v>0</v>
      </c>
      <c r="S91" s="182">
        <v>0</v>
      </c>
      <c r="T91" s="183">
        <f>S91*H91</f>
        <v>0</v>
      </c>
      <c r="AR91" s="18" t="s">
        <v>225</v>
      </c>
      <c r="AT91" s="18" t="s">
        <v>325</v>
      </c>
      <c r="AU91" s="18" t="s">
        <v>79</v>
      </c>
      <c r="AY91" s="18" t="s">
        <v>129</v>
      </c>
      <c r="BE91" s="184">
        <f>IF(N91="základní",J91,0)</f>
        <v>0</v>
      </c>
      <c r="BF91" s="184">
        <f>IF(N91="snížená",J91,0)</f>
        <v>0</v>
      </c>
      <c r="BG91" s="184">
        <f>IF(N91="zákl. přenesená",J91,0)</f>
        <v>0</v>
      </c>
      <c r="BH91" s="184">
        <f>IF(N91="sníž. přenesená",J91,0)</f>
        <v>0</v>
      </c>
      <c r="BI91" s="184">
        <f>IF(N91="nulová",J91,0)</f>
        <v>0</v>
      </c>
      <c r="BJ91" s="18" t="s">
        <v>22</v>
      </c>
      <c r="BK91" s="184">
        <f>ROUND(I91*H91,2)</f>
        <v>0</v>
      </c>
      <c r="BL91" s="18" t="s">
        <v>158</v>
      </c>
      <c r="BM91" s="18" t="s">
        <v>1150</v>
      </c>
    </row>
    <row r="92" spans="2:47" s="1" customFormat="1" ht="20.25" customHeight="1">
      <c r="B92" s="35"/>
      <c r="D92" s="214" t="s">
        <v>138</v>
      </c>
      <c r="F92" s="237" t="s">
        <v>1110</v>
      </c>
      <c r="I92" s="146"/>
      <c r="L92" s="35"/>
      <c r="M92" s="64"/>
      <c r="N92" s="36"/>
      <c r="O92" s="36"/>
      <c r="P92" s="36"/>
      <c r="Q92" s="36"/>
      <c r="R92" s="36"/>
      <c r="S92" s="36"/>
      <c r="T92" s="65"/>
      <c r="AT92" s="18" t="s">
        <v>138</v>
      </c>
      <c r="AU92" s="18" t="s">
        <v>79</v>
      </c>
    </row>
    <row r="93" spans="2:65" s="1" customFormat="1" ht="20.25" customHeight="1">
      <c r="B93" s="172"/>
      <c r="C93" s="173" t="s">
        <v>147</v>
      </c>
      <c r="D93" s="173" t="s">
        <v>132</v>
      </c>
      <c r="E93" s="174" t="s">
        <v>1111</v>
      </c>
      <c r="F93" s="175" t="s">
        <v>1112</v>
      </c>
      <c r="G93" s="176" t="s">
        <v>528</v>
      </c>
      <c r="H93" s="187">
        <v>4</v>
      </c>
      <c r="I93" s="178"/>
      <c r="J93" s="179">
        <f>ROUND(I93*H93,2)</f>
        <v>0</v>
      </c>
      <c r="K93" s="175" t="s">
        <v>135</v>
      </c>
      <c r="L93" s="35"/>
      <c r="M93" s="180" t="s">
        <v>20</v>
      </c>
      <c r="N93" s="181" t="s">
        <v>43</v>
      </c>
      <c r="O93" s="36"/>
      <c r="P93" s="182">
        <f>O93*H93</f>
        <v>0</v>
      </c>
      <c r="Q93" s="182">
        <v>6E-05</v>
      </c>
      <c r="R93" s="182">
        <f>Q93*H93</f>
        <v>0.00024</v>
      </c>
      <c r="S93" s="182">
        <v>0</v>
      </c>
      <c r="T93" s="183">
        <f>S93*H93</f>
        <v>0</v>
      </c>
      <c r="AR93" s="18" t="s">
        <v>158</v>
      </c>
      <c r="AT93" s="18" t="s">
        <v>132</v>
      </c>
      <c r="AU93" s="18" t="s">
        <v>79</v>
      </c>
      <c r="AY93" s="18" t="s">
        <v>129</v>
      </c>
      <c r="BE93" s="184">
        <f>IF(N93="základní",J93,0)</f>
        <v>0</v>
      </c>
      <c r="BF93" s="184">
        <f>IF(N93="snížená",J93,0)</f>
        <v>0</v>
      </c>
      <c r="BG93" s="184">
        <f>IF(N93="zákl. přenesená",J93,0)</f>
        <v>0</v>
      </c>
      <c r="BH93" s="184">
        <f>IF(N93="sníž. přenesená",J93,0)</f>
        <v>0</v>
      </c>
      <c r="BI93" s="184">
        <f>IF(N93="nulová",J93,0)</f>
        <v>0</v>
      </c>
      <c r="BJ93" s="18" t="s">
        <v>22</v>
      </c>
      <c r="BK93" s="184">
        <f>ROUND(I93*H93,2)</f>
        <v>0</v>
      </c>
      <c r="BL93" s="18" t="s">
        <v>158</v>
      </c>
      <c r="BM93" s="18" t="s">
        <v>1151</v>
      </c>
    </row>
    <row r="94" spans="2:47" s="1" customFormat="1" ht="20.25" customHeight="1">
      <c r="B94" s="35"/>
      <c r="D94" s="185" t="s">
        <v>138</v>
      </c>
      <c r="F94" s="186" t="s">
        <v>1114</v>
      </c>
      <c r="I94" s="146"/>
      <c r="L94" s="35"/>
      <c r="M94" s="64"/>
      <c r="N94" s="36"/>
      <c r="O94" s="36"/>
      <c r="P94" s="36"/>
      <c r="Q94" s="36"/>
      <c r="R94" s="36"/>
      <c r="S94" s="36"/>
      <c r="T94" s="65"/>
      <c r="AT94" s="18" t="s">
        <v>138</v>
      </c>
      <c r="AU94" s="18" t="s">
        <v>79</v>
      </c>
    </row>
    <row r="95" spans="2:47" s="1" customFormat="1" ht="63" customHeight="1">
      <c r="B95" s="35"/>
      <c r="D95" s="185" t="s">
        <v>183</v>
      </c>
      <c r="F95" s="216" t="s">
        <v>1106</v>
      </c>
      <c r="I95" s="146"/>
      <c r="L95" s="35"/>
      <c r="M95" s="64"/>
      <c r="N95" s="36"/>
      <c r="O95" s="36"/>
      <c r="P95" s="36"/>
      <c r="Q95" s="36"/>
      <c r="R95" s="36"/>
      <c r="S95" s="36"/>
      <c r="T95" s="65"/>
      <c r="AT95" s="18" t="s">
        <v>183</v>
      </c>
      <c r="AU95" s="18" t="s">
        <v>79</v>
      </c>
    </row>
    <row r="96" spans="2:51" s="12" customFormat="1" ht="20.25" customHeight="1">
      <c r="B96" s="188"/>
      <c r="D96" s="185" t="s">
        <v>152</v>
      </c>
      <c r="E96" s="189" t="s">
        <v>20</v>
      </c>
      <c r="F96" s="190" t="s">
        <v>1152</v>
      </c>
      <c r="H96" s="191" t="s">
        <v>20</v>
      </c>
      <c r="I96" s="192"/>
      <c r="L96" s="188"/>
      <c r="M96" s="193"/>
      <c r="N96" s="194"/>
      <c r="O96" s="194"/>
      <c r="P96" s="194"/>
      <c r="Q96" s="194"/>
      <c r="R96" s="194"/>
      <c r="S96" s="194"/>
      <c r="T96" s="195"/>
      <c r="AT96" s="191" t="s">
        <v>152</v>
      </c>
      <c r="AU96" s="191" t="s">
        <v>79</v>
      </c>
      <c r="AV96" s="12" t="s">
        <v>22</v>
      </c>
      <c r="AW96" s="12" t="s">
        <v>36</v>
      </c>
      <c r="AX96" s="12" t="s">
        <v>72</v>
      </c>
      <c r="AY96" s="191" t="s">
        <v>129</v>
      </c>
    </row>
    <row r="97" spans="2:51" s="13" customFormat="1" ht="20.25" customHeight="1">
      <c r="B97" s="196"/>
      <c r="D97" s="185" t="s">
        <v>152</v>
      </c>
      <c r="E97" s="197" t="s">
        <v>20</v>
      </c>
      <c r="F97" s="198" t="s">
        <v>1153</v>
      </c>
      <c r="H97" s="199">
        <v>4</v>
      </c>
      <c r="I97" s="200"/>
      <c r="L97" s="196"/>
      <c r="M97" s="201"/>
      <c r="N97" s="202"/>
      <c r="O97" s="202"/>
      <c r="P97" s="202"/>
      <c r="Q97" s="202"/>
      <c r="R97" s="202"/>
      <c r="S97" s="202"/>
      <c r="T97" s="203"/>
      <c r="AT97" s="197" t="s">
        <v>152</v>
      </c>
      <c r="AU97" s="197" t="s">
        <v>79</v>
      </c>
      <c r="AV97" s="13" t="s">
        <v>79</v>
      </c>
      <c r="AW97" s="13" t="s">
        <v>36</v>
      </c>
      <c r="AX97" s="13" t="s">
        <v>72</v>
      </c>
      <c r="AY97" s="197" t="s">
        <v>129</v>
      </c>
    </row>
    <row r="98" spans="2:51" s="14" customFormat="1" ht="20.25" customHeight="1">
      <c r="B98" s="204"/>
      <c r="D98" s="214" t="s">
        <v>152</v>
      </c>
      <c r="E98" s="217" t="s">
        <v>20</v>
      </c>
      <c r="F98" s="218" t="s">
        <v>157</v>
      </c>
      <c r="H98" s="219">
        <v>4</v>
      </c>
      <c r="I98" s="208"/>
      <c r="L98" s="204"/>
      <c r="M98" s="220"/>
      <c r="N98" s="221"/>
      <c r="O98" s="221"/>
      <c r="P98" s="221"/>
      <c r="Q98" s="221"/>
      <c r="R98" s="221"/>
      <c r="S98" s="221"/>
      <c r="T98" s="222"/>
      <c r="AT98" s="212" t="s">
        <v>152</v>
      </c>
      <c r="AU98" s="212" t="s">
        <v>79</v>
      </c>
      <c r="AV98" s="14" t="s">
        <v>158</v>
      </c>
      <c r="AW98" s="14" t="s">
        <v>36</v>
      </c>
      <c r="AX98" s="14" t="s">
        <v>22</v>
      </c>
      <c r="AY98" s="212" t="s">
        <v>129</v>
      </c>
    </row>
    <row r="99" spans="2:65" s="1" customFormat="1" ht="20.25" customHeight="1">
      <c r="B99" s="172"/>
      <c r="C99" s="227" t="s">
        <v>158</v>
      </c>
      <c r="D99" s="227" t="s">
        <v>325</v>
      </c>
      <c r="E99" s="228" t="s">
        <v>1115</v>
      </c>
      <c r="F99" s="229" t="s">
        <v>1108</v>
      </c>
      <c r="G99" s="230" t="s">
        <v>697</v>
      </c>
      <c r="H99" s="231">
        <v>1</v>
      </c>
      <c r="I99" s="232"/>
      <c r="J99" s="233">
        <f>ROUND(I99*H99,2)</f>
        <v>0</v>
      </c>
      <c r="K99" s="229" t="s">
        <v>20</v>
      </c>
      <c r="L99" s="234"/>
      <c r="M99" s="235" t="s">
        <v>20</v>
      </c>
      <c r="N99" s="236" t="s">
        <v>43</v>
      </c>
      <c r="O99" s="36"/>
      <c r="P99" s="182">
        <f>O99*H99</f>
        <v>0</v>
      </c>
      <c r="Q99" s="182">
        <v>0</v>
      </c>
      <c r="R99" s="182">
        <f>Q99*H99</f>
        <v>0</v>
      </c>
      <c r="S99" s="182">
        <v>0</v>
      </c>
      <c r="T99" s="183">
        <f>S99*H99</f>
        <v>0</v>
      </c>
      <c r="AR99" s="18" t="s">
        <v>225</v>
      </c>
      <c r="AT99" s="18" t="s">
        <v>325</v>
      </c>
      <c r="AU99" s="18" t="s">
        <v>79</v>
      </c>
      <c r="AY99" s="18" t="s">
        <v>129</v>
      </c>
      <c r="BE99" s="184">
        <f>IF(N99="základní",J99,0)</f>
        <v>0</v>
      </c>
      <c r="BF99" s="184">
        <f>IF(N99="snížená",J99,0)</f>
        <v>0</v>
      </c>
      <c r="BG99" s="184">
        <f>IF(N99="zákl. přenesená",J99,0)</f>
        <v>0</v>
      </c>
      <c r="BH99" s="184">
        <f>IF(N99="sníž. přenesená",J99,0)</f>
        <v>0</v>
      </c>
      <c r="BI99" s="184">
        <f>IF(N99="nulová",J99,0)</f>
        <v>0</v>
      </c>
      <c r="BJ99" s="18" t="s">
        <v>22</v>
      </c>
      <c r="BK99" s="184">
        <f>ROUND(I99*H99,2)</f>
        <v>0</v>
      </c>
      <c r="BL99" s="18" t="s">
        <v>158</v>
      </c>
      <c r="BM99" s="18" t="s">
        <v>1154</v>
      </c>
    </row>
    <row r="100" spans="2:47" s="1" customFormat="1" ht="20.25" customHeight="1">
      <c r="B100" s="35"/>
      <c r="D100" s="214" t="s">
        <v>138</v>
      </c>
      <c r="F100" s="237" t="s">
        <v>1110</v>
      </c>
      <c r="I100" s="146"/>
      <c r="L100" s="35"/>
      <c r="M100" s="64"/>
      <c r="N100" s="36"/>
      <c r="O100" s="36"/>
      <c r="P100" s="36"/>
      <c r="Q100" s="36"/>
      <c r="R100" s="36"/>
      <c r="S100" s="36"/>
      <c r="T100" s="65"/>
      <c r="AT100" s="18" t="s">
        <v>138</v>
      </c>
      <c r="AU100" s="18" t="s">
        <v>79</v>
      </c>
    </row>
    <row r="101" spans="2:65" s="1" customFormat="1" ht="20.25" customHeight="1">
      <c r="B101" s="172"/>
      <c r="C101" s="173" t="s">
        <v>128</v>
      </c>
      <c r="D101" s="173" t="s">
        <v>132</v>
      </c>
      <c r="E101" s="174" t="s">
        <v>1122</v>
      </c>
      <c r="F101" s="175" t="s">
        <v>1123</v>
      </c>
      <c r="G101" s="176" t="s">
        <v>180</v>
      </c>
      <c r="H101" s="187">
        <v>4.2</v>
      </c>
      <c r="I101" s="178"/>
      <c r="J101" s="179">
        <f>ROUND(I101*H101,2)</f>
        <v>0</v>
      </c>
      <c r="K101" s="175" t="s">
        <v>135</v>
      </c>
      <c r="L101" s="35"/>
      <c r="M101" s="180" t="s">
        <v>20</v>
      </c>
      <c r="N101" s="181" t="s">
        <v>43</v>
      </c>
      <c r="O101" s="36"/>
      <c r="P101" s="182">
        <f>O101*H101</f>
        <v>0</v>
      </c>
      <c r="Q101" s="182">
        <v>0</v>
      </c>
      <c r="R101" s="182">
        <f>Q101*H101</f>
        <v>0</v>
      </c>
      <c r="S101" s="182">
        <v>0</v>
      </c>
      <c r="T101" s="183">
        <f>S101*H101</f>
        <v>0</v>
      </c>
      <c r="AR101" s="18" t="s">
        <v>158</v>
      </c>
      <c r="AT101" s="18" t="s">
        <v>132</v>
      </c>
      <c r="AU101" s="18" t="s">
        <v>79</v>
      </c>
      <c r="AY101" s="18" t="s">
        <v>129</v>
      </c>
      <c r="BE101" s="184">
        <f>IF(N101="základní",J101,0)</f>
        <v>0</v>
      </c>
      <c r="BF101" s="184">
        <f>IF(N101="snížená",J101,0)</f>
        <v>0</v>
      </c>
      <c r="BG101" s="184">
        <f>IF(N101="zákl. přenesená",J101,0)</f>
        <v>0</v>
      </c>
      <c r="BH101" s="184">
        <f>IF(N101="sníž. přenesená",J101,0)</f>
        <v>0</v>
      </c>
      <c r="BI101" s="184">
        <f>IF(N101="nulová",J101,0)</f>
        <v>0</v>
      </c>
      <c r="BJ101" s="18" t="s">
        <v>22</v>
      </c>
      <c r="BK101" s="184">
        <f>ROUND(I101*H101,2)</f>
        <v>0</v>
      </c>
      <c r="BL101" s="18" t="s">
        <v>158</v>
      </c>
      <c r="BM101" s="18" t="s">
        <v>1155</v>
      </c>
    </row>
    <row r="102" spans="2:47" s="1" customFormat="1" ht="28.5" customHeight="1">
      <c r="B102" s="35"/>
      <c r="D102" s="185" t="s">
        <v>138</v>
      </c>
      <c r="F102" s="186" t="s">
        <v>1125</v>
      </c>
      <c r="I102" s="146"/>
      <c r="L102" s="35"/>
      <c r="M102" s="64"/>
      <c r="N102" s="36"/>
      <c r="O102" s="36"/>
      <c r="P102" s="36"/>
      <c r="Q102" s="36"/>
      <c r="R102" s="36"/>
      <c r="S102" s="36"/>
      <c r="T102" s="65"/>
      <c r="AT102" s="18" t="s">
        <v>138</v>
      </c>
      <c r="AU102" s="18" t="s">
        <v>79</v>
      </c>
    </row>
    <row r="103" spans="2:47" s="1" customFormat="1" ht="85.5" customHeight="1">
      <c r="B103" s="35"/>
      <c r="D103" s="185" t="s">
        <v>183</v>
      </c>
      <c r="F103" s="216" t="s">
        <v>1126</v>
      </c>
      <c r="I103" s="146"/>
      <c r="L103" s="35"/>
      <c r="M103" s="64"/>
      <c r="N103" s="36"/>
      <c r="O103" s="36"/>
      <c r="P103" s="36"/>
      <c r="Q103" s="36"/>
      <c r="R103" s="36"/>
      <c r="S103" s="36"/>
      <c r="T103" s="65"/>
      <c r="AT103" s="18" t="s">
        <v>183</v>
      </c>
      <c r="AU103" s="18" t="s">
        <v>79</v>
      </c>
    </row>
    <row r="104" spans="2:51" s="12" customFormat="1" ht="20.25" customHeight="1">
      <c r="B104" s="188"/>
      <c r="D104" s="185" t="s">
        <v>152</v>
      </c>
      <c r="E104" s="189" t="s">
        <v>20</v>
      </c>
      <c r="F104" s="190" t="s">
        <v>1156</v>
      </c>
      <c r="H104" s="191" t="s">
        <v>20</v>
      </c>
      <c r="I104" s="192"/>
      <c r="L104" s="188"/>
      <c r="M104" s="193"/>
      <c r="N104" s="194"/>
      <c r="O104" s="194"/>
      <c r="P104" s="194"/>
      <c r="Q104" s="194"/>
      <c r="R104" s="194"/>
      <c r="S104" s="194"/>
      <c r="T104" s="195"/>
      <c r="AT104" s="191" t="s">
        <v>152</v>
      </c>
      <c r="AU104" s="191" t="s">
        <v>79</v>
      </c>
      <c r="AV104" s="12" t="s">
        <v>22</v>
      </c>
      <c r="AW104" s="12" t="s">
        <v>36</v>
      </c>
      <c r="AX104" s="12" t="s">
        <v>72</v>
      </c>
      <c r="AY104" s="191" t="s">
        <v>129</v>
      </c>
    </row>
    <row r="105" spans="2:51" s="13" customFormat="1" ht="20.25" customHeight="1">
      <c r="B105" s="196"/>
      <c r="D105" s="185" t="s">
        <v>152</v>
      </c>
      <c r="E105" s="197" t="s">
        <v>20</v>
      </c>
      <c r="F105" s="198" t="s">
        <v>1157</v>
      </c>
      <c r="H105" s="199">
        <v>4.2</v>
      </c>
      <c r="I105" s="200"/>
      <c r="L105" s="196"/>
      <c r="M105" s="201"/>
      <c r="N105" s="202"/>
      <c r="O105" s="202"/>
      <c r="P105" s="202"/>
      <c r="Q105" s="202"/>
      <c r="R105" s="202"/>
      <c r="S105" s="202"/>
      <c r="T105" s="203"/>
      <c r="AT105" s="197" t="s">
        <v>152</v>
      </c>
      <c r="AU105" s="197" t="s">
        <v>79</v>
      </c>
      <c r="AV105" s="13" t="s">
        <v>79</v>
      </c>
      <c r="AW105" s="13" t="s">
        <v>36</v>
      </c>
      <c r="AX105" s="13" t="s">
        <v>72</v>
      </c>
      <c r="AY105" s="197" t="s">
        <v>129</v>
      </c>
    </row>
    <row r="106" spans="2:51" s="14" customFormat="1" ht="20.25" customHeight="1">
      <c r="B106" s="204"/>
      <c r="D106" s="214" t="s">
        <v>152</v>
      </c>
      <c r="E106" s="217" t="s">
        <v>20</v>
      </c>
      <c r="F106" s="218" t="s">
        <v>157</v>
      </c>
      <c r="H106" s="219">
        <v>4.2</v>
      </c>
      <c r="I106" s="208"/>
      <c r="L106" s="204"/>
      <c r="M106" s="220"/>
      <c r="N106" s="221"/>
      <c r="O106" s="221"/>
      <c r="P106" s="221"/>
      <c r="Q106" s="221"/>
      <c r="R106" s="221"/>
      <c r="S106" s="221"/>
      <c r="T106" s="222"/>
      <c r="AT106" s="212" t="s">
        <v>152</v>
      </c>
      <c r="AU106" s="212" t="s">
        <v>79</v>
      </c>
      <c r="AV106" s="14" t="s">
        <v>158</v>
      </c>
      <c r="AW106" s="14" t="s">
        <v>36</v>
      </c>
      <c r="AX106" s="14" t="s">
        <v>22</v>
      </c>
      <c r="AY106" s="212" t="s">
        <v>129</v>
      </c>
    </row>
    <row r="107" spans="2:65" s="1" customFormat="1" ht="20.25" customHeight="1">
      <c r="B107" s="172"/>
      <c r="C107" s="227" t="s">
        <v>213</v>
      </c>
      <c r="D107" s="227" t="s">
        <v>325</v>
      </c>
      <c r="E107" s="228" t="s">
        <v>1127</v>
      </c>
      <c r="F107" s="229" t="s">
        <v>1128</v>
      </c>
      <c r="G107" s="230" t="s">
        <v>204</v>
      </c>
      <c r="H107" s="231">
        <v>0.043</v>
      </c>
      <c r="I107" s="232"/>
      <c r="J107" s="233">
        <f>ROUND(I107*H107,2)</f>
        <v>0</v>
      </c>
      <c r="K107" s="229" t="s">
        <v>135</v>
      </c>
      <c r="L107" s="234"/>
      <c r="M107" s="235" t="s">
        <v>20</v>
      </c>
      <c r="N107" s="236" t="s">
        <v>43</v>
      </c>
      <c r="O107" s="36"/>
      <c r="P107" s="182">
        <f>O107*H107</f>
        <v>0</v>
      </c>
      <c r="Q107" s="182">
        <v>0.2</v>
      </c>
      <c r="R107" s="182">
        <f>Q107*H107</f>
        <v>0.0086</v>
      </c>
      <c r="S107" s="182">
        <v>0</v>
      </c>
      <c r="T107" s="183">
        <f>S107*H107</f>
        <v>0</v>
      </c>
      <c r="AR107" s="18" t="s">
        <v>225</v>
      </c>
      <c r="AT107" s="18" t="s">
        <v>325</v>
      </c>
      <c r="AU107" s="18" t="s">
        <v>79</v>
      </c>
      <c r="AY107" s="18" t="s">
        <v>129</v>
      </c>
      <c r="BE107" s="184">
        <f>IF(N107="základní",J107,0)</f>
        <v>0</v>
      </c>
      <c r="BF107" s="184">
        <f>IF(N107="snížená",J107,0)</f>
        <v>0</v>
      </c>
      <c r="BG107" s="184">
        <f>IF(N107="zákl. přenesená",J107,0)</f>
        <v>0</v>
      </c>
      <c r="BH107" s="184">
        <f>IF(N107="sníž. přenesená",J107,0)</f>
        <v>0</v>
      </c>
      <c r="BI107" s="184">
        <f>IF(N107="nulová",J107,0)</f>
        <v>0</v>
      </c>
      <c r="BJ107" s="18" t="s">
        <v>22</v>
      </c>
      <c r="BK107" s="184">
        <f>ROUND(I107*H107,2)</f>
        <v>0</v>
      </c>
      <c r="BL107" s="18" t="s">
        <v>158</v>
      </c>
      <c r="BM107" s="18" t="s">
        <v>1158</v>
      </c>
    </row>
    <row r="108" spans="2:47" s="1" customFormat="1" ht="20.25" customHeight="1">
      <c r="B108" s="35"/>
      <c r="D108" s="185" t="s">
        <v>138</v>
      </c>
      <c r="F108" s="186" t="s">
        <v>1130</v>
      </c>
      <c r="I108" s="146"/>
      <c r="L108" s="35"/>
      <c r="M108" s="64"/>
      <c r="N108" s="36"/>
      <c r="O108" s="36"/>
      <c r="P108" s="36"/>
      <c r="Q108" s="36"/>
      <c r="R108" s="36"/>
      <c r="S108" s="36"/>
      <c r="T108" s="65"/>
      <c r="AT108" s="18" t="s">
        <v>138</v>
      </c>
      <c r="AU108" s="18" t="s">
        <v>79</v>
      </c>
    </row>
    <row r="109" spans="2:51" s="13" customFormat="1" ht="20.25" customHeight="1">
      <c r="B109" s="196"/>
      <c r="D109" s="214" t="s">
        <v>152</v>
      </c>
      <c r="F109" s="223" t="s">
        <v>1159</v>
      </c>
      <c r="H109" s="224">
        <v>0.043</v>
      </c>
      <c r="I109" s="200"/>
      <c r="L109" s="196"/>
      <c r="M109" s="201"/>
      <c r="N109" s="202"/>
      <c r="O109" s="202"/>
      <c r="P109" s="202"/>
      <c r="Q109" s="202"/>
      <c r="R109" s="202"/>
      <c r="S109" s="202"/>
      <c r="T109" s="203"/>
      <c r="AT109" s="197" t="s">
        <v>152</v>
      </c>
      <c r="AU109" s="197" t="s">
        <v>79</v>
      </c>
      <c r="AV109" s="13" t="s">
        <v>79</v>
      </c>
      <c r="AW109" s="13" t="s">
        <v>4</v>
      </c>
      <c r="AX109" s="13" t="s">
        <v>22</v>
      </c>
      <c r="AY109" s="197" t="s">
        <v>129</v>
      </c>
    </row>
    <row r="110" spans="2:65" s="1" customFormat="1" ht="20.25" customHeight="1">
      <c r="B110" s="172"/>
      <c r="C110" s="173" t="s">
        <v>219</v>
      </c>
      <c r="D110" s="173" t="s">
        <v>132</v>
      </c>
      <c r="E110" s="174" t="s">
        <v>1160</v>
      </c>
      <c r="F110" s="175" t="s">
        <v>1161</v>
      </c>
      <c r="G110" s="176" t="s">
        <v>204</v>
      </c>
      <c r="H110" s="187">
        <v>33.6</v>
      </c>
      <c r="I110" s="178"/>
      <c r="J110" s="179">
        <f>ROUND(I110*H110,2)</f>
        <v>0</v>
      </c>
      <c r="K110" s="175" t="s">
        <v>135</v>
      </c>
      <c r="L110" s="35"/>
      <c r="M110" s="180" t="s">
        <v>20</v>
      </c>
      <c r="N110" s="181" t="s">
        <v>43</v>
      </c>
      <c r="O110" s="36"/>
      <c r="P110" s="182">
        <f>O110*H110</f>
        <v>0</v>
      </c>
      <c r="Q110" s="182">
        <v>0</v>
      </c>
      <c r="R110" s="182">
        <f>Q110*H110</f>
        <v>0</v>
      </c>
      <c r="S110" s="182">
        <v>0</v>
      </c>
      <c r="T110" s="183">
        <f>S110*H110</f>
        <v>0</v>
      </c>
      <c r="AR110" s="18" t="s">
        <v>158</v>
      </c>
      <c r="AT110" s="18" t="s">
        <v>132</v>
      </c>
      <c r="AU110" s="18" t="s">
        <v>79</v>
      </c>
      <c r="AY110" s="18" t="s">
        <v>129</v>
      </c>
      <c r="BE110" s="184">
        <f>IF(N110="základní",J110,0)</f>
        <v>0</v>
      </c>
      <c r="BF110" s="184">
        <f>IF(N110="snížená",J110,0)</f>
        <v>0</v>
      </c>
      <c r="BG110" s="184">
        <f>IF(N110="zákl. přenesená",J110,0)</f>
        <v>0</v>
      </c>
      <c r="BH110" s="184">
        <f>IF(N110="sníž. přenesená",J110,0)</f>
        <v>0</v>
      </c>
      <c r="BI110" s="184">
        <f>IF(N110="nulová",J110,0)</f>
        <v>0</v>
      </c>
      <c r="BJ110" s="18" t="s">
        <v>22</v>
      </c>
      <c r="BK110" s="184">
        <f>ROUND(I110*H110,2)</f>
        <v>0</v>
      </c>
      <c r="BL110" s="18" t="s">
        <v>158</v>
      </c>
      <c r="BM110" s="18" t="s">
        <v>1162</v>
      </c>
    </row>
    <row r="111" spans="2:47" s="1" customFormat="1" ht="20.25" customHeight="1">
      <c r="B111" s="35"/>
      <c r="D111" s="185" t="s">
        <v>138</v>
      </c>
      <c r="F111" s="186" t="s">
        <v>1163</v>
      </c>
      <c r="I111" s="146"/>
      <c r="L111" s="35"/>
      <c r="M111" s="64"/>
      <c r="N111" s="36"/>
      <c r="O111" s="36"/>
      <c r="P111" s="36"/>
      <c r="Q111" s="36"/>
      <c r="R111" s="36"/>
      <c r="S111" s="36"/>
      <c r="T111" s="65"/>
      <c r="AT111" s="18" t="s">
        <v>138</v>
      </c>
      <c r="AU111" s="18" t="s">
        <v>79</v>
      </c>
    </row>
    <row r="112" spans="2:51" s="13" customFormat="1" ht="20.25" customHeight="1">
      <c r="B112" s="196"/>
      <c r="D112" s="185" t="s">
        <v>152</v>
      </c>
      <c r="E112" s="197" t="s">
        <v>20</v>
      </c>
      <c r="F112" s="198" t="s">
        <v>1164</v>
      </c>
      <c r="H112" s="199">
        <v>33.6</v>
      </c>
      <c r="I112" s="200"/>
      <c r="L112" s="196"/>
      <c r="M112" s="201"/>
      <c r="N112" s="202"/>
      <c r="O112" s="202"/>
      <c r="P112" s="202"/>
      <c r="Q112" s="202"/>
      <c r="R112" s="202"/>
      <c r="S112" s="202"/>
      <c r="T112" s="203"/>
      <c r="AT112" s="197" t="s">
        <v>152</v>
      </c>
      <c r="AU112" s="197" t="s">
        <v>79</v>
      </c>
      <c r="AV112" s="13" t="s">
        <v>79</v>
      </c>
      <c r="AW112" s="13" t="s">
        <v>36</v>
      </c>
      <c r="AX112" s="13" t="s">
        <v>72</v>
      </c>
      <c r="AY112" s="197" t="s">
        <v>129</v>
      </c>
    </row>
    <row r="113" spans="2:51" s="14" customFormat="1" ht="20.25" customHeight="1">
      <c r="B113" s="204"/>
      <c r="D113" s="214" t="s">
        <v>152</v>
      </c>
      <c r="E113" s="217" t="s">
        <v>20</v>
      </c>
      <c r="F113" s="218" t="s">
        <v>157</v>
      </c>
      <c r="H113" s="219">
        <v>33.6</v>
      </c>
      <c r="I113" s="208"/>
      <c r="L113" s="204"/>
      <c r="M113" s="220"/>
      <c r="N113" s="221"/>
      <c r="O113" s="221"/>
      <c r="P113" s="221"/>
      <c r="Q113" s="221"/>
      <c r="R113" s="221"/>
      <c r="S113" s="221"/>
      <c r="T113" s="222"/>
      <c r="AT113" s="212" t="s">
        <v>152</v>
      </c>
      <c r="AU113" s="212" t="s">
        <v>79</v>
      </c>
      <c r="AV113" s="14" t="s">
        <v>158</v>
      </c>
      <c r="AW113" s="14" t="s">
        <v>36</v>
      </c>
      <c r="AX113" s="14" t="s">
        <v>22</v>
      </c>
      <c r="AY113" s="212" t="s">
        <v>129</v>
      </c>
    </row>
    <row r="114" spans="2:65" s="1" customFormat="1" ht="20.25" customHeight="1">
      <c r="B114" s="172"/>
      <c r="C114" s="173" t="s">
        <v>225</v>
      </c>
      <c r="D114" s="173" t="s">
        <v>132</v>
      </c>
      <c r="E114" s="174" t="s">
        <v>1165</v>
      </c>
      <c r="F114" s="175" t="s">
        <v>1166</v>
      </c>
      <c r="G114" s="176" t="s">
        <v>180</v>
      </c>
      <c r="H114" s="187">
        <v>168</v>
      </c>
      <c r="I114" s="178"/>
      <c r="J114" s="179">
        <f>ROUND(I114*H114,2)</f>
        <v>0</v>
      </c>
      <c r="K114" s="175" t="s">
        <v>135</v>
      </c>
      <c r="L114" s="35"/>
      <c r="M114" s="180" t="s">
        <v>20</v>
      </c>
      <c r="N114" s="181" t="s">
        <v>43</v>
      </c>
      <c r="O114" s="36"/>
      <c r="P114" s="182">
        <f>O114*H114</f>
        <v>0</v>
      </c>
      <c r="Q114" s="182">
        <v>0</v>
      </c>
      <c r="R114" s="182">
        <f>Q114*H114</f>
        <v>0</v>
      </c>
      <c r="S114" s="182">
        <v>0</v>
      </c>
      <c r="T114" s="183">
        <f>S114*H114</f>
        <v>0</v>
      </c>
      <c r="AR114" s="18" t="s">
        <v>158</v>
      </c>
      <c r="AT114" s="18" t="s">
        <v>132</v>
      </c>
      <c r="AU114" s="18" t="s">
        <v>79</v>
      </c>
      <c r="AY114" s="18" t="s">
        <v>129</v>
      </c>
      <c r="BE114" s="184">
        <f>IF(N114="základní",J114,0)</f>
        <v>0</v>
      </c>
      <c r="BF114" s="184">
        <f>IF(N114="snížená",J114,0)</f>
        <v>0</v>
      </c>
      <c r="BG114" s="184">
        <f>IF(N114="zákl. přenesená",J114,0)</f>
        <v>0</v>
      </c>
      <c r="BH114" s="184">
        <f>IF(N114="sníž. přenesená",J114,0)</f>
        <v>0</v>
      </c>
      <c r="BI114" s="184">
        <f>IF(N114="nulová",J114,0)</f>
        <v>0</v>
      </c>
      <c r="BJ114" s="18" t="s">
        <v>22</v>
      </c>
      <c r="BK114" s="184">
        <f>ROUND(I114*H114,2)</f>
        <v>0</v>
      </c>
      <c r="BL114" s="18" t="s">
        <v>158</v>
      </c>
      <c r="BM114" s="18" t="s">
        <v>1167</v>
      </c>
    </row>
    <row r="115" spans="2:47" s="1" customFormat="1" ht="20.25" customHeight="1">
      <c r="B115" s="35"/>
      <c r="D115" s="185" t="s">
        <v>138</v>
      </c>
      <c r="F115" s="186" t="s">
        <v>1168</v>
      </c>
      <c r="I115" s="146"/>
      <c r="L115" s="35"/>
      <c r="M115" s="64"/>
      <c r="N115" s="36"/>
      <c r="O115" s="36"/>
      <c r="P115" s="36"/>
      <c r="Q115" s="36"/>
      <c r="R115" s="36"/>
      <c r="S115" s="36"/>
      <c r="T115" s="65"/>
      <c r="AT115" s="18" t="s">
        <v>138</v>
      </c>
      <c r="AU115" s="18" t="s">
        <v>79</v>
      </c>
    </row>
    <row r="116" spans="2:47" s="1" customFormat="1" ht="85.5" customHeight="1">
      <c r="B116" s="35"/>
      <c r="D116" s="185" t="s">
        <v>183</v>
      </c>
      <c r="F116" s="216" t="s">
        <v>1169</v>
      </c>
      <c r="I116" s="146"/>
      <c r="L116" s="35"/>
      <c r="M116" s="64"/>
      <c r="N116" s="36"/>
      <c r="O116" s="36"/>
      <c r="P116" s="36"/>
      <c r="Q116" s="36"/>
      <c r="R116" s="36"/>
      <c r="S116" s="36"/>
      <c r="T116" s="65"/>
      <c r="AT116" s="18" t="s">
        <v>183</v>
      </c>
      <c r="AU116" s="18" t="s">
        <v>79</v>
      </c>
    </row>
    <row r="117" spans="2:51" s="13" customFormat="1" ht="20.25" customHeight="1">
      <c r="B117" s="196"/>
      <c r="D117" s="185" t="s">
        <v>152</v>
      </c>
      <c r="E117" s="197" t="s">
        <v>20</v>
      </c>
      <c r="F117" s="198" t="s">
        <v>1170</v>
      </c>
      <c r="H117" s="199">
        <v>168</v>
      </c>
      <c r="I117" s="200"/>
      <c r="L117" s="196"/>
      <c r="M117" s="201"/>
      <c r="N117" s="202"/>
      <c r="O117" s="202"/>
      <c r="P117" s="202"/>
      <c r="Q117" s="202"/>
      <c r="R117" s="202"/>
      <c r="S117" s="202"/>
      <c r="T117" s="203"/>
      <c r="AT117" s="197" t="s">
        <v>152</v>
      </c>
      <c r="AU117" s="197" t="s">
        <v>79</v>
      </c>
      <c r="AV117" s="13" t="s">
        <v>79</v>
      </c>
      <c r="AW117" s="13" t="s">
        <v>36</v>
      </c>
      <c r="AX117" s="13" t="s">
        <v>72</v>
      </c>
      <c r="AY117" s="197" t="s">
        <v>129</v>
      </c>
    </row>
    <row r="118" spans="2:51" s="14" customFormat="1" ht="20.25" customHeight="1">
      <c r="B118" s="204"/>
      <c r="D118" s="214" t="s">
        <v>152</v>
      </c>
      <c r="E118" s="217" t="s">
        <v>20</v>
      </c>
      <c r="F118" s="218" t="s">
        <v>157</v>
      </c>
      <c r="H118" s="219">
        <v>168</v>
      </c>
      <c r="I118" s="208"/>
      <c r="L118" s="204"/>
      <c r="M118" s="220"/>
      <c r="N118" s="221"/>
      <c r="O118" s="221"/>
      <c r="P118" s="221"/>
      <c r="Q118" s="221"/>
      <c r="R118" s="221"/>
      <c r="S118" s="221"/>
      <c r="T118" s="222"/>
      <c r="AT118" s="212" t="s">
        <v>152</v>
      </c>
      <c r="AU118" s="212" t="s">
        <v>79</v>
      </c>
      <c r="AV118" s="14" t="s">
        <v>158</v>
      </c>
      <c r="AW118" s="14" t="s">
        <v>36</v>
      </c>
      <c r="AX118" s="14" t="s">
        <v>22</v>
      </c>
      <c r="AY118" s="212" t="s">
        <v>129</v>
      </c>
    </row>
    <row r="119" spans="2:65" s="1" customFormat="1" ht="20.25" customHeight="1">
      <c r="B119" s="172"/>
      <c r="C119" s="173" t="s">
        <v>233</v>
      </c>
      <c r="D119" s="173" t="s">
        <v>132</v>
      </c>
      <c r="E119" s="174" t="s">
        <v>1132</v>
      </c>
      <c r="F119" s="175" t="s">
        <v>1133</v>
      </c>
      <c r="G119" s="176" t="s">
        <v>204</v>
      </c>
      <c r="H119" s="187">
        <v>33.6</v>
      </c>
      <c r="I119" s="178"/>
      <c r="J119" s="179">
        <f>ROUND(I119*H119,2)</f>
        <v>0</v>
      </c>
      <c r="K119" s="175" t="s">
        <v>135</v>
      </c>
      <c r="L119" s="35"/>
      <c r="M119" s="180" t="s">
        <v>20</v>
      </c>
      <c r="N119" s="181" t="s">
        <v>43</v>
      </c>
      <c r="O119" s="36"/>
      <c r="P119" s="182">
        <f>O119*H119</f>
        <v>0</v>
      </c>
      <c r="Q119" s="182">
        <v>0</v>
      </c>
      <c r="R119" s="182">
        <f>Q119*H119</f>
        <v>0</v>
      </c>
      <c r="S119" s="182">
        <v>0</v>
      </c>
      <c r="T119" s="183">
        <f>S119*H119</f>
        <v>0</v>
      </c>
      <c r="AR119" s="18" t="s">
        <v>158</v>
      </c>
      <c r="AT119" s="18" t="s">
        <v>132</v>
      </c>
      <c r="AU119" s="18" t="s">
        <v>79</v>
      </c>
      <c r="AY119" s="18" t="s">
        <v>129</v>
      </c>
      <c r="BE119" s="184">
        <f>IF(N119="základní",J119,0)</f>
        <v>0</v>
      </c>
      <c r="BF119" s="184">
        <f>IF(N119="snížená",J119,0)</f>
        <v>0</v>
      </c>
      <c r="BG119" s="184">
        <f>IF(N119="zákl. přenesená",J119,0)</f>
        <v>0</v>
      </c>
      <c r="BH119" s="184">
        <f>IF(N119="sníž. přenesená",J119,0)</f>
        <v>0</v>
      </c>
      <c r="BI119" s="184">
        <f>IF(N119="nulová",J119,0)</f>
        <v>0</v>
      </c>
      <c r="BJ119" s="18" t="s">
        <v>22</v>
      </c>
      <c r="BK119" s="184">
        <f>ROUND(I119*H119,2)</f>
        <v>0</v>
      </c>
      <c r="BL119" s="18" t="s">
        <v>158</v>
      </c>
      <c r="BM119" s="18" t="s">
        <v>1171</v>
      </c>
    </row>
    <row r="120" spans="2:47" s="1" customFormat="1" ht="20.25" customHeight="1">
      <c r="B120" s="35"/>
      <c r="D120" s="185" t="s">
        <v>138</v>
      </c>
      <c r="F120" s="186" t="s">
        <v>1135</v>
      </c>
      <c r="I120" s="146"/>
      <c r="L120" s="35"/>
      <c r="M120" s="64"/>
      <c r="N120" s="36"/>
      <c r="O120" s="36"/>
      <c r="P120" s="36"/>
      <c r="Q120" s="36"/>
      <c r="R120" s="36"/>
      <c r="S120" s="36"/>
      <c r="T120" s="65"/>
      <c r="AT120" s="18" t="s">
        <v>138</v>
      </c>
      <c r="AU120" s="18" t="s">
        <v>79</v>
      </c>
    </row>
    <row r="121" spans="2:47" s="1" customFormat="1" ht="51" customHeight="1">
      <c r="B121" s="35"/>
      <c r="D121" s="185" t="s">
        <v>183</v>
      </c>
      <c r="F121" s="216" t="s">
        <v>1136</v>
      </c>
      <c r="I121" s="146"/>
      <c r="L121" s="35"/>
      <c r="M121" s="64"/>
      <c r="N121" s="36"/>
      <c r="O121" s="36"/>
      <c r="P121" s="36"/>
      <c r="Q121" s="36"/>
      <c r="R121" s="36"/>
      <c r="S121" s="36"/>
      <c r="T121" s="65"/>
      <c r="AT121" s="18" t="s">
        <v>183</v>
      </c>
      <c r="AU121" s="18" t="s">
        <v>79</v>
      </c>
    </row>
    <row r="122" spans="2:51" s="13" customFormat="1" ht="20.25" customHeight="1">
      <c r="B122" s="196"/>
      <c r="D122" s="185" t="s">
        <v>152</v>
      </c>
      <c r="E122" s="197" t="s">
        <v>20</v>
      </c>
      <c r="F122" s="198" t="s">
        <v>1164</v>
      </c>
      <c r="H122" s="199">
        <v>33.6</v>
      </c>
      <c r="I122" s="200"/>
      <c r="L122" s="196"/>
      <c r="M122" s="201"/>
      <c r="N122" s="202"/>
      <c r="O122" s="202"/>
      <c r="P122" s="202"/>
      <c r="Q122" s="202"/>
      <c r="R122" s="202"/>
      <c r="S122" s="202"/>
      <c r="T122" s="203"/>
      <c r="AT122" s="197" t="s">
        <v>152</v>
      </c>
      <c r="AU122" s="197" t="s">
        <v>79</v>
      </c>
      <c r="AV122" s="13" t="s">
        <v>79</v>
      </c>
      <c r="AW122" s="13" t="s">
        <v>36</v>
      </c>
      <c r="AX122" s="13" t="s">
        <v>72</v>
      </c>
      <c r="AY122" s="197" t="s">
        <v>129</v>
      </c>
    </row>
    <row r="123" spans="2:51" s="14" customFormat="1" ht="20.25" customHeight="1">
      <c r="B123" s="204"/>
      <c r="D123" s="214" t="s">
        <v>152</v>
      </c>
      <c r="E123" s="217" t="s">
        <v>20</v>
      </c>
      <c r="F123" s="218" t="s">
        <v>157</v>
      </c>
      <c r="H123" s="219">
        <v>33.6</v>
      </c>
      <c r="I123" s="208"/>
      <c r="L123" s="204"/>
      <c r="M123" s="220"/>
      <c r="N123" s="221"/>
      <c r="O123" s="221"/>
      <c r="P123" s="221"/>
      <c r="Q123" s="221"/>
      <c r="R123" s="221"/>
      <c r="S123" s="221"/>
      <c r="T123" s="222"/>
      <c r="AT123" s="212" t="s">
        <v>152</v>
      </c>
      <c r="AU123" s="212" t="s">
        <v>79</v>
      </c>
      <c r="AV123" s="14" t="s">
        <v>158</v>
      </c>
      <c r="AW123" s="14" t="s">
        <v>36</v>
      </c>
      <c r="AX123" s="14" t="s">
        <v>22</v>
      </c>
      <c r="AY123" s="212" t="s">
        <v>129</v>
      </c>
    </row>
    <row r="124" spans="2:65" s="1" customFormat="1" ht="20.25" customHeight="1">
      <c r="B124" s="172"/>
      <c r="C124" s="173" t="s">
        <v>27</v>
      </c>
      <c r="D124" s="173" t="s">
        <v>132</v>
      </c>
      <c r="E124" s="174" t="s">
        <v>1137</v>
      </c>
      <c r="F124" s="175" t="s">
        <v>1138</v>
      </c>
      <c r="G124" s="176" t="s">
        <v>204</v>
      </c>
      <c r="H124" s="187">
        <v>33.6</v>
      </c>
      <c r="I124" s="178"/>
      <c r="J124" s="179">
        <f>ROUND(I124*H124,2)</f>
        <v>0</v>
      </c>
      <c r="K124" s="175" t="s">
        <v>135</v>
      </c>
      <c r="L124" s="35"/>
      <c r="M124" s="180" t="s">
        <v>20</v>
      </c>
      <c r="N124" s="181" t="s">
        <v>43</v>
      </c>
      <c r="O124" s="36"/>
      <c r="P124" s="182">
        <f>O124*H124</f>
        <v>0</v>
      </c>
      <c r="Q124" s="182">
        <v>0</v>
      </c>
      <c r="R124" s="182">
        <f>Q124*H124</f>
        <v>0</v>
      </c>
      <c r="S124" s="182">
        <v>0</v>
      </c>
      <c r="T124" s="183">
        <f>S124*H124</f>
        <v>0</v>
      </c>
      <c r="AR124" s="18" t="s">
        <v>158</v>
      </c>
      <c r="AT124" s="18" t="s">
        <v>132</v>
      </c>
      <c r="AU124" s="18" t="s">
        <v>79</v>
      </c>
      <c r="AY124" s="18" t="s">
        <v>129</v>
      </c>
      <c r="BE124" s="184">
        <f>IF(N124="základní",J124,0)</f>
        <v>0</v>
      </c>
      <c r="BF124" s="184">
        <f>IF(N124="snížená",J124,0)</f>
        <v>0</v>
      </c>
      <c r="BG124" s="184">
        <f>IF(N124="zákl. přenesená",J124,0)</f>
        <v>0</v>
      </c>
      <c r="BH124" s="184">
        <f>IF(N124="sníž. přenesená",J124,0)</f>
        <v>0</v>
      </c>
      <c r="BI124" s="184">
        <f>IF(N124="nulová",J124,0)</f>
        <v>0</v>
      </c>
      <c r="BJ124" s="18" t="s">
        <v>22</v>
      </c>
      <c r="BK124" s="184">
        <f>ROUND(I124*H124,2)</f>
        <v>0</v>
      </c>
      <c r="BL124" s="18" t="s">
        <v>158</v>
      </c>
      <c r="BM124" s="18" t="s">
        <v>1172</v>
      </c>
    </row>
    <row r="125" spans="2:47" s="1" customFormat="1" ht="28.5" customHeight="1">
      <c r="B125" s="35"/>
      <c r="D125" s="185" t="s">
        <v>138</v>
      </c>
      <c r="F125" s="186" t="s">
        <v>1140</v>
      </c>
      <c r="I125" s="146"/>
      <c r="L125" s="35"/>
      <c r="M125" s="64"/>
      <c r="N125" s="36"/>
      <c r="O125" s="36"/>
      <c r="P125" s="36"/>
      <c r="Q125" s="36"/>
      <c r="R125" s="36"/>
      <c r="S125" s="36"/>
      <c r="T125" s="65"/>
      <c r="AT125" s="18" t="s">
        <v>138</v>
      </c>
      <c r="AU125" s="18" t="s">
        <v>79</v>
      </c>
    </row>
    <row r="126" spans="2:47" s="1" customFormat="1" ht="51" customHeight="1">
      <c r="B126" s="35"/>
      <c r="D126" s="214" t="s">
        <v>183</v>
      </c>
      <c r="F126" s="215" t="s">
        <v>1136</v>
      </c>
      <c r="I126" s="146"/>
      <c r="L126" s="35"/>
      <c r="M126" s="64"/>
      <c r="N126" s="36"/>
      <c r="O126" s="36"/>
      <c r="P126" s="36"/>
      <c r="Q126" s="36"/>
      <c r="R126" s="36"/>
      <c r="S126" s="36"/>
      <c r="T126" s="65"/>
      <c r="AT126" s="18" t="s">
        <v>183</v>
      </c>
      <c r="AU126" s="18" t="s">
        <v>79</v>
      </c>
    </row>
    <row r="127" spans="2:65" s="1" customFormat="1" ht="20.25" customHeight="1">
      <c r="B127" s="172"/>
      <c r="C127" s="227" t="s">
        <v>244</v>
      </c>
      <c r="D127" s="227" t="s">
        <v>325</v>
      </c>
      <c r="E127" s="228" t="s">
        <v>1141</v>
      </c>
      <c r="F127" s="229" t="s">
        <v>1142</v>
      </c>
      <c r="G127" s="230" t="s">
        <v>204</v>
      </c>
      <c r="H127" s="231">
        <v>33.6</v>
      </c>
      <c r="I127" s="232"/>
      <c r="J127" s="233">
        <f>ROUND(I127*H127,2)</f>
        <v>0</v>
      </c>
      <c r="K127" s="229" t="s">
        <v>135</v>
      </c>
      <c r="L127" s="234"/>
      <c r="M127" s="235" t="s">
        <v>20</v>
      </c>
      <c r="N127" s="236" t="s">
        <v>43</v>
      </c>
      <c r="O127" s="36"/>
      <c r="P127" s="182">
        <f>O127*H127</f>
        <v>0</v>
      </c>
      <c r="Q127" s="182">
        <v>0</v>
      </c>
      <c r="R127" s="182">
        <f>Q127*H127</f>
        <v>0</v>
      </c>
      <c r="S127" s="182">
        <v>0</v>
      </c>
      <c r="T127" s="183">
        <f>S127*H127</f>
        <v>0</v>
      </c>
      <c r="AR127" s="18" t="s">
        <v>225</v>
      </c>
      <c r="AT127" s="18" t="s">
        <v>325</v>
      </c>
      <c r="AU127" s="18" t="s">
        <v>79</v>
      </c>
      <c r="AY127" s="18" t="s">
        <v>129</v>
      </c>
      <c r="BE127" s="184">
        <f>IF(N127="základní",J127,0)</f>
        <v>0</v>
      </c>
      <c r="BF127" s="184">
        <f>IF(N127="snížená",J127,0)</f>
        <v>0</v>
      </c>
      <c r="BG127" s="184">
        <f>IF(N127="zákl. přenesená",J127,0)</f>
        <v>0</v>
      </c>
      <c r="BH127" s="184">
        <f>IF(N127="sníž. přenesená",J127,0)</f>
        <v>0</v>
      </c>
      <c r="BI127" s="184">
        <f>IF(N127="nulová",J127,0)</f>
        <v>0</v>
      </c>
      <c r="BJ127" s="18" t="s">
        <v>22</v>
      </c>
      <c r="BK127" s="184">
        <f>ROUND(I127*H127,2)</f>
        <v>0</v>
      </c>
      <c r="BL127" s="18" t="s">
        <v>158</v>
      </c>
      <c r="BM127" s="18" t="s">
        <v>1173</v>
      </c>
    </row>
    <row r="128" spans="2:47" s="1" customFormat="1" ht="20.25" customHeight="1">
      <c r="B128" s="35"/>
      <c r="D128" s="185" t="s">
        <v>138</v>
      </c>
      <c r="F128" s="186" t="s">
        <v>1144</v>
      </c>
      <c r="I128" s="146"/>
      <c r="L128" s="35"/>
      <c r="M128" s="64"/>
      <c r="N128" s="36"/>
      <c r="O128" s="36"/>
      <c r="P128" s="36"/>
      <c r="Q128" s="36"/>
      <c r="R128" s="36"/>
      <c r="S128" s="36"/>
      <c r="T128" s="65"/>
      <c r="AT128" s="18" t="s">
        <v>138</v>
      </c>
      <c r="AU128" s="18" t="s">
        <v>79</v>
      </c>
    </row>
    <row r="129" spans="2:63" s="11" customFormat="1" ht="29.25" customHeight="1">
      <c r="B129" s="158"/>
      <c r="D129" s="169" t="s">
        <v>71</v>
      </c>
      <c r="E129" s="170" t="s">
        <v>780</v>
      </c>
      <c r="F129" s="170" t="s">
        <v>781</v>
      </c>
      <c r="I129" s="161"/>
      <c r="J129" s="171">
        <f>BK129</f>
        <v>0</v>
      </c>
      <c r="L129" s="158"/>
      <c r="M129" s="163"/>
      <c r="N129" s="164"/>
      <c r="O129" s="164"/>
      <c r="P129" s="165">
        <f>SUM(P130:P132)</f>
        <v>0</v>
      </c>
      <c r="Q129" s="164"/>
      <c r="R129" s="165">
        <f>SUM(R130:R132)</f>
        <v>0</v>
      </c>
      <c r="S129" s="164"/>
      <c r="T129" s="166">
        <f>SUM(T130:T132)</f>
        <v>0</v>
      </c>
      <c r="AR129" s="159" t="s">
        <v>22</v>
      </c>
      <c r="AT129" s="167" t="s">
        <v>71</v>
      </c>
      <c r="AU129" s="167" t="s">
        <v>22</v>
      </c>
      <c r="AY129" s="159" t="s">
        <v>129</v>
      </c>
      <c r="BK129" s="168">
        <f>SUM(BK130:BK132)</f>
        <v>0</v>
      </c>
    </row>
    <row r="130" spans="2:65" s="1" customFormat="1" ht="28.5" customHeight="1">
      <c r="B130" s="172"/>
      <c r="C130" s="173" t="s">
        <v>250</v>
      </c>
      <c r="D130" s="173" t="s">
        <v>132</v>
      </c>
      <c r="E130" s="174" t="s">
        <v>1145</v>
      </c>
      <c r="F130" s="175" t="s">
        <v>1146</v>
      </c>
      <c r="G130" s="176" t="s">
        <v>298</v>
      </c>
      <c r="H130" s="187">
        <v>0.009</v>
      </c>
      <c r="I130" s="178"/>
      <c r="J130" s="179">
        <f>ROUND(I130*H130,2)</f>
        <v>0</v>
      </c>
      <c r="K130" s="175" t="s">
        <v>135</v>
      </c>
      <c r="L130" s="35"/>
      <c r="M130" s="180" t="s">
        <v>20</v>
      </c>
      <c r="N130" s="181" t="s">
        <v>43</v>
      </c>
      <c r="O130" s="36"/>
      <c r="P130" s="182">
        <f>O130*H130</f>
        <v>0</v>
      </c>
      <c r="Q130" s="182">
        <v>0</v>
      </c>
      <c r="R130" s="182">
        <f>Q130*H130</f>
        <v>0</v>
      </c>
      <c r="S130" s="182">
        <v>0</v>
      </c>
      <c r="T130" s="183">
        <f>S130*H130</f>
        <v>0</v>
      </c>
      <c r="AR130" s="18" t="s">
        <v>158</v>
      </c>
      <c r="AT130" s="18" t="s">
        <v>132</v>
      </c>
      <c r="AU130" s="18" t="s">
        <v>79</v>
      </c>
      <c r="AY130" s="18" t="s">
        <v>129</v>
      </c>
      <c r="BE130" s="184">
        <f>IF(N130="základní",J130,0)</f>
        <v>0</v>
      </c>
      <c r="BF130" s="184">
        <f>IF(N130="snížená",J130,0)</f>
        <v>0</v>
      </c>
      <c r="BG130" s="184">
        <f>IF(N130="zákl. přenesená",J130,0)</f>
        <v>0</v>
      </c>
      <c r="BH130" s="184">
        <f>IF(N130="sníž. přenesená",J130,0)</f>
        <v>0</v>
      </c>
      <c r="BI130" s="184">
        <f>IF(N130="nulová",J130,0)</f>
        <v>0</v>
      </c>
      <c r="BJ130" s="18" t="s">
        <v>22</v>
      </c>
      <c r="BK130" s="184">
        <f>ROUND(I130*H130,2)</f>
        <v>0</v>
      </c>
      <c r="BL130" s="18" t="s">
        <v>158</v>
      </c>
      <c r="BM130" s="18" t="s">
        <v>1174</v>
      </c>
    </row>
    <row r="131" spans="2:47" s="1" customFormat="1" ht="28.5" customHeight="1">
      <c r="B131" s="35"/>
      <c r="D131" s="185" t="s">
        <v>138</v>
      </c>
      <c r="F131" s="186" t="s">
        <v>1175</v>
      </c>
      <c r="I131" s="146"/>
      <c r="L131" s="35"/>
      <c r="M131" s="64"/>
      <c r="N131" s="36"/>
      <c r="O131" s="36"/>
      <c r="P131" s="36"/>
      <c r="Q131" s="36"/>
      <c r="R131" s="36"/>
      <c r="S131" s="36"/>
      <c r="T131" s="65"/>
      <c r="AT131" s="18" t="s">
        <v>138</v>
      </c>
      <c r="AU131" s="18" t="s">
        <v>79</v>
      </c>
    </row>
    <row r="132" spans="2:47" s="1" customFormat="1" ht="28.5" customHeight="1">
      <c r="B132" s="35"/>
      <c r="D132" s="185" t="s">
        <v>183</v>
      </c>
      <c r="F132" s="216" t="s">
        <v>1176</v>
      </c>
      <c r="I132" s="146"/>
      <c r="L132" s="35"/>
      <c r="M132" s="238"/>
      <c r="N132" s="239"/>
      <c r="O132" s="239"/>
      <c r="P132" s="239"/>
      <c r="Q132" s="239"/>
      <c r="R132" s="239"/>
      <c r="S132" s="239"/>
      <c r="T132" s="240"/>
      <c r="AT132" s="18" t="s">
        <v>183</v>
      </c>
      <c r="AU132" s="18" t="s">
        <v>79</v>
      </c>
    </row>
    <row r="133" spans="2:12" s="1" customFormat="1" ht="6.75" customHeight="1">
      <c r="B133" s="50"/>
      <c r="C133" s="51"/>
      <c r="D133" s="51"/>
      <c r="E133" s="51"/>
      <c r="F133" s="51"/>
      <c r="G133" s="51"/>
      <c r="H133" s="51"/>
      <c r="I133" s="124"/>
      <c r="J133" s="51"/>
      <c r="K133" s="51"/>
      <c r="L133" s="35"/>
    </row>
    <row r="533" ht="13.5">
      <c r="AT533" s="213"/>
    </row>
  </sheetData>
  <sheetProtection password="CC35" sheet="1" objects="1" scenarios="1" formatColumns="0" formatRows="0" sort="0" autoFilter="0"/>
  <autoFilter ref="C84:K84"/>
  <mergeCells count="12">
    <mergeCell ref="E47:H47"/>
    <mergeCell ref="E49:H49"/>
    <mergeCell ref="E51:H51"/>
    <mergeCell ref="E73:H73"/>
    <mergeCell ref="E75:H75"/>
    <mergeCell ref="E77:H77"/>
    <mergeCell ref="G1:H1"/>
    <mergeCell ref="L2:V2"/>
    <mergeCell ref="E7:H7"/>
    <mergeCell ref="E9:H9"/>
    <mergeCell ref="E11:H11"/>
    <mergeCell ref="E26:H26"/>
  </mergeCells>
  <hyperlinks>
    <hyperlink ref="F1:G1" location="C2" tooltip="Krycí list soupisu" display="1) Krycí list soupisu"/>
    <hyperlink ref="G1:H1" location="C58" tooltip="Rekapitulace" display="2) Rekapitulace"/>
    <hyperlink ref="J1" location="C84"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Gudzova-HP\Gudzova</dc:creator>
  <cp:keywords/>
  <dc:description/>
  <cp:lastModifiedBy>Havanic</cp:lastModifiedBy>
  <cp:lastPrinted>2016-08-16T10:42:14Z</cp:lastPrinted>
  <dcterms:created xsi:type="dcterms:W3CDTF">2016-08-16T10:37:10Z</dcterms:created>
  <dcterms:modified xsi:type="dcterms:W3CDTF">2016-08-16T11:00:53Z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