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" windowHeight="1110" firstSheet="5" activeTab="7"/>
  </bookViews>
  <sheets>
    <sheet name="Razítko" sheetId="1" r:id="rId1"/>
    <sheet name="Rekapitulace stavby" sheetId="2" r:id="rId2"/>
    <sheet name="100 - SO 100 VEDLEJŠÍ ROZ..." sheetId="3" r:id="rId3"/>
    <sheet name="101 - SO 101 OBJEKTY POZE..." sheetId="4" r:id="rId4"/>
    <sheet name="301 - SO 301 VODOHOSPODÁŘ..." sheetId="5" r:id="rId5"/>
    <sheet name="401 - SO 401 ELEKTRO A SD..." sheetId="6" r:id="rId6"/>
    <sheet name="401 - Rekapitulace" sheetId="7" r:id="rId7"/>
    <sheet name="801.1 - PŘÍPRAVA ÚZEMÍ" sheetId="8" r:id="rId8"/>
    <sheet name="801.2 - ROK 1. - 3. NÁSLE..." sheetId="9" r:id="rId9"/>
    <sheet name="Všeobecné podmínky" sheetId="10" r:id="rId10"/>
  </sheets>
  <definedNames>
    <definedName name="_xlnm.Print_Titles" localSheetId="2">'100 - SO 100 VEDLEJŠÍ ROZ...'!$112:$112</definedName>
    <definedName name="_xlnm.Print_Titles" localSheetId="3">'101 - SO 101 OBJEKTY POZE...'!$123:$123</definedName>
    <definedName name="_xlnm.Print_Titles" localSheetId="4">'301 - SO 301 VODOHOSPODÁŘ...'!$113:$113</definedName>
    <definedName name="_xlnm.Print_Titles" localSheetId="5">'401 - SO 401 ELEKTRO A SD...'!$110:$110</definedName>
    <definedName name="_xlnm.Print_Titles" localSheetId="7">'801.1 - PŘÍPRAVA ÚZEMÍ'!$114:$114</definedName>
    <definedName name="_xlnm.Print_Titles" localSheetId="8">'801.2 - ROK 1. - 3. NÁSLE...'!$113:$113</definedName>
    <definedName name="_xlnm.Print_Titles" localSheetId="1">'Rekapitulace stavby'!$85:$85</definedName>
    <definedName name="_xlnm.Print_Area" localSheetId="2">'100 - SO 100 VEDLEJŠÍ ROZ...'!$C$4:$Q$70,'100 - SO 100 VEDLEJŠÍ ROZ...'!$C$76:$Q$96,'100 - SO 100 VEDLEJŠÍ ROZ...'!$C$102:$Q$125</definedName>
    <definedName name="_xlnm.Print_Area" localSheetId="3">'101 - SO 101 OBJEKTY POZE...'!$C$4:$Q$70,'101 - SO 101 OBJEKTY POZE...'!$C$76:$Q$107,'101 - SO 101 OBJEKTY POZE...'!$C$113:$Q$372</definedName>
    <definedName name="_xlnm.Print_Area" localSheetId="4">'301 - SO 301 VODOHOSPODÁŘ...'!$C$4:$Q$70,'301 - SO 301 VODOHOSPODÁŘ...'!$C$76:$Q$97,'301 - SO 301 VODOHOSPODÁŘ...'!$C$103:$Q$178</definedName>
    <definedName name="_xlnm.Print_Area" localSheetId="6">'401 - Rekapitulace'!$A$1:$M$84</definedName>
    <definedName name="_xlnm.Print_Area" localSheetId="5">'401 - SO 401 ELEKTRO A SD...'!$C$4:$Q$70,'401 - SO 401 ELEKTRO A SD...'!$C$76:$Q$94,'401 - SO 401 ELEKTRO A SD...'!$C$100:$Q$116</definedName>
    <definedName name="_xlnm.Print_Area" localSheetId="7">'801.1 - PŘÍPRAVA ÚZEMÍ'!$C$4:$Q$70,'801.1 - PŘÍPRAVA ÚZEMÍ'!$C$76:$Q$97,'801.1 - PŘÍPRAVA ÚZEMÍ'!$C$103:$Q$145</definedName>
    <definedName name="_xlnm.Print_Area" localSheetId="8">'801.2 - ROK 1. - 3. NÁSLE...'!$C$4:$Q$70,'801.2 - ROK 1. - 3. NÁSLE...'!$C$76:$Q$96,'801.2 - ROK 1. - 3. NÁSLE...'!$C$102:$Q$141</definedName>
    <definedName name="_xlnm.Print_Area" localSheetId="1">'Rekapitulace stavby'!$C$4:$AP$70,'Rekapitulace stavby'!$C$76:$AP$98</definedName>
  </definedNames>
  <calcPr fullCalcOnLoad="1"/>
</workbook>
</file>

<file path=xl/sharedStrings.xml><?xml version="1.0" encoding="utf-8"?>
<sst xmlns="http://schemas.openxmlformats.org/spreadsheetml/2006/main" count="5289" uniqueCount="1052">
  <si>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</si>
  <si>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</si>
  <si>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</si>
  <si>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</si>
  <si>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</si>
  <si>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</si>
  <si>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</si>
  <si>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</si>
  <si>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</si>
  <si>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</si>
  <si>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</si>
  <si>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</si>
  <si>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</si>
  <si>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</si>
  <si>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1813</t>
  </si>
  <si>
    <t>Stavba:</t>
  </si>
  <si>
    <t>PARKOVIŠTĚ OA U BUDOVY B, KZ a.s. - NEMOCNICE MOST, o.z.</t>
  </si>
  <si>
    <t>0,1</t>
  </si>
  <si>
    <t>JKSO:</t>
  </si>
  <si>
    <t>CC-CZ:</t>
  </si>
  <si>
    <t>1</t>
  </si>
  <si>
    <t>Místo:</t>
  </si>
  <si>
    <t xml:space="preserve"> </t>
  </si>
  <si>
    <t>Datum:</t>
  </si>
  <si>
    <t>12.4.2016</t>
  </si>
  <si>
    <t>10</t>
  </si>
  <si>
    <t>100</t>
  </si>
  <si>
    <t>Objednatel:</t>
  </si>
  <si>
    <t>IČ:</t>
  </si>
  <si>
    <t>KRAJSKÁ ZDRAVOTNÍ a.s. ÚL</t>
  </si>
  <si>
    <t>DIČ:</t>
  </si>
  <si>
    <t>Zhotovitel:</t>
  </si>
  <si>
    <t>Projektant:</t>
  </si>
  <si>
    <t>True</t>
  </si>
  <si>
    <t>Zpracovatel:</t>
  </si>
  <si>
    <t>25024671</t>
  </si>
  <si>
    <t>ARTECH, spol. s r.o.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</si>
  <si>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</si>
  <si>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</si>
  <si>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</si>
  <si>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</si>
  <si>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</si>
  <si>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</si>
  <si>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</si>
  <si>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</si>
  <si>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</si>
  <si>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</si>
  <si>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</si>
  <si>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</si>
  <si>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</si>
  <si>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</si>
  <si>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</si>
  <si>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</si>
  <si>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</si>
  <si>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</si>
  <si>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</si>
  <si>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</si>
  <si>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</si>
  <si>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</si>
  <si>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</si>
  <si>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</si>
  <si>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</si>
  <si>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</si>
  <si>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</si>
  <si>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</si>
  <si>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</si>
  <si>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</si>
  <si>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</si>
  <si>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</si>
  <si>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</si>
  <si>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</si>
  <si>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</si>
  <si>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</si>
  <si>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</si>
  <si>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</si>
  <si>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</si>
  <si>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</si>
  <si>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</si>
  <si>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</si>
  <si>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</si>
  <si>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{b9f8648a-ac2f-424b-bdeb-9b3cea620875}</t>
  </si>
  <si>
    <t>{00000000-0000-0000-0000-000000000000}</t>
  </si>
  <si>
    <t>SO 100 VEDLEJŠÍ ROZPOČTOVÉ NÁKLADY</t>
  </si>
  <si>
    <t>{fbd5bb1a-1fc0-413d-97f0-ddc3d95b526a}</t>
  </si>
  <si>
    <t>101</t>
  </si>
  <si>
    <t>SO 101 OBJEKTY POZEMNÍCH KOMUNIKACÍ</t>
  </si>
  <si>
    <t>{52ff5862-4219-4bc8-baac-81f5c3e65d79}</t>
  </si>
  <si>
    <t>301</t>
  </si>
  <si>
    <t>SO 301 VODOHOSPODÁŘSKÉ OBJEKTY</t>
  </si>
  <si>
    <t>{90a32dd1-5ad3-49b5-9524-dc62f7722716}</t>
  </si>
  <si>
    <t>401</t>
  </si>
  <si>
    <t>SO 401 ELEKTRO A SDĚLOVACÍ OBJEKTY</t>
  </si>
  <si>
    <t>{b70afced-d475-40ac-bc97-9a95eb5cd31f}</t>
  </si>
  <si>
    <t>801</t>
  </si>
  <si>
    <t>SO 801 PŘÍPRAVA ÚZEMÍ</t>
  </si>
  <si>
    <t>{6bc2e36f-aeeb-4088-8c3a-cabc8af23322}</t>
  </si>
  <si>
    <t>801.1</t>
  </si>
  <si>
    <t>PŘÍPRAVA ÚZEMÍ</t>
  </si>
  <si>
    <t>2</t>
  </si>
  <si>
    <t>{e80e821f-89ac-40dd-9c5a-272f4b90ecf6}</t>
  </si>
  <si>
    <t>801.2</t>
  </si>
  <si>
    <t>ROK 1. - 3. NÁSLEDNÁ PÉČE O VÝSADBU</t>
  </si>
  <si>
    <t>{a3fe98e7-dfe2-4889-9c54-d9cba7c5f787}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</si>
  <si>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</si>
  <si>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</si>
  <si>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</si>
  <si>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</si>
  <si>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</si>
  <si>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</si>
  <si>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</si>
  <si>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100 - SO 100 VEDLEJŠÍ ROZPOČTOVÉ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</si>
  <si>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</si>
  <si>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</si>
  <si>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</si>
  <si>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</si>
  <si>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</si>
  <si>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</si>
  <si>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</si>
  <si>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</si>
  <si>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</si>
  <si>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</si>
  <si>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</si>
  <si>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</si>
  <si>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</si>
  <si>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</si>
  <si>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</si>
  <si>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</si>
  <si>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</si>
  <si>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</si>
  <si>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</si>
  <si>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</si>
  <si>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</si>
  <si>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</si>
  <si>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</si>
  <si>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</si>
  <si>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</si>
  <si>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</si>
  <si>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</si>
  <si>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</si>
  <si>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K</t>
  </si>
  <si>
    <t>030001000</t>
  </si>
  <si>
    <t>Zařízení staveniště</t>
  </si>
  <si>
    <t>%</t>
  </si>
  <si>
    <t>1024</t>
  </si>
  <si>
    <t>-1007641436</t>
  </si>
  <si>
    <t>070001000</t>
  </si>
  <si>
    <t>Provozní vlivy</t>
  </si>
  <si>
    <t>1796531952</t>
  </si>
  <si>
    <t>3</t>
  </si>
  <si>
    <t>090001000</t>
  </si>
  <si>
    <t>Kč</t>
  </si>
  <si>
    <t>2037594392</t>
  </si>
  <si>
    <t xml:space="preserve">ztížené podmínky </t>
  </si>
  <si>
    <t>VV</t>
  </si>
  <si>
    <t>související s provozem při provádění stavby</t>
  </si>
  <si>
    <t>v areálu nemocnice</t>
  </si>
  <si>
    <t>1,00</t>
  </si>
  <si>
    <t>Součet</t>
  </si>
  <si>
    <t>4</t>
  </si>
  <si>
    <t>101 - SO 101 OBJEKTY POZEMNÍCH KOMUNIKACÍ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</si>
  <si>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</si>
  <si>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</si>
  <si>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</si>
  <si>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</si>
  <si>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</si>
  <si>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</si>
  <si>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</si>
  <si>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</si>
  <si>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</si>
  <si>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</si>
  <si>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</si>
  <si>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</si>
  <si>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</si>
  <si>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M - Práce a dodávky M</t>
  </si>
  <si>
    <t xml:space="preserve">    22-M - Montáže technologických zařízení pro dopravní stavby</t>
  </si>
  <si>
    <t>113107132</t>
  </si>
  <si>
    <t>Odstranění podkladu pl do 50 m2 z betonu prostého tl 300 mm</t>
  </si>
  <si>
    <t>m2</t>
  </si>
  <si>
    <t>-1976721355</t>
  </si>
  <si>
    <t>113107212</t>
  </si>
  <si>
    <t>Odstranění podkladu pl přes 200 m2 z kameniva těženého tl 200 mm</t>
  </si>
  <si>
    <t>67300032</t>
  </si>
  <si>
    <t>odstranění stávající štěrkové cesty</t>
  </si>
  <si>
    <t>562,00</t>
  </si>
  <si>
    <t>113154122</t>
  </si>
  <si>
    <t>Frézování živičného krytu tl 40 mm pruh š 1 m pl do 500 m2 bez překážek v trase</t>
  </si>
  <si>
    <t>-783410103</t>
  </si>
  <si>
    <t>113201112</t>
  </si>
  <si>
    <t>Vytrhání obrub silničních ležatých</t>
  </si>
  <si>
    <t>m</t>
  </si>
  <si>
    <t>2036528159</t>
  </si>
  <si>
    <t>12110110R</t>
  </si>
  <si>
    <t>Nákup ornice s naložením a vodorovným přemístěním na místo určení</t>
  </si>
  <si>
    <t>m3</t>
  </si>
  <si>
    <t>-1377528883</t>
  </si>
  <si>
    <t>parkoviště</t>
  </si>
  <si>
    <t>4620,00*0,10</t>
  </si>
  <si>
    <t>pro svahování</t>
  </si>
  <si>
    <t>810,00*0,10</t>
  </si>
  <si>
    <t>pro ostrůvky</t>
  </si>
  <si>
    <t>183,00*0,40</t>
  </si>
  <si>
    <t>6</t>
  </si>
  <si>
    <t>122202203</t>
  </si>
  <si>
    <t>Odkopávky a prokopávky nezapažené pro silnice objemu do 5000 m3 v hornině tř. 3</t>
  </si>
  <si>
    <t>-1041243495</t>
  </si>
  <si>
    <t>7</t>
  </si>
  <si>
    <t>122202209</t>
  </si>
  <si>
    <t>Příplatek k odkopávkám a prokopávkám pro silnice v hornině tř. 3 za lepivost</t>
  </si>
  <si>
    <t>-1207130174</t>
  </si>
  <si>
    <t>8</t>
  </si>
  <si>
    <t>131201101</t>
  </si>
  <si>
    <t>Hloubení jam nezapažených v hornině tř. 3 objemu do 100 m3</t>
  </si>
  <si>
    <t>-1228057244</t>
  </si>
  <si>
    <t>odkopávka pro odstranění hydrantů</t>
  </si>
  <si>
    <t>5*(1,50*1,50*1,60)</t>
  </si>
  <si>
    <t>9</t>
  </si>
  <si>
    <t>131201109</t>
  </si>
  <si>
    <t>Příplatek za lepivost u hloubení jam nezapažených v hornině tř. 3</t>
  </si>
  <si>
    <t>-1507729765</t>
  </si>
  <si>
    <t>132203302</t>
  </si>
  <si>
    <t>Hloubení rýh pro sběrné a svodné drény hl do 1,1 m v hornině tř. 3</t>
  </si>
  <si>
    <t>925044086</t>
  </si>
  <si>
    <t>11</t>
  </si>
  <si>
    <t>161101101</t>
  </si>
  <si>
    <t>Svislé přemístění výkopku z horniny tř. 1 až 4 hl výkopu do 2,5 m</t>
  </si>
  <si>
    <t>-79319440</t>
  </si>
  <si>
    <t>12</t>
  </si>
  <si>
    <t>162201102</t>
  </si>
  <si>
    <t>Vodorovné přemístění do 50 m výkopku/sypaniny z horniny tř. 1 až 4</t>
  </si>
  <si>
    <t>1786738589</t>
  </si>
  <si>
    <t>zemina pro násypy</t>
  </si>
  <si>
    <t>tam+zpět</t>
  </si>
  <si>
    <t>2*(616,00+274,00)</t>
  </si>
  <si>
    <t>13</t>
  </si>
  <si>
    <t>162701105</t>
  </si>
  <si>
    <t>Vodorovné přemístění do 10000 m výkopku/sypaniny z horniny tř. 1 až 4</t>
  </si>
  <si>
    <t>1888198872</t>
  </si>
  <si>
    <t>4384,00</t>
  </si>
  <si>
    <t>odpočet násypy</t>
  </si>
  <si>
    <t>-(618,00+274,00)</t>
  </si>
  <si>
    <t>14</t>
  </si>
  <si>
    <t>162701109</t>
  </si>
  <si>
    <t>Příplatek k vodorovnému přemístění výkopku/sypaniny z horniny tř. 1 až 4 ZKD 1000 m přes 10000 m</t>
  </si>
  <si>
    <t>1910360661</t>
  </si>
  <si>
    <t>167101102</t>
  </si>
  <si>
    <t>Nakládání výkopku z hornin tř. 1 až 4 přes 100 m3-pro násypy</t>
  </si>
  <si>
    <t>-1486926176</t>
  </si>
  <si>
    <t>16</t>
  </si>
  <si>
    <t>1161364775</t>
  </si>
  <si>
    <t>17</t>
  </si>
  <si>
    <t>171101141</t>
  </si>
  <si>
    <t>Uložení sypaniny do 0,75 m3 násypu na 1 m silnice nebo železnice</t>
  </si>
  <si>
    <t>-1704529997</t>
  </si>
  <si>
    <t>pro komunikaci</t>
  </si>
  <si>
    <t>618,00</t>
  </si>
  <si>
    <t>za zdí</t>
  </si>
  <si>
    <t>274,00</t>
  </si>
  <si>
    <t>18</t>
  </si>
  <si>
    <t>171201201</t>
  </si>
  <si>
    <t>Uložení sypaniny na skládky</t>
  </si>
  <si>
    <t>1468278886</t>
  </si>
  <si>
    <t>19</t>
  </si>
  <si>
    <t>171201211</t>
  </si>
  <si>
    <t>Poplatek za uložení odpadu ze sypaniny na skládce (skládkovné)</t>
  </si>
  <si>
    <t>t</t>
  </si>
  <si>
    <t>745510977</t>
  </si>
  <si>
    <t>20</t>
  </si>
  <si>
    <t>174101101</t>
  </si>
  <si>
    <t>Zásyp jam, šachet rýh nebo kolem objektů sypaninou se zhutněním</t>
  </si>
  <si>
    <t>261478603</t>
  </si>
  <si>
    <t>181301111</t>
  </si>
  <si>
    <t>Rozprostření ornice tl vrstvy do 100 mm pl přes 500 m2 v rovině nebo ve svahu do 1:5</t>
  </si>
  <si>
    <t>-724099288</t>
  </si>
  <si>
    <t>810,00</t>
  </si>
  <si>
    <t>rozprostření s hydrofobizačním perlitem-VAPEX</t>
  </si>
  <si>
    <t>4620,00</t>
  </si>
  <si>
    <t>22</t>
  </si>
  <si>
    <t>M</t>
  </si>
  <si>
    <t>581727200</t>
  </si>
  <si>
    <t>hmota perlitová Vapex B bal. 125 litrů</t>
  </si>
  <si>
    <t>-1049065990</t>
  </si>
  <si>
    <t>462,00/6</t>
  </si>
  <si>
    <t>23</t>
  </si>
  <si>
    <t>181301116</t>
  </si>
  <si>
    <t>Rozprostření ornice tl vrstvy do 400 mm pl přes 500 m2 v rovině nebo ve svahu do 1:5</t>
  </si>
  <si>
    <t>-855318870</t>
  </si>
  <si>
    <t>24</t>
  </si>
  <si>
    <t>181951102</t>
  </si>
  <si>
    <t>Úprava pláně v hornině tř. 1 až 4 se zhutněním</t>
  </si>
  <si>
    <t>1889566500</t>
  </si>
  <si>
    <t>příjezdová komunikace</t>
  </si>
  <si>
    <t>680,00</t>
  </si>
  <si>
    <t>4713,00</t>
  </si>
  <si>
    <t>chodník</t>
  </si>
  <si>
    <t>328,00</t>
  </si>
  <si>
    <t>25</t>
  </si>
  <si>
    <t>182201101</t>
  </si>
  <si>
    <t>Svahování násypů</t>
  </si>
  <si>
    <t>-1804989494</t>
  </si>
  <si>
    <t>26</t>
  </si>
  <si>
    <t>183405211</t>
  </si>
  <si>
    <t>Výsev trávníku hydroosevem na ornici</t>
  </si>
  <si>
    <t>809659965</t>
  </si>
  <si>
    <t>zatravnění v ploše</t>
  </si>
  <si>
    <t>993,00</t>
  </si>
  <si>
    <t>27</t>
  </si>
  <si>
    <t>005724100</t>
  </si>
  <si>
    <t>osivo směs travní parková</t>
  </si>
  <si>
    <t>kg</t>
  </si>
  <si>
    <t>636473980</t>
  </si>
  <si>
    <t>28</t>
  </si>
  <si>
    <t>211571101</t>
  </si>
  <si>
    <t>Filtrační vrstvy vsakovací dren  z kameniva drobného těženého tříděného do 2 mm</t>
  </si>
  <si>
    <t>83094029</t>
  </si>
  <si>
    <t>29</t>
  </si>
  <si>
    <t>211971121</t>
  </si>
  <si>
    <t>Zřízení opláštění tvarovek  geotextilií v rýze nebo zářezu sklonu přes 1:2 š do 2,5 m</t>
  </si>
  <si>
    <t>147300479</t>
  </si>
  <si>
    <t>vsakovací dren</t>
  </si>
  <si>
    <t>230,70*1,60</t>
  </si>
  <si>
    <t>30</t>
  </si>
  <si>
    <t>693111440</t>
  </si>
  <si>
    <t>textilie GEOFILTEX 63 63/25 250 g/m2 do š 8,8 m</t>
  </si>
  <si>
    <t>-21684014</t>
  </si>
  <si>
    <t>31</t>
  </si>
  <si>
    <t>212752213</t>
  </si>
  <si>
    <t>Trativod z drenážních trubek plastových flexibilních D do 160 mm včetně lože otevřený výkop</t>
  </si>
  <si>
    <t>-626780257</t>
  </si>
  <si>
    <t>za opěrnou zdí</t>
  </si>
  <si>
    <t>88.00</t>
  </si>
  <si>
    <t>32</t>
  </si>
  <si>
    <t>213141113</t>
  </si>
  <si>
    <t>Zřízení vrstvy z geotextilie v rovině nebo ve sklonu do 1:5 š do 8,5 m</t>
  </si>
  <si>
    <t>864378312</t>
  </si>
  <si>
    <t>33</t>
  </si>
  <si>
    <t>693112080</t>
  </si>
  <si>
    <t>textilie GEOFILTEX 73 73/100 1000 g/m2 do š 3 m</t>
  </si>
  <si>
    <t>1315866065</t>
  </si>
  <si>
    <t>34</t>
  </si>
  <si>
    <t>271572211</t>
  </si>
  <si>
    <t>Podsyp pod základové konstrukce se zhutněním z netříděného štěrkopísku</t>
  </si>
  <si>
    <t>-968930899</t>
  </si>
  <si>
    <t>opěrná zeď</t>
  </si>
  <si>
    <t>88.00*0.20*0.10</t>
  </si>
  <si>
    <t>8.20*0.20*0.10</t>
  </si>
  <si>
    <t>35</t>
  </si>
  <si>
    <t>27911311R</t>
  </si>
  <si>
    <t xml:space="preserve">Vsakovací dren tl do 300 mm z tvárnic ztraceného bednění </t>
  </si>
  <si>
    <t>-187803394</t>
  </si>
  <si>
    <t>230,70*0,30</t>
  </si>
  <si>
    <t>36</t>
  </si>
  <si>
    <t>311361221</t>
  </si>
  <si>
    <t>Výztuž nosných zdí betonářskou ocelí 10 216</t>
  </si>
  <si>
    <t>726575233</t>
  </si>
  <si>
    <t>22.76*0.042</t>
  </si>
  <si>
    <t>37</t>
  </si>
  <si>
    <t>313271195</t>
  </si>
  <si>
    <t>Příplatek ke zdivu obkladovému z kvádrů betonových a tvárnic  za zalití dutin MC</t>
  </si>
  <si>
    <t>1129072057</t>
  </si>
  <si>
    <t>88.00*0.20*1.20</t>
  </si>
  <si>
    <t>8.20*0.20*1.00</t>
  </si>
  <si>
    <t>38</t>
  </si>
  <si>
    <t>327591111</t>
  </si>
  <si>
    <t>Zřízení výplně za opěrami a protimrazové klíny z jílu</t>
  </si>
  <si>
    <t>-556822416</t>
  </si>
  <si>
    <t>88.00*0.40*1.20</t>
  </si>
  <si>
    <t>39</t>
  </si>
  <si>
    <t>348272153</t>
  </si>
  <si>
    <t>Opěrná zeď tl 195 mm z betonových tvarovek jednostranně štípaných přírodních na MC vč spárování</t>
  </si>
  <si>
    <t>845268261</t>
  </si>
  <si>
    <t>88.00*1.20</t>
  </si>
  <si>
    <t>u schodiště</t>
  </si>
  <si>
    <t>8.20*1.00</t>
  </si>
  <si>
    <t>40</t>
  </si>
  <si>
    <t>348272613</t>
  </si>
  <si>
    <t>Stříška pro zeď tl 195 mm z tvarovek broušených přírodních</t>
  </si>
  <si>
    <t>384309723</t>
  </si>
  <si>
    <t>41</t>
  </si>
  <si>
    <t>45157777R</t>
  </si>
  <si>
    <t>Podklad nebo lože pod dlažbu vodorovný nebo do sklonu 1:5  písek hlinitý tl 50 mm</t>
  </si>
  <si>
    <t>288312177</t>
  </si>
  <si>
    <t>42</t>
  </si>
  <si>
    <t>45157787R1</t>
  </si>
  <si>
    <t>Podklad nebo lože pod dlažbu vodorovný nebo do sklonu 1:5 štěrk hlinitý tl 100 mm</t>
  </si>
  <si>
    <t>-535202097</t>
  </si>
  <si>
    <t>43</t>
  </si>
  <si>
    <t>564851111</t>
  </si>
  <si>
    <t>Podklad ze štěrkodrtě ŠD tl 150 mm</t>
  </si>
  <si>
    <t>455440182</t>
  </si>
  <si>
    <t>44</t>
  </si>
  <si>
    <t>564861111</t>
  </si>
  <si>
    <t>Podklad ze štěrkodrtě ŠD tl 200 mm</t>
  </si>
  <si>
    <t>-1632373689</t>
  </si>
  <si>
    <t>45</t>
  </si>
  <si>
    <t>564952111</t>
  </si>
  <si>
    <t>Podklad z mechanicky zpevněného kameniva MZK tl 150 mm</t>
  </si>
  <si>
    <t>955359792</t>
  </si>
  <si>
    <t>46</t>
  </si>
  <si>
    <t>565145121</t>
  </si>
  <si>
    <t>Asfaltový beton vrstva podkladní ACP 16 (obalované kamenivo OKS) tl 60 mm š přes 3 m</t>
  </si>
  <si>
    <t>1055259812</t>
  </si>
  <si>
    <t>47</t>
  </si>
  <si>
    <t>573111112</t>
  </si>
  <si>
    <t>Postřik živičný infiltrační s posypem z asfaltu množství 1 kg/m2</t>
  </si>
  <si>
    <t>1490977444</t>
  </si>
  <si>
    <t>48</t>
  </si>
  <si>
    <t>573211111</t>
  </si>
  <si>
    <t>Postřik živičný spojovací z asfaltu v množství do 0,70 kg/m2</t>
  </si>
  <si>
    <t>1967848965</t>
  </si>
  <si>
    <t>602,00</t>
  </si>
  <si>
    <t>16,00</t>
  </si>
  <si>
    <t>49</t>
  </si>
  <si>
    <t>577134141</t>
  </si>
  <si>
    <t>Asfaltový beton vrstva obrusná ACO 11 (ABS) tř. I tl 40 mm š přes 3 m z modifikovaného asfaltu</t>
  </si>
  <si>
    <t>-1990274154</t>
  </si>
  <si>
    <t>50</t>
  </si>
  <si>
    <t>596211110</t>
  </si>
  <si>
    <t>Kladení zámkové dlažby komunikací pro pěší tl 60 mm skupiny A pl do 50 m2</t>
  </si>
  <si>
    <t>1547856701</t>
  </si>
  <si>
    <t>37,00+237,00</t>
  </si>
  <si>
    <t>51</t>
  </si>
  <si>
    <t>592450380</t>
  </si>
  <si>
    <t>dlažba zámková H-PROFIL HBB 20x16,5x6 cm přírodní</t>
  </si>
  <si>
    <t>228498578</t>
  </si>
  <si>
    <t>52</t>
  </si>
  <si>
    <t>592457390</t>
  </si>
  <si>
    <t>dlažba betonová velkoformátová tl. 6 cm</t>
  </si>
  <si>
    <t>kus</t>
  </si>
  <si>
    <t>1633548738</t>
  </si>
  <si>
    <t>53</t>
  </si>
  <si>
    <t>596412313</t>
  </si>
  <si>
    <t>Kladení dlažby z vegetačních tvárnic pozemních komunikací tl 100 mm přes 300 m2</t>
  </si>
  <si>
    <t>-1673415182</t>
  </si>
  <si>
    <t>komunikace</t>
  </si>
  <si>
    <t>2226,00</t>
  </si>
  <si>
    <t>stání</t>
  </si>
  <si>
    <t>2394,00</t>
  </si>
  <si>
    <t>54</t>
  </si>
  <si>
    <t>592281150</t>
  </si>
  <si>
    <t>tvárnice betonová zatravňovací 10, 60x40x10 cm</t>
  </si>
  <si>
    <t>-31949733</t>
  </si>
  <si>
    <t>4620,00/0,24</t>
  </si>
  <si>
    <t>55</t>
  </si>
  <si>
    <t>89440121R</t>
  </si>
  <si>
    <t>Odstranění stávajících betonových skruží  a demontáž hydrantů vč zaslepení</t>
  </si>
  <si>
    <t>-1930509244</t>
  </si>
  <si>
    <t>56</t>
  </si>
  <si>
    <t>89594131R</t>
  </si>
  <si>
    <t>Zřízení vpusti kanalizační uliční včetně dodání betonových dílců,koše a mříže</t>
  </si>
  <si>
    <t>887124857</t>
  </si>
  <si>
    <t>57</t>
  </si>
  <si>
    <t>914111111</t>
  </si>
  <si>
    <t>Montáž svislé dopravní značky do velikosti 1 m2 objímkami na sloupek nebo konzolu</t>
  </si>
  <si>
    <t>2117388251</t>
  </si>
  <si>
    <t>58</t>
  </si>
  <si>
    <t>404442580</t>
  </si>
  <si>
    <t>značka svislá reflexní AL- 3M 500 x 700 mm IP12</t>
  </si>
  <si>
    <t>-1146180310</t>
  </si>
  <si>
    <t>59</t>
  </si>
  <si>
    <t>404442720</t>
  </si>
  <si>
    <t>značka svislá reflexní AL- 3M 1000 x 1500 mm IP25a,b</t>
  </si>
  <si>
    <t>949450616</t>
  </si>
  <si>
    <t>60</t>
  </si>
  <si>
    <t>404443340</t>
  </si>
  <si>
    <t>značka svislá reflexní AL- 3M 500 x 150 mm E8</t>
  </si>
  <si>
    <t>1573704358</t>
  </si>
  <si>
    <t>61</t>
  </si>
  <si>
    <t>914511112</t>
  </si>
  <si>
    <t>Montáž sloupku dopravních značek délky do 3,5 m s betonovým základem a patkou</t>
  </si>
  <si>
    <t>1853927437</t>
  </si>
  <si>
    <t>62</t>
  </si>
  <si>
    <t>404452400</t>
  </si>
  <si>
    <t>patka hliníková HP 60</t>
  </si>
  <si>
    <t>-1306910691</t>
  </si>
  <si>
    <t>63</t>
  </si>
  <si>
    <t>404452250</t>
  </si>
  <si>
    <t>sloupek Zn 60 - 350</t>
  </si>
  <si>
    <t>782271174</t>
  </si>
  <si>
    <t>64</t>
  </si>
  <si>
    <t>404452530</t>
  </si>
  <si>
    <t>víčko plastové na sloupek 60</t>
  </si>
  <si>
    <t>-1087053594</t>
  </si>
  <si>
    <t>65</t>
  </si>
  <si>
    <t>404452560</t>
  </si>
  <si>
    <t>upínací svorka na sloupek US 60</t>
  </si>
  <si>
    <t>-827934834</t>
  </si>
  <si>
    <t>66</t>
  </si>
  <si>
    <t>915211112</t>
  </si>
  <si>
    <t>Vodorovné dopravní značení retroreflexním bílým plastem dělící čáry souvislé šířky 125 mm</t>
  </si>
  <si>
    <t>207614615</t>
  </si>
  <si>
    <t>parkovací stání</t>
  </si>
  <si>
    <t>1036.00</t>
  </si>
  <si>
    <t>67</t>
  </si>
  <si>
    <t>915231112</t>
  </si>
  <si>
    <t>Vodorovné dopravní značení retroreflexním bílým plastem přechody pro chodce, šipky nebo symboly</t>
  </si>
  <si>
    <t>-2065879907</t>
  </si>
  <si>
    <t>invalida</t>
  </si>
  <si>
    <t>7*18.00</t>
  </si>
  <si>
    <t>68</t>
  </si>
  <si>
    <t>915611111</t>
  </si>
  <si>
    <t>Předznačení vodorovného liniového značení</t>
  </si>
  <si>
    <t>1309035697</t>
  </si>
  <si>
    <t>69</t>
  </si>
  <si>
    <t>915621111</t>
  </si>
  <si>
    <t>Předznačení vodorovného plošného značení</t>
  </si>
  <si>
    <t>-77424561</t>
  </si>
  <si>
    <t>70</t>
  </si>
  <si>
    <t>916131113</t>
  </si>
  <si>
    <t>Osazení silničního obrubníku betonového ležatého s boční opěrou do lože z betonu prostého</t>
  </si>
  <si>
    <t>1129502753</t>
  </si>
  <si>
    <t>555,00</t>
  </si>
  <si>
    <t>69,00</t>
  </si>
  <si>
    <t>71</t>
  </si>
  <si>
    <t>592SPCM 02</t>
  </si>
  <si>
    <t>obrubník betonový silniční CSB T8</t>
  </si>
  <si>
    <t>-1849014265</t>
  </si>
  <si>
    <t>72</t>
  </si>
  <si>
    <t>592SPCM 05</t>
  </si>
  <si>
    <t>obrubník betonový silniční CSB H25 100x15x25 cm</t>
  </si>
  <si>
    <t>710428139</t>
  </si>
  <si>
    <t>73</t>
  </si>
  <si>
    <t>919735111</t>
  </si>
  <si>
    <t>Řezání stávajícího živičného krytu hl do 50 mm</t>
  </si>
  <si>
    <t>-1676364571</t>
  </si>
  <si>
    <t>74</t>
  </si>
  <si>
    <t>935932119</t>
  </si>
  <si>
    <t>Odvodňovací žlab ACO MultiDrain V 100S</t>
  </si>
  <si>
    <t>-1772721446</t>
  </si>
  <si>
    <t>75</t>
  </si>
  <si>
    <t>938909331</t>
  </si>
  <si>
    <t>Očištění povrchu po odfrézování</t>
  </si>
  <si>
    <t>463401290</t>
  </si>
  <si>
    <t>76</t>
  </si>
  <si>
    <t>953961117</t>
  </si>
  <si>
    <t>Kotvy chemickým tmelem M 27 hl 240 mm do betonu, ŽB nebo kamene s vyvrtáním otvoru</t>
  </si>
  <si>
    <t>-76299285</t>
  </si>
  <si>
    <t>kotvení sloupků zábradlí</t>
  </si>
  <si>
    <t>16.00</t>
  </si>
  <si>
    <t>77</t>
  </si>
  <si>
    <t>961044111</t>
  </si>
  <si>
    <t>Bourání základů z betonu prostého</t>
  </si>
  <si>
    <t>-1757209556</t>
  </si>
  <si>
    <t>podezdívka oplocení</t>
  </si>
  <si>
    <t>(4.20+2.10+8.30+4.20)*0.30*0.30</t>
  </si>
  <si>
    <t>78</t>
  </si>
  <si>
    <t>962042321</t>
  </si>
  <si>
    <t>Bourání zdiva nadzákladového z betonu prostého přes 1 m3</t>
  </si>
  <si>
    <t>-17446802</t>
  </si>
  <si>
    <t>plotová podezdívka</t>
  </si>
  <si>
    <t>18.80*0.30*0.50</t>
  </si>
  <si>
    <t>79</t>
  </si>
  <si>
    <t>96305494R</t>
  </si>
  <si>
    <t>Odřiznutí stávajícího betonového schodiště vč záladu</t>
  </si>
  <si>
    <t>ks</t>
  </si>
  <si>
    <t>1993865028</t>
  </si>
  <si>
    <t>80</t>
  </si>
  <si>
    <t>966072811</t>
  </si>
  <si>
    <t>Rozebrání rámového oplocení na ocelové sloupky výšky do 2m</t>
  </si>
  <si>
    <t>1353533972</t>
  </si>
  <si>
    <t>5*2.10</t>
  </si>
  <si>
    <t>81</t>
  </si>
  <si>
    <t>966073813</t>
  </si>
  <si>
    <t>Rozebrání vrat a vrátek k oplocení plochy do 20 m2</t>
  </si>
  <si>
    <t>-1313299676</t>
  </si>
  <si>
    <t>82</t>
  </si>
  <si>
    <t>997221551</t>
  </si>
  <si>
    <t>Vodorovná doprava suti ze sypkých materiálů do 1 km</t>
  </si>
  <si>
    <t>-1631348043</t>
  </si>
  <si>
    <t>0.320</t>
  </si>
  <si>
    <t>22.50+3.384+6.204+0.440</t>
  </si>
  <si>
    <t>134.88</t>
  </si>
  <si>
    <t>1.648</t>
  </si>
  <si>
    <t>83</t>
  </si>
  <si>
    <t>997221559</t>
  </si>
  <si>
    <t>Příplatek ZKD 1 km u vodorovné dopravy suti ze sypkých materiálů</t>
  </si>
  <si>
    <t>-260034571</t>
  </si>
  <si>
    <t>84</t>
  </si>
  <si>
    <t>997221561</t>
  </si>
  <si>
    <t>Vodorovná doprava suti z kusových materiálů do 1 km</t>
  </si>
  <si>
    <t>-1320849752</t>
  </si>
  <si>
    <t>79.46</t>
  </si>
  <si>
    <t>0.925</t>
  </si>
  <si>
    <t>0.097</t>
  </si>
  <si>
    <t>0.400</t>
  </si>
  <si>
    <t>85</t>
  </si>
  <si>
    <t>997221569</t>
  </si>
  <si>
    <t>Příplatek ZKD 1 km u vodorovné dopravy suti z kusových materiálů</t>
  </si>
  <si>
    <t>-257864451</t>
  </si>
  <si>
    <t>86</t>
  </si>
  <si>
    <t>997221611</t>
  </si>
  <si>
    <t>Nakládání suti na dopravní prostředky pro vodorovnou dopravu</t>
  </si>
  <si>
    <t>-916832014</t>
  </si>
  <si>
    <t>87</t>
  </si>
  <si>
    <t>997221612</t>
  </si>
  <si>
    <t>Nakládání vybouraných hmot na dopravní prostředky pro vodorovnou dopravu</t>
  </si>
  <si>
    <t>325747275</t>
  </si>
  <si>
    <t>88</t>
  </si>
  <si>
    <t>997221815</t>
  </si>
  <si>
    <t>Poplatek za uložení betonového odpadu na skládce (skládkovné)</t>
  </si>
  <si>
    <t>2024485635</t>
  </si>
  <si>
    <t>79.46+0.925</t>
  </si>
  <si>
    <t>89</t>
  </si>
  <si>
    <t>997221845</t>
  </si>
  <si>
    <t>Poplatek za uložení odpadu z asfaltových povrchů na skládce (skládkovné)</t>
  </si>
  <si>
    <t>-920970670</t>
  </si>
  <si>
    <t>90</t>
  </si>
  <si>
    <t>997221855</t>
  </si>
  <si>
    <t>Poplatek za uložení odpadu z kameniva na skládce (skládkovné)</t>
  </si>
  <si>
    <t>-1658003406</t>
  </si>
  <si>
    <t>134.88+0.320</t>
  </si>
  <si>
    <t>91</t>
  </si>
  <si>
    <t>997013831</t>
  </si>
  <si>
    <t>Poplatek za uložení stavebního směsného odpadu na skládce (skládkovné)</t>
  </si>
  <si>
    <t>-1652213884</t>
  </si>
  <si>
    <t>kov</t>
  </si>
  <si>
    <t>92</t>
  </si>
  <si>
    <t>998223011</t>
  </si>
  <si>
    <t>Přesun hmot pro pozemní komunikace s krytem dlážděným</t>
  </si>
  <si>
    <t>1207329661</t>
  </si>
  <si>
    <t>93</t>
  </si>
  <si>
    <t>711161303</t>
  </si>
  <si>
    <t>Izolace proti zemní vlhkosti stěn foliemi nopovými pro běžné podmínky  tl. 0,4 mm šířky 1,5 m</t>
  </si>
  <si>
    <t>740570568</t>
  </si>
  <si>
    <t>u vsakovacího drenu</t>
  </si>
  <si>
    <t>230.70*1.20</t>
  </si>
  <si>
    <t>94</t>
  </si>
  <si>
    <t>998711201</t>
  </si>
  <si>
    <t>Přesun hmot procentní pro izolace proti vodě, vlhkosti a plynům v objektech v do 6 m</t>
  </si>
  <si>
    <t>-946767310</t>
  </si>
  <si>
    <t>95</t>
  </si>
  <si>
    <t>76722051R</t>
  </si>
  <si>
    <t xml:space="preserve">Schodiště z pozinkované oceli a zábradlí </t>
  </si>
  <si>
    <t>1006766005</t>
  </si>
  <si>
    <t>vč připevnění do stávající betonové podesty</t>
  </si>
  <si>
    <t>kotveno do nové opěrné zdi</t>
  </si>
  <si>
    <t>1.00</t>
  </si>
  <si>
    <t>96</t>
  </si>
  <si>
    <t>998767201</t>
  </si>
  <si>
    <t>Přesun hmot procentní pro zámečnické konstrukce v objektech v do 6 m</t>
  </si>
  <si>
    <t>727548679</t>
  </si>
  <si>
    <t>97</t>
  </si>
  <si>
    <t>22086020R</t>
  </si>
  <si>
    <t>Parkovištní automatická vjezdová a výjezdová závora</t>
  </si>
  <si>
    <t>-1078443322</t>
  </si>
  <si>
    <t>301 - SO 301 VODOHOSPODÁŘSKÉ OBJEKTY</t>
  </si>
  <si>
    <t>132201201</t>
  </si>
  <si>
    <t>Hloubení rýh š do 2000 mm v hornině tř. 3 objemu do 100 m3</t>
  </si>
  <si>
    <t>-2054602671</t>
  </si>
  <si>
    <t>132201209</t>
  </si>
  <si>
    <t>Příplatek za lepivost k hloubení rýh š do 2000 mm v hornině tř. 3</t>
  </si>
  <si>
    <t>352034395</t>
  </si>
  <si>
    <t>151101101</t>
  </si>
  <si>
    <t>Zřízení příložného pažení a rozepření stěn rýh hl do 2 m</t>
  </si>
  <si>
    <t>-247846844</t>
  </si>
  <si>
    <t>151101111</t>
  </si>
  <si>
    <t>Odstranění příložného pažení a rozepření stěn rýh hl do 2 m</t>
  </si>
  <si>
    <t>1745125776</t>
  </si>
  <si>
    <t>151101301</t>
  </si>
  <si>
    <t>Zřízení rozepření stěn při pažení příložném hl do 4 m</t>
  </si>
  <si>
    <t>-1712932643</t>
  </si>
  <si>
    <t>151101311</t>
  </si>
  <si>
    <t>Odstranění rozepření stěn při pažení příložném hl do 4 m</t>
  </si>
  <si>
    <t>1332197069</t>
  </si>
  <si>
    <t>-1783200562</t>
  </si>
  <si>
    <t>-66898611</t>
  </si>
  <si>
    <t>167101101</t>
  </si>
  <si>
    <t>Nakládání výkopku z hornin tř. 1 až 4 do 100 m3</t>
  </si>
  <si>
    <t>-1577805282</t>
  </si>
  <si>
    <t>vytlačená zemina</t>
  </si>
  <si>
    <t>obsyp</t>
  </si>
  <si>
    <t>lože</t>
  </si>
  <si>
    <t>9,54</t>
  </si>
  <si>
    <t>-548528222</t>
  </si>
  <si>
    <t>-489349617</t>
  </si>
  <si>
    <t>270065841</t>
  </si>
  <si>
    <t xml:space="preserve">zpětný zásyp </t>
  </si>
  <si>
    <t>37,66</t>
  </si>
  <si>
    <t>175151101</t>
  </si>
  <si>
    <t>Obsypání potrubí strojně sypaninou bez prohození, uloženou do 3 m</t>
  </si>
  <si>
    <t>1902758443</t>
  </si>
  <si>
    <t>16,00-7,65</t>
  </si>
  <si>
    <t>583313480</t>
  </si>
  <si>
    <t>kamenivo těžené drobné  frakce 0-4</t>
  </si>
  <si>
    <t>-1656160873</t>
  </si>
  <si>
    <t>451573111</t>
  </si>
  <si>
    <t>Lože pod potrubí otevřený výkop ze štěrkopísku</t>
  </si>
  <si>
    <t>1967721397</t>
  </si>
  <si>
    <t>85126113R</t>
  </si>
  <si>
    <t>Demontáž potrubí z trub litinových DN 100 vč naložení a odvozu na skládku</t>
  </si>
  <si>
    <t>2045648458</t>
  </si>
  <si>
    <t>85726412R</t>
  </si>
  <si>
    <t>Montáž  tvarovek  přírubových otevřený výkop DN 100</t>
  </si>
  <si>
    <t>833998905</t>
  </si>
  <si>
    <t>55254048R</t>
  </si>
  <si>
    <t>koleno přírubové DN 100 90st č.8530</t>
  </si>
  <si>
    <t>-2141337458</t>
  </si>
  <si>
    <t>55254063R</t>
  </si>
  <si>
    <t>koleno přírubové s patkou DN 100 90st č.5049</t>
  </si>
  <si>
    <t>989405575</t>
  </si>
  <si>
    <t>28613290R</t>
  </si>
  <si>
    <t>přírubový T-kus  DN 100/100 č.8510</t>
  </si>
  <si>
    <t>-497164909</t>
  </si>
  <si>
    <t>28613291R</t>
  </si>
  <si>
    <t>dvoupřírubový kus DN 100, dl. 100 mm č.8500</t>
  </si>
  <si>
    <t>-1073837950</t>
  </si>
  <si>
    <t>28613292R</t>
  </si>
  <si>
    <t>příruba jištěná proti posunu pro PE d.110 č.0400</t>
  </si>
  <si>
    <t>306043876</t>
  </si>
  <si>
    <t>28613293R</t>
  </si>
  <si>
    <t>příruba jištěná proti posunu pro LT DN 100 č.7602</t>
  </si>
  <si>
    <t>-962607306</t>
  </si>
  <si>
    <t>871251141</t>
  </si>
  <si>
    <t>Montáž potrubí z PE100 SDR 11 otevřený výkop svařovaných na tupo D 110 x 10,0 mm</t>
  </si>
  <si>
    <t>115565476</t>
  </si>
  <si>
    <t>286136010</t>
  </si>
  <si>
    <t xml:space="preserve">potrubí dvouvrstvé PE100 RC se signalizačním vodičem SDR 11, 110x10,0. </t>
  </si>
  <si>
    <t>-174009869</t>
  </si>
  <si>
    <t>877261101</t>
  </si>
  <si>
    <t>Montáž elektrospojek na potrubí z PE trub D 110</t>
  </si>
  <si>
    <t>938813322</t>
  </si>
  <si>
    <t>286159750</t>
  </si>
  <si>
    <t>elektrospojka SDR 11, PE 100, PN 16 d 110</t>
  </si>
  <si>
    <t>-51708996</t>
  </si>
  <si>
    <t>877261113</t>
  </si>
  <si>
    <t>Montáž elektro T-kusů na potrubí z PE trub D 110</t>
  </si>
  <si>
    <t>1976649796</t>
  </si>
  <si>
    <t>286149610</t>
  </si>
  <si>
    <t>elektro T-kus rovnoramenný, PE 100, PN 16, d 110</t>
  </si>
  <si>
    <t>-1649780800</t>
  </si>
  <si>
    <t>87726111R</t>
  </si>
  <si>
    <t>Montáž elektrokolen 30° na potrubí z PE trub D 110</t>
  </si>
  <si>
    <t>1640944981</t>
  </si>
  <si>
    <t>286149490</t>
  </si>
  <si>
    <t>elektrokoleno 30°, PE 100, PN 16, d 110</t>
  </si>
  <si>
    <t>1504792752</t>
  </si>
  <si>
    <t>87922111R</t>
  </si>
  <si>
    <t>Napojení přeložky na stávající vodovod</t>
  </si>
  <si>
    <t>459018106</t>
  </si>
  <si>
    <t>891261111</t>
  </si>
  <si>
    <t>Montáž vodovodních šoupátek otevřený výkop DN 100</t>
  </si>
  <si>
    <t>1364216361</t>
  </si>
  <si>
    <t>42291080R</t>
  </si>
  <si>
    <t>E2 šoupátko s přírubami krátké DN 100 č.4000E2</t>
  </si>
  <si>
    <t>579135126</t>
  </si>
  <si>
    <t>42291081R</t>
  </si>
  <si>
    <t>zemní souprava pro šoupě DN 100 č.9500E2</t>
  </si>
  <si>
    <t>973664762</t>
  </si>
  <si>
    <t>42291082R</t>
  </si>
  <si>
    <t>univerzální podkladová deska č.3481</t>
  </si>
  <si>
    <t>731374997</t>
  </si>
  <si>
    <t>89126721R</t>
  </si>
  <si>
    <t>Montáž hydrantů podzemních DN 100</t>
  </si>
  <si>
    <t>710358579</t>
  </si>
  <si>
    <t>42273660R</t>
  </si>
  <si>
    <t>hydrant podzemní DN100 č.K240</t>
  </si>
  <si>
    <t>-441615679</t>
  </si>
  <si>
    <t>42273661R</t>
  </si>
  <si>
    <t>podkladová deska č.3482</t>
  </si>
  <si>
    <t>1767530991</t>
  </si>
  <si>
    <t>899401112</t>
  </si>
  <si>
    <t>Osazení poklopů šoupátkových</t>
  </si>
  <si>
    <t>-1531897076</t>
  </si>
  <si>
    <t>42291352R</t>
  </si>
  <si>
    <t>uliční poklop tuhý č.1750</t>
  </si>
  <si>
    <t>2008940262</t>
  </si>
  <si>
    <t>89940111R</t>
  </si>
  <si>
    <t>Osazení poklopů uličních hydrantových</t>
  </si>
  <si>
    <t>1026328459</t>
  </si>
  <si>
    <t>42291452R</t>
  </si>
  <si>
    <t>poklop uliční tuhý hydrantový č.1950</t>
  </si>
  <si>
    <t>1183429272</t>
  </si>
  <si>
    <t>899722114</t>
  </si>
  <si>
    <t>Krytí potrubí z plastů výstražnou fólií z PVC 40 cm</t>
  </si>
  <si>
    <t>1670341953</t>
  </si>
  <si>
    <t>892271111</t>
  </si>
  <si>
    <t>Tlaková zkouška vodou potrubí DN 100 nebo 125</t>
  </si>
  <si>
    <t>100569708</t>
  </si>
  <si>
    <t>892273122</t>
  </si>
  <si>
    <t>Proplach a dezinfekce vodovodního potrubí DN od 80 do 125</t>
  </si>
  <si>
    <t>597114761</t>
  </si>
  <si>
    <t>892372111</t>
  </si>
  <si>
    <t>Zabezpečení konců potrubí DN do 300 při tlakových zkouškách vodou</t>
  </si>
  <si>
    <t>1164759327</t>
  </si>
  <si>
    <t>998276101</t>
  </si>
  <si>
    <t>Přesun hmot pro trubní vedení z trub z plastických hmot otevřený výkop</t>
  </si>
  <si>
    <t>-1089567393</t>
  </si>
  <si>
    <t>401 - SO 401 ELEKTRO A SDĚLOVACÍ OBJEKTY</t>
  </si>
  <si>
    <t>M - M</t>
  </si>
  <si>
    <t>Dodávka (viz. příloha Elektro a sdělovací objekty)</t>
  </si>
  <si>
    <t>kpl</t>
  </si>
  <si>
    <t>-387374739</t>
  </si>
  <si>
    <t>Montáž (viz. příloha Elektro a sdělovací objekty)</t>
  </si>
  <si>
    <t>-693346237</t>
  </si>
  <si>
    <t>Materiál (viz. příloha Elektro a sdělovací objekty)</t>
  </si>
  <si>
    <t>256</t>
  </si>
  <si>
    <t>-1628580984</t>
  </si>
  <si>
    <t>801 - SO 801 PŘÍPRAVA ÚZEMÍ</t>
  </si>
  <si>
    <t>Část:</t>
  </si>
  <si>
    <t>801.1 - PŘÍPRAVA ÚZEMÍ</t>
  </si>
  <si>
    <t xml:space="preserve">      99 - Přesun hmot</t>
  </si>
  <si>
    <t>11121113R</t>
  </si>
  <si>
    <t>Odklizení kmenů, větví stromů listnatých a jehličnatých se snášením na hromady a odvozem</t>
  </si>
  <si>
    <t>-252466673</t>
  </si>
  <si>
    <t>112101101</t>
  </si>
  <si>
    <t>Kácení stromů listnatých D kmene do 300 mm</t>
  </si>
  <si>
    <t>-203202097</t>
  </si>
  <si>
    <t>112101102</t>
  </si>
  <si>
    <t>Kácení stromů listnatých D kmene do 500 mm</t>
  </si>
  <si>
    <t>2140144104</t>
  </si>
  <si>
    <t>112101122</t>
  </si>
  <si>
    <t>Kácení stromů jehličnatých D kmene do 500 mm</t>
  </si>
  <si>
    <t>-613229695</t>
  </si>
  <si>
    <t>112201201</t>
  </si>
  <si>
    <t>Odřezání pařezů D do 300 mm</t>
  </si>
  <si>
    <t>1347502460</t>
  </si>
  <si>
    <t>112201202</t>
  </si>
  <si>
    <t>Odřezání pařezů D do 500 mm</t>
  </si>
  <si>
    <t>-976218851</t>
  </si>
  <si>
    <t>listnatý strom</t>
  </si>
  <si>
    <t>19,00</t>
  </si>
  <si>
    <t>jehličnatý strom</t>
  </si>
  <si>
    <t>183101321</t>
  </si>
  <si>
    <t>Jamky pro výsadbu s výměnou 100 % půdy zeminy tř 1 až 4 objem do 1 m3 v rovině a svahu do 1:5</t>
  </si>
  <si>
    <t>-872769188</t>
  </si>
  <si>
    <t>184102115</t>
  </si>
  <si>
    <t>Výsadba dřeviny s balem D do 0,6 m do jamky se zalitím v rovině a svahu do 1:5</t>
  </si>
  <si>
    <t>881022600</t>
  </si>
  <si>
    <t>101483862</t>
  </si>
  <si>
    <t>184215113</t>
  </si>
  <si>
    <t>Ukotvení kmene dřevin jedním kůlem D do 0,1 m délky do 3 m</t>
  </si>
  <si>
    <t>-595518225</t>
  </si>
  <si>
    <t>184 SPCM 01</t>
  </si>
  <si>
    <t xml:space="preserve">1 ks pro ukotvení dřevin vč úvazků a impregnace-borovice </t>
  </si>
  <si>
    <t>-1100720938</t>
  </si>
  <si>
    <t>184215133</t>
  </si>
  <si>
    <t>Ukotvení kmene dřevin třemi kůly D do 0,1 m délky do 3 m-listnáče</t>
  </si>
  <si>
    <t>561702050</t>
  </si>
  <si>
    <t>184 SPCM 02</t>
  </si>
  <si>
    <t>1768992539</t>
  </si>
  <si>
    <t>184806131</t>
  </si>
  <si>
    <t>Řez stromů řezem na čípek D koruny do 2 m</t>
  </si>
  <si>
    <t>-817722687</t>
  </si>
  <si>
    <t>184911421</t>
  </si>
  <si>
    <t>Mulčování rostlin kůrou tl. do 0,1 m v rovině a svahu do 1:5</t>
  </si>
  <si>
    <t>1455787906</t>
  </si>
  <si>
    <t>103911000</t>
  </si>
  <si>
    <t>kůra mulčovací VL</t>
  </si>
  <si>
    <t>-30662141</t>
  </si>
  <si>
    <t>185851121</t>
  </si>
  <si>
    <t>Dovoz vody pro zálivku rostlin za vzdálenost do 1000 m</t>
  </si>
  <si>
    <t>-1257484965</t>
  </si>
  <si>
    <t>185851129</t>
  </si>
  <si>
    <t>Příplatek k dovozu vody pro zálivku rostlin do 1000 m ZKD 1000 m</t>
  </si>
  <si>
    <t>-312285220</t>
  </si>
  <si>
    <t>082113210</t>
  </si>
  <si>
    <t>voda pitná pro ostatní odběratele</t>
  </si>
  <si>
    <t>566962607</t>
  </si>
  <si>
    <t>998231111</t>
  </si>
  <si>
    <t>Přesun hmot na objektech rekultivací území ovlivněných důlní a hutnickou činností</t>
  </si>
  <si>
    <t>1455404989</t>
  </si>
  <si>
    <t>801.2 - ROK 1. - 3. NÁSLEDNÁ PÉČE O VÝSADBU</t>
  </si>
  <si>
    <t>-356374539</t>
  </si>
  <si>
    <t>-564096394</t>
  </si>
  <si>
    <t>1855651021</t>
  </si>
  <si>
    <t>oprava kůlů a úvazků</t>
  </si>
  <si>
    <t>4,00</t>
  </si>
  <si>
    <t>-448152079</t>
  </si>
  <si>
    <t>1005448301</t>
  </si>
  <si>
    <t>doplnění chybějícího mulče</t>
  </si>
  <si>
    <t>4,20</t>
  </si>
  <si>
    <t>-1050978674</t>
  </si>
  <si>
    <t>185804312</t>
  </si>
  <si>
    <t>Zalití rostlin vodou plocha přes 20 m2</t>
  </si>
  <si>
    <t>330224698</t>
  </si>
  <si>
    <t>8*4,20</t>
  </si>
  <si>
    <t>185804514</t>
  </si>
  <si>
    <t>Odplevelení souvislých keřových skupin v rovině a svahu do 1:5</t>
  </si>
  <si>
    <t>-333497540</t>
  </si>
  <si>
    <t>4*42,00</t>
  </si>
  <si>
    <t>-41381726</t>
  </si>
  <si>
    <t>-272789538</t>
  </si>
  <si>
    <t>2033538539</t>
  </si>
  <si>
    <t>721920307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</si>
  <si>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</si>
  <si>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</si>
  <si>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</si>
  <si>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</si>
  <si>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</si>
  <si>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</si>
  <si>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</si>
  <si>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ŘÍZENÍ ZAKÁZKY</t>
  </si>
  <si>
    <t>ING. JAN HAVANIČ</t>
  </si>
  <si>
    <t>ZODPOVĚDNÝ PROJEKTANT</t>
  </si>
  <si>
    <t>PROJEKTANT</t>
  </si>
  <si>
    <t>IVANKA GUDZOVÁ</t>
  </si>
  <si>
    <r>
      <t>KRAJ:</t>
    </r>
    <r>
      <rPr>
        <sz val="8"/>
        <rFont val="Arial"/>
        <family val="2"/>
      </rPr>
      <t xml:space="preserve">  ÚSTECKÝ</t>
    </r>
  </si>
  <si>
    <r>
      <t>OBLAST:</t>
    </r>
    <r>
      <rPr>
        <sz val="8"/>
        <rFont val="Arial"/>
        <family val="2"/>
      </rPr>
      <t xml:space="preserve">  MOST</t>
    </r>
  </si>
  <si>
    <r>
      <t xml:space="preserve">OBEC:  </t>
    </r>
    <r>
      <rPr>
        <sz val="8"/>
        <rFont val="Arial"/>
        <family val="2"/>
      </rPr>
      <t>MOST</t>
    </r>
  </si>
  <si>
    <r>
      <t>INVESTOR</t>
    </r>
    <r>
      <rPr>
        <sz val="8"/>
        <rFont val="Arial"/>
        <family val="2"/>
      </rPr>
      <t>: ÚSTECKÝ KRAJ</t>
    </r>
  </si>
  <si>
    <t>FORMÁT:</t>
  </si>
  <si>
    <t>... x A4</t>
  </si>
  <si>
    <t>PARKOVIŠTĚ OSOBNÍCH AUTOMOBILŮ U BUDOVY B, KRAJSKÁ ZDRAVOTNÍ, a.s. – NEMOCNICE MOST, o.z.</t>
  </si>
  <si>
    <r>
      <t>DATUM:</t>
    </r>
    <r>
      <rPr>
        <sz val="8"/>
        <rFont val="Arial"/>
        <family val="2"/>
      </rPr>
      <t xml:space="preserve">     </t>
    </r>
  </si>
  <si>
    <r>
      <t>STUPEŇ:</t>
    </r>
    <r>
      <rPr>
        <sz val="8"/>
        <rFont val="Arial"/>
        <family val="2"/>
      </rPr>
      <t xml:space="preserve">    </t>
    </r>
  </si>
  <si>
    <t>DPS</t>
  </si>
  <si>
    <t>ČÍSLO ZAKÁZKY:</t>
  </si>
  <si>
    <t>G.1</t>
  </si>
  <si>
    <t>SO 401 - Elektro a sdělovací objekty</t>
  </si>
  <si>
    <t>Popis položek dle seznamu materiálu</t>
  </si>
  <si>
    <t>Počet</t>
  </si>
  <si>
    <t>Jedn.</t>
  </si>
  <si>
    <t>Dodávka/J</t>
  </si>
  <si>
    <t>Dodávka</t>
  </si>
  <si>
    <t>Montáž/J</t>
  </si>
  <si>
    <t>Montáž</t>
  </si>
  <si>
    <t>Mater./J</t>
  </si>
  <si>
    <t>Materiál</t>
  </si>
  <si>
    <t>Celkem</t>
  </si>
  <si>
    <t>1. Svítidla, stožáry a příslušenství</t>
  </si>
  <si>
    <t>Výbojkové svítidlo Philips, SGS 102 SON-TPP100W K II MR SKD 42/60A</t>
  </si>
  <si>
    <t>Sodíková výbojka Philips, SON-T PIA plus 100W, 230V, E40</t>
  </si>
  <si>
    <t>Stožár vetknutý Kooperativa VOD, K10-133/89/60, žár. pozinkování</t>
  </si>
  <si>
    <t>Výložník Kooperativa VOD, SD1-1500, jednoramenný, žár. pozinkování</t>
  </si>
  <si>
    <t>Výložník Kooperativa VOD, SD2-1500/180, dvouramenný, žár. pozinkování</t>
  </si>
  <si>
    <t>Stožárová svorkovnice VD Elektro, SV-A 9.35.4 (stávající stožár)</t>
  </si>
  <si>
    <t>Stožárová svorkovnice VD Elektro, SV-A 9.16.4, rozbočovací</t>
  </si>
  <si>
    <t>Stožárová svorkovnice VD Elektro, SV-A 6.16.4, průchozí</t>
  </si>
  <si>
    <t>Pojistka Neozet, E14 D01 gL, 4A</t>
  </si>
  <si>
    <t>Základ pro stožár výšky 10m, 0,8x0,8x1,5m , litý v místě</t>
  </si>
  <si>
    <t>Mezisoučet za část 1</t>
  </si>
  <si>
    <t>2. Kabely, chráničky a instalační lišty</t>
  </si>
  <si>
    <t>Kabel CYKY-J 4x16</t>
  </si>
  <si>
    <t>Kabel CYKY-J 3x4</t>
  </si>
  <si>
    <t>Kabel CYKY-J 3x2,5</t>
  </si>
  <si>
    <t>Kabelový štítek plastový zavírací 30x8mm, s páskami</t>
  </si>
  <si>
    <t>Kabelová chránička Kopoflex KF 09090, Kopos</t>
  </si>
  <si>
    <t>Kabelová chránička Kopoflex KF 09050, Kopos</t>
  </si>
  <si>
    <t>Kabelová chránička HDPE 40, oranžová</t>
  </si>
  <si>
    <t>Instalační lišta LV 40X15, s víčkem, bílá</t>
  </si>
  <si>
    <t>Tvarovka k liště LV 40X15, různá</t>
  </si>
  <si>
    <r>
      <t xml:space="preserve">Inst. trubka ohebná 1225, L50D, </t>
    </r>
    <r>
      <rPr>
        <sz val="10"/>
        <rFont val="Calibri"/>
        <family val="2"/>
      </rPr>
      <t>Ø</t>
    </r>
    <r>
      <rPr>
        <sz val="10"/>
        <rFont val="Arial CE"/>
        <family val="2"/>
      </rPr>
      <t>25mm, střední mech. odolnost</t>
    </r>
  </si>
  <si>
    <t>Kabelový inst. kanál EKD 100X40, bílý</t>
  </si>
  <si>
    <t>Kabel optický LSZH 4x 9/125 SM</t>
  </si>
  <si>
    <t>Konektor optický, mechanický gelový SC, MM</t>
  </si>
  <si>
    <t>Konvertor průmyslový, 10/100M, MM, RJ45, Ethernet, vč. zdroje</t>
  </si>
  <si>
    <t>Kabel datový, UTP 4x2x0,5 Cat5e</t>
  </si>
  <si>
    <t>Protipožární těsnění Intumex, 0,1x0,1m, 60min</t>
  </si>
  <si>
    <t>Mezisoučet za část 2</t>
  </si>
  <si>
    <t>3. Kabely, chráničky a instalační lišty</t>
  </si>
  <si>
    <t>Skříňka plastová 7MOD, IP55, hl. vypínač, 3x jistič B6/1, sv. PE, N</t>
  </si>
  <si>
    <t>Zásuvka 230V/16A, IP44</t>
  </si>
  <si>
    <t>Mezisoučet za část 3</t>
  </si>
  <si>
    <t>4. Uzemnění</t>
  </si>
  <si>
    <t>Zemnící pásek FeZn 30x4mm</t>
  </si>
  <si>
    <t>Zemnící svorka pásek-pásek, SR 2b, FeZn, vč. asfalt. nátěru</t>
  </si>
  <si>
    <t>Ochranná trubice na pásek 30x4mm, PVC, smršťovací, zelenožlutá</t>
  </si>
  <si>
    <t>Asfaltový lak 3,5kg</t>
  </si>
  <si>
    <t>Mezisoučet za části 1 až 4</t>
  </si>
  <si>
    <t>Ukončení vodičů</t>
  </si>
  <si>
    <t>Podružný drobný materiál (z ceny montážního materiálu)</t>
  </si>
  <si>
    <t>Přeprava materiálu (z ceny montážního materiálu)</t>
  </si>
  <si>
    <t>5. Zemní práce</t>
  </si>
  <si>
    <t>Kabelový výkop 0,4x 0,8m, vč zásypu, písk. Lože, zhutnšní a úpravy terénu</t>
  </si>
  <si>
    <t>bm</t>
  </si>
  <si>
    <t>Kabelový výkop 0,5x 1,2m, vč zásypu, písk. Lože, zhutnšní a úpravy terénu</t>
  </si>
  <si>
    <t>Výkop pro stožár 1x 1x 1,5, pro beton. Základ stožáru výšky 10m</t>
  </si>
  <si>
    <t xml:space="preserve">Výstražná fólie rudá s bleskem, šíře 33cm </t>
  </si>
  <si>
    <t>Písek kopaný tříděný 0-4mm (písk. lože kab. tras)</t>
  </si>
  <si>
    <t>Mezisoučet za část 5</t>
  </si>
  <si>
    <t>6. Mechanizace</t>
  </si>
  <si>
    <t xml:space="preserve">Autojeřáb AD 20 t, vč. dopravy </t>
  </si>
  <si>
    <t>hod</t>
  </si>
  <si>
    <t>Vysokoždvižná plošina 15m, vč. dopravy</t>
  </si>
  <si>
    <t>Mezisoučet za část 6</t>
  </si>
  <si>
    <t>7. Související činnosti</t>
  </si>
  <si>
    <t>Dokumentace skutečného stavu "v tužce"</t>
  </si>
  <si>
    <t>Připojení nové části VO na stáv. Okruh</t>
  </si>
  <si>
    <t xml:space="preserve">Zaměření nové části VO, tj. kabelových tras a svítidel </t>
  </si>
  <si>
    <t>Vyzkoušení a uvedení do provozu</t>
  </si>
  <si>
    <t>Inženýrská činnost</t>
  </si>
  <si>
    <t>Nepředvídatelné práce</t>
  </si>
  <si>
    <t>celek</t>
  </si>
  <si>
    <t>Proškolení zaměstnanců pro obsluhu el. zařízení</t>
  </si>
  <si>
    <t>Mezisoučet za část 7</t>
  </si>
  <si>
    <t>Součet za elektrotechnickou část celkem (1 až 7)</t>
  </si>
  <si>
    <t xml:space="preserve">Poznámky :        uvednené ceny jsou cenami bez DPH !!! </t>
  </si>
  <si>
    <t>1. ZÁKLADNÍ ÚDAJE A PODKLADY</t>
  </si>
  <si>
    <t xml:space="preserve">Tento soupis prací je vypracován dle vyhlášky MMR č. 230/2012 Sb., kterou se stanoví podrobnosti vymezení předmětu veřejné zakázky na stavební práce a rozsah soupisu stavebních prací, dodávek a služeb s výkazem výměr (dále jen „vyhláška“) k zákonu č. 137/2006 Sb., o veřejných zakázkách (dále jen „zákon“) a stanoví v přímé návaznosti na příslušnou dokumentaci podle § 1 odst. 1 vyhlášky podrobný popis všech stavebních prací, dodávek či služeb nezbytných k úplné realizaci předmětu veřejné zakázky, případně i popis dalších prací, dodávek a služeb nezbytných k plnění požadavků zadavatele. </t>
  </si>
  <si>
    <t>Příslušnou dokumentací k tomuto soupisu prací je výhradně dokumentace:</t>
  </si>
  <si>
    <t xml:space="preserve">„Parkoviště osobních automobilů u budovy B, Krajská zdravotní a.s. – Nemocnice Most, o.z.",  DPS 04/2016, zpracovaná spol. ARTECH s.r.o. IČ 25024671  pod zak.č. 1813, vedoucí projektant    Ing. Jan Havanič   </t>
  </si>
  <si>
    <t>Tato výše uvedená projektová dokumentace specifikuje předmět zadávané zakázky v rozsahu nezbytném pro zpracování nabídky.</t>
  </si>
  <si>
    <t>2. VŠEOBECNÉ PODMÍNKY PRO STANOVENÍ CENY</t>
  </si>
  <si>
    <t>Pro zpracování nabídky  (stanovení ceny díla nebo služeb) jsou závazně stanoveny následující všeobecné podmínky :</t>
  </si>
  <si>
    <t xml:space="preserve">[1] </t>
  </si>
  <si>
    <t>Nabídková cena obsahuje veškeré práce a dodávky obsažené v tomto soupisu prací a příslušné projektové dokumentaci pro zadání stavby, která je součástí zadávací dokumentace.</t>
  </si>
  <si>
    <t xml:space="preserve">[1a] </t>
  </si>
  <si>
    <t>Zhotovitel při zpracování nabídky vychází z projektové dokumentace, kterou je specifikován rozsah díla a technické a kvalitativní parametry a podmínky provádění. Případné odchylky ve výměrách nebo chybějící položky budou uchazečem (zhotovitelem) uvedeny v samostatné příloze nabídkového rozpočtu. Pokud  neuplatní tento požadavek v samostatné příloze, má se za to, že náklady na zhotovení díla dle PD je kryto v ceně díla dle soupisu prací.</t>
  </si>
  <si>
    <t xml:space="preserve">[2] </t>
  </si>
  <si>
    <t>Žádný z údajů ve všech položkách soupisu prací (včetně jejich výkazu výměr, odkazů a poznámek k nim) nesmí být zhotovitelem při zpracování nabídky měněn. Výměry k položkám v soupisu prací jsou uvedeny v teoretické (vypočítané) výměře. Náklady na prořez či ztratné, vliv nepřesnosti provádění prací (např. překopávky zemních prací, jejich vyplnění a odstranění nerovností), vliv nakypření zeminy apod. zahrne zhotovitel do jednotkové ceny příslušné položky. Celkové ceny jednotlivých položek i kapitol budou odpovídat uvedené věcné náplni a výměrám v soupisu prací.</t>
  </si>
  <si>
    <t xml:space="preserve">[3] </t>
  </si>
  <si>
    <t>Zhotovitel při vypracování nabídky zohlední v jednotkových cenách příslušných položek soupisu prací všechny údaje a požadavky uvedené v projektové dokumentaci a v technických standardech (podmínkách) stanovených obecně závaznými předpisy (zejména zákonem 22/1997 Sb. a NV 163/2002 Sb.) a platnými technickými normami a obdobnými dokumenty. Zhotovitel nemá nárok na uznání víceprací vyplývajících z výše uvedených údajů a požadavků, které měl zahrnout do ceny.</t>
  </si>
  <si>
    <t xml:space="preserve">[4] </t>
  </si>
  <si>
    <t xml:space="preserve">Jsou-li v projektové dokumentaci nebo soupisu prací výjimečně uvedeny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 apod., jsou takové odkazy pouze informativní a slouží pouze k dostatečně přesnému a srozumitelnému popisu prací, nebo dodávek a zadavatel umožňuje v souladu s § 44 odst. 11 zákona použití i jiných, kvalitativně a technicky obdobných řešení. </t>
  </si>
  <si>
    <t xml:space="preserve">[5] </t>
  </si>
  <si>
    <t>Nabídka a jednotková cena zahrnuje v každé položce soupisu prací, pokud není v konkrétní položce soupisu prací výslovně uvedeno jinak, náklady na dodávku, zabudování nebo montáž materiálů a výrobků, vč. dodání na staveniště, provedení potřebných zkoušek a revizí, dodání návodů na obsluhu zařízení v českém jazyce, dodání protokolů z provedených zkoušek a revizí, atestů, schválení, certifikátů a obdobných dokladů vyžadovaných projektovou dokumentací nebo obecně závaznými předpisy a technickými normami.</t>
  </si>
  <si>
    <t xml:space="preserve">[6] </t>
  </si>
  <si>
    <t>Nabídka a jednotková cena zahrnuje v každé položce soupisu prací, pokud není v konkrétní položce soupisu prací výslovně uvedeno jinak, náklady na provedení „pomocných prací“ tj. provedení veškerých kotevních a spojovacích prvků, pomocných a dočasných konstrukcí, a provedení stavebních přípomocí pro provedení technických instalací (zhotovení nik, chrániček a těsnění prostupů), zpřístupňovacích a zajišťovacích prací a prací k ochraně dokončených částí stavby a provedení ostatních prací přímo samostatně nespecifikovaných v soupisu prací a projektové dokumentaci, ale nezbytných pro zhotovení a plnou funkčnost a požadovanou kvalitu díla a řádný postup stavby. Náklady na tyto „pomocné práce“ jsou zahrnuty do nákladů jednotkové ceny a ceny příslušné položky soupisu prací, ke které se tyto pomocné práce vztahují.</t>
  </si>
  <si>
    <t xml:space="preserve">[7] </t>
  </si>
  <si>
    <t>Nabídka a jednotková cena zahrnuje v každé položce soupisu prací, pokud není v konkrétní položce soupisu prací výslovně uvedeno jinak, náklady na provedení „pomocných prací“ tj. provedení veškerých kotevních a spojovacích prvků, pomocných a dočasných konstrukcí, a provedení stavebních přípomocí pro provedení technických instalací (zhotovení nik, chrániček a těsnění prostupů), zpřístupňovacích a zajišťovacích prací (včetně prací lešenářských), a prací k ochraně dokončených částí stavby a provedení ostatních prací přímo samostatně nespecifikovaných v soupisu prací a projektové dokumentaci, ale nezbytných pro zhotovení a plnou funkčnost a požadovanou kvalitu díla a řádný postup stavby. Do těchto prací jsou zahrnuty i veškeré nároky na zajištění a použití stavební mechanizace a zdvihacích prostředků (stavební lávky, výtahy, jeřáby apod.). Náklady na tyto „pomocné práce“ jsou zahrnuty do nákladů jednotkové ceny a ceny příslušné položky soupisu prací, ke které se tyto pomocné práce vztahují.</t>
  </si>
  <si>
    <t xml:space="preserve">[8] </t>
  </si>
  <si>
    <t>Součástí nabídky a ceny prací zhotovitele jsou též „vedlejší náklady“ nezbytné pro zhotovení stavby společné pro celou stavbu, nezahrnuté v položkových soupisech. Jedná se zejména o tyto náklady spojené s prováděním stavby:</t>
  </si>
  <si>
    <t>-</t>
  </si>
  <si>
    <t xml:space="preserve">náklady na přípravu, povolení, vybudování, provoz a likvidaci zařízení staveniště, včetně nákladů na připojení staveniště na technickou a dopravní infrastrukturu a nákladů na média a energie spotřebovávaná při provádění stavby, </t>
  </si>
  <si>
    <t xml:space="preserve">náklady na ostrahu stavby a staveniště, náklady na pojištění nedokončené stavby, </t>
  </si>
  <si>
    <t>náklady na závěrečný úklid stavby a okolí,</t>
  </si>
  <si>
    <t>náklady na ztížené podmínky přímo souvisejícími nebo vyvolanými stavbou spojené s provozními nebo dopravními omezeními včetně nákladů na ochranu okolí před negativními účinky stavby, ochrany stavby před okolními vlivy (protiprašná a protihluková opatření apod.),</t>
  </si>
  <si>
    <t>náklady na dopravně inženýrská opatření, včetně jejich projednání s příslušným úřadem</t>
  </si>
  <si>
    <t xml:space="preserve">náklady na vytýčení, ověření polohy, ochranu nebo zajištění technické infrastruktury (např. křížení nebo souběh inženýrských sítí)., </t>
  </si>
  <si>
    <t>náklady spojené se zajištěním bezpečnosti práce, ochrany zdraví a požární ochrany na staveništi dle projektové dokumentace, obecně závazných předpisů a dokumentace zajišťované dle těchto předpisů,</t>
  </si>
  <si>
    <t>náklady zhotovitele spojené s případnou prací nad rámec pracovní doby, prací v noci, prací ve dnech pracovního klidu, náklady zhotovitele spojené s opatřeními a ztíženými podmínkami při provádění stavby při zachovávaném provozu objednatele v místě stavby,</t>
  </si>
  <si>
    <t xml:space="preserve">náklady spojené s předáním a převzetím staveniště, vedením stavby, koordinací dodávek, účastí na kontrolních dnech, </t>
  </si>
  <si>
    <t xml:space="preserve">náklady spojené s přípravou, provedením a vyhodnocením individuálních zkoušek, komplexního vyzkoušení případně zkušebního provozu (je-li předepsán), </t>
  </si>
  <si>
    <t>náklady spojené s přípravou kontrolních prohlídek stavby a závěrečné kontrolní prohlídky stavby,</t>
  </si>
  <si>
    <t>náklady spojené s předáním a převzetím dokončené stavby.</t>
  </si>
  <si>
    <t>Vedlejší náklady jsou v soupisu prací popsány jako samostatné položky. Práce samostatně nevykazované jsou zahrnuty do paušální položky vedlejších nákladů, do kterých jsou zahrnuty veškeré vedlejší náklady samostatně nevykazované.</t>
  </si>
  <si>
    <t xml:space="preserve">[9] </t>
  </si>
  <si>
    <t>Součástí nabídky a ceny prací zhotovitel jsou též „ostatní náklady“ nezbytné pro plnění povinností zhotovitele vyplývajících projektové dokumentace nebo z jiných podmínek zadávací dokumentace společné pro celou stavbu, nezahrnuté v položkových soupisech. Jedná se zejména o náklady na tyto činnosti:</t>
  </si>
  <si>
    <t xml:space="preserve">vybudování a udržování základní vytyčovací sítě (vytýčení prostorové polohy stavby), </t>
  </si>
  <si>
    <t>zajištění vytýčení a vyznačení dotčené technické infrastruktury na staveništi, plnění podmínek provozovatelů a správců sítí stanovené pro práce v ochranných pásmech</t>
  </si>
  <si>
    <t>projednání záborů nemovitostí mimo vlastní staveniště, využívané zhotovitelem pro realizaci stavby, s vlasníky a plnění sjednaných podmínek</t>
  </si>
  <si>
    <t>zajištění přístupu na stavbu mimo přímého napojení na veřejné komunikace a jejich uvedení do původního stavu po skončení stavby</t>
  </si>
  <si>
    <t xml:space="preserve">kontrolní geodetická měření nezbytná k prokázání provedeného množství, </t>
  </si>
  <si>
    <t xml:space="preserve">geodetická zaměření dokončené stavby nebo její zakrývané části, </t>
  </si>
  <si>
    <t>vyhotovení dokumentace a podkladů pro vnesení dokončené stavby do katastru nemovitostí (geometrické plány),</t>
  </si>
  <si>
    <t>dokumentace k provádění stavby tj. vypracování potřebné realizační (výrobní, dodavatelské, montážní) dokumentace, dokumentace staveb zařízení staveniště a dopravně inženýrských opatření včetně potřebné inženýrské činnosti (obstarání stanovisek, vyjádření, rozhodnutí a jiných opatření), včetně úhrady poplatků s tím spojených</t>
  </si>
  <si>
    <t>vypracování technologických předpisů a kontrolně zkušebních plánů pro provádění jednotlivých částí stavby,</t>
  </si>
  <si>
    <t xml:space="preserve">dokumentace a evidence dle zvláštních předpisů (plán BOZP, plán nakládání s odpady, evidence vyprodukovaných odpadů, havarijní plán, povodňový plán apod.), </t>
  </si>
  <si>
    <t>dokumentace zkušebního provozu (je-li požadován), náklady spojené z předčasným užíváním a zkušebním provozem</t>
  </si>
  <si>
    <t>dokumentace skutečného provedení a podklady pro kolaudační souhlas a užívání stavby,</t>
  </si>
  <si>
    <t>vypracování pokynů pro provoz a údržbu (provozní řády, zaškolení obsluhy), včetně stanovení formy a vedení provozních záznamů,</t>
  </si>
  <si>
    <t>náklady spojené s podmínkami pro publicitu projektu.</t>
  </si>
  <si>
    <t>Ostatní náklady jsou v soupisu prací popsány jako samostatné položky. Práce samostatně nevykazované jsou zahrnuty do paušální položky ostatních nákladů, do které jsou zahrnuty veškeré ostatní náklady samostatně nevykazované.</t>
  </si>
  <si>
    <t>3. SOUPIS PRACÍ</t>
  </si>
  <si>
    <t xml:space="preserve">Soupis prací je vypracován s využitím cenové základny ÚRS (ÚRS PRAHA, a.s. ), je-li u položky uveden odkaz na cenovou soustavu, případně není-li přímo v soupise prací uvedeno jinak. 
Pokud je použita „R“ položka nebo kalkulovaná cena „KC“ jako úprava ceníkové položky, je v soupisu prací u této položky ve sloupci kód položky uvedeno vedle čísla položky označení „R“ resp. „KC“ a v popisu položky je uveden obsah položky. Úplný popis položky dle cenové soustavy se v tomto případě použije přiměřeně.
Cenové a technické podmínky pro jednotlivé soupisy prací zpracované s použitím cenové soustavy ÚRS, pokud nejsou součástí soupisu prací, jsou na základě požadavků na zajištění dokumentace ze strany zadavatele uvedených v ustanovení §11 odst. 2) vyhlášky zpřístupněny pro potřeby veřejných zakázek na webu www.cs-urs.cz.
</t>
  </si>
  <si>
    <r>
      <t xml:space="preserve">(dále jen </t>
    </r>
    <r>
      <rPr>
        <i/>
        <sz val="11"/>
        <color indexed="8"/>
        <rFont val="Arial"/>
        <family val="2"/>
      </rPr>
      <t>„projektová dokumentace“</t>
    </r>
    <r>
      <rPr>
        <sz val="11"/>
        <color indexed="8"/>
        <rFont val="Arial"/>
        <family val="2"/>
      </rPr>
      <t>)</t>
    </r>
  </si>
  <si>
    <t>04/2016</t>
  </si>
  <si>
    <t>dřeviny okrasné listnaté (soupis dle kap. 3.1 technikcé zprávy - SO 801)</t>
  </si>
  <si>
    <t>02650</t>
  </si>
  <si>
    <t>02660</t>
  </si>
  <si>
    <t>dřeviny okrasné jehličnaté (soupis dle kap. 3.1 technikcé zprávy - SO 801)</t>
  </si>
  <si>
    <t>181101123r</t>
  </si>
  <si>
    <t>Úprava pozemku s rozpojením, přehrnutím (mísení ornice s Vapexem)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</si>
</sst>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5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6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Vogue"/>
      <family val="0"/>
    </font>
    <font>
      <sz val="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sz val="10"/>
      <name val="Calibri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17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60"/>
      <name val="Arial CE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b/>
      <sz val="16"/>
      <color indexed="10"/>
      <name val="Arial CE"/>
      <family val="2"/>
    </font>
    <font>
      <b/>
      <sz val="8"/>
      <color indexed="55"/>
      <name val="Trebuchet MS"/>
      <family val="2"/>
    </font>
    <font>
      <b/>
      <sz val="10"/>
      <color indexed="56"/>
      <name val="Trebuchet MS"/>
      <family val="2"/>
    </font>
    <font>
      <sz val="9"/>
      <color indexed="8"/>
      <name val="Trebuchet MS"/>
      <family val="2"/>
    </font>
    <font>
      <b/>
      <sz val="13"/>
      <color indexed="16"/>
      <name val="Arial"/>
      <family val="2"/>
    </font>
    <font>
      <sz val="10"/>
      <color indexed="30"/>
      <name val="Arial CE"/>
      <family val="2"/>
    </font>
    <font>
      <sz val="10"/>
      <color indexed="60"/>
      <name val="Arial CE"/>
      <family val="2"/>
    </font>
    <font>
      <sz val="10"/>
      <color indexed="8"/>
      <name val="Arial CE"/>
      <family val="0"/>
    </font>
    <font>
      <sz val="12"/>
      <color indexed="60"/>
      <name val="Arial CE"/>
      <family val="2"/>
    </font>
    <font>
      <b/>
      <sz val="12"/>
      <color indexed="30"/>
      <name val="Arial CE"/>
      <family val="2"/>
    </font>
    <font>
      <b/>
      <sz val="10"/>
      <color indexed="60"/>
      <name val="Arial CE"/>
      <family val="2"/>
    </font>
    <font>
      <b/>
      <sz val="10"/>
      <color indexed="30"/>
      <name val="Arial CE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sz val="10"/>
      <color rgb="FFFF0000"/>
      <name val="Arial CE"/>
      <family val="2"/>
    </font>
    <font>
      <sz val="10"/>
      <color rgb="FF0070C0"/>
      <name val="Arial CE"/>
      <family val="2"/>
    </font>
    <font>
      <sz val="10"/>
      <color theme="9" tint="-0.4999699890613556"/>
      <name val="Arial CE"/>
      <family val="2"/>
    </font>
    <font>
      <sz val="10"/>
      <color theme="1"/>
      <name val="Arial CE"/>
      <family val="0"/>
    </font>
    <font>
      <sz val="10"/>
      <color rgb="FFC00000"/>
      <name val="Arial CE"/>
      <family val="2"/>
    </font>
    <font>
      <sz val="12"/>
      <color theme="9" tint="-0.4999699890613556"/>
      <name val="Arial CE"/>
      <family val="2"/>
    </font>
    <font>
      <b/>
      <sz val="12"/>
      <color theme="9" tint="-0.4999699890613556"/>
      <name val="Arial CE"/>
      <family val="2"/>
    </font>
    <font>
      <b/>
      <sz val="12"/>
      <color rgb="FFFF0000"/>
      <name val="Arial CE"/>
      <family val="2"/>
    </font>
    <font>
      <b/>
      <sz val="12"/>
      <color rgb="FF0070C0"/>
      <name val="Arial CE"/>
      <family val="2"/>
    </font>
    <font>
      <b/>
      <sz val="10"/>
      <color theme="9" tint="-0.4999699890613556"/>
      <name val="Arial CE"/>
      <family val="2"/>
    </font>
    <font>
      <b/>
      <sz val="10"/>
      <color rgb="FFFF0000"/>
      <name val="Arial CE"/>
      <family val="2"/>
    </font>
    <font>
      <b/>
      <sz val="10"/>
      <color rgb="FF0070C0"/>
      <name val="Arial CE"/>
      <family val="2"/>
    </font>
    <font>
      <sz val="11"/>
      <color rgb="FF0070C0"/>
      <name val="Calibri"/>
      <family val="2"/>
    </font>
    <font>
      <b/>
      <sz val="16"/>
      <color rgb="FFFF0000"/>
      <name val="Arial CE"/>
      <family val="2"/>
    </font>
    <font>
      <b/>
      <sz val="10"/>
      <color rgb="FF003366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b/>
      <sz val="13"/>
      <color rgb="FF8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170" fontId="96" fillId="0" borderId="0" applyFont="0" applyFill="0" applyBorder="0" applyAlignment="0" applyProtection="0"/>
    <xf numFmtId="168" fontId="96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171" fontId="96" fillId="0" borderId="0" applyFont="0" applyFill="0" applyBorder="0" applyAlignment="0" applyProtection="0"/>
    <xf numFmtId="169" fontId="96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107" fillId="0" borderId="0" applyNumberFormat="0" applyFill="0" applyBorder="0" applyAlignment="0" applyProtection="0"/>
    <xf numFmtId="0" fontId="96" fillId="23" borderId="6" applyNumberFormat="0" applyFont="0" applyAlignment="0" applyProtection="0"/>
    <xf numFmtId="9" fontId="96" fillId="0" borderId="0" applyFont="0" applyFill="0" applyBorder="0" applyAlignment="0" applyProtection="0"/>
    <xf numFmtId="0" fontId="108" fillId="0" borderId="7" applyNumberFormat="0" applyFill="0" applyAlignment="0" applyProtection="0"/>
    <xf numFmtId="0" fontId="109" fillId="24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5" borderId="8" applyNumberFormat="0" applyAlignment="0" applyProtection="0"/>
    <xf numFmtId="0" fontId="112" fillId="26" borderId="8" applyNumberFormat="0" applyAlignment="0" applyProtection="0"/>
    <xf numFmtId="0" fontId="113" fillId="26" borderId="9" applyNumberFormat="0" applyAlignment="0" applyProtection="0"/>
    <xf numFmtId="0" fontId="114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586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1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17" fillId="0" borderId="0" xfId="0" applyFont="1" applyAlignment="1">
      <alignment horizontal="left" vertical="center"/>
    </xf>
    <xf numFmtId="0" fontId="11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18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11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115" fillId="0" borderId="13" xfId="0" applyFont="1" applyBorder="1" applyAlignment="1">
      <alignment vertical="center"/>
    </xf>
    <xf numFmtId="0" fontId="115" fillId="0" borderId="0" xfId="0" applyFont="1" applyBorder="1" applyAlignment="1">
      <alignment vertical="center"/>
    </xf>
    <xf numFmtId="0" fontId="115" fillId="0" borderId="0" xfId="0" applyFont="1" applyBorder="1" applyAlignment="1">
      <alignment horizontal="left" vertical="center"/>
    </xf>
    <xf numFmtId="0" fontId="115" fillId="0" borderId="0" xfId="0" applyFont="1" applyBorder="1" applyAlignment="1">
      <alignment horizontal="center" vertical="center"/>
    </xf>
    <xf numFmtId="0" fontId="115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12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12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12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118" fillId="0" borderId="30" xfId="0" applyFont="1" applyBorder="1" applyAlignment="1">
      <alignment horizontal="center" vertical="center" wrapText="1"/>
    </xf>
    <xf numFmtId="0" fontId="118" fillId="0" borderId="31" xfId="0" applyFont="1" applyBorder="1" applyAlignment="1">
      <alignment horizontal="center" vertical="center" wrapText="1"/>
    </xf>
    <xf numFmtId="0" fontId="118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122" fillId="0" borderId="0" xfId="0" applyFont="1" applyBorder="1" applyAlignment="1">
      <alignment horizontal="left" vertical="center"/>
    </xf>
    <xf numFmtId="0" fontId="122" fillId="0" borderId="0" xfId="0" applyFont="1" applyBorder="1" applyAlignment="1">
      <alignment vertical="center"/>
    </xf>
    <xf numFmtId="4" fontId="123" fillId="0" borderId="22" xfId="0" applyNumberFormat="1" applyFont="1" applyBorder="1" applyAlignment="1">
      <alignment vertical="center"/>
    </xf>
    <xf numFmtId="4" fontId="123" fillId="0" borderId="0" xfId="0" applyNumberFormat="1" applyFont="1" applyBorder="1" applyAlignment="1">
      <alignment vertical="center"/>
    </xf>
    <xf numFmtId="174" fontId="123" fillId="0" borderId="0" xfId="0" applyNumberFormat="1" applyFont="1" applyBorder="1" applyAlignment="1">
      <alignment vertical="center"/>
    </xf>
    <xf numFmtId="4" fontId="12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126" fillId="0" borderId="22" xfId="0" applyNumberFormat="1" applyFont="1" applyBorder="1" applyAlignment="1">
      <alignment vertical="center"/>
    </xf>
    <xf numFmtId="4" fontId="126" fillId="0" borderId="0" xfId="0" applyNumberFormat="1" applyFont="1" applyBorder="1" applyAlignment="1">
      <alignment vertical="center"/>
    </xf>
    <xf numFmtId="174" fontId="126" fillId="0" borderId="0" xfId="0" applyNumberFormat="1" applyFont="1" applyBorder="1" applyAlignment="1">
      <alignment vertical="center"/>
    </xf>
    <xf numFmtId="4" fontId="126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" fontId="121" fillId="0" borderId="22" xfId="0" applyNumberFormat="1" applyFont="1" applyBorder="1" applyAlignment="1">
      <alignment vertical="center"/>
    </xf>
    <xf numFmtId="4" fontId="121" fillId="0" borderId="0" xfId="0" applyNumberFormat="1" applyFont="1" applyBorder="1" applyAlignment="1">
      <alignment vertical="center"/>
    </xf>
    <xf numFmtId="174" fontId="121" fillId="0" borderId="0" xfId="0" applyNumberFormat="1" applyFont="1" applyBorder="1" applyAlignment="1">
      <alignment vertical="center"/>
    </xf>
    <xf numFmtId="4" fontId="121" fillId="0" borderId="2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121" fillId="0" borderId="24" xfId="0" applyNumberFormat="1" applyFont="1" applyBorder="1" applyAlignment="1">
      <alignment vertical="center"/>
    </xf>
    <xf numFmtId="4" fontId="121" fillId="0" borderId="25" xfId="0" applyNumberFormat="1" applyFont="1" applyBorder="1" applyAlignment="1">
      <alignment vertical="center"/>
    </xf>
    <xf numFmtId="174" fontId="121" fillId="0" borderId="25" xfId="0" applyNumberFormat="1" applyFont="1" applyBorder="1" applyAlignment="1">
      <alignment vertical="center"/>
    </xf>
    <xf numFmtId="4" fontId="121" fillId="0" borderId="26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2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128" fillId="0" borderId="0" xfId="36" applyFont="1" applyAlignment="1">
      <alignment horizontal="center" vertical="center"/>
    </xf>
    <xf numFmtId="0" fontId="116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29" fillId="33" borderId="0" xfId="0" applyFont="1" applyFill="1" applyAlignment="1" applyProtection="1">
      <alignment horizontal="left" vertical="center"/>
      <protection/>
    </xf>
    <xf numFmtId="0" fontId="130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14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14" fontId="15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justify"/>
      <protection/>
    </xf>
    <xf numFmtId="0" fontId="17" fillId="0" borderId="33" xfId="0" applyFont="1" applyBorder="1" applyAlignment="1" applyProtection="1">
      <alignment horizontal="justify" wrapText="1"/>
      <protection/>
    </xf>
    <xf numFmtId="0" fontId="17" fillId="0" borderId="34" xfId="0" applyFont="1" applyBorder="1" applyAlignment="1" applyProtection="1">
      <alignment horizontal="justify" wrapText="1"/>
      <protection/>
    </xf>
    <xf numFmtId="0" fontId="18" fillId="0" borderId="34" xfId="0" applyFont="1" applyBorder="1" applyAlignment="1" applyProtection="1">
      <alignment horizontal="justify" wrapText="1"/>
      <protection/>
    </xf>
    <xf numFmtId="0" fontId="17" fillId="0" borderId="35" xfId="0" applyFont="1" applyBorder="1" applyAlignment="1" applyProtection="1">
      <alignment horizontal="justify" wrapText="1"/>
      <protection/>
    </xf>
    <xf numFmtId="0" fontId="17" fillId="0" borderId="36" xfId="0" applyFont="1" applyBorder="1" applyAlignment="1" applyProtection="1">
      <alignment horizontal="justify" wrapText="1"/>
      <protection/>
    </xf>
    <xf numFmtId="0" fontId="18" fillId="0" borderId="36" xfId="0" applyFont="1" applyBorder="1" applyAlignment="1" applyProtection="1">
      <alignment horizontal="justify" wrapText="1"/>
      <protection/>
    </xf>
    <xf numFmtId="0" fontId="20" fillId="0" borderId="35" xfId="0" applyFont="1" applyBorder="1" applyAlignment="1" applyProtection="1">
      <alignment horizontal="justify" wrapText="1"/>
      <protection/>
    </xf>
    <xf numFmtId="0" fontId="20" fillId="0" borderId="36" xfId="0" applyFont="1" applyBorder="1" applyAlignment="1" applyProtection="1">
      <alignment horizontal="left" wrapText="1"/>
      <protection/>
    </xf>
    <xf numFmtId="0" fontId="20" fillId="0" borderId="36" xfId="0" applyFont="1" applyBorder="1" applyAlignment="1" applyProtection="1">
      <alignment horizontal="justify" wrapText="1"/>
      <protection/>
    </xf>
    <xf numFmtId="0" fontId="20" fillId="0" borderId="37" xfId="0" applyFont="1" applyBorder="1" applyAlignment="1" applyProtection="1">
      <alignment horizontal="justify" vertical="top" wrapText="1"/>
      <protection/>
    </xf>
    <xf numFmtId="0" fontId="20" fillId="0" borderId="0" xfId="0" applyFont="1" applyBorder="1" applyAlignment="1" applyProtection="1">
      <alignment horizontal="justify" wrapText="1"/>
      <protection/>
    </xf>
    <xf numFmtId="0" fontId="20" fillId="0" borderId="38" xfId="0" applyFont="1" applyBorder="1" applyAlignment="1" applyProtection="1">
      <alignment horizontal="justify" wrapText="1"/>
      <protection/>
    </xf>
    <xf numFmtId="0" fontId="23" fillId="0" borderId="39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wrapText="1"/>
      <protection/>
    </xf>
    <xf numFmtId="0" fontId="22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 vertical="top"/>
      <protection/>
    </xf>
    <xf numFmtId="0" fontId="13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31" fillId="0" borderId="0" xfId="0" applyFont="1" applyAlignment="1" applyProtection="1">
      <alignment wrapText="1"/>
      <protection/>
    </xf>
    <xf numFmtId="0" fontId="131" fillId="0" borderId="0" xfId="0" applyFont="1" applyAlignment="1" applyProtection="1">
      <alignment vertical="top" wrapText="1"/>
      <protection/>
    </xf>
    <xf numFmtId="49" fontId="131" fillId="0" borderId="0" xfId="0" applyNumberFormat="1" applyFont="1" applyAlignment="1" applyProtection="1">
      <alignment vertical="top" wrapText="1"/>
      <protection/>
    </xf>
    <xf numFmtId="0" fontId="132" fillId="0" borderId="0" xfId="0" applyFont="1" applyAlignment="1" applyProtection="1">
      <alignment vertical="top" wrapText="1"/>
      <protection/>
    </xf>
    <xf numFmtId="0" fontId="132" fillId="0" borderId="0" xfId="0" applyFont="1" applyAlignment="1" applyProtection="1">
      <alignment horizontal="left" vertical="top" wrapText="1"/>
      <protection/>
    </xf>
    <xf numFmtId="0" fontId="132" fillId="0" borderId="0" xfId="0" applyFont="1" applyAlignment="1" applyProtection="1">
      <alignment horizontal="justify" vertical="top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17" fillId="0" borderId="0" xfId="0" applyFont="1" applyAlignment="1" applyProtection="1">
      <alignment horizontal="left" vertical="center"/>
      <protection/>
    </xf>
    <xf numFmtId="0" fontId="118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1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5" fillId="0" borderId="0" xfId="0" applyFont="1" applyBorder="1" applyAlignment="1" applyProtection="1">
      <alignment horizontal="left" vertical="center"/>
      <protection/>
    </xf>
    <xf numFmtId="172" fontId="115" fillId="0" borderId="0" xfId="0" applyNumberFormat="1" applyFont="1" applyBorder="1" applyAlignment="1" applyProtection="1">
      <alignment vertical="center"/>
      <protection/>
    </xf>
    <xf numFmtId="0" fontId="115" fillId="0" borderId="0" xfId="0" applyFont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120" fillId="0" borderId="1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121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121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33" fillId="0" borderId="0" xfId="0" applyFont="1" applyBorder="1" applyAlignment="1" applyProtection="1">
      <alignment horizontal="left" vertical="center"/>
      <protection/>
    </xf>
    <xf numFmtId="0" fontId="134" fillId="0" borderId="13" xfId="0" applyFont="1" applyBorder="1" applyAlignment="1" applyProtection="1">
      <alignment vertical="center"/>
      <protection/>
    </xf>
    <xf numFmtId="0" fontId="134" fillId="0" borderId="0" xfId="0" applyFont="1" applyBorder="1" applyAlignment="1" applyProtection="1">
      <alignment vertical="center"/>
      <protection/>
    </xf>
    <xf numFmtId="0" fontId="134" fillId="0" borderId="0" xfId="0" applyFont="1" applyBorder="1" applyAlignment="1" applyProtection="1">
      <alignment horizontal="left" vertical="center"/>
      <protection/>
    </xf>
    <xf numFmtId="0" fontId="134" fillId="0" borderId="0" xfId="0" applyFont="1" applyBorder="1" applyAlignment="1" applyProtection="1">
      <alignment vertical="center"/>
      <protection/>
    </xf>
    <xf numFmtId="0" fontId="134" fillId="0" borderId="14" xfId="0" applyFont="1" applyBorder="1" applyAlignment="1" applyProtection="1">
      <alignment vertical="center"/>
      <protection/>
    </xf>
    <xf numFmtId="0" fontId="134" fillId="0" borderId="0" xfId="0" applyFont="1" applyAlignment="1" applyProtection="1">
      <alignment vertical="center"/>
      <protection/>
    </xf>
    <xf numFmtId="0" fontId="127" fillId="0" borderId="13" xfId="0" applyFont="1" applyBorder="1" applyAlignment="1" applyProtection="1">
      <alignment vertical="center"/>
      <protection/>
    </xf>
    <xf numFmtId="0" fontId="127" fillId="0" borderId="0" xfId="0" applyFont="1" applyBorder="1" applyAlignment="1" applyProtection="1">
      <alignment vertical="center"/>
      <protection/>
    </xf>
    <xf numFmtId="0" fontId="127" fillId="0" borderId="0" xfId="0" applyFont="1" applyBorder="1" applyAlignment="1" applyProtection="1">
      <alignment horizontal="left" vertical="center"/>
      <protection/>
    </xf>
    <xf numFmtId="0" fontId="127" fillId="0" borderId="0" xfId="0" applyFont="1" applyBorder="1" applyAlignment="1" applyProtection="1">
      <alignment vertical="center"/>
      <protection/>
    </xf>
    <xf numFmtId="0" fontId="127" fillId="0" borderId="14" xfId="0" applyFont="1" applyBorder="1" applyAlignment="1" applyProtection="1">
      <alignment vertical="center"/>
      <protection/>
    </xf>
    <xf numFmtId="0" fontId="127" fillId="0" borderId="0" xfId="0" applyFont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118" fillId="0" borderId="40" xfId="0" applyFont="1" applyBorder="1" applyAlignment="1" applyProtection="1">
      <alignment horizontal="center" vertical="center"/>
      <protection/>
    </xf>
    <xf numFmtId="0" fontId="122" fillId="35" borderId="0" xfId="0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18" fillId="0" borderId="30" xfId="0" applyFont="1" applyBorder="1" applyAlignment="1" applyProtection="1">
      <alignment horizontal="center" vertical="center" wrapText="1"/>
      <protection/>
    </xf>
    <xf numFmtId="0" fontId="118" fillId="0" borderId="31" xfId="0" applyFont="1" applyBorder="1" applyAlignment="1" applyProtection="1">
      <alignment horizontal="center" vertical="center" wrapText="1"/>
      <protection/>
    </xf>
    <xf numFmtId="0" fontId="118" fillId="0" borderId="32" xfId="0" applyFont="1" applyBorder="1" applyAlignment="1" applyProtection="1">
      <alignment horizontal="center" vertical="center" wrapText="1"/>
      <protection/>
    </xf>
    <xf numFmtId="0" fontId="122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174" fontId="135" fillId="0" borderId="20" xfId="0" applyNumberFormat="1" applyFont="1" applyBorder="1" applyAlignment="1" applyProtection="1">
      <alignment/>
      <protection/>
    </xf>
    <xf numFmtId="174" fontId="135" fillId="0" borderId="21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vertical="center"/>
      <protection/>
    </xf>
    <xf numFmtId="0" fontId="136" fillId="0" borderId="13" xfId="0" applyFont="1" applyBorder="1" applyAlignment="1" applyProtection="1">
      <alignment/>
      <protection/>
    </xf>
    <xf numFmtId="0" fontId="136" fillId="0" borderId="0" xfId="0" applyFont="1" applyBorder="1" applyAlignment="1" applyProtection="1">
      <alignment/>
      <protection/>
    </xf>
    <xf numFmtId="0" fontId="134" fillId="0" borderId="0" xfId="0" applyFont="1" applyBorder="1" applyAlignment="1" applyProtection="1">
      <alignment horizontal="left"/>
      <protection/>
    </xf>
    <xf numFmtId="0" fontId="136" fillId="0" borderId="14" xfId="0" applyFont="1" applyBorder="1" applyAlignment="1" applyProtection="1">
      <alignment/>
      <protection/>
    </xf>
    <xf numFmtId="0" fontId="136" fillId="0" borderId="0" xfId="0" applyFont="1" applyAlignment="1" applyProtection="1">
      <alignment/>
      <protection/>
    </xf>
    <xf numFmtId="0" fontId="136" fillId="0" borderId="22" xfId="0" applyFont="1" applyBorder="1" applyAlignment="1" applyProtection="1">
      <alignment/>
      <protection/>
    </xf>
    <xf numFmtId="174" fontId="136" fillId="0" borderId="0" xfId="0" applyNumberFormat="1" applyFont="1" applyBorder="1" applyAlignment="1" applyProtection="1">
      <alignment/>
      <protection/>
    </xf>
    <xf numFmtId="174" fontId="136" fillId="0" borderId="23" xfId="0" applyNumberFormat="1" applyFont="1" applyBorder="1" applyAlignment="1" applyProtection="1">
      <alignment/>
      <protection/>
    </xf>
    <xf numFmtId="0" fontId="136" fillId="0" borderId="0" xfId="0" applyFont="1" applyAlignment="1" applyProtection="1">
      <alignment horizontal="left"/>
      <protection/>
    </xf>
    <xf numFmtId="0" fontId="136" fillId="0" borderId="0" xfId="0" applyFont="1" applyAlignment="1" applyProtection="1">
      <alignment horizontal="center"/>
      <protection/>
    </xf>
    <xf numFmtId="4" fontId="136" fillId="0" borderId="0" xfId="0" applyNumberFormat="1" applyFont="1" applyAlignment="1" applyProtection="1">
      <alignment vertical="center"/>
      <protection/>
    </xf>
    <xf numFmtId="0" fontId="127" fillId="0" borderId="0" xfId="0" applyFont="1" applyBorder="1" applyAlignment="1" applyProtection="1">
      <alignment horizontal="left"/>
      <protection/>
    </xf>
    <xf numFmtId="0" fontId="4" fillId="0" borderId="40" xfId="0" applyFont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175" fontId="4" fillId="0" borderId="40" xfId="0" applyNumberFormat="1" applyFont="1" applyBorder="1" applyAlignment="1" applyProtection="1">
      <alignment vertical="center"/>
      <protection/>
    </xf>
    <xf numFmtId="0" fontId="115" fillId="0" borderId="40" xfId="0" applyFont="1" applyBorder="1" applyAlignment="1" applyProtection="1">
      <alignment horizontal="left" vertical="center"/>
      <protection/>
    </xf>
    <xf numFmtId="0" fontId="115" fillId="0" borderId="0" xfId="0" applyFont="1" applyBorder="1" applyAlignment="1" applyProtection="1">
      <alignment horizontal="center" vertical="center"/>
      <protection/>
    </xf>
    <xf numFmtId="174" fontId="115" fillId="0" borderId="0" xfId="0" applyNumberFormat="1" applyFont="1" applyBorder="1" applyAlignment="1" applyProtection="1">
      <alignment vertical="center"/>
      <protection/>
    </xf>
    <xf numFmtId="174" fontId="115" fillId="0" borderId="23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137" fillId="0" borderId="13" xfId="0" applyFont="1" applyBorder="1" applyAlignment="1" applyProtection="1">
      <alignment vertical="center"/>
      <protection/>
    </xf>
    <xf numFmtId="0" fontId="137" fillId="0" borderId="0" xfId="0" applyFont="1" applyBorder="1" applyAlignment="1" applyProtection="1">
      <alignment vertical="center"/>
      <protection/>
    </xf>
    <xf numFmtId="0" fontId="137" fillId="0" borderId="0" xfId="0" applyFont="1" applyBorder="1" applyAlignment="1" applyProtection="1">
      <alignment horizontal="left" vertical="center"/>
      <protection/>
    </xf>
    <xf numFmtId="0" fontId="137" fillId="0" borderId="0" xfId="0" applyFont="1" applyBorder="1" applyAlignment="1" applyProtection="1">
      <alignment vertical="center"/>
      <protection/>
    </xf>
    <xf numFmtId="0" fontId="137" fillId="0" borderId="14" xfId="0" applyFont="1" applyBorder="1" applyAlignment="1" applyProtection="1">
      <alignment vertical="center"/>
      <protection/>
    </xf>
    <xf numFmtId="0" fontId="137" fillId="0" borderId="0" xfId="0" applyFont="1" applyAlignment="1" applyProtection="1">
      <alignment vertical="center"/>
      <protection/>
    </xf>
    <xf numFmtId="0" fontId="137" fillId="0" borderId="22" xfId="0" applyFont="1" applyBorder="1" applyAlignment="1" applyProtection="1">
      <alignment vertical="center"/>
      <protection/>
    </xf>
    <xf numFmtId="0" fontId="137" fillId="0" borderId="23" xfId="0" applyFont="1" applyBorder="1" applyAlignment="1" applyProtection="1">
      <alignment vertical="center"/>
      <protection/>
    </xf>
    <xf numFmtId="0" fontId="137" fillId="0" borderId="0" xfId="0" applyFont="1" applyAlignment="1" applyProtection="1">
      <alignment horizontal="left" vertical="center"/>
      <protection/>
    </xf>
    <xf numFmtId="0" fontId="138" fillId="0" borderId="13" xfId="0" applyFont="1" applyBorder="1" applyAlignment="1" applyProtection="1">
      <alignment vertical="center"/>
      <protection/>
    </xf>
    <xf numFmtId="0" fontId="138" fillId="0" borderId="0" xfId="0" applyFont="1" applyBorder="1" applyAlignment="1" applyProtection="1">
      <alignment vertical="center"/>
      <protection/>
    </xf>
    <xf numFmtId="0" fontId="138" fillId="0" borderId="0" xfId="0" applyFont="1" applyBorder="1" applyAlignment="1" applyProtection="1">
      <alignment horizontal="left" vertical="center"/>
      <protection/>
    </xf>
    <xf numFmtId="0" fontId="138" fillId="0" borderId="0" xfId="0" applyFont="1" applyBorder="1" applyAlignment="1" applyProtection="1">
      <alignment vertical="center"/>
      <protection/>
    </xf>
    <xf numFmtId="175" fontId="138" fillId="0" borderId="0" xfId="0" applyNumberFormat="1" applyFont="1" applyBorder="1" applyAlignment="1" applyProtection="1">
      <alignment vertical="center"/>
      <protection/>
    </xf>
    <xf numFmtId="0" fontId="138" fillId="0" borderId="14" xfId="0" applyFont="1" applyBorder="1" applyAlignment="1" applyProtection="1">
      <alignment vertical="center"/>
      <protection/>
    </xf>
    <xf numFmtId="0" fontId="138" fillId="0" borderId="0" xfId="0" applyFont="1" applyAlignment="1" applyProtection="1">
      <alignment vertical="center"/>
      <protection/>
    </xf>
    <xf numFmtId="0" fontId="138" fillId="0" borderId="22" xfId="0" applyFont="1" applyBorder="1" applyAlignment="1" applyProtection="1">
      <alignment vertical="center"/>
      <protection/>
    </xf>
    <xf numFmtId="0" fontId="138" fillId="0" borderId="23" xfId="0" applyFont="1" applyBorder="1" applyAlignment="1" applyProtection="1">
      <alignment vertical="center"/>
      <protection/>
    </xf>
    <xf numFmtId="0" fontId="138" fillId="0" borderId="0" xfId="0" applyFont="1" applyAlignment="1" applyProtection="1">
      <alignment horizontal="left" vertical="center"/>
      <protection/>
    </xf>
    <xf numFmtId="0" fontId="139" fillId="0" borderId="13" xfId="0" applyFont="1" applyBorder="1" applyAlignment="1" applyProtection="1">
      <alignment vertical="center"/>
      <protection/>
    </xf>
    <xf numFmtId="0" fontId="139" fillId="0" borderId="0" xfId="0" applyFont="1" applyBorder="1" applyAlignment="1" applyProtection="1">
      <alignment vertical="center"/>
      <protection/>
    </xf>
    <xf numFmtId="0" fontId="139" fillId="0" borderId="0" xfId="0" applyFont="1" applyBorder="1" applyAlignment="1" applyProtection="1">
      <alignment horizontal="left" vertical="center"/>
      <protection/>
    </xf>
    <xf numFmtId="0" fontId="139" fillId="0" borderId="0" xfId="0" applyFont="1" applyBorder="1" applyAlignment="1" applyProtection="1">
      <alignment vertical="center"/>
      <protection/>
    </xf>
    <xf numFmtId="175" fontId="139" fillId="0" borderId="0" xfId="0" applyNumberFormat="1" applyFont="1" applyBorder="1" applyAlignment="1" applyProtection="1">
      <alignment vertical="center"/>
      <protection/>
    </xf>
    <xf numFmtId="0" fontId="139" fillId="0" borderId="14" xfId="0" applyFont="1" applyBorder="1" applyAlignment="1" applyProtection="1">
      <alignment vertical="center"/>
      <protection/>
    </xf>
    <xf numFmtId="0" fontId="139" fillId="0" borderId="0" xfId="0" applyFont="1" applyAlignment="1" applyProtection="1">
      <alignment vertical="center"/>
      <protection/>
    </xf>
    <xf numFmtId="0" fontId="139" fillId="0" borderId="22" xfId="0" applyFont="1" applyBorder="1" applyAlignment="1" applyProtection="1">
      <alignment vertical="center"/>
      <protection/>
    </xf>
    <xf numFmtId="0" fontId="139" fillId="0" borderId="23" xfId="0" applyFont="1" applyBorder="1" applyAlignment="1" applyProtection="1">
      <alignment vertical="center"/>
      <protection/>
    </xf>
    <xf numFmtId="0" fontId="139" fillId="0" borderId="0" xfId="0" applyFont="1" applyAlignment="1" applyProtection="1">
      <alignment horizontal="left" vertical="center"/>
      <protection/>
    </xf>
    <xf numFmtId="0" fontId="140" fillId="0" borderId="40" xfId="0" applyFont="1" applyBorder="1" applyAlignment="1" applyProtection="1">
      <alignment horizontal="center" vertical="center"/>
      <protection/>
    </xf>
    <xf numFmtId="49" fontId="140" fillId="0" borderId="40" xfId="0" applyNumberFormat="1" applyFont="1" applyBorder="1" applyAlignment="1" applyProtection="1">
      <alignment horizontal="left" vertical="center" wrapText="1"/>
      <protection/>
    </xf>
    <xf numFmtId="0" fontId="140" fillId="0" borderId="40" xfId="0" applyFont="1" applyBorder="1" applyAlignment="1" applyProtection="1">
      <alignment horizontal="center" vertical="center" wrapText="1"/>
      <protection/>
    </xf>
    <xf numFmtId="175" fontId="140" fillId="0" borderId="40" xfId="0" applyNumberFormat="1" applyFont="1" applyBorder="1" applyAlignment="1" applyProtection="1">
      <alignment vertical="center"/>
      <protection/>
    </xf>
    <xf numFmtId="0" fontId="115" fillId="0" borderId="25" xfId="0" applyFont="1" applyBorder="1" applyAlignment="1" applyProtection="1">
      <alignment horizontal="center" vertical="center"/>
      <protection/>
    </xf>
    <xf numFmtId="174" fontId="115" fillId="0" borderId="25" xfId="0" applyNumberFormat="1" applyFont="1" applyBorder="1" applyAlignment="1" applyProtection="1">
      <alignment vertical="center"/>
      <protection/>
    </xf>
    <xf numFmtId="174" fontId="115" fillId="0" borderId="26" xfId="0" applyNumberFormat="1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6" fillId="0" borderId="0" xfId="0" applyFont="1" applyFill="1" applyAlignment="1" applyProtection="1">
      <alignment/>
      <protection/>
    </xf>
    <xf numFmtId="175" fontId="4" fillId="0" borderId="40" xfId="0" applyNumberFormat="1" applyFont="1" applyBorder="1" applyAlignment="1" applyProtection="1">
      <alignment horizontal="right"/>
      <protection/>
    </xf>
    <xf numFmtId="0" fontId="139" fillId="0" borderId="24" xfId="0" applyFont="1" applyBorder="1" applyAlignment="1" applyProtection="1">
      <alignment vertical="center"/>
      <protection/>
    </xf>
    <xf numFmtId="0" fontId="139" fillId="0" borderId="25" xfId="0" applyFont="1" applyBorder="1" applyAlignment="1" applyProtection="1">
      <alignment vertical="center"/>
      <protection/>
    </xf>
    <xf numFmtId="0" fontId="139" fillId="0" borderId="26" xfId="0" applyFont="1" applyBorder="1" applyAlignment="1" applyProtection="1">
      <alignment vertical="center"/>
      <protection/>
    </xf>
    <xf numFmtId="4" fontId="141" fillId="13" borderId="36" xfId="0" applyNumberFormat="1" applyFont="1" applyFill="1" applyBorder="1" applyAlignment="1" applyProtection="1">
      <alignment/>
      <protection locked="0"/>
    </xf>
    <xf numFmtId="4" fontId="142" fillId="13" borderId="36" xfId="0" applyNumberFormat="1" applyFont="1" applyFill="1" applyBorder="1" applyAlignment="1" applyProtection="1">
      <alignment/>
      <protection locked="0"/>
    </xf>
    <xf numFmtId="4" fontId="143" fillId="13" borderId="36" xfId="0" applyNumberFormat="1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4" fillId="0" borderId="43" xfId="0" applyFont="1" applyFill="1" applyBorder="1" applyAlignment="1" applyProtection="1">
      <alignment horizontal="center" vertical="center"/>
      <protection/>
    </xf>
    <xf numFmtId="0" fontId="144" fillId="0" borderId="44" xfId="0" applyFont="1" applyFill="1" applyBorder="1" applyAlignment="1" applyProtection="1">
      <alignment horizontal="center" vertical="center"/>
      <protection/>
    </xf>
    <xf numFmtId="0" fontId="27" fillId="0" borderId="45" xfId="0" applyFon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/>
      <protection/>
    </xf>
    <xf numFmtId="0" fontId="143" fillId="0" borderId="45" xfId="0" applyFont="1" applyFill="1" applyBorder="1" applyAlignment="1" applyProtection="1">
      <alignment horizontal="center"/>
      <protection/>
    </xf>
    <xf numFmtId="0" fontId="143" fillId="0" borderId="45" xfId="0" applyFont="1" applyBorder="1" applyAlignment="1" applyProtection="1">
      <alignment horizontal="center"/>
      <protection/>
    </xf>
    <xf numFmtId="0" fontId="141" fillId="0" borderId="45" xfId="0" applyFont="1" applyFill="1" applyBorder="1" applyAlignment="1" applyProtection="1">
      <alignment horizontal="center"/>
      <protection/>
    </xf>
    <xf numFmtId="0" fontId="28" fillId="0" borderId="45" xfId="0" applyFont="1" applyFill="1" applyBorder="1" applyAlignment="1" applyProtection="1">
      <alignment horizontal="center"/>
      <protection/>
    </xf>
    <xf numFmtId="0" fontId="142" fillId="0" borderId="45" xfId="0" applyFont="1" applyFill="1" applyBorder="1" applyAlignment="1" applyProtection="1">
      <alignment horizontal="center"/>
      <protection/>
    </xf>
    <xf numFmtId="0" fontId="29" fillId="0" borderId="46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27" fillId="0" borderId="34" xfId="0" applyFont="1" applyFill="1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141" fillId="0" borderId="34" xfId="0" applyFont="1" applyFill="1" applyBorder="1" applyAlignment="1" applyProtection="1">
      <alignment horizontal="center"/>
      <protection/>
    </xf>
    <xf numFmtId="0" fontId="28" fillId="0" borderId="34" xfId="0" applyFont="1" applyFill="1" applyBorder="1" applyAlignment="1" applyProtection="1">
      <alignment horizontal="center"/>
      <protection/>
    </xf>
    <xf numFmtId="0" fontId="142" fillId="0" borderId="34" xfId="0" applyFont="1" applyFill="1" applyBorder="1" applyAlignment="1" applyProtection="1">
      <alignment horizontal="center"/>
      <protection/>
    </xf>
    <xf numFmtId="0" fontId="29" fillId="0" borderId="48" xfId="0" applyFont="1" applyFill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30" fillId="0" borderId="36" xfId="0" applyFont="1" applyFill="1" applyBorder="1" applyAlignment="1" applyProtection="1">
      <alignment horizontal="left"/>
      <protection/>
    </xf>
    <xf numFmtId="0" fontId="0" fillId="0" borderId="36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 horizontal="left"/>
      <protection/>
    </xf>
    <xf numFmtId="4" fontId="143" fillId="0" borderId="36" xfId="0" applyNumberFormat="1" applyFont="1" applyFill="1" applyBorder="1" applyAlignment="1" applyProtection="1">
      <alignment/>
      <protection/>
    </xf>
    <xf numFmtId="4" fontId="28" fillId="0" borderId="36" xfId="0" applyNumberFormat="1" applyFont="1" applyFill="1" applyBorder="1" applyAlignment="1" applyProtection="1">
      <alignment/>
      <protection/>
    </xf>
    <xf numFmtId="4" fontId="142" fillId="0" borderId="36" xfId="0" applyNumberFormat="1" applyFont="1" applyFill="1" applyBorder="1" applyAlignment="1" applyProtection="1">
      <alignment/>
      <protection/>
    </xf>
    <xf numFmtId="4" fontId="29" fillId="0" borderId="50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 horizontal="center" vertical="center"/>
      <protection/>
    </xf>
    <xf numFmtId="2" fontId="145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2" fontId="141" fillId="0" borderId="36" xfId="0" applyNumberFormat="1" applyFont="1" applyFill="1" applyBorder="1" applyAlignment="1" applyProtection="1">
      <alignment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30" fillId="0" borderId="53" xfId="0" applyFont="1" applyFill="1" applyBorder="1" applyAlignment="1" applyProtection="1">
      <alignment horizontal="left"/>
      <protection/>
    </xf>
    <xf numFmtId="0" fontId="0" fillId="0" borderId="53" xfId="0" applyFill="1" applyBorder="1" applyAlignment="1" applyProtection="1">
      <alignment/>
      <protection/>
    </xf>
    <xf numFmtId="4" fontId="143" fillId="0" borderId="53" xfId="0" applyNumberFormat="1" applyFont="1" applyFill="1" applyBorder="1" applyAlignment="1" applyProtection="1">
      <alignment/>
      <protection/>
    </xf>
    <xf numFmtId="4" fontId="28" fillId="0" borderId="53" xfId="0" applyNumberFormat="1" applyFont="1" applyFill="1" applyBorder="1" applyAlignment="1" applyProtection="1">
      <alignment/>
      <protection/>
    </xf>
    <xf numFmtId="4" fontId="142" fillId="0" borderId="53" xfId="0" applyNumberFormat="1" applyFont="1" applyFill="1" applyBorder="1" applyAlignment="1" applyProtection="1">
      <alignment/>
      <protection/>
    </xf>
    <xf numFmtId="4" fontId="29" fillId="0" borderId="39" xfId="0" applyNumberFormat="1" applyFont="1" applyFill="1" applyBorder="1" applyAlignment="1" applyProtection="1">
      <alignment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27" fillId="0" borderId="36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 horizontal="left"/>
      <protection/>
    </xf>
    <xf numFmtId="4" fontId="143" fillId="0" borderId="34" xfId="0" applyNumberFormat="1" applyFont="1" applyFill="1" applyBorder="1" applyAlignment="1" applyProtection="1">
      <alignment/>
      <protection/>
    </xf>
    <xf numFmtId="2" fontId="141" fillId="0" borderId="34" xfId="0" applyNumberFormat="1" applyFont="1" applyFill="1" applyBorder="1" applyAlignment="1" applyProtection="1">
      <alignment/>
      <protection/>
    </xf>
    <xf numFmtId="4" fontId="28" fillId="0" borderId="34" xfId="0" applyNumberFormat="1" applyFont="1" applyFill="1" applyBorder="1" applyAlignment="1" applyProtection="1">
      <alignment/>
      <protection/>
    </xf>
    <xf numFmtId="4" fontId="142" fillId="0" borderId="34" xfId="0" applyNumberFormat="1" applyFont="1" applyFill="1" applyBorder="1" applyAlignment="1" applyProtection="1">
      <alignment/>
      <protection/>
    </xf>
    <xf numFmtId="4" fontId="29" fillId="0" borderId="48" xfId="0" applyNumberFormat="1" applyFont="1" applyFill="1" applyBorder="1" applyAlignment="1" applyProtection="1">
      <alignment/>
      <protection/>
    </xf>
    <xf numFmtId="0" fontId="0" fillId="0" borderId="53" xfId="0" applyFill="1" applyBorder="1" applyAlignment="1" applyProtection="1">
      <alignment horizontal="left"/>
      <protection/>
    </xf>
    <xf numFmtId="2" fontId="141" fillId="0" borderId="53" xfId="0" applyNumberFormat="1" applyFont="1" applyFill="1" applyBorder="1" applyAlignment="1" applyProtection="1">
      <alignment/>
      <protection/>
    </xf>
    <xf numFmtId="0" fontId="26" fillId="0" borderId="34" xfId="0" applyFont="1" applyFill="1" applyBorder="1" applyAlignment="1" applyProtection="1">
      <alignment horizontal="left"/>
      <protection/>
    </xf>
    <xf numFmtId="0" fontId="0" fillId="0" borderId="55" xfId="0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/>
    </xf>
    <xf numFmtId="0" fontId="0" fillId="0" borderId="55" xfId="0" applyFill="1" applyBorder="1" applyAlignment="1" applyProtection="1">
      <alignment horizontal="left"/>
      <protection/>
    </xf>
    <xf numFmtId="4" fontId="0" fillId="0" borderId="0" xfId="0" applyNumberFormat="1" applyFill="1" applyAlignment="1" applyProtection="1">
      <alignment horizontal="center" vertical="center"/>
      <protection/>
    </xf>
    <xf numFmtId="0" fontId="30" fillId="0" borderId="55" xfId="0" applyFont="1" applyFill="1" applyBorder="1" applyAlignment="1" applyProtection="1">
      <alignment/>
      <protection/>
    </xf>
    <xf numFmtId="0" fontId="30" fillId="0" borderId="55" xfId="0" applyFont="1" applyFill="1" applyBorder="1" applyAlignment="1" applyProtection="1">
      <alignment horizontal="left"/>
      <protection/>
    </xf>
    <xf numFmtId="0" fontId="30" fillId="0" borderId="36" xfId="0" applyFont="1" applyFill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30" fillId="0" borderId="53" xfId="0" applyFont="1" applyFill="1" applyBorder="1" applyAlignment="1" applyProtection="1">
      <alignment/>
      <protection/>
    </xf>
    <xf numFmtId="0" fontId="30" fillId="0" borderId="34" xfId="0" applyFont="1" applyFill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/>
      <protection/>
    </xf>
    <xf numFmtId="0" fontId="26" fillId="0" borderId="53" xfId="0" applyFont="1" applyFill="1" applyBorder="1" applyAlignment="1" applyProtection="1">
      <alignment horizontal="left"/>
      <protection/>
    </xf>
    <xf numFmtId="0" fontId="25" fillId="0" borderId="36" xfId="0" applyFont="1" applyFill="1" applyBorder="1" applyAlignment="1" applyProtection="1">
      <alignment/>
      <protection/>
    </xf>
    <xf numFmtId="0" fontId="33" fillId="0" borderId="36" xfId="0" applyFont="1" applyFill="1" applyBorder="1" applyAlignment="1" applyProtection="1">
      <alignment/>
      <protection/>
    </xf>
    <xf numFmtId="0" fontId="33" fillId="0" borderId="36" xfId="0" applyFont="1" applyFill="1" applyBorder="1" applyAlignment="1" applyProtection="1">
      <alignment horizontal="left"/>
      <protection/>
    </xf>
    <xf numFmtId="4" fontId="146" fillId="0" borderId="36" xfId="0" applyNumberFormat="1" applyFont="1" applyFill="1" applyBorder="1" applyAlignment="1" applyProtection="1">
      <alignment/>
      <protection/>
    </xf>
    <xf numFmtId="4" fontId="147" fillId="0" borderId="36" xfId="0" applyNumberFormat="1" applyFont="1" applyFill="1" applyBorder="1" applyAlignment="1" applyProtection="1">
      <alignment/>
      <protection/>
    </xf>
    <xf numFmtId="2" fontId="148" fillId="0" borderId="36" xfId="0" applyNumberFormat="1" applyFont="1" applyFill="1" applyBorder="1" applyAlignment="1" applyProtection="1">
      <alignment/>
      <protection/>
    </xf>
    <xf numFmtId="4" fontId="34" fillId="0" borderId="36" xfId="0" applyNumberFormat="1" applyFont="1" applyFill="1" applyBorder="1" applyAlignment="1" applyProtection="1">
      <alignment/>
      <protection/>
    </xf>
    <xf numFmtId="4" fontId="149" fillId="0" borderId="36" xfId="0" applyNumberFormat="1" applyFont="1" applyFill="1" applyBorder="1" applyAlignment="1" applyProtection="1">
      <alignment/>
      <protection/>
    </xf>
    <xf numFmtId="4" fontId="35" fillId="0" borderId="50" xfId="0" applyNumberFormat="1" applyFont="1" applyFill="1" applyBorder="1" applyAlignment="1" applyProtection="1">
      <alignment/>
      <protection/>
    </xf>
    <xf numFmtId="0" fontId="27" fillId="0" borderId="53" xfId="0" applyFont="1" applyFill="1" applyBorder="1" applyAlignment="1" applyProtection="1">
      <alignment/>
      <protection/>
    </xf>
    <xf numFmtId="4" fontId="150" fillId="0" borderId="53" xfId="0" applyNumberFormat="1" applyFont="1" applyFill="1" applyBorder="1" applyAlignment="1" applyProtection="1">
      <alignment/>
      <protection/>
    </xf>
    <xf numFmtId="2" fontId="151" fillId="0" borderId="53" xfId="0" applyNumberFormat="1" applyFont="1" applyFill="1" applyBorder="1" applyAlignment="1" applyProtection="1">
      <alignment/>
      <protection/>
    </xf>
    <xf numFmtId="4" fontId="36" fillId="0" borderId="53" xfId="0" applyNumberFormat="1" applyFont="1" applyFill="1" applyBorder="1" applyAlignment="1" applyProtection="1">
      <alignment/>
      <protection/>
    </xf>
    <xf numFmtId="4" fontId="152" fillId="0" borderId="53" xfId="0" applyNumberFormat="1" applyFont="1" applyFill="1" applyBorder="1" applyAlignment="1" applyProtection="1">
      <alignment/>
      <protection/>
    </xf>
    <xf numFmtId="4" fontId="37" fillId="0" borderId="39" xfId="0" applyNumberFormat="1" applyFont="1" applyFill="1" applyBorder="1" applyAlignment="1" applyProtection="1">
      <alignment/>
      <protection/>
    </xf>
    <xf numFmtId="4" fontId="150" fillId="0" borderId="34" xfId="0" applyNumberFormat="1" applyFont="1" applyFill="1" applyBorder="1" applyAlignment="1" applyProtection="1">
      <alignment/>
      <protection/>
    </xf>
    <xf numFmtId="2" fontId="151" fillId="0" borderId="34" xfId="0" applyNumberFormat="1" applyFont="1" applyFill="1" applyBorder="1" applyAlignment="1" applyProtection="1">
      <alignment/>
      <protection/>
    </xf>
    <xf numFmtId="4" fontId="36" fillId="0" borderId="34" xfId="0" applyNumberFormat="1" applyFont="1" applyFill="1" applyBorder="1" applyAlignment="1" applyProtection="1">
      <alignment/>
      <protection/>
    </xf>
    <xf numFmtId="4" fontId="152" fillId="0" borderId="34" xfId="0" applyNumberFormat="1" applyFont="1" applyFill="1" applyBorder="1" applyAlignment="1" applyProtection="1">
      <alignment/>
      <protection/>
    </xf>
    <xf numFmtId="4" fontId="37" fillId="0" borderId="48" xfId="0" applyNumberFormat="1" applyFont="1" applyFill="1" applyBorder="1" applyAlignment="1" applyProtection="1">
      <alignment/>
      <protection/>
    </xf>
    <xf numFmtId="2" fontId="28" fillId="0" borderId="36" xfId="0" applyNumberFormat="1" applyFont="1" applyFill="1" applyBorder="1" applyAlignment="1" applyProtection="1">
      <alignment/>
      <protection/>
    </xf>
    <xf numFmtId="4" fontId="143" fillId="0" borderId="36" xfId="0" applyNumberFormat="1" applyFont="1" applyFill="1" applyBorder="1" applyAlignment="1" applyProtection="1">
      <alignment/>
      <protection/>
    </xf>
    <xf numFmtId="4" fontId="28" fillId="36" borderId="36" xfId="0" applyNumberFormat="1" applyFont="1" applyFill="1" applyBorder="1" applyAlignment="1" applyProtection="1">
      <alignment/>
      <protection/>
    </xf>
    <xf numFmtId="2" fontId="142" fillId="0" borderId="36" xfId="0" applyNumberFormat="1" applyFont="1" applyFill="1" applyBorder="1" applyAlignment="1" applyProtection="1">
      <alignment/>
      <protection/>
    </xf>
    <xf numFmtId="4" fontId="142" fillId="36" borderId="36" xfId="0" applyNumberFormat="1" applyFont="1" applyFill="1" applyBorder="1" applyAlignment="1" applyProtection="1">
      <alignment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26" fillId="0" borderId="36" xfId="0" applyFont="1" applyFill="1" applyBorder="1" applyAlignment="1" applyProtection="1">
      <alignment horizontal="left"/>
      <protection/>
    </xf>
    <xf numFmtId="4" fontId="143" fillId="0" borderId="55" xfId="0" applyNumberFormat="1" applyFont="1" applyFill="1" applyBorder="1" applyAlignment="1" applyProtection="1">
      <alignment/>
      <protection/>
    </xf>
    <xf numFmtId="2" fontId="141" fillId="0" borderId="55" xfId="0" applyNumberFormat="1" applyFont="1" applyFill="1" applyBorder="1" applyAlignment="1" applyProtection="1">
      <alignment/>
      <protection/>
    </xf>
    <xf numFmtId="4" fontId="28" fillId="0" borderId="55" xfId="0" applyNumberFormat="1" applyFont="1" applyFill="1" applyBorder="1" applyAlignment="1" applyProtection="1">
      <alignment/>
      <protection/>
    </xf>
    <xf numFmtId="4" fontId="142" fillId="0" borderId="55" xfId="0" applyNumberFormat="1" applyFont="1" applyFill="1" applyBorder="1" applyAlignment="1" applyProtection="1">
      <alignment/>
      <protection/>
    </xf>
    <xf numFmtId="4" fontId="29" fillId="0" borderId="59" xfId="0" applyNumberFormat="1" applyFont="1" applyFill="1" applyBorder="1" applyAlignment="1" applyProtection="1">
      <alignment/>
      <protection/>
    </xf>
    <xf numFmtId="0" fontId="30" fillId="0" borderId="55" xfId="0" applyFont="1" applyBorder="1" applyAlignment="1" applyProtection="1">
      <alignment/>
      <protection/>
    </xf>
    <xf numFmtId="0" fontId="30" fillId="0" borderId="53" xfId="0" applyFon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30" fillId="0" borderId="55" xfId="0" applyFont="1" applyBorder="1" applyAlignment="1" applyProtection="1">
      <alignment/>
      <protection/>
    </xf>
    <xf numFmtId="0" fontId="30" fillId="0" borderId="53" xfId="0" applyFont="1" applyBorder="1" applyAlignment="1" applyProtection="1">
      <alignment/>
      <protection/>
    </xf>
    <xf numFmtId="0" fontId="27" fillId="0" borderId="34" xfId="0" applyFont="1" applyBorder="1" applyAlignment="1" applyProtection="1">
      <alignment/>
      <protection/>
    </xf>
    <xf numFmtId="2" fontId="28" fillId="0" borderId="34" xfId="0" applyNumberFormat="1" applyFont="1" applyFill="1" applyBorder="1" applyAlignment="1" applyProtection="1">
      <alignment/>
      <protection/>
    </xf>
    <xf numFmtId="4" fontId="143" fillId="0" borderId="34" xfId="0" applyNumberFormat="1" applyFont="1" applyFill="1" applyBorder="1" applyAlignment="1" applyProtection="1">
      <alignment/>
      <protection/>
    </xf>
    <xf numFmtId="2" fontId="142" fillId="0" borderId="34" xfId="0" applyNumberFormat="1" applyFont="1" applyFill="1" applyBorder="1" applyAlignment="1" applyProtection="1">
      <alignment/>
      <protection/>
    </xf>
    <xf numFmtId="0" fontId="27" fillId="0" borderId="36" xfId="0" applyFont="1" applyFill="1" applyBorder="1" applyAlignment="1" applyProtection="1">
      <alignment/>
      <protection/>
    </xf>
    <xf numFmtId="2" fontId="28" fillId="0" borderId="55" xfId="0" applyNumberFormat="1" applyFont="1" applyFill="1" applyBorder="1" applyAlignment="1" applyProtection="1">
      <alignment/>
      <protection/>
    </xf>
    <xf numFmtId="4" fontId="143" fillId="0" borderId="55" xfId="0" applyNumberFormat="1" applyFont="1" applyFill="1" applyBorder="1" applyAlignment="1" applyProtection="1">
      <alignment/>
      <protection/>
    </xf>
    <xf numFmtId="2" fontId="142" fillId="0" borderId="55" xfId="0" applyNumberFormat="1" applyFont="1" applyFill="1" applyBorder="1" applyAlignment="1" applyProtection="1">
      <alignment/>
      <protection/>
    </xf>
    <xf numFmtId="0" fontId="30" fillId="0" borderId="36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2" fontId="142" fillId="0" borderId="53" xfId="0" applyNumberFormat="1" applyFont="1" applyFill="1" applyBorder="1" applyAlignment="1" applyProtection="1">
      <alignment/>
      <protection/>
    </xf>
    <xf numFmtId="4" fontId="150" fillId="0" borderId="34" xfId="0" applyNumberFormat="1" applyFont="1" applyFill="1" applyBorder="1" applyAlignment="1" applyProtection="1">
      <alignment/>
      <protection/>
    </xf>
    <xf numFmtId="4" fontId="36" fillId="0" borderId="34" xfId="0" applyNumberFormat="1" applyFont="1" applyFill="1" applyBorder="1" applyAlignment="1" applyProtection="1">
      <alignment/>
      <protection/>
    </xf>
    <xf numFmtId="2" fontId="152" fillId="0" borderId="34" xfId="0" applyNumberFormat="1" applyFont="1" applyFill="1" applyBorder="1" applyAlignment="1" applyProtection="1">
      <alignment/>
      <protection/>
    </xf>
    <xf numFmtId="4" fontId="37" fillId="0" borderId="48" xfId="0" applyNumberFormat="1" applyFont="1" applyFill="1" applyBorder="1" applyAlignment="1" applyProtection="1">
      <alignment/>
      <protection/>
    </xf>
    <xf numFmtId="0" fontId="25" fillId="0" borderId="34" xfId="0" applyFont="1" applyFill="1" applyBorder="1" applyAlignment="1" applyProtection="1">
      <alignment/>
      <protection/>
    </xf>
    <xf numFmtId="0" fontId="25" fillId="0" borderId="36" xfId="0" applyFont="1" applyFill="1" applyBorder="1" applyAlignment="1" applyProtection="1">
      <alignment/>
      <protection/>
    </xf>
    <xf numFmtId="0" fontId="25" fillId="0" borderId="36" xfId="0" applyFont="1" applyFill="1" applyBorder="1" applyAlignment="1" applyProtection="1">
      <alignment horizontal="left"/>
      <protection/>
    </xf>
    <xf numFmtId="2" fontId="147" fillId="0" borderId="36" xfId="0" applyNumberFormat="1" applyFont="1" applyFill="1" applyBorder="1" applyAlignment="1" applyProtection="1">
      <alignment/>
      <protection/>
    </xf>
    <xf numFmtId="4" fontId="147" fillId="36" borderId="36" xfId="0" applyNumberFormat="1" applyFont="1" applyFill="1" applyBorder="1" applyAlignment="1" applyProtection="1">
      <alignment/>
      <protection/>
    </xf>
    <xf numFmtId="4" fontId="34" fillId="36" borderId="36" xfId="0" applyNumberFormat="1" applyFont="1" applyFill="1" applyBorder="1" applyAlignment="1" applyProtection="1">
      <alignment/>
      <protection/>
    </xf>
    <xf numFmtId="2" fontId="149" fillId="0" borderId="36" xfId="0" applyNumberFormat="1" applyFont="1" applyFill="1" applyBorder="1" applyAlignment="1" applyProtection="1">
      <alignment/>
      <protection/>
    </xf>
    <xf numFmtId="4" fontId="149" fillId="36" borderId="36" xfId="0" applyNumberFormat="1" applyFont="1" applyFill="1" applyBorder="1" applyAlignment="1" applyProtection="1">
      <alignment/>
      <protection/>
    </xf>
    <xf numFmtId="4" fontId="35" fillId="36" borderId="50" xfId="0" applyNumberFormat="1" applyFont="1" applyFill="1" applyBorder="1" applyAlignment="1" applyProtection="1">
      <alignment/>
      <protection/>
    </xf>
    <xf numFmtId="4" fontId="147" fillId="0" borderId="36" xfId="0" applyNumberFormat="1" applyFont="1" applyFill="1" applyBorder="1" applyAlignment="1" applyProtection="1">
      <alignment/>
      <protection/>
    </xf>
    <xf numFmtId="4" fontId="34" fillId="0" borderId="36" xfId="0" applyNumberFormat="1" applyFont="1" applyFill="1" applyBorder="1" applyAlignment="1" applyProtection="1">
      <alignment/>
      <protection/>
    </xf>
    <xf numFmtId="4" fontId="35" fillId="0" borderId="50" xfId="0" applyNumberFormat="1" applyFont="1" applyFill="1" applyBorder="1" applyAlignment="1" applyProtection="1">
      <alignment/>
      <protection/>
    </xf>
    <xf numFmtId="0" fontId="26" fillId="0" borderId="36" xfId="0" applyFont="1" applyFill="1" applyBorder="1" applyAlignment="1" applyProtection="1">
      <alignment horizontal="left"/>
      <protection/>
    </xf>
    <xf numFmtId="2" fontId="143" fillId="0" borderId="36" xfId="0" applyNumberFormat="1" applyFont="1" applyFill="1" applyBorder="1" applyAlignment="1" applyProtection="1">
      <alignment/>
      <protection/>
    </xf>
    <xf numFmtId="0" fontId="0" fillId="0" borderId="56" xfId="0" applyFill="1" applyBorder="1" applyAlignment="1" applyProtection="1">
      <alignment/>
      <protection/>
    </xf>
    <xf numFmtId="0" fontId="0" fillId="0" borderId="56" xfId="0" applyFill="1" applyBorder="1" applyAlignment="1" applyProtection="1">
      <alignment horizontal="left"/>
      <protection/>
    </xf>
    <xf numFmtId="2" fontId="143" fillId="0" borderId="56" xfId="0" applyNumberFormat="1" applyFont="1" applyFill="1" applyBorder="1" applyAlignment="1" applyProtection="1">
      <alignment/>
      <protection/>
    </xf>
    <xf numFmtId="4" fontId="143" fillId="0" borderId="56" xfId="0" applyNumberFormat="1" applyFont="1" applyFill="1" applyBorder="1" applyAlignment="1" applyProtection="1">
      <alignment/>
      <protection/>
    </xf>
    <xf numFmtId="2" fontId="141" fillId="0" borderId="56" xfId="0" applyNumberFormat="1" applyFont="1" applyFill="1" applyBorder="1" applyAlignment="1" applyProtection="1">
      <alignment/>
      <protection/>
    </xf>
    <xf numFmtId="4" fontId="28" fillId="0" borderId="56" xfId="0" applyNumberFormat="1" applyFont="1" applyFill="1" applyBorder="1" applyAlignment="1" applyProtection="1">
      <alignment/>
      <protection/>
    </xf>
    <xf numFmtId="2" fontId="142" fillId="0" borderId="56" xfId="0" applyNumberFormat="1" applyFont="1" applyFill="1" applyBorder="1" applyAlignment="1" applyProtection="1">
      <alignment/>
      <protection/>
    </xf>
    <xf numFmtId="4" fontId="142" fillId="0" borderId="56" xfId="0" applyNumberFormat="1" applyFont="1" applyFill="1" applyBorder="1" applyAlignment="1" applyProtection="1">
      <alignment/>
      <protection/>
    </xf>
    <xf numFmtId="4" fontId="29" fillId="0" borderId="60" xfId="0" applyNumberFormat="1" applyFont="1" applyFill="1" applyBorder="1" applyAlignment="1" applyProtection="1">
      <alignment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26" fillId="0" borderId="56" xfId="0" applyFont="1" applyFill="1" applyBorder="1" applyAlignment="1" applyProtection="1">
      <alignment horizontal="left"/>
      <protection/>
    </xf>
    <xf numFmtId="4" fontId="26" fillId="0" borderId="53" xfId="0" applyNumberFormat="1" applyFont="1" applyBorder="1" applyAlignment="1" applyProtection="1">
      <alignment/>
      <protection/>
    </xf>
    <xf numFmtId="0" fontId="25" fillId="0" borderId="53" xfId="0" applyFont="1" applyBorder="1" applyAlignment="1" applyProtection="1">
      <alignment/>
      <protection/>
    </xf>
    <xf numFmtId="0" fontId="25" fillId="0" borderId="53" xfId="0" applyFont="1" applyBorder="1" applyAlignment="1" applyProtection="1">
      <alignment horizontal="left"/>
      <protection/>
    </xf>
    <xf numFmtId="4" fontId="25" fillId="0" borderId="53" xfId="0" applyNumberFormat="1" applyFont="1" applyBorder="1" applyAlignment="1" applyProtection="1">
      <alignment/>
      <protection/>
    </xf>
    <xf numFmtId="4" fontId="38" fillId="0" borderId="53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10" fillId="0" borderId="0" xfId="0" applyFont="1" applyAlignment="1" applyProtection="1">
      <alignment/>
      <protection/>
    </xf>
    <xf numFmtId="0" fontId="153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54" fillId="0" borderId="0" xfId="0" applyFont="1" applyAlignment="1" applyProtection="1">
      <alignment horizontal="center"/>
      <protection/>
    </xf>
    <xf numFmtId="0" fontId="19" fillId="0" borderId="42" xfId="0" applyFont="1" applyBorder="1" applyAlignment="1" applyProtection="1">
      <alignment wrapText="1"/>
      <protection/>
    </xf>
    <xf numFmtId="0" fontId="19" fillId="0" borderId="62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wrapText="1"/>
      <protection/>
    </xf>
    <xf numFmtId="0" fontId="19" fillId="0" borderId="63" xfId="0" applyFont="1" applyBorder="1" applyAlignment="1" applyProtection="1">
      <alignment wrapText="1"/>
      <protection/>
    </xf>
    <xf numFmtId="0" fontId="20" fillId="0" borderId="35" xfId="0" applyFont="1" applyBorder="1" applyAlignment="1" applyProtection="1">
      <alignment horizontal="justify" wrapText="1"/>
      <protection/>
    </xf>
    <xf numFmtId="0" fontId="20" fillId="0" borderId="36" xfId="0" applyFont="1" applyBorder="1" applyAlignment="1" applyProtection="1">
      <alignment horizontal="justify" wrapText="1"/>
      <protection/>
    </xf>
    <xf numFmtId="0" fontId="17" fillId="0" borderId="38" xfId="0" applyFont="1" applyBorder="1" applyAlignment="1" applyProtection="1">
      <alignment horizontal="center" vertical="top" wrapText="1"/>
      <protection/>
    </xf>
    <xf numFmtId="0" fontId="17" fillId="0" borderId="64" xfId="0" applyFont="1" applyBorder="1" applyAlignment="1" applyProtection="1">
      <alignment horizontal="center" vertical="top" wrapText="1"/>
      <protection/>
    </xf>
    <xf numFmtId="0" fontId="21" fillId="0" borderId="65" xfId="0" applyFont="1" applyBorder="1" applyAlignment="1" applyProtection="1">
      <alignment horizontal="center" vertical="center" wrapText="1"/>
      <protection/>
    </xf>
    <xf numFmtId="0" fontId="21" fillId="0" borderId="66" xfId="0" applyFont="1" applyBorder="1" applyAlignment="1" applyProtection="1">
      <alignment horizontal="center" vertical="center" wrapText="1"/>
      <protection/>
    </xf>
    <xf numFmtId="0" fontId="21" fillId="0" borderId="57" xfId="0" applyFont="1" applyBorder="1" applyAlignment="1" applyProtection="1">
      <alignment horizontal="center" vertical="center" wrapText="1"/>
      <protection/>
    </xf>
    <xf numFmtId="0" fontId="21" fillId="0" borderId="67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8" xfId="0" applyFont="1" applyBorder="1" applyAlignment="1" applyProtection="1">
      <alignment horizontal="center" vertical="center" wrapText="1"/>
      <protection/>
    </xf>
    <xf numFmtId="0" fontId="21" fillId="0" borderId="69" xfId="0" applyFont="1" applyBorder="1" applyAlignment="1" applyProtection="1">
      <alignment horizontal="center"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54" xfId="0" applyFont="1" applyBorder="1" applyAlignment="1" applyProtection="1">
      <alignment horizontal="center" vertical="center" wrapText="1"/>
      <protection/>
    </xf>
    <xf numFmtId="49" fontId="17" fillId="0" borderId="0" xfId="0" applyNumberFormat="1" applyFont="1" applyBorder="1" applyAlignment="1" applyProtection="1">
      <alignment horizontal="center" wrapText="1"/>
      <protection/>
    </xf>
    <xf numFmtId="49" fontId="17" fillId="0" borderId="63" xfId="0" applyNumberFormat="1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0" fontId="17" fillId="0" borderId="64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justify" wrapText="1"/>
      <protection/>
    </xf>
    <xf numFmtId="0" fontId="22" fillId="0" borderId="71" xfId="0" applyNumberFormat="1" applyFont="1" applyBorder="1" applyAlignment="1" applyProtection="1">
      <alignment horizontal="center" vertical="center" wrapText="1"/>
      <protection/>
    </xf>
    <xf numFmtId="49" fontId="22" fillId="0" borderId="63" xfId="0" applyNumberFormat="1" applyFont="1" applyBorder="1" applyAlignment="1" applyProtection="1">
      <alignment horizontal="center" vertical="center" wrapText="1"/>
      <protection/>
    </xf>
    <xf numFmtId="49" fontId="22" fillId="0" borderId="72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right" wrapText="1"/>
      <protection/>
    </xf>
    <xf numFmtId="0" fontId="21" fillId="0" borderId="73" xfId="0" applyFont="1" applyBorder="1" applyAlignment="1" applyProtection="1">
      <alignment horizontal="center" vertical="center" wrapText="1"/>
      <protection/>
    </xf>
    <xf numFmtId="0" fontId="21" fillId="0" borderId="74" xfId="0" applyFont="1" applyBorder="1" applyAlignment="1" applyProtection="1">
      <alignment horizontal="center" vertical="center" wrapText="1"/>
      <protection/>
    </xf>
    <xf numFmtId="0" fontId="21" fillId="0" borderId="52" xfId="0" applyFont="1" applyBorder="1" applyAlignment="1" applyProtection="1">
      <alignment horizontal="center" vertical="center" wrapText="1"/>
      <protection/>
    </xf>
    <xf numFmtId="0" fontId="22" fillId="0" borderId="53" xfId="0" applyFont="1" applyBorder="1" applyAlignment="1" applyProtection="1">
      <alignment horizontal="justify" vertical="center" wrapText="1"/>
      <protection/>
    </xf>
    <xf numFmtId="4" fontId="12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22" fillId="35" borderId="0" xfId="0" applyNumberFormat="1" applyFont="1" applyFill="1" applyBorder="1" applyAlignment="1">
      <alignment vertical="center"/>
    </xf>
    <xf numFmtId="0" fontId="117" fillId="37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127" fillId="0" borderId="0" xfId="0" applyNumberFormat="1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4" fontId="125" fillId="0" borderId="0" xfId="0" applyNumberFormat="1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55" fillId="0" borderId="0" xfId="0" applyFont="1" applyBorder="1" applyAlignment="1">
      <alignment horizontal="left" vertical="center" wrapText="1"/>
    </xf>
    <xf numFmtId="4" fontId="122" fillId="0" borderId="0" xfId="0" applyNumberFormat="1" applyFont="1" applyBorder="1" applyAlignment="1">
      <alignment horizontal="right" vertical="center"/>
    </xf>
    <xf numFmtId="4" fontId="125" fillId="0" borderId="0" xfId="0" applyNumberFormat="1" applyFont="1" applyBorder="1" applyAlignment="1">
      <alignment horizontal="right" vertical="center"/>
    </xf>
    <xf numFmtId="0" fontId="12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2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vertical="center"/>
    </xf>
    <xf numFmtId="172" fontId="115" fillId="0" borderId="0" xfId="0" applyNumberFormat="1" applyFont="1" applyBorder="1" applyAlignment="1">
      <alignment vertical="center"/>
    </xf>
    <xf numFmtId="0" fontId="115" fillId="0" borderId="0" xfId="0" applyFont="1" applyBorder="1" applyAlignment="1">
      <alignment vertical="center"/>
    </xf>
    <xf numFmtId="4" fontId="156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75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30" fillId="33" borderId="0" xfId="36" applyFont="1" applyFill="1" applyAlignment="1" applyProtection="1">
      <alignment horizontal="center" vertical="center"/>
      <protection/>
    </xf>
    <xf numFmtId="0" fontId="117" fillId="37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37" fillId="0" borderId="20" xfId="0" applyFont="1" applyBorder="1" applyAlignment="1" applyProtection="1">
      <alignment horizontal="left" vertical="center" wrapText="1"/>
      <protection/>
    </xf>
    <xf numFmtId="0" fontId="137" fillId="0" borderId="0" xfId="0" applyFont="1" applyBorder="1" applyAlignment="1" applyProtection="1">
      <alignment vertical="center"/>
      <protection/>
    </xf>
    <xf numFmtId="0" fontId="137" fillId="0" borderId="0" xfId="0" applyFont="1" applyBorder="1" applyAlignment="1" applyProtection="1">
      <alignment horizontal="left" vertical="center" wrapText="1"/>
      <protection/>
    </xf>
    <xf numFmtId="0" fontId="138" fillId="0" borderId="0" xfId="0" applyFont="1" applyBorder="1" applyAlignment="1" applyProtection="1">
      <alignment horizontal="left" vertical="center" wrapText="1"/>
      <protection/>
    </xf>
    <xf numFmtId="0" fontId="138" fillId="0" borderId="0" xfId="0" applyFont="1" applyBorder="1" applyAlignment="1" applyProtection="1">
      <alignment vertical="center"/>
      <protection/>
    </xf>
    <xf numFmtId="4" fontId="4" fillId="36" borderId="40" xfId="0" applyNumberFormat="1" applyFont="1" applyFill="1" applyBorder="1" applyAlignment="1" applyProtection="1">
      <alignment vertical="center"/>
      <protection locked="0"/>
    </xf>
    <xf numFmtId="0" fontId="4" fillId="36" borderId="40" xfId="0" applyFont="1" applyFill="1" applyBorder="1" applyAlignment="1" applyProtection="1">
      <alignment vertical="center"/>
      <protection locked="0"/>
    </xf>
    <xf numFmtId="4" fontId="4" fillId="0" borderId="40" xfId="0" applyNumberFormat="1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157" fillId="35" borderId="31" xfId="0" applyFont="1" applyFill="1" applyBorder="1" applyAlignment="1" applyProtection="1">
      <alignment horizontal="center" vertical="center" wrapText="1"/>
      <protection/>
    </xf>
    <xf numFmtId="0" fontId="139" fillId="0" borderId="0" xfId="0" applyFont="1" applyBorder="1" applyAlignment="1" applyProtection="1">
      <alignment horizontal="left" vertical="center" wrapText="1"/>
      <protection/>
    </xf>
    <xf numFmtId="0" fontId="139" fillId="0" borderId="0" xfId="0" applyFont="1" applyBorder="1" applyAlignment="1" applyProtection="1">
      <alignment vertical="center"/>
      <protection/>
    </xf>
    <xf numFmtId="4" fontId="122" fillId="0" borderId="20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vertical="center"/>
      <protection/>
    </xf>
    <xf numFmtId="4" fontId="134" fillId="0" borderId="0" xfId="0" applyNumberFormat="1" applyFont="1" applyBorder="1" applyAlignment="1" applyProtection="1">
      <alignment/>
      <protection/>
    </xf>
    <xf numFmtId="4" fontId="134" fillId="0" borderId="0" xfId="0" applyNumberFormat="1" applyFont="1" applyBorder="1" applyAlignment="1" applyProtection="1">
      <alignment vertical="center"/>
      <protection/>
    </xf>
    <xf numFmtId="4" fontId="127" fillId="0" borderId="25" xfId="0" applyNumberFormat="1" applyFont="1" applyBorder="1" applyAlignment="1" applyProtection="1">
      <alignment/>
      <protection/>
    </xf>
    <xf numFmtId="4" fontId="127" fillId="0" borderId="25" xfId="0" applyNumberFormat="1" applyFont="1" applyBorder="1" applyAlignment="1" applyProtection="1">
      <alignment vertical="center"/>
      <protection/>
    </xf>
    <xf numFmtId="4" fontId="127" fillId="0" borderId="31" xfId="0" applyNumberFormat="1" applyFont="1" applyBorder="1" applyAlignment="1" applyProtection="1">
      <alignment/>
      <protection/>
    </xf>
    <xf numFmtId="4" fontId="127" fillId="0" borderId="31" xfId="0" applyNumberFormat="1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18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4" fillId="0" borderId="0" xfId="0" applyFont="1" applyBorder="1" applyAlignment="1" applyProtection="1">
      <alignment vertical="center"/>
      <protection/>
    </xf>
    <xf numFmtId="4" fontId="127" fillId="0" borderId="0" xfId="0" applyNumberFormat="1" applyFont="1" applyBorder="1" applyAlignment="1" applyProtection="1">
      <alignment vertical="center"/>
      <protection/>
    </xf>
    <xf numFmtId="0" fontId="127" fillId="0" borderId="0" xfId="0" applyFont="1" applyBorder="1" applyAlignment="1" applyProtection="1">
      <alignment vertical="center"/>
      <protection/>
    </xf>
    <xf numFmtId="4" fontId="133" fillId="0" borderId="0" xfId="0" applyNumberFormat="1" applyFont="1" applyBorder="1" applyAlignment="1" applyProtection="1">
      <alignment vertical="center"/>
      <protection/>
    </xf>
    <xf numFmtId="4" fontId="122" fillId="35" borderId="0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4" fontId="122" fillId="0" borderId="0" xfId="0" applyNumberFormat="1" applyFont="1" applyBorder="1" applyAlignment="1" applyProtection="1">
      <alignment vertical="center"/>
      <protection/>
    </xf>
    <xf numFmtId="4" fontId="115" fillId="0" borderId="0" xfId="0" applyNumberFormat="1" applyFont="1" applyBorder="1" applyAlignment="1" applyProtection="1">
      <alignment vertical="center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75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11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4" fontId="134" fillId="0" borderId="20" xfId="0" applyNumberFormat="1" applyFont="1" applyBorder="1" applyAlignment="1" applyProtection="1">
      <alignment/>
      <protection/>
    </xf>
    <xf numFmtId="4" fontId="134" fillId="0" borderId="20" xfId="0" applyNumberFormat="1" applyFont="1" applyBorder="1" applyAlignment="1" applyProtection="1">
      <alignment vertical="center"/>
      <protection/>
    </xf>
    <xf numFmtId="0" fontId="138" fillId="0" borderId="20" xfId="0" applyFont="1" applyBorder="1" applyAlignment="1" applyProtection="1">
      <alignment horizontal="left" vertical="center" wrapText="1"/>
      <protection/>
    </xf>
    <xf numFmtId="4" fontId="140" fillId="0" borderId="40" xfId="0" applyNumberFormat="1" applyFont="1" applyBorder="1" applyAlignment="1" applyProtection="1">
      <alignment vertical="center"/>
      <protection/>
    </xf>
    <xf numFmtId="0" fontId="140" fillId="0" borderId="40" xfId="0" applyFont="1" applyBorder="1" applyAlignment="1" applyProtection="1">
      <alignment horizontal="left" vertical="center" wrapText="1"/>
      <protection/>
    </xf>
    <xf numFmtId="0" fontId="140" fillId="0" borderId="40" xfId="0" applyFont="1" applyBorder="1" applyAlignment="1" applyProtection="1">
      <alignment vertical="center"/>
      <protection/>
    </xf>
    <xf numFmtId="4" fontId="140" fillId="36" borderId="40" xfId="0" applyNumberFormat="1" applyFont="1" applyFill="1" applyBorder="1" applyAlignment="1" applyProtection="1">
      <alignment vertical="center"/>
      <protection locked="0"/>
    </xf>
    <xf numFmtId="0" fontId="140" fillId="36" borderId="40" xfId="0" applyFont="1" applyFill="1" applyBorder="1" applyAlignment="1" applyProtection="1">
      <alignment vertical="center"/>
      <protection locked="0"/>
    </xf>
    <xf numFmtId="4" fontId="134" fillId="0" borderId="25" xfId="0" applyNumberFormat="1" applyFont="1" applyBorder="1" applyAlignment="1" applyProtection="1">
      <alignment/>
      <protection/>
    </xf>
    <xf numFmtId="4" fontId="134" fillId="0" borderId="25" xfId="0" applyNumberFormat="1" applyFont="1" applyBorder="1" applyAlignment="1" applyProtection="1">
      <alignment vertical="center"/>
      <protection/>
    </xf>
    <xf numFmtId="4" fontId="134" fillId="0" borderId="31" xfId="0" applyNumberFormat="1" applyFont="1" applyBorder="1" applyAlignment="1" applyProtection="1">
      <alignment/>
      <protection/>
    </xf>
    <xf numFmtId="4" fontId="134" fillId="0" borderId="31" xfId="0" applyNumberFormat="1" applyFont="1" applyBorder="1" applyAlignment="1" applyProtection="1">
      <alignment vertical="center"/>
      <protection/>
    </xf>
    <xf numFmtId="0" fontId="25" fillId="0" borderId="76" xfId="0" applyFont="1" applyBorder="1" applyAlignment="1" applyProtection="1">
      <alignment vertical="center"/>
      <protection/>
    </xf>
    <xf numFmtId="0" fontId="26" fillId="0" borderId="76" xfId="0" applyFont="1" applyBorder="1" applyAlignment="1" applyProtection="1">
      <alignment vertical="center"/>
      <protection/>
    </xf>
    <xf numFmtId="0" fontId="26" fillId="0" borderId="77" xfId="0" applyFont="1" applyBorder="1" applyAlignment="1" applyProtection="1">
      <alignment vertical="center"/>
      <protection/>
    </xf>
    <xf numFmtId="4" fontId="127" fillId="0" borderId="20" xfId="0" applyNumberFormat="1" applyFont="1" applyBorder="1" applyAlignment="1" applyProtection="1">
      <alignment/>
      <protection/>
    </xf>
    <xf numFmtId="4" fontId="127" fillId="0" borderId="20" xfId="0" applyNumberFormat="1" applyFont="1" applyBorder="1" applyAlignment="1" applyProtection="1">
      <alignment vertical="center"/>
      <protection/>
    </xf>
    <xf numFmtId="0" fontId="158" fillId="0" borderId="70" xfId="0" applyFont="1" applyBorder="1" applyAlignment="1" applyProtection="1">
      <alignment/>
      <protection/>
    </xf>
    <xf numFmtId="0" fontId="131" fillId="0" borderId="0" xfId="0" applyFont="1" applyAlignment="1" applyProtection="1">
      <alignment horizontal="justify" vertical="top" wrapText="1"/>
      <protection/>
    </xf>
    <xf numFmtId="0" fontId="131" fillId="0" borderId="0" xfId="0" applyFont="1" applyFill="1" applyAlignment="1" applyProtection="1">
      <alignment horizontal="justify" vertical="top" wrapText="1"/>
      <protection/>
    </xf>
    <xf numFmtId="0" fontId="158" fillId="0" borderId="70" xfId="0" applyFont="1" applyBorder="1" applyAlignment="1" applyProtection="1">
      <alignment wrapText="1"/>
      <protection/>
    </xf>
    <xf numFmtId="0" fontId="131" fillId="0" borderId="66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131" fillId="0" borderId="0" xfId="0" applyFont="1" applyAlignment="1" applyProtection="1">
      <alignment vertical="top" wrapText="1" shrinkToFit="1"/>
      <protection/>
    </xf>
    <xf numFmtId="0" fontId="40" fillId="0" borderId="0" xfId="0" applyFont="1" applyAlignment="1" applyProtection="1">
      <alignment vertical="top" wrapText="1"/>
      <protection/>
    </xf>
    <xf numFmtId="0" fontId="132" fillId="0" borderId="0" xfId="0" applyFont="1" applyAlignment="1" applyProtection="1">
      <alignment vertical="top" wrapText="1"/>
      <protection/>
    </xf>
    <xf numFmtId="0" fontId="131" fillId="0" borderId="0" xfId="0" applyNumberFormat="1" applyFont="1" applyAlignment="1" applyProtection="1">
      <alignment vertical="top" wrapText="1"/>
      <protection/>
    </xf>
    <xf numFmtId="0" fontId="131" fillId="0" borderId="0" xfId="0" applyFont="1" applyFill="1" applyAlignment="1" applyProtection="1">
      <alignment vertical="top" wrapText="1"/>
      <protection/>
    </xf>
    <xf numFmtId="0" fontId="131" fillId="0" borderId="0" xfId="0" applyFont="1" applyAlignment="1" applyProtection="1">
      <alignment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807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12B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F5F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CC6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45B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A4D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8FF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27</xdr:row>
      <xdr:rowOff>9525</xdr:rowOff>
    </xdr:from>
    <xdr:to>
      <xdr:col>5</xdr:col>
      <xdr:colOff>628650</xdr:colOff>
      <xdr:row>28</xdr:row>
      <xdr:rowOff>161925</xdr:rowOff>
    </xdr:to>
    <xdr:pic>
      <xdr:nvPicPr>
        <xdr:cNvPr id="1" name="Picture 2" descr="nové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6838950"/>
          <a:ext cx="1609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27</xdr:row>
      <xdr:rowOff>9525</xdr:rowOff>
    </xdr:from>
    <xdr:to>
      <xdr:col>5</xdr:col>
      <xdr:colOff>628650</xdr:colOff>
      <xdr:row>28</xdr:row>
      <xdr:rowOff>161925</xdr:rowOff>
    </xdr:to>
    <xdr:pic>
      <xdr:nvPicPr>
        <xdr:cNvPr id="2" name="Picture 2" descr="nové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6838950"/>
          <a:ext cx="1609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Obrázek 1" descr="C:\KROSplusData\System\Temp\radD807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D12B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CF5F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4CC6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B45B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DA4D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48FF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">
      <selection activeCell="E33" sqref="E33:F33"/>
    </sheetView>
  </sheetViews>
  <sheetFormatPr defaultColWidth="9.140625" defaultRowHeight="13.5"/>
  <cols>
    <col min="1" max="1" width="22.00390625" style="107" customWidth="1"/>
    <col min="2" max="2" width="19.57421875" style="107" customWidth="1"/>
    <col min="3" max="3" width="18.00390625" style="107" customWidth="1"/>
    <col min="4" max="4" width="5.8515625" style="107" customWidth="1"/>
    <col min="5" max="6" width="10.7109375" style="107" customWidth="1"/>
    <col min="7" max="16384" width="9.140625" style="107" customWidth="1"/>
  </cols>
  <sheetData>
    <row r="1" ht="20.25">
      <c r="A1" s="106"/>
    </row>
    <row r="2" ht="20.25">
      <c r="A2" s="106"/>
    </row>
    <row r="3" ht="20.25">
      <c r="A3" s="106"/>
    </row>
    <row r="4" ht="20.25">
      <c r="A4" s="106"/>
    </row>
    <row r="5" ht="20.25">
      <c r="A5" s="106"/>
    </row>
    <row r="6" ht="20.25">
      <c r="A6" s="106"/>
    </row>
    <row r="7" ht="20.25">
      <c r="A7" s="106"/>
    </row>
    <row r="8" ht="20.25">
      <c r="A8" s="106"/>
    </row>
    <row r="9" ht="20.25">
      <c r="A9" s="106"/>
    </row>
    <row r="10" ht="20.25">
      <c r="A10" s="106"/>
    </row>
    <row r="11" ht="20.25">
      <c r="A11" s="106"/>
    </row>
    <row r="12" ht="20.25">
      <c r="A12" s="106"/>
    </row>
    <row r="13" ht="20.25">
      <c r="A13" s="106"/>
    </row>
    <row r="14" ht="20.25">
      <c r="A14" s="106"/>
    </row>
    <row r="15" ht="20.25">
      <c r="A15" s="106"/>
    </row>
    <row r="16" ht="20.25">
      <c r="A16" s="106"/>
    </row>
    <row r="17" ht="20.25">
      <c r="A17" s="106"/>
    </row>
    <row r="18" ht="20.25">
      <c r="A18" s="106"/>
    </row>
    <row r="19" ht="20.25">
      <c r="A19" s="106"/>
    </row>
    <row r="20" ht="20.25">
      <c r="A20" s="106"/>
    </row>
    <row r="21" ht="20.25">
      <c r="A21" s="106"/>
    </row>
    <row r="22" ht="20.25">
      <c r="A22" s="106"/>
    </row>
    <row r="23" spans="1:2" ht="20.25">
      <c r="A23" s="106"/>
      <c r="B23" s="108" t="s">
        <v>22</v>
      </c>
    </row>
    <row r="24" spans="1:2" ht="20.25" customHeight="1">
      <c r="A24" s="106"/>
      <c r="B24" s="109" t="s">
        <v>22</v>
      </c>
    </row>
    <row r="25" spans="1:6" ht="20.25" customHeight="1">
      <c r="A25" s="106"/>
      <c r="C25" s="436"/>
      <c r="D25" s="436"/>
      <c r="E25" s="436"/>
      <c r="F25" s="436"/>
    </row>
    <row r="26" ht="16.5" customHeight="1" thickBot="1">
      <c r="A26" s="110"/>
    </row>
    <row r="27" spans="1:6" ht="15" customHeight="1">
      <c r="A27" s="111" t="s">
        <v>890</v>
      </c>
      <c r="B27" s="112" t="s">
        <v>891</v>
      </c>
      <c r="C27" s="113"/>
      <c r="D27" s="437"/>
      <c r="E27" s="437"/>
      <c r="F27" s="438"/>
    </row>
    <row r="28" spans="1:6" ht="15" customHeight="1">
      <c r="A28" s="114" t="s">
        <v>892</v>
      </c>
      <c r="B28" s="115" t="s">
        <v>891</v>
      </c>
      <c r="C28" s="116"/>
      <c r="D28" s="439"/>
      <c r="E28" s="439"/>
      <c r="F28" s="440"/>
    </row>
    <row r="29" spans="1:6" ht="15" customHeight="1">
      <c r="A29" s="114" t="s">
        <v>893</v>
      </c>
      <c r="B29" s="115" t="s">
        <v>894</v>
      </c>
      <c r="C29" s="115"/>
      <c r="D29" s="439"/>
      <c r="E29" s="439"/>
      <c r="F29" s="440"/>
    </row>
    <row r="30" spans="1:6" ht="15" customHeight="1">
      <c r="A30" s="117" t="s">
        <v>895</v>
      </c>
      <c r="B30" s="118" t="s">
        <v>896</v>
      </c>
      <c r="C30" s="119" t="s">
        <v>897</v>
      </c>
      <c r="D30" s="439"/>
      <c r="E30" s="439"/>
      <c r="F30" s="440"/>
    </row>
    <row r="31" spans="1:6" ht="15" customHeight="1">
      <c r="A31" s="441" t="s">
        <v>898</v>
      </c>
      <c r="B31" s="442"/>
      <c r="C31" s="442"/>
      <c r="D31" s="120" t="s">
        <v>899</v>
      </c>
      <c r="E31" s="443" t="s">
        <v>900</v>
      </c>
      <c r="F31" s="444"/>
    </row>
    <row r="32" spans="1:6" ht="12.75" customHeight="1">
      <c r="A32" s="445" t="s">
        <v>901</v>
      </c>
      <c r="B32" s="446"/>
      <c r="C32" s="447"/>
      <c r="D32" s="121" t="s">
        <v>902</v>
      </c>
      <c r="E32" s="454" t="s">
        <v>1045</v>
      </c>
      <c r="F32" s="455"/>
    </row>
    <row r="33" spans="1:6" ht="12.75" customHeight="1">
      <c r="A33" s="448"/>
      <c r="B33" s="449"/>
      <c r="C33" s="450"/>
      <c r="D33" s="122" t="s">
        <v>903</v>
      </c>
      <c r="E33" s="456" t="s">
        <v>904</v>
      </c>
      <c r="F33" s="457"/>
    </row>
    <row r="34" spans="1:6" ht="12.75" customHeight="1">
      <c r="A34" s="448"/>
      <c r="B34" s="449"/>
      <c r="C34" s="450"/>
      <c r="D34" s="458" t="s">
        <v>905</v>
      </c>
      <c r="E34" s="458"/>
      <c r="F34" s="459">
        <v>1813</v>
      </c>
    </row>
    <row r="35" spans="1:6" ht="12.75" customHeight="1">
      <c r="A35" s="448"/>
      <c r="B35" s="449"/>
      <c r="C35" s="450"/>
      <c r="D35" s="121"/>
      <c r="E35" s="121"/>
      <c r="F35" s="460"/>
    </row>
    <row r="36" spans="1:6" ht="12.75" customHeight="1">
      <c r="A36" s="451"/>
      <c r="B36" s="452"/>
      <c r="C36" s="453"/>
      <c r="D36" s="462"/>
      <c r="E36" s="462"/>
      <c r="F36" s="461"/>
    </row>
    <row r="37" spans="1:6" ht="45.75" customHeight="1" thickBot="1">
      <c r="A37" s="463" t="s">
        <v>123</v>
      </c>
      <c r="B37" s="464"/>
      <c r="C37" s="465"/>
      <c r="D37" s="466"/>
      <c r="E37" s="466"/>
      <c r="F37" s="123" t="s">
        <v>906</v>
      </c>
    </row>
    <row r="38" spans="1:6" ht="15">
      <c r="A38" s="124"/>
      <c r="B38" s="124"/>
      <c r="C38" s="124"/>
      <c r="D38" s="124"/>
      <c r="E38" s="124"/>
      <c r="F38" s="124"/>
    </row>
    <row r="39" ht="15">
      <c r="A39" s="125"/>
    </row>
  </sheetData>
  <sheetProtection password="CA21" sheet="1" selectLockedCells="1"/>
  <mergeCells count="12">
    <mergeCell ref="A37:C37"/>
    <mergeCell ref="D37:E37"/>
    <mergeCell ref="C25:F25"/>
    <mergeCell ref="D27:F30"/>
    <mergeCell ref="A31:C31"/>
    <mergeCell ref="E31:F31"/>
    <mergeCell ref="A32:C36"/>
    <mergeCell ref="E32:F32"/>
    <mergeCell ref="E33:F33"/>
    <mergeCell ref="D34:E34"/>
    <mergeCell ref="F34:F36"/>
    <mergeCell ref="D36:E36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view="pageBreakPreview" zoomScaleSheetLayoutView="100" zoomScalePageLayoutView="0" workbookViewId="0" topLeftCell="A1">
      <selection activeCell="A5" sqref="A5:C5"/>
    </sheetView>
  </sheetViews>
  <sheetFormatPr defaultColWidth="8.8515625" defaultRowHeight="13.5"/>
  <cols>
    <col min="1" max="1" width="5.00390625" style="126" customWidth="1"/>
    <col min="2" max="2" width="2.8515625" style="126" customWidth="1"/>
    <col min="3" max="3" width="83.7109375" style="126" customWidth="1"/>
    <col min="4" max="16384" width="8.8515625" style="126" customWidth="1"/>
  </cols>
  <sheetData>
    <row r="1" spans="1:3" ht="16.5">
      <c r="A1" s="574" t="s">
        <v>986</v>
      </c>
      <c r="B1" s="574"/>
      <c r="C1" s="574"/>
    </row>
    <row r="2" spans="1:3" ht="15">
      <c r="A2" s="107"/>
      <c r="B2" s="127"/>
      <c r="C2" s="127"/>
    </row>
    <row r="3" spans="1:3" ht="118.5" customHeight="1">
      <c r="A3" s="575" t="s">
        <v>987</v>
      </c>
      <c r="B3" s="575"/>
      <c r="C3" s="575"/>
    </row>
    <row r="4" spans="1:3" ht="17.25" customHeight="1">
      <c r="A4" s="575" t="s">
        <v>988</v>
      </c>
      <c r="B4" s="575"/>
      <c r="C4" s="575"/>
    </row>
    <row r="5" spans="1:3" ht="51.75" customHeight="1">
      <c r="A5" s="576" t="s">
        <v>989</v>
      </c>
      <c r="B5" s="576"/>
      <c r="C5" s="576"/>
    </row>
    <row r="6" spans="1:3" ht="16.5" customHeight="1">
      <c r="A6" s="575" t="s">
        <v>1044</v>
      </c>
      <c r="B6" s="575"/>
      <c r="C6" s="575"/>
    </row>
    <row r="7" spans="1:3" ht="34.5" customHeight="1">
      <c r="A7" s="575" t="s">
        <v>990</v>
      </c>
      <c r="B7" s="575"/>
      <c r="C7" s="575"/>
    </row>
    <row r="8" spans="1:3" ht="15">
      <c r="A8" s="128"/>
      <c r="B8" s="129"/>
      <c r="C8" s="129"/>
    </row>
    <row r="9" spans="1:3" ht="16.5">
      <c r="A9" s="577" t="s">
        <v>991</v>
      </c>
      <c r="B9" s="577"/>
      <c r="C9" s="577"/>
    </row>
    <row r="10" spans="1:3" ht="40.5" customHeight="1">
      <c r="A10" s="578" t="s">
        <v>992</v>
      </c>
      <c r="B10" s="579"/>
      <c r="C10" s="579"/>
    </row>
    <row r="11" spans="1:3" ht="43.5" customHeight="1">
      <c r="A11" s="130" t="s">
        <v>993</v>
      </c>
      <c r="B11" s="580" t="s">
        <v>994</v>
      </c>
      <c r="C11" s="580"/>
    </row>
    <row r="12" spans="1:3" ht="82.5" customHeight="1">
      <c r="A12" s="130" t="s">
        <v>995</v>
      </c>
      <c r="B12" s="581" t="s">
        <v>996</v>
      </c>
      <c r="C12" s="582"/>
    </row>
    <row r="13" spans="1:3" ht="111" customHeight="1">
      <c r="A13" s="130" t="s">
        <v>997</v>
      </c>
      <c r="B13" s="581" t="s">
        <v>998</v>
      </c>
      <c r="C13" s="582"/>
    </row>
    <row r="14" spans="1:3" ht="101.25" customHeight="1">
      <c r="A14" s="130" t="s">
        <v>999</v>
      </c>
      <c r="B14" s="582" t="s">
        <v>1000</v>
      </c>
      <c r="C14" s="582"/>
    </row>
    <row r="15" spans="1:3" ht="120.75" customHeight="1">
      <c r="A15" s="130" t="s">
        <v>1001</v>
      </c>
      <c r="B15" s="582" t="s">
        <v>1002</v>
      </c>
      <c r="C15" s="582"/>
    </row>
    <row r="16" spans="1:3" ht="102" customHeight="1">
      <c r="A16" s="130" t="s">
        <v>1003</v>
      </c>
      <c r="B16" s="582" t="s">
        <v>1004</v>
      </c>
      <c r="C16" s="582"/>
    </row>
    <row r="17" spans="1:3" ht="165.75" customHeight="1">
      <c r="A17" s="130" t="s">
        <v>1005</v>
      </c>
      <c r="B17" s="582" t="s">
        <v>1006</v>
      </c>
      <c r="C17" s="582"/>
    </row>
    <row r="18" spans="1:3" ht="177" customHeight="1">
      <c r="A18" s="130" t="s">
        <v>1007</v>
      </c>
      <c r="B18" s="582" t="s">
        <v>1008</v>
      </c>
      <c r="C18" s="582"/>
    </row>
    <row r="19" spans="1:3" ht="51.75" customHeight="1">
      <c r="A19" s="130" t="s">
        <v>1009</v>
      </c>
      <c r="B19" s="582" t="s">
        <v>1010</v>
      </c>
      <c r="C19" s="582"/>
    </row>
    <row r="20" spans="1:3" ht="50.25" customHeight="1">
      <c r="A20" s="128"/>
      <c r="B20" s="131" t="s">
        <v>1011</v>
      </c>
      <c r="C20" s="132" t="s">
        <v>1012</v>
      </c>
    </row>
    <row r="21" spans="1:3" ht="15">
      <c r="A21" s="128"/>
      <c r="B21" s="131" t="s">
        <v>1011</v>
      </c>
      <c r="C21" s="132" t="s">
        <v>1013</v>
      </c>
    </row>
    <row r="22" spans="1:3" ht="15">
      <c r="A22" s="128"/>
      <c r="B22" s="131" t="s">
        <v>1011</v>
      </c>
      <c r="C22" s="132" t="s">
        <v>1014</v>
      </c>
    </row>
    <row r="23" spans="1:3" ht="66.75" customHeight="1">
      <c r="A23" s="128"/>
      <c r="B23" s="131" t="s">
        <v>1011</v>
      </c>
      <c r="C23" s="133" t="s">
        <v>1015</v>
      </c>
    </row>
    <row r="24" spans="1:3" ht="17.25" customHeight="1">
      <c r="A24" s="128"/>
      <c r="B24" s="131" t="s">
        <v>1011</v>
      </c>
      <c r="C24" s="132" t="s">
        <v>1016</v>
      </c>
    </row>
    <row r="25" spans="1:3" ht="44.25" customHeight="1">
      <c r="A25" s="128"/>
      <c r="B25" s="131" t="s">
        <v>1011</v>
      </c>
      <c r="C25" s="132" t="s">
        <v>1017</v>
      </c>
    </row>
    <row r="26" spans="1:3" ht="49.5" customHeight="1">
      <c r="A26" s="128"/>
      <c r="B26" s="131" t="s">
        <v>1011</v>
      </c>
      <c r="C26" s="132" t="s">
        <v>1018</v>
      </c>
    </row>
    <row r="27" spans="1:3" ht="51" customHeight="1">
      <c r="A27" s="128"/>
      <c r="B27" s="131" t="s">
        <v>1011</v>
      </c>
      <c r="C27" s="132" t="s">
        <v>1019</v>
      </c>
    </row>
    <row r="28" spans="1:3" ht="36.75" customHeight="1">
      <c r="A28" s="128"/>
      <c r="B28" s="131" t="s">
        <v>1011</v>
      </c>
      <c r="C28" s="132" t="s">
        <v>1020</v>
      </c>
    </row>
    <row r="29" spans="1:3" ht="33.75" customHeight="1">
      <c r="A29" s="128"/>
      <c r="B29" s="131" t="s">
        <v>1011</v>
      </c>
      <c r="C29" s="132" t="s">
        <v>1021</v>
      </c>
    </row>
    <row r="30" spans="1:3" ht="29.25" customHeight="1">
      <c r="A30" s="128"/>
      <c r="B30" s="131" t="s">
        <v>1011</v>
      </c>
      <c r="C30" s="132" t="s">
        <v>1022</v>
      </c>
    </row>
    <row r="31" spans="1:3" ht="17.25" customHeight="1">
      <c r="A31" s="128"/>
      <c r="B31" s="131" t="s">
        <v>1011</v>
      </c>
      <c r="C31" s="132" t="s">
        <v>1023</v>
      </c>
    </row>
    <row r="32" spans="1:3" ht="54" customHeight="1">
      <c r="A32" s="128"/>
      <c r="B32" s="585" t="s">
        <v>1024</v>
      </c>
      <c r="C32" s="585"/>
    </row>
    <row r="33" spans="1:3" ht="64.5" customHeight="1">
      <c r="A33" s="130" t="s">
        <v>1025</v>
      </c>
      <c r="B33" s="583" t="s">
        <v>1026</v>
      </c>
      <c r="C33" s="583"/>
    </row>
    <row r="34" spans="1:3" ht="20.25" customHeight="1">
      <c r="A34" s="128"/>
      <c r="B34" s="131" t="s">
        <v>1011</v>
      </c>
      <c r="C34" s="134" t="s">
        <v>1027</v>
      </c>
    </row>
    <row r="35" spans="1:3" ht="44.25" customHeight="1">
      <c r="A35" s="128"/>
      <c r="B35" s="131" t="s">
        <v>1011</v>
      </c>
      <c r="C35" s="134" t="s">
        <v>1028</v>
      </c>
    </row>
    <row r="36" spans="1:3" ht="37.5" customHeight="1">
      <c r="A36" s="128"/>
      <c r="B36" s="131" t="s">
        <v>1011</v>
      </c>
      <c r="C36" s="134" t="s">
        <v>1029</v>
      </c>
    </row>
    <row r="37" spans="1:3" ht="36" customHeight="1">
      <c r="A37" s="128"/>
      <c r="B37" s="131" t="s">
        <v>1011</v>
      </c>
      <c r="C37" s="134" t="s">
        <v>1030</v>
      </c>
    </row>
    <row r="38" spans="1:3" ht="16.5" customHeight="1">
      <c r="A38" s="128"/>
      <c r="B38" s="131" t="s">
        <v>1011</v>
      </c>
      <c r="C38" s="134" t="s">
        <v>1031</v>
      </c>
    </row>
    <row r="39" spans="1:3" ht="16.5" customHeight="1">
      <c r="A39" s="128"/>
      <c r="B39" s="131" t="s">
        <v>1011</v>
      </c>
      <c r="C39" s="134" t="s">
        <v>1032</v>
      </c>
    </row>
    <row r="40" spans="1:3" ht="40.5" customHeight="1">
      <c r="A40" s="128"/>
      <c r="B40" s="131" t="s">
        <v>1011</v>
      </c>
      <c r="C40" s="134" t="s">
        <v>1033</v>
      </c>
    </row>
    <row r="41" spans="1:3" ht="72" customHeight="1">
      <c r="A41" s="128"/>
      <c r="B41" s="131" t="s">
        <v>1011</v>
      </c>
      <c r="C41" s="134" t="s">
        <v>1034</v>
      </c>
    </row>
    <row r="42" spans="1:3" ht="33" customHeight="1">
      <c r="A42" s="128"/>
      <c r="B42" s="131" t="s">
        <v>1011</v>
      </c>
      <c r="C42" s="134" t="s">
        <v>1035</v>
      </c>
    </row>
    <row r="43" spans="1:3" ht="33" customHeight="1">
      <c r="A43" s="128"/>
      <c r="B43" s="131" t="s">
        <v>1011</v>
      </c>
      <c r="C43" s="134" t="s">
        <v>1036</v>
      </c>
    </row>
    <row r="44" spans="1:3" ht="36" customHeight="1">
      <c r="A44" s="128"/>
      <c r="B44" s="131" t="s">
        <v>1011</v>
      </c>
      <c r="C44" s="134" t="s">
        <v>1037</v>
      </c>
    </row>
    <row r="45" spans="1:3" ht="15" customHeight="1">
      <c r="A45" s="128"/>
      <c r="B45" s="131" t="s">
        <v>1011</v>
      </c>
      <c r="C45" s="134" t="s">
        <v>1038</v>
      </c>
    </row>
    <row r="46" spans="1:3" ht="36.75" customHeight="1">
      <c r="A46" s="128"/>
      <c r="B46" s="131" t="s">
        <v>1011</v>
      </c>
      <c r="C46" s="134" t="s">
        <v>1039</v>
      </c>
    </row>
    <row r="47" spans="1:3" ht="18" customHeight="1">
      <c r="A47" s="128"/>
      <c r="B47" s="131" t="s">
        <v>1011</v>
      </c>
      <c r="C47" s="134" t="s">
        <v>1040</v>
      </c>
    </row>
    <row r="48" spans="1:3" ht="60" customHeight="1">
      <c r="A48" s="128"/>
      <c r="B48" s="582" t="s">
        <v>1041</v>
      </c>
      <c r="C48" s="582"/>
    </row>
    <row r="49" spans="1:3" ht="15">
      <c r="A49" s="128"/>
      <c r="B49" s="131"/>
      <c r="C49" s="129"/>
    </row>
    <row r="50" spans="1:3" ht="16.5">
      <c r="A50" s="577" t="s">
        <v>1042</v>
      </c>
      <c r="B50" s="577"/>
      <c r="C50" s="577"/>
    </row>
    <row r="51" spans="1:3" ht="15">
      <c r="A51" s="128"/>
      <c r="B51" s="131"/>
      <c r="C51" s="129"/>
    </row>
    <row r="52" spans="1:3" ht="168" customHeight="1">
      <c r="A52" s="584" t="s">
        <v>1043</v>
      </c>
      <c r="B52" s="584"/>
      <c r="C52" s="584"/>
    </row>
  </sheetData>
  <sheetProtection password="CA21" sheet="1" selectLockedCells="1"/>
  <mergeCells count="22">
    <mergeCell ref="B33:C33"/>
    <mergeCell ref="B48:C48"/>
    <mergeCell ref="A50:C50"/>
    <mergeCell ref="A52:C52"/>
    <mergeCell ref="B15:C15"/>
    <mergeCell ref="B16:C16"/>
    <mergeCell ref="B17:C17"/>
    <mergeCell ref="B18:C18"/>
    <mergeCell ref="B19:C19"/>
    <mergeCell ref="B32:C32"/>
    <mergeCell ref="A9:C9"/>
    <mergeCell ref="A10:C10"/>
    <mergeCell ref="B11:C11"/>
    <mergeCell ref="B12:C12"/>
    <mergeCell ref="B13:C13"/>
    <mergeCell ref="B14:C14"/>
    <mergeCell ref="A1:C1"/>
    <mergeCell ref="A3:C3"/>
    <mergeCell ref="A4:C4"/>
    <mergeCell ref="A5:C5"/>
    <mergeCell ref="A6:C6"/>
    <mergeCell ref="A7:C7"/>
  </mergeCells>
  <printOptions/>
  <pageMargins left="0.7086614173228347" right="0.7086614173228347" top="0.7874015748031497" bottom="0.7874015748031497" header="0.31496062992125984" footer="0.31496062992125984"/>
  <pageSetup fitToHeight="10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9"/>
  <sheetViews>
    <sheetView showGridLines="0" zoomScalePageLayoutView="0" workbookViewId="0" topLeftCell="A1">
      <pane ySplit="1" topLeftCell="A111" activePane="bottomLeft" state="frozen"/>
      <selection pane="topLeft" activeCell="A1" sqref="A1"/>
      <selection pane="bottomLeft" activeCell="AG89" sqref="AG89:AM89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33" width="2.140625" style="0" customWidth="1"/>
    <col min="34" max="34" width="2.8515625" style="0" customWidth="1"/>
    <col min="35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.421875" style="0" customWidth="1"/>
    <col min="44" max="44" width="11.7109375" style="0" customWidth="1"/>
    <col min="45" max="46" width="22.140625" style="0" hidden="1" customWidth="1"/>
    <col min="47" max="47" width="21.421875" style="0" hidden="1" customWidth="1"/>
    <col min="48" max="52" width="18.57421875" style="0" hidden="1" customWidth="1"/>
    <col min="53" max="53" width="16.421875" style="0" hidden="1" customWidth="1"/>
    <col min="54" max="54" width="21.421875" style="0" hidden="1" customWidth="1"/>
    <col min="55" max="56" width="16.421875" style="0" hidden="1" customWidth="1"/>
    <col min="57" max="57" width="57.00390625" style="0" customWidth="1"/>
    <col min="71" max="89" width="0" style="0" hidden="1" customWidth="1"/>
  </cols>
  <sheetData>
    <row r="1" spans="1:73" ht="21" customHeight="1">
      <c r="A1" s="101" t="s">
        <v>0</v>
      </c>
      <c r="B1" s="102"/>
      <c r="C1" s="102"/>
      <c r="D1" s="103" t="s">
        <v>1</v>
      </c>
      <c r="E1" s="102"/>
      <c r="F1" s="102"/>
      <c r="G1" s="102"/>
      <c r="H1" s="102"/>
      <c r="I1" s="102"/>
      <c r="J1" s="102"/>
      <c r="K1" s="104" t="s">
        <v>883</v>
      </c>
      <c r="L1" s="104"/>
      <c r="M1" s="104"/>
      <c r="N1" s="104"/>
      <c r="O1" s="104"/>
      <c r="P1" s="104"/>
      <c r="Q1" s="104"/>
      <c r="R1" s="104"/>
      <c r="S1" s="104"/>
      <c r="T1" s="102"/>
      <c r="U1" s="102"/>
      <c r="V1" s="102"/>
      <c r="W1" s="104" t="s">
        <v>884</v>
      </c>
      <c r="X1" s="104"/>
      <c r="Y1" s="104"/>
      <c r="Z1" s="104"/>
      <c r="AA1" s="104"/>
      <c r="AB1" s="104"/>
      <c r="AC1" s="104"/>
      <c r="AD1" s="104"/>
      <c r="AE1" s="104"/>
      <c r="AF1" s="104"/>
      <c r="AG1" s="102"/>
      <c r="AH1" s="102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7" t="s">
        <v>2</v>
      </c>
      <c r="BB1" s="7" t="s">
        <v>3</v>
      </c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T1" s="9" t="s">
        <v>4</v>
      </c>
      <c r="BU1" s="9" t="s">
        <v>4</v>
      </c>
    </row>
    <row r="2" spans="3:72" ht="36.75" customHeight="1">
      <c r="C2" s="502" t="s">
        <v>5</v>
      </c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R2" s="470" t="s">
        <v>6</v>
      </c>
      <c r="AS2" s="471"/>
      <c r="AT2" s="471"/>
      <c r="AU2" s="471"/>
      <c r="AV2" s="471"/>
      <c r="AW2" s="471"/>
      <c r="AX2" s="471"/>
      <c r="AY2" s="471"/>
      <c r="AZ2" s="471"/>
      <c r="BA2" s="471"/>
      <c r="BB2" s="471"/>
      <c r="BC2" s="471"/>
      <c r="BD2" s="471"/>
      <c r="BE2" s="471"/>
      <c r="BS2" s="10" t="s">
        <v>7</v>
      </c>
      <c r="BT2" s="10" t="s">
        <v>8</v>
      </c>
    </row>
    <row r="3" spans="2:72" ht="6.7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7</v>
      </c>
      <c r="BT3" s="10" t="s">
        <v>9</v>
      </c>
    </row>
    <row r="4" spans="2:71" ht="36.75" customHeight="1">
      <c r="B4" s="14"/>
      <c r="C4" s="497" t="s">
        <v>10</v>
      </c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16"/>
      <c r="AS4" s="17" t="s">
        <v>11</v>
      </c>
      <c r="BS4" s="10" t="s">
        <v>12</v>
      </c>
    </row>
    <row r="5" spans="2:71" ht="14.25" customHeight="1">
      <c r="B5" s="14"/>
      <c r="C5" s="15"/>
      <c r="D5" s="18" t="s">
        <v>13</v>
      </c>
      <c r="E5" s="15"/>
      <c r="F5" s="15"/>
      <c r="G5" s="15"/>
      <c r="H5" s="15"/>
      <c r="I5" s="15"/>
      <c r="J5" s="15"/>
      <c r="K5" s="503" t="s">
        <v>14</v>
      </c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15"/>
      <c r="AQ5" s="16"/>
      <c r="BS5" s="10" t="s">
        <v>7</v>
      </c>
    </row>
    <row r="6" spans="2:71" ht="36.75" customHeight="1">
      <c r="B6" s="14"/>
      <c r="C6" s="15"/>
      <c r="D6" s="20" t="s">
        <v>15</v>
      </c>
      <c r="E6" s="15"/>
      <c r="F6" s="15"/>
      <c r="G6" s="15"/>
      <c r="H6" s="15"/>
      <c r="I6" s="15"/>
      <c r="J6" s="15"/>
      <c r="K6" s="504" t="s">
        <v>16</v>
      </c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499"/>
      <c r="AH6" s="499"/>
      <c r="AI6" s="499"/>
      <c r="AJ6" s="499"/>
      <c r="AK6" s="499"/>
      <c r="AL6" s="499"/>
      <c r="AM6" s="499"/>
      <c r="AN6" s="499"/>
      <c r="AO6" s="499"/>
      <c r="AP6" s="15"/>
      <c r="AQ6" s="16"/>
      <c r="BS6" s="10" t="s">
        <v>17</v>
      </c>
    </row>
    <row r="7" spans="2:71" ht="14.25" customHeight="1">
      <c r="B7" s="14"/>
      <c r="C7" s="15"/>
      <c r="D7" s="21" t="s">
        <v>18</v>
      </c>
      <c r="E7" s="15"/>
      <c r="F7" s="15"/>
      <c r="G7" s="15"/>
      <c r="H7" s="15"/>
      <c r="I7" s="15"/>
      <c r="J7" s="15"/>
      <c r="K7" s="19" t="s">
        <v>3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1" t="s">
        <v>19</v>
      </c>
      <c r="AL7" s="15"/>
      <c r="AM7" s="15"/>
      <c r="AN7" s="19" t="s">
        <v>3</v>
      </c>
      <c r="AO7" s="15"/>
      <c r="AP7" s="15"/>
      <c r="AQ7" s="16"/>
      <c r="BS7" s="10" t="s">
        <v>20</v>
      </c>
    </row>
    <row r="8" spans="2:71" ht="14.25" customHeight="1">
      <c r="B8" s="14"/>
      <c r="C8" s="15"/>
      <c r="D8" s="21" t="s">
        <v>21</v>
      </c>
      <c r="E8" s="15"/>
      <c r="F8" s="15"/>
      <c r="G8" s="15"/>
      <c r="H8" s="15"/>
      <c r="I8" s="15"/>
      <c r="J8" s="15"/>
      <c r="K8" s="19" t="s">
        <v>22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1" t="s">
        <v>23</v>
      </c>
      <c r="AL8" s="15"/>
      <c r="AM8" s="15"/>
      <c r="AN8" s="19" t="s">
        <v>24</v>
      </c>
      <c r="AO8" s="15"/>
      <c r="AP8" s="15"/>
      <c r="AQ8" s="16"/>
      <c r="BS8" s="10" t="s">
        <v>25</v>
      </c>
    </row>
    <row r="9" spans="2:71" ht="14.25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  <c r="BS9" s="10" t="s">
        <v>26</v>
      </c>
    </row>
    <row r="10" spans="2:71" ht="14.25" customHeight="1">
      <c r="B10" s="14"/>
      <c r="C10" s="15"/>
      <c r="D10" s="21" t="s">
        <v>27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1" t="s">
        <v>28</v>
      </c>
      <c r="AL10" s="15"/>
      <c r="AM10" s="15"/>
      <c r="AN10" s="19" t="s">
        <v>3</v>
      </c>
      <c r="AO10" s="15"/>
      <c r="AP10" s="15"/>
      <c r="AQ10" s="16"/>
      <c r="BS10" s="10" t="s">
        <v>17</v>
      </c>
    </row>
    <row r="11" spans="2:71" ht="18" customHeight="1">
      <c r="B11" s="14"/>
      <c r="C11" s="15"/>
      <c r="D11" s="15"/>
      <c r="E11" s="19" t="s">
        <v>29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1" t="s">
        <v>30</v>
      </c>
      <c r="AL11" s="15"/>
      <c r="AM11" s="15"/>
      <c r="AN11" s="19" t="s">
        <v>3</v>
      </c>
      <c r="AO11" s="15"/>
      <c r="AP11" s="15"/>
      <c r="AQ11" s="16"/>
      <c r="BS11" s="10" t="s">
        <v>17</v>
      </c>
    </row>
    <row r="12" spans="2:71" ht="6.7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  <c r="BS12" s="10" t="s">
        <v>17</v>
      </c>
    </row>
    <row r="13" spans="2:71" ht="14.25" customHeight="1">
      <c r="B13" s="14"/>
      <c r="C13" s="15"/>
      <c r="D13" s="21" t="s">
        <v>31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1" t="s">
        <v>28</v>
      </c>
      <c r="AL13" s="15"/>
      <c r="AM13" s="15"/>
      <c r="AN13" s="19" t="s">
        <v>3</v>
      </c>
      <c r="AO13" s="15"/>
      <c r="AP13" s="15"/>
      <c r="AQ13" s="16"/>
      <c r="BS13" s="10" t="s">
        <v>17</v>
      </c>
    </row>
    <row r="14" spans="2:71" ht="15">
      <c r="B14" s="14"/>
      <c r="C14" s="15"/>
      <c r="D14" s="15"/>
      <c r="E14" s="19" t="s">
        <v>22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1" t="s">
        <v>30</v>
      </c>
      <c r="AL14" s="15"/>
      <c r="AM14" s="15"/>
      <c r="AN14" s="19" t="s">
        <v>3</v>
      </c>
      <c r="AO14" s="15"/>
      <c r="AP14" s="15"/>
      <c r="AQ14" s="16"/>
      <c r="BS14" s="10" t="s">
        <v>17</v>
      </c>
    </row>
    <row r="15" spans="2:71" ht="6.7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  <c r="BS15" s="10" t="s">
        <v>4</v>
      </c>
    </row>
    <row r="16" spans="2:71" ht="14.25" customHeight="1">
      <c r="B16" s="14"/>
      <c r="C16" s="15"/>
      <c r="D16" s="21" t="s">
        <v>32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1" t="s">
        <v>28</v>
      </c>
      <c r="AL16" s="15"/>
      <c r="AM16" s="15"/>
      <c r="AN16" s="19" t="s">
        <v>3</v>
      </c>
      <c r="AO16" s="15"/>
      <c r="AP16" s="15"/>
      <c r="AQ16" s="16"/>
      <c r="BS16" s="10" t="s">
        <v>4</v>
      </c>
    </row>
    <row r="17" spans="2:71" ht="18" customHeight="1">
      <c r="B17" s="14"/>
      <c r="C17" s="15"/>
      <c r="D17" s="15"/>
      <c r="E17" s="19" t="s">
        <v>22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1" t="s">
        <v>30</v>
      </c>
      <c r="AL17" s="15"/>
      <c r="AM17" s="15"/>
      <c r="AN17" s="19" t="s">
        <v>3</v>
      </c>
      <c r="AO17" s="15"/>
      <c r="AP17" s="15"/>
      <c r="AQ17" s="16"/>
      <c r="BS17" s="10" t="s">
        <v>33</v>
      </c>
    </row>
    <row r="18" spans="2:71" ht="6.7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  <c r="BS18" s="10" t="s">
        <v>7</v>
      </c>
    </row>
    <row r="19" spans="2:71" ht="14.25" customHeight="1">
      <c r="B19" s="14"/>
      <c r="C19" s="15"/>
      <c r="D19" s="21" t="s">
        <v>34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21" t="s">
        <v>28</v>
      </c>
      <c r="AL19" s="15"/>
      <c r="AM19" s="15"/>
      <c r="AN19" s="19" t="s">
        <v>35</v>
      </c>
      <c r="AO19" s="15"/>
      <c r="AP19" s="15"/>
      <c r="AQ19" s="16"/>
      <c r="BS19" s="10" t="s">
        <v>7</v>
      </c>
    </row>
    <row r="20" spans="2:43" ht="18" customHeight="1">
      <c r="B20" s="14"/>
      <c r="C20" s="15"/>
      <c r="D20" s="15"/>
      <c r="E20" s="19" t="s">
        <v>36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21" t="s">
        <v>30</v>
      </c>
      <c r="AL20" s="15"/>
      <c r="AM20" s="15"/>
      <c r="AN20" s="19" t="s">
        <v>3</v>
      </c>
      <c r="AO20" s="15"/>
      <c r="AP20" s="15"/>
      <c r="AQ20" s="16"/>
    </row>
    <row r="21" spans="2:43" ht="6.75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2:43" ht="15">
      <c r="B22" s="14"/>
      <c r="C22" s="15"/>
      <c r="D22" s="21" t="s">
        <v>37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6"/>
    </row>
    <row r="23" spans="2:43" ht="20.25" customHeight="1">
      <c r="B23" s="14"/>
      <c r="C23" s="15"/>
      <c r="D23" s="15"/>
      <c r="E23" s="505" t="s">
        <v>3</v>
      </c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15"/>
      <c r="AP23" s="15"/>
      <c r="AQ23" s="16"/>
    </row>
    <row r="24" spans="2:43" ht="6.75" customHeight="1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6"/>
    </row>
    <row r="25" spans="2:43" ht="6.75" customHeight="1">
      <c r="B25" s="14"/>
      <c r="C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15"/>
      <c r="AQ25" s="16"/>
    </row>
    <row r="26" spans="2:43" ht="14.25" customHeight="1">
      <c r="B26" s="14"/>
      <c r="C26" s="15"/>
      <c r="D26" s="23" t="s">
        <v>38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98">
        <f>ROUND(AG87,2)</f>
        <v>0</v>
      </c>
      <c r="AL26" s="499"/>
      <c r="AM26" s="499"/>
      <c r="AN26" s="499"/>
      <c r="AO26" s="499"/>
      <c r="AP26" s="15"/>
      <c r="AQ26" s="16"/>
    </row>
    <row r="27" spans="2:43" ht="14.25" customHeight="1">
      <c r="B27" s="14"/>
      <c r="C27" s="15"/>
      <c r="D27" s="23" t="s">
        <v>39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98">
        <f>ROUND(AG96,2)</f>
        <v>0</v>
      </c>
      <c r="AL27" s="499"/>
      <c r="AM27" s="499"/>
      <c r="AN27" s="499"/>
      <c r="AO27" s="499"/>
      <c r="AP27" s="15"/>
      <c r="AQ27" s="16"/>
    </row>
    <row r="28" spans="2:43" s="1" customFormat="1" ht="6.75" customHeight="1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6"/>
    </row>
    <row r="29" spans="2:43" s="1" customFormat="1" ht="25.5" customHeight="1">
      <c r="B29" s="24"/>
      <c r="C29" s="25"/>
      <c r="D29" s="27" t="s">
        <v>40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500">
        <f>ROUND(AK26+AK27,2)</f>
        <v>0</v>
      </c>
      <c r="AL29" s="501"/>
      <c r="AM29" s="501"/>
      <c r="AN29" s="501"/>
      <c r="AO29" s="501"/>
      <c r="AP29" s="25"/>
      <c r="AQ29" s="26"/>
    </row>
    <row r="30" spans="2:43" s="1" customFormat="1" ht="6.7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6"/>
    </row>
    <row r="31" spans="2:43" s="2" customFormat="1" ht="14.25" customHeight="1">
      <c r="B31" s="29"/>
      <c r="C31" s="30"/>
      <c r="D31" s="31" t="s">
        <v>41</v>
      </c>
      <c r="E31" s="30"/>
      <c r="F31" s="31" t="s">
        <v>42</v>
      </c>
      <c r="G31" s="30"/>
      <c r="H31" s="30"/>
      <c r="I31" s="30"/>
      <c r="J31" s="30"/>
      <c r="K31" s="30"/>
      <c r="L31" s="490">
        <v>0.21</v>
      </c>
      <c r="M31" s="491"/>
      <c r="N31" s="491"/>
      <c r="O31" s="491"/>
      <c r="P31" s="30"/>
      <c r="Q31" s="30"/>
      <c r="R31" s="30"/>
      <c r="S31" s="30"/>
      <c r="T31" s="32" t="s">
        <v>43</v>
      </c>
      <c r="U31" s="30"/>
      <c r="V31" s="30"/>
      <c r="W31" s="492">
        <f>ROUND(AZ87+SUM(CD97:CD97),2)</f>
        <v>0</v>
      </c>
      <c r="X31" s="491"/>
      <c r="Y31" s="491"/>
      <c r="Z31" s="491"/>
      <c r="AA31" s="491"/>
      <c r="AB31" s="491"/>
      <c r="AC31" s="491"/>
      <c r="AD31" s="491"/>
      <c r="AE31" s="491"/>
      <c r="AF31" s="30"/>
      <c r="AG31" s="30"/>
      <c r="AH31" s="30"/>
      <c r="AI31" s="30"/>
      <c r="AJ31" s="30"/>
      <c r="AK31" s="492">
        <f>ROUND(AV87+SUM(BY97:BY97),2)</f>
        <v>0</v>
      </c>
      <c r="AL31" s="491"/>
      <c r="AM31" s="491"/>
      <c r="AN31" s="491"/>
      <c r="AO31" s="491"/>
      <c r="AP31" s="30"/>
      <c r="AQ31" s="33"/>
    </row>
    <row r="32" spans="2:43" s="2" customFormat="1" ht="14.25" customHeight="1">
      <c r="B32" s="29"/>
      <c r="C32" s="30"/>
      <c r="D32" s="30"/>
      <c r="E32" s="30"/>
      <c r="F32" s="31" t="s">
        <v>44</v>
      </c>
      <c r="G32" s="30"/>
      <c r="H32" s="30"/>
      <c r="I32" s="30"/>
      <c r="J32" s="30"/>
      <c r="K32" s="30"/>
      <c r="L32" s="490">
        <v>0.15</v>
      </c>
      <c r="M32" s="491"/>
      <c r="N32" s="491"/>
      <c r="O32" s="491"/>
      <c r="P32" s="30"/>
      <c r="Q32" s="30"/>
      <c r="R32" s="30"/>
      <c r="S32" s="30"/>
      <c r="T32" s="32" t="s">
        <v>43</v>
      </c>
      <c r="U32" s="30"/>
      <c r="V32" s="30"/>
      <c r="W32" s="492">
        <f>ROUND(BA87+SUM(CE97:CE97),2)</f>
        <v>0</v>
      </c>
      <c r="X32" s="491"/>
      <c r="Y32" s="491"/>
      <c r="Z32" s="491"/>
      <c r="AA32" s="491"/>
      <c r="AB32" s="491"/>
      <c r="AC32" s="491"/>
      <c r="AD32" s="491"/>
      <c r="AE32" s="491"/>
      <c r="AF32" s="30"/>
      <c r="AG32" s="30"/>
      <c r="AH32" s="30"/>
      <c r="AI32" s="30"/>
      <c r="AJ32" s="30"/>
      <c r="AK32" s="492">
        <f>ROUND(AW87+SUM(BZ97:BZ97),2)</f>
        <v>0</v>
      </c>
      <c r="AL32" s="491"/>
      <c r="AM32" s="491"/>
      <c r="AN32" s="491"/>
      <c r="AO32" s="491"/>
      <c r="AP32" s="30"/>
      <c r="AQ32" s="33"/>
    </row>
    <row r="33" spans="2:43" s="2" customFormat="1" ht="14.25" customHeight="1" hidden="1">
      <c r="B33" s="29"/>
      <c r="C33" s="30"/>
      <c r="D33" s="30"/>
      <c r="E33" s="30"/>
      <c r="F33" s="31" t="s">
        <v>45</v>
      </c>
      <c r="G33" s="30"/>
      <c r="H33" s="30"/>
      <c r="I33" s="30"/>
      <c r="J33" s="30"/>
      <c r="K33" s="30"/>
      <c r="L33" s="490">
        <v>0.21</v>
      </c>
      <c r="M33" s="491"/>
      <c r="N33" s="491"/>
      <c r="O33" s="491"/>
      <c r="P33" s="30"/>
      <c r="Q33" s="30"/>
      <c r="R33" s="30"/>
      <c r="S33" s="30"/>
      <c r="T33" s="32" t="s">
        <v>43</v>
      </c>
      <c r="U33" s="30"/>
      <c r="V33" s="30"/>
      <c r="W33" s="492">
        <f>ROUND(BB87+SUM(CF97:CF97),2)</f>
        <v>0</v>
      </c>
      <c r="X33" s="491"/>
      <c r="Y33" s="491"/>
      <c r="Z33" s="491"/>
      <c r="AA33" s="491"/>
      <c r="AB33" s="491"/>
      <c r="AC33" s="491"/>
      <c r="AD33" s="491"/>
      <c r="AE33" s="491"/>
      <c r="AF33" s="30"/>
      <c r="AG33" s="30"/>
      <c r="AH33" s="30"/>
      <c r="AI33" s="30"/>
      <c r="AJ33" s="30"/>
      <c r="AK33" s="492">
        <v>0</v>
      </c>
      <c r="AL33" s="491"/>
      <c r="AM33" s="491"/>
      <c r="AN33" s="491"/>
      <c r="AO33" s="491"/>
      <c r="AP33" s="30"/>
      <c r="AQ33" s="33"/>
    </row>
    <row r="34" spans="2:43" s="2" customFormat="1" ht="14.25" customHeight="1" hidden="1">
      <c r="B34" s="29"/>
      <c r="C34" s="30"/>
      <c r="D34" s="30"/>
      <c r="E34" s="30"/>
      <c r="F34" s="31" t="s">
        <v>46</v>
      </c>
      <c r="G34" s="30"/>
      <c r="H34" s="30"/>
      <c r="I34" s="30"/>
      <c r="J34" s="30"/>
      <c r="K34" s="30"/>
      <c r="L34" s="490">
        <v>0.15</v>
      </c>
      <c r="M34" s="491"/>
      <c r="N34" s="491"/>
      <c r="O34" s="491"/>
      <c r="P34" s="30"/>
      <c r="Q34" s="30"/>
      <c r="R34" s="30"/>
      <c r="S34" s="30"/>
      <c r="T34" s="32" t="s">
        <v>43</v>
      </c>
      <c r="U34" s="30"/>
      <c r="V34" s="30"/>
      <c r="W34" s="492">
        <f>ROUND(BC87+SUM(CG97:CG97),2)</f>
        <v>0</v>
      </c>
      <c r="X34" s="491"/>
      <c r="Y34" s="491"/>
      <c r="Z34" s="491"/>
      <c r="AA34" s="491"/>
      <c r="AB34" s="491"/>
      <c r="AC34" s="491"/>
      <c r="AD34" s="491"/>
      <c r="AE34" s="491"/>
      <c r="AF34" s="30"/>
      <c r="AG34" s="30"/>
      <c r="AH34" s="30"/>
      <c r="AI34" s="30"/>
      <c r="AJ34" s="30"/>
      <c r="AK34" s="492">
        <v>0</v>
      </c>
      <c r="AL34" s="491"/>
      <c r="AM34" s="491"/>
      <c r="AN34" s="491"/>
      <c r="AO34" s="491"/>
      <c r="AP34" s="30"/>
      <c r="AQ34" s="33"/>
    </row>
    <row r="35" spans="2:43" s="2" customFormat="1" ht="14.25" customHeight="1" hidden="1">
      <c r="B35" s="29"/>
      <c r="C35" s="30"/>
      <c r="D35" s="30"/>
      <c r="E35" s="30"/>
      <c r="F35" s="31" t="s">
        <v>47</v>
      </c>
      <c r="G35" s="30"/>
      <c r="H35" s="30"/>
      <c r="I35" s="30"/>
      <c r="J35" s="30"/>
      <c r="K35" s="30"/>
      <c r="L35" s="490">
        <v>0</v>
      </c>
      <c r="M35" s="491"/>
      <c r="N35" s="491"/>
      <c r="O35" s="491"/>
      <c r="P35" s="30"/>
      <c r="Q35" s="30"/>
      <c r="R35" s="30"/>
      <c r="S35" s="30"/>
      <c r="T35" s="32" t="s">
        <v>43</v>
      </c>
      <c r="U35" s="30"/>
      <c r="V35" s="30"/>
      <c r="W35" s="492">
        <f>ROUND(BD87+SUM(CH97:CH97),2)</f>
        <v>0</v>
      </c>
      <c r="X35" s="491"/>
      <c r="Y35" s="491"/>
      <c r="Z35" s="491"/>
      <c r="AA35" s="491"/>
      <c r="AB35" s="491"/>
      <c r="AC35" s="491"/>
      <c r="AD35" s="491"/>
      <c r="AE35" s="491"/>
      <c r="AF35" s="30"/>
      <c r="AG35" s="30"/>
      <c r="AH35" s="30"/>
      <c r="AI35" s="30"/>
      <c r="AJ35" s="30"/>
      <c r="AK35" s="492">
        <v>0</v>
      </c>
      <c r="AL35" s="491"/>
      <c r="AM35" s="491"/>
      <c r="AN35" s="491"/>
      <c r="AO35" s="491"/>
      <c r="AP35" s="30"/>
      <c r="AQ35" s="33"/>
    </row>
    <row r="36" spans="2:43" s="1" customFormat="1" ht="6.75" customHeight="1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6"/>
    </row>
    <row r="37" spans="2:43" s="1" customFormat="1" ht="25.5" customHeight="1">
      <c r="B37" s="24"/>
      <c r="C37" s="34"/>
      <c r="D37" s="35" t="s">
        <v>48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 t="s">
        <v>49</v>
      </c>
      <c r="U37" s="36"/>
      <c r="V37" s="36"/>
      <c r="W37" s="36"/>
      <c r="X37" s="493" t="s">
        <v>50</v>
      </c>
      <c r="Y37" s="494"/>
      <c r="Z37" s="494"/>
      <c r="AA37" s="494"/>
      <c r="AB37" s="494"/>
      <c r="AC37" s="36"/>
      <c r="AD37" s="36"/>
      <c r="AE37" s="36"/>
      <c r="AF37" s="36"/>
      <c r="AG37" s="36"/>
      <c r="AH37" s="36"/>
      <c r="AI37" s="36"/>
      <c r="AJ37" s="36"/>
      <c r="AK37" s="495">
        <f>SUM(AK29:AK35)</f>
        <v>0</v>
      </c>
      <c r="AL37" s="494"/>
      <c r="AM37" s="494"/>
      <c r="AN37" s="494"/>
      <c r="AO37" s="496"/>
      <c r="AP37" s="34"/>
      <c r="AQ37" s="26"/>
    </row>
    <row r="38" spans="2:43" s="1" customFormat="1" ht="14.25" customHeigh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6"/>
    </row>
    <row r="39" spans="2:43" ht="13.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</row>
    <row r="40" spans="2:43" ht="13.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6"/>
    </row>
    <row r="41" spans="2:43" ht="13.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6"/>
    </row>
    <row r="42" spans="2:43" ht="13.5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6"/>
    </row>
    <row r="43" spans="2:43" ht="13.5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6"/>
    </row>
    <row r="44" spans="2:43" ht="13.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6"/>
    </row>
    <row r="45" spans="2:43" ht="13.5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6"/>
    </row>
    <row r="46" spans="2:43" ht="13.5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6"/>
    </row>
    <row r="47" spans="2:43" ht="13.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6"/>
    </row>
    <row r="48" spans="2:43" ht="13.5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6"/>
    </row>
    <row r="49" spans="2:43" s="1" customFormat="1" ht="15">
      <c r="B49" s="24"/>
      <c r="C49" s="25"/>
      <c r="D49" s="38" t="s">
        <v>51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  <c r="AA49" s="25"/>
      <c r="AB49" s="25"/>
      <c r="AC49" s="38" t="s">
        <v>52</v>
      </c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40"/>
      <c r="AP49" s="25"/>
      <c r="AQ49" s="26"/>
    </row>
    <row r="50" spans="2:43" ht="13.5">
      <c r="B50" s="14"/>
      <c r="C50" s="15"/>
      <c r="D50" s="41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2"/>
      <c r="AA50" s="15"/>
      <c r="AB50" s="15"/>
      <c r="AC50" s="41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42"/>
      <c r="AP50" s="15"/>
      <c r="AQ50" s="16"/>
    </row>
    <row r="51" spans="2:43" ht="13.5">
      <c r="B51" s="14"/>
      <c r="C51" s="15"/>
      <c r="D51" s="41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42"/>
      <c r="AA51" s="15"/>
      <c r="AB51" s="15"/>
      <c r="AC51" s="41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42"/>
      <c r="AP51" s="15"/>
      <c r="AQ51" s="16"/>
    </row>
    <row r="52" spans="2:43" ht="13.5">
      <c r="B52" s="14"/>
      <c r="C52" s="15"/>
      <c r="D52" s="41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42"/>
      <c r="AA52" s="15"/>
      <c r="AB52" s="15"/>
      <c r="AC52" s="41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42"/>
      <c r="AP52" s="15"/>
      <c r="AQ52" s="16"/>
    </row>
    <row r="53" spans="2:43" ht="13.5">
      <c r="B53" s="14"/>
      <c r="C53" s="15"/>
      <c r="D53" s="41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42"/>
      <c r="AA53" s="15"/>
      <c r="AB53" s="15"/>
      <c r="AC53" s="41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42"/>
      <c r="AP53" s="15"/>
      <c r="AQ53" s="16"/>
    </row>
    <row r="54" spans="2:43" ht="13.5">
      <c r="B54" s="14"/>
      <c r="C54" s="15"/>
      <c r="D54" s="41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42"/>
      <c r="AA54" s="15"/>
      <c r="AB54" s="15"/>
      <c r="AC54" s="41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42"/>
      <c r="AP54" s="15"/>
      <c r="AQ54" s="16"/>
    </row>
    <row r="55" spans="2:43" ht="13.5">
      <c r="B55" s="14"/>
      <c r="C55" s="15"/>
      <c r="D55" s="41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42"/>
      <c r="AA55" s="15"/>
      <c r="AB55" s="15"/>
      <c r="AC55" s="41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42"/>
      <c r="AP55" s="15"/>
      <c r="AQ55" s="16"/>
    </row>
    <row r="56" spans="2:43" ht="13.5">
      <c r="B56" s="14"/>
      <c r="C56" s="15"/>
      <c r="D56" s="41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42"/>
      <c r="AA56" s="15"/>
      <c r="AB56" s="15"/>
      <c r="AC56" s="41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42"/>
      <c r="AP56" s="15"/>
      <c r="AQ56" s="16"/>
    </row>
    <row r="57" spans="2:43" ht="13.5">
      <c r="B57" s="14"/>
      <c r="C57" s="15"/>
      <c r="D57" s="41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42"/>
      <c r="AA57" s="15"/>
      <c r="AB57" s="15"/>
      <c r="AC57" s="41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42"/>
      <c r="AP57" s="15"/>
      <c r="AQ57" s="16"/>
    </row>
    <row r="58" spans="2:43" s="1" customFormat="1" ht="15">
      <c r="B58" s="24"/>
      <c r="C58" s="25"/>
      <c r="D58" s="43" t="s">
        <v>53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5" t="s">
        <v>54</v>
      </c>
      <c r="S58" s="44"/>
      <c r="T58" s="44"/>
      <c r="U58" s="44"/>
      <c r="V58" s="44"/>
      <c r="W58" s="44"/>
      <c r="X58" s="44"/>
      <c r="Y58" s="44"/>
      <c r="Z58" s="46"/>
      <c r="AA58" s="25"/>
      <c r="AB58" s="25"/>
      <c r="AC58" s="43" t="s">
        <v>53</v>
      </c>
      <c r="AD58" s="44"/>
      <c r="AE58" s="44"/>
      <c r="AF58" s="44"/>
      <c r="AG58" s="44"/>
      <c r="AH58" s="44"/>
      <c r="AI58" s="44"/>
      <c r="AJ58" s="44"/>
      <c r="AK58" s="44"/>
      <c r="AL58" s="44"/>
      <c r="AM58" s="45" t="s">
        <v>54</v>
      </c>
      <c r="AN58" s="44"/>
      <c r="AO58" s="46"/>
      <c r="AP58" s="25"/>
      <c r="AQ58" s="26"/>
    </row>
    <row r="59" spans="2:43" ht="13.5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6"/>
    </row>
    <row r="60" spans="2:43" s="1" customFormat="1" ht="15">
      <c r="B60" s="24"/>
      <c r="C60" s="25"/>
      <c r="D60" s="38" t="s">
        <v>55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/>
      <c r="AA60" s="25"/>
      <c r="AB60" s="25"/>
      <c r="AC60" s="38" t="s">
        <v>56</v>
      </c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40"/>
      <c r="AP60" s="25"/>
      <c r="AQ60" s="26"/>
    </row>
    <row r="61" spans="2:43" ht="13.5">
      <c r="B61" s="14"/>
      <c r="C61" s="15"/>
      <c r="D61" s="41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42"/>
      <c r="AA61" s="15"/>
      <c r="AB61" s="15"/>
      <c r="AC61" s="41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42"/>
      <c r="AP61" s="15"/>
      <c r="AQ61" s="16"/>
    </row>
    <row r="62" spans="2:43" ht="13.5">
      <c r="B62" s="14"/>
      <c r="C62" s="15"/>
      <c r="D62" s="41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42"/>
      <c r="AA62" s="15"/>
      <c r="AB62" s="15"/>
      <c r="AC62" s="41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42"/>
      <c r="AP62" s="15"/>
      <c r="AQ62" s="16"/>
    </row>
    <row r="63" spans="2:43" ht="13.5">
      <c r="B63" s="14"/>
      <c r="C63" s="15"/>
      <c r="D63" s="41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42"/>
      <c r="AA63" s="15"/>
      <c r="AB63" s="15"/>
      <c r="AC63" s="41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42"/>
      <c r="AP63" s="15"/>
      <c r="AQ63" s="16"/>
    </row>
    <row r="64" spans="2:43" ht="13.5">
      <c r="B64" s="14"/>
      <c r="C64" s="15"/>
      <c r="D64" s="41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42"/>
      <c r="AA64" s="15"/>
      <c r="AB64" s="15"/>
      <c r="AC64" s="41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42"/>
      <c r="AP64" s="15"/>
      <c r="AQ64" s="16"/>
    </row>
    <row r="65" spans="2:43" ht="13.5">
      <c r="B65" s="14"/>
      <c r="C65" s="15"/>
      <c r="D65" s="41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42"/>
      <c r="AA65" s="15"/>
      <c r="AB65" s="15"/>
      <c r="AC65" s="41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42"/>
      <c r="AP65" s="15"/>
      <c r="AQ65" s="16"/>
    </row>
    <row r="66" spans="2:43" ht="13.5">
      <c r="B66" s="14"/>
      <c r="C66" s="15"/>
      <c r="D66" s="41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42"/>
      <c r="AA66" s="15"/>
      <c r="AB66" s="15"/>
      <c r="AC66" s="41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42"/>
      <c r="AP66" s="15"/>
      <c r="AQ66" s="16"/>
    </row>
    <row r="67" spans="2:43" ht="13.5">
      <c r="B67" s="14"/>
      <c r="C67" s="15"/>
      <c r="D67" s="41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42"/>
      <c r="AA67" s="15"/>
      <c r="AB67" s="15"/>
      <c r="AC67" s="41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42"/>
      <c r="AP67" s="15"/>
      <c r="AQ67" s="16"/>
    </row>
    <row r="68" spans="2:43" ht="13.5">
      <c r="B68" s="14"/>
      <c r="C68" s="15"/>
      <c r="D68" s="41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42"/>
      <c r="AA68" s="15"/>
      <c r="AB68" s="15"/>
      <c r="AC68" s="41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42"/>
      <c r="AP68" s="15"/>
      <c r="AQ68" s="16"/>
    </row>
    <row r="69" spans="2:43" s="1" customFormat="1" ht="15">
      <c r="B69" s="24"/>
      <c r="C69" s="25"/>
      <c r="D69" s="43" t="s">
        <v>53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5" t="s">
        <v>54</v>
      </c>
      <c r="S69" s="44"/>
      <c r="T69" s="44"/>
      <c r="U69" s="44"/>
      <c r="V69" s="44"/>
      <c r="W69" s="44"/>
      <c r="X69" s="44"/>
      <c r="Y69" s="44"/>
      <c r="Z69" s="46"/>
      <c r="AA69" s="25"/>
      <c r="AB69" s="25"/>
      <c r="AC69" s="43" t="s">
        <v>53</v>
      </c>
      <c r="AD69" s="44"/>
      <c r="AE69" s="44"/>
      <c r="AF69" s="44"/>
      <c r="AG69" s="44"/>
      <c r="AH69" s="44"/>
      <c r="AI69" s="44"/>
      <c r="AJ69" s="44"/>
      <c r="AK69" s="44"/>
      <c r="AL69" s="44"/>
      <c r="AM69" s="45" t="s">
        <v>54</v>
      </c>
      <c r="AN69" s="44"/>
      <c r="AO69" s="46"/>
      <c r="AP69" s="25"/>
      <c r="AQ69" s="26"/>
    </row>
    <row r="70" spans="2:43" s="1" customFormat="1" ht="6.75" customHeight="1">
      <c r="B70" s="2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6"/>
    </row>
    <row r="71" spans="2:43" s="1" customFormat="1" ht="6.75" customHeight="1"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9"/>
    </row>
    <row r="75" spans="2:43" s="1" customFormat="1" ht="6.75" customHeight="1"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2"/>
    </row>
    <row r="76" spans="2:43" s="1" customFormat="1" ht="36.75" customHeight="1">
      <c r="B76" s="24"/>
      <c r="C76" s="497" t="s">
        <v>57</v>
      </c>
      <c r="D76" s="468"/>
      <c r="E76" s="468"/>
      <c r="F76" s="468"/>
      <c r="G76" s="468"/>
      <c r="H76" s="468"/>
      <c r="I76" s="468"/>
      <c r="J76" s="468"/>
      <c r="K76" s="468"/>
      <c r="L76" s="468"/>
      <c r="M76" s="468"/>
      <c r="N76" s="468"/>
      <c r="O76" s="468"/>
      <c r="P76" s="468"/>
      <c r="Q76" s="468"/>
      <c r="R76" s="468"/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26"/>
    </row>
    <row r="77" spans="2:43" s="3" customFormat="1" ht="14.25" customHeight="1">
      <c r="B77" s="53"/>
      <c r="C77" s="21" t="s">
        <v>13</v>
      </c>
      <c r="D77" s="54"/>
      <c r="E77" s="54"/>
      <c r="F77" s="54"/>
      <c r="G77" s="54"/>
      <c r="H77" s="54"/>
      <c r="I77" s="54"/>
      <c r="J77" s="54"/>
      <c r="K77" s="54"/>
      <c r="L77" s="54" t="str">
        <f>K5</f>
        <v>1813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5"/>
    </row>
    <row r="78" spans="2:43" s="4" customFormat="1" ht="36.75" customHeight="1">
      <c r="B78" s="56"/>
      <c r="C78" s="57" t="s">
        <v>15</v>
      </c>
      <c r="D78" s="58"/>
      <c r="E78" s="58"/>
      <c r="F78" s="58"/>
      <c r="G78" s="58"/>
      <c r="H78" s="58"/>
      <c r="I78" s="58"/>
      <c r="J78" s="58"/>
      <c r="K78" s="58"/>
      <c r="L78" s="476" t="str">
        <f>K6</f>
        <v>PARKOVIŠTĚ OA U BUDOVY B, KZ a.s. - NEMOCNICE MOST, o.z.</v>
      </c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58"/>
      <c r="AQ78" s="59"/>
    </row>
    <row r="79" spans="2:43" s="1" customFormat="1" ht="6.75" customHeight="1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6"/>
    </row>
    <row r="80" spans="2:43" s="1" customFormat="1" ht="15">
      <c r="B80" s="24"/>
      <c r="C80" s="21" t="s">
        <v>21</v>
      </c>
      <c r="D80" s="25"/>
      <c r="E80" s="25"/>
      <c r="F80" s="25"/>
      <c r="G80" s="25"/>
      <c r="H80" s="25"/>
      <c r="I80" s="25"/>
      <c r="J80" s="25"/>
      <c r="K80" s="25"/>
      <c r="L80" s="60" t="str">
        <f>IF(K8="","",K8)</f>
        <v> 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1" t="s">
        <v>23</v>
      </c>
      <c r="AJ80" s="25"/>
      <c r="AK80" s="25"/>
      <c r="AL80" s="25"/>
      <c r="AM80" s="61" t="str">
        <f>IF(AN8="","",AN8)</f>
        <v>12.4.2016</v>
      </c>
      <c r="AN80" s="25"/>
      <c r="AO80" s="25"/>
      <c r="AP80" s="25"/>
      <c r="AQ80" s="26"/>
    </row>
    <row r="81" spans="2:43" s="1" customFormat="1" ht="6.75" customHeight="1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6"/>
    </row>
    <row r="82" spans="2:56" s="1" customFormat="1" ht="15">
      <c r="B82" s="24"/>
      <c r="C82" s="21" t="s">
        <v>27</v>
      </c>
      <c r="D82" s="25"/>
      <c r="E82" s="25"/>
      <c r="F82" s="25"/>
      <c r="G82" s="25"/>
      <c r="H82" s="25"/>
      <c r="I82" s="25"/>
      <c r="J82" s="25"/>
      <c r="K82" s="25"/>
      <c r="L82" s="54" t="str">
        <f>IF(E11="","",E11)</f>
        <v>KRAJSKÁ ZDRAVOTNÍ a.s. ÚL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1" t="s">
        <v>32</v>
      </c>
      <c r="AJ82" s="25"/>
      <c r="AK82" s="25"/>
      <c r="AL82" s="25"/>
      <c r="AM82" s="482" t="str">
        <f>IF(E17="","",E17)</f>
        <v> </v>
      </c>
      <c r="AN82" s="468"/>
      <c r="AO82" s="468"/>
      <c r="AP82" s="468"/>
      <c r="AQ82" s="26"/>
      <c r="AS82" s="483" t="s">
        <v>58</v>
      </c>
      <c r="AT82" s="484"/>
      <c r="AU82" s="39"/>
      <c r="AV82" s="39"/>
      <c r="AW82" s="39"/>
      <c r="AX82" s="39"/>
      <c r="AY82" s="39"/>
      <c r="AZ82" s="39"/>
      <c r="BA82" s="39"/>
      <c r="BB82" s="39"/>
      <c r="BC82" s="39"/>
      <c r="BD82" s="40"/>
    </row>
    <row r="83" spans="2:56" s="1" customFormat="1" ht="15">
      <c r="B83" s="24"/>
      <c r="C83" s="21" t="s">
        <v>31</v>
      </c>
      <c r="D83" s="25"/>
      <c r="E83" s="25"/>
      <c r="F83" s="25"/>
      <c r="G83" s="25"/>
      <c r="H83" s="25"/>
      <c r="I83" s="25"/>
      <c r="J83" s="25"/>
      <c r="K83" s="25"/>
      <c r="L83" s="54" t="str">
        <f>IF(E14="","",E14)</f>
        <v> </v>
      </c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1" t="s">
        <v>34</v>
      </c>
      <c r="AJ83" s="25"/>
      <c r="AK83" s="25"/>
      <c r="AL83" s="25"/>
      <c r="AM83" s="482" t="str">
        <f>IF(E20="","",E20)</f>
        <v>ARTECH, spol. s r.o.</v>
      </c>
      <c r="AN83" s="468"/>
      <c r="AO83" s="468"/>
      <c r="AP83" s="468"/>
      <c r="AQ83" s="26"/>
      <c r="AS83" s="485"/>
      <c r="AT83" s="468"/>
      <c r="AU83" s="25"/>
      <c r="AV83" s="25"/>
      <c r="AW83" s="25"/>
      <c r="AX83" s="25"/>
      <c r="AY83" s="25"/>
      <c r="AZ83" s="25"/>
      <c r="BA83" s="25"/>
      <c r="BB83" s="25"/>
      <c r="BC83" s="25"/>
      <c r="BD83" s="62"/>
    </row>
    <row r="84" spans="2:56" s="1" customFormat="1" ht="10.5" customHeight="1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6"/>
      <c r="AS84" s="485"/>
      <c r="AT84" s="468"/>
      <c r="AU84" s="25"/>
      <c r="AV84" s="25"/>
      <c r="AW84" s="25"/>
      <c r="AX84" s="25"/>
      <c r="AY84" s="25"/>
      <c r="AZ84" s="25"/>
      <c r="BA84" s="25"/>
      <c r="BB84" s="25"/>
      <c r="BC84" s="25"/>
      <c r="BD84" s="62"/>
    </row>
    <row r="85" spans="2:56" s="1" customFormat="1" ht="29.25" customHeight="1">
      <c r="B85" s="24"/>
      <c r="C85" s="486" t="s">
        <v>59</v>
      </c>
      <c r="D85" s="487"/>
      <c r="E85" s="487"/>
      <c r="F85" s="487"/>
      <c r="G85" s="487"/>
      <c r="H85" s="63"/>
      <c r="I85" s="488" t="s">
        <v>60</v>
      </c>
      <c r="J85" s="487"/>
      <c r="K85" s="487"/>
      <c r="L85" s="487"/>
      <c r="M85" s="487"/>
      <c r="N85" s="487"/>
      <c r="O85" s="487"/>
      <c r="P85" s="487"/>
      <c r="Q85" s="487"/>
      <c r="R85" s="487"/>
      <c r="S85" s="487"/>
      <c r="T85" s="487"/>
      <c r="U85" s="487"/>
      <c r="V85" s="487"/>
      <c r="W85" s="487"/>
      <c r="X85" s="487"/>
      <c r="Y85" s="487"/>
      <c r="Z85" s="487"/>
      <c r="AA85" s="487"/>
      <c r="AB85" s="487"/>
      <c r="AC85" s="487"/>
      <c r="AD85" s="487"/>
      <c r="AE85" s="487"/>
      <c r="AF85" s="487"/>
      <c r="AG85" s="488" t="s">
        <v>61</v>
      </c>
      <c r="AH85" s="487"/>
      <c r="AI85" s="487"/>
      <c r="AJ85" s="487"/>
      <c r="AK85" s="487"/>
      <c r="AL85" s="487"/>
      <c r="AM85" s="487"/>
      <c r="AN85" s="488" t="s">
        <v>62</v>
      </c>
      <c r="AO85" s="487"/>
      <c r="AP85" s="489"/>
      <c r="AQ85" s="26"/>
      <c r="AS85" s="64" t="s">
        <v>63</v>
      </c>
      <c r="AT85" s="65" t="s">
        <v>64</v>
      </c>
      <c r="AU85" s="65" t="s">
        <v>65</v>
      </c>
      <c r="AV85" s="65" t="s">
        <v>66</v>
      </c>
      <c r="AW85" s="65" t="s">
        <v>67</v>
      </c>
      <c r="AX85" s="65" t="s">
        <v>68</v>
      </c>
      <c r="AY85" s="65" t="s">
        <v>69</v>
      </c>
      <c r="AZ85" s="65" t="s">
        <v>70</v>
      </c>
      <c r="BA85" s="65" t="s">
        <v>71</v>
      </c>
      <c r="BB85" s="65" t="s">
        <v>72</v>
      </c>
      <c r="BC85" s="65" t="s">
        <v>73</v>
      </c>
      <c r="BD85" s="66" t="s">
        <v>74</v>
      </c>
    </row>
    <row r="86" spans="2:56" s="1" customFormat="1" ht="10.5" customHeight="1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6"/>
      <c r="AS86" s="67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40"/>
    </row>
    <row r="87" spans="2:76" s="4" customFormat="1" ht="32.25" customHeight="1">
      <c r="B87" s="56"/>
      <c r="C87" s="68" t="s">
        <v>75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479">
        <f>ROUND(AG88+SUM(AG89:AG92),2)</f>
        <v>0</v>
      </c>
      <c r="AH87" s="479"/>
      <c r="AI87" s="479"/>
      <c r="AJ87" s="479"/>
      <c r="AK87" s="479"/>
      <c r="AL87" s="479"/>
      <c r="AM87" s="479"/>
      <c r="AN87" s="467">
        <f aca="true" t="shared" si="0" ref="AN87:AN94">SUM(AG87,AT87)</f>
        <v>0</v>
      </c>
      <c r="AO87" s="467"/>
      <c r="AP87" s="467"/>
      <c r="AQ87" s="59"/>
      <c r="AS87" s="70">
        <f>ROUND(AS88+SUM(AS89:AS92),2)</f>
        <v>0</v>
      </c>
      <c r="AT87" s="71">
        <f aca="true" t="shared" si="1" ref="AT87:AT94">ROUND(SUM(AV87:AW87),2)</f>
        <v>0</v>
      </c>
      <c r="AU87" s="72">
        <f>ROUND(AU88+SUM(AU89:AU92),5)</f>
        <v>8249.40787</v>
      </c>
      <c r="AV87" s="71">
        <f>ROUND(AZ87*L31,2)</f>
        <v>0</v>
      </c>
      <c r="AW87" s="71">
        <f>ROUND(BA87*L32,2)</f>
        <v>0</v>
      </c>
      <c r="AX87" s="71">
        <f>ROUND(BB87*L31,2)</f>
        <v>0</v>
      </c>
      <c r="AY87" s="71">
        <f>ROUND(BC87*L32,2)</f>
        <v>0</v>
      </c>
      <c r="AZ87" s="71">
        <f>ROUND(AZ88+SUM(AZ89:AZ92),2)</f>
        <v>0</v>
      </c>
      <c r="BA87" s="71">
        <f>ROUND(BA88+SUM(BA89:BA92),2)</f>
        <v>0</v>
      </c>
      <c r="BB87" s="71">
        <f>ROUND(BB88+SUM(BB89:BB92),2)</f>
        <v>0</v>
      </c>
      <c r="BC87" s="71">
        <f>ROUND(BC88+SUM(BC89:BC92),2)</f>
        <v>0</v>
      </c>
      <c r="BD87" s="73">
        <f>ROUND(BD88+SUM(BD89:BD92),2)</f>
        <v>0</v>
      </c>
      <c r="BS87" s="74" t="s">
        <v>76</v>
      </c>
      <c r="BT87" s="74" t="s">
        <v>77</v>
      </c>
      <c r="BU87" s="75" t="s">
        <v>78</v>
      </c>
      <c r="BV87" s="74" t="s">
        <v>79</v>
      </c>
      <c r="BW87" s="74" t="s">
        <v>80</v>
      </c>
      <c r="BX87" s="74" t="s">
        <v>81</v>
      </c>
    </row>
    <row r="88" spans="1:76" s="5" customFormat="1" ht="27" customHeight="1">
      <c r="A88" s="100" t="s">
        <v>885</v>
      </c>
      <c r="B88" s="76"/>
      <c r="C88" s="77"/>
      <c r="D88" s="481" t="s">
        <v>26</v>
      </c>
      <c r="E88" s="475"/>
      <c r="F88" s="475"/>
      <c r="G88" s="475"/>
      <c r="H88" s="475"/>
      <c r="I88" s="78"/>
      <c r="J88" s="481" t="s">
        <v>82</v>
      </c>
      <c r="K88" s="475"/>
      <c r="L88" s="475"/>
      <c r="M88" s="475"/>
      <c r="N88" s="475"/>
      <c r="O88" s="475"/>
      <c r="P88" s="475"/>
      <c r="Q88" s="475"/>
      <c r="R88" s="475"/>
      <c r="S88" s="475"/>
      <c r="T88" s="475"/>
      <c r="U88" s="475"/>
      <c r="V88" s="475"/>
      <c r="W88" s="475"/>
      <c r="X88" s="475"/>
      <c r="Y88" s="475"/>
      <c r="Z88" s="475"/>
      <c r="AA88" s="475"/>
      <c r="AB88" s="475"/>
      <c r="AC88" s="475"/>
      <c r="AD88" s="475"/>
      <c r="AE88" s="475"/>
      <c r="AF88" s="475"/>
      <c r="AG88" s="474">
        <f>'100 - SO 100 VEDLEJŠÍ ROZ...'!M30</f>
        <v>0</v>
      </c>
      <c r="AH88" s="475"/>
      <c r="AI88" s="475"/>
      <c r="AJ88" s="475"/>
      <c r="AK88" s="475"/>
      <c r="AL88" s="475"/>
      <c r="AM88" s="475"/>
      <c r="AN88" s="474">
        <f t="shared" si="0"/>
        <v>0</v>
      </c>
      <c r="AO88" s="475"/>
      <c r="AP88" s="475"/>
      <c r="AQ88" s="79"/>
      <c r="AS88" s="80">
        <f>'100 - SO 100 VEDLEJŠÍ ROZ...'!M28</f>
        <v>0</v>
      </c>
      <c r="AT88" s="81">
        <f t="shared" si="1"/>
        <v>0</v>
      </c>
      <c r="AU88" s="82">
        <f>'100 - SO 100 VEDLEJŠÍ ROZ...'!W113</f>
        <v>0</v>
      </c>
      <c r="AV88" s="81">
        <f>'100 - SO 100 VEDLEJŠÍ ROZ...'!M32</f>
        <v>0</v>
      </c>
      <c r="AW88" s="81">
        <f>'100 - SO 100 VEDLEJŠÍ ROZ...'!M33</f>
        <v>0</v>
      </c>
      <c r="AX88" s="81">
        <f>'100 - SO 100 VEDLEJŠÍ ROZ...'!M34</f>
        <v>0</v>
      </c>
      <c r="AY88" s="81">
        <f>'100 - SO 100 VEDLEJŠÍ ROZ...'!M35</f>
        <v>0</v>
      </c>
      <c r="AZ88" s="81">
        <f>'100 - SO 100 VEDLEJŠÍ ROZ...'!H32</f>
        <v>0</v>
      </c>
      <c r="BA88" s="81">
        <f>'100 - SO 100 VEDLEJŠÍ ROZ...'!H33</f>
        <v>0</v>
      </c>
      <c r="BB88" s="81">
        <f>'100 - SO 100 VEDLEJŠÍ ROZ...'!H34</f>
        <v>0</v>
      </c>
      <c r="BC88" s="81">
        <f>'100 - SO 100 VEDLEJŠÍ ROZ...'!H35</f>
        <v>0</v>
      </c>
      <c r="BD88" s="83">
        <f>'100 - SO 100 VEDLEJŠÍ ROZ...'!H36</f>
        <v>0</v>
      </c>
      <c r="BT88" s="84" t="s">
        <v>20</v>
      </c>
      <c r="BV88" s="84" t="s">
        <v>79</v>
      </c>
      <c r="BW88" s="84" t="s">
        <v>83</v>
      </c>
      <c r="BX88" s="84" t="s">
        <v>80</v>
      </c>
    </row>
    <row r="89" spans="1:76" s="5" customFormat="1" ht="27" customHeight="1">
      <c r="A89" s="100" t="s">
        <v>885</v>
      </c>
      <c r="B89" s="76"/>
      <c r="C89" s="77"/>
      <c r="D89" s="481" t="s">
        <v>84</v>
      </c>
      <c r="E89" s="475"/>
      <c r="F89" s="475"/>
      <c r="G89" s="475"/>
      <c r="H89" s="475"/>
      <c r="I89" s="78"/>
      <c r="J89" s="481" t="s">
        <v>85</v>
      </c>
      <c r="K89" s="475"/>
      <c r="L89" s="475"/>
      <c r="M89" s="475"/>
      <c r="N89" s="475"/>
      <c r="O89" s="475"/>
      <c r="P89" s="475"/>
      <c r="Q89" s="475"/>
      <c r="R89" s="475"/>
      <c r="S89" s="475"/>
      <c r="T89" s="475"/>
      <c r="U89" s="475"/>
      <c r="V89" s="475"/>
      <c r="W89" s="475"/>
      <c r="X89" s="475"/>
      <c r="Y89" s="475"/>
      <c r="Z89" s="475"/>
      <c r="AA89" s="475"/>
      <c r="AB89" s="475"/>
      <c r="AC89" s="475"/>
      <c r="AD89" s="475"/>
      <c r="AE89" s="475"/>
      <c r="AF89" s="475"/>
      <c r="AG89" s="474">
        <f>'101 - SO 101 OBJEKTY POZE...'!M30</f>
        <v>0</v>
      </c>
      <c r="AH89" s="475"/>
      <c r="AI89" s="475"/>
      <c r="AJ89" s="475"/>
      <c r="AK89" s="475"/>
      <c r="AL89" s="475"/>
      <c r="AM89" s="475"/>
      <c r="AN89" s="474">
        <f t="shared" si="0"/>
        <v>0</v>
      </c>
      <c r="AO89" s="475"/>
      <c r="AP89" s="475"/>
      <c r="AQ89" s="79"/>
      <c r="AS89" s="80">
        <f>'101 - SO 101 OBJEKTY POZE...'!M28</f>
        <v>0</v>
      </c>
      <c r="AT89" s="81">
        <f t="shared" si="1"/>
        <v>0</v>
      </c>
      <c r="AU89" s="82">
        <f>'101 - SO 101 OBJEKTY POZE...'!W124</f>
        <v>7364.045785</v>
      </c>
      <c r="AV89" s="81">
        <f>'101 - SO 101 OBJEKTY POZE...'!M32</f>
        <v>0</v>
      </c>
      <c r="AW89" s="81">
        <f>'101 - SO 101 OBJEKTY POZE...'!M33</f>
        <v>0</v>
      </c>
      <c r="AX89" s="81">
        <f>'101 - SO 101 OBJEKTY POZE...'!M34</f>
        <v>0</v>
      </c>
      <c r="AY89" s="81">
        <f>'101 - SO 101 OBJEKTY POZE...'!M35</f>
        <v>0</v>
      </c>
      <c r="AZ89" s="81">
        <f>'101 - SO 101 OBJEKTY POZE...'!H32</f>
        <v>0</v>
      </c>
      <c r="BA89" s="81">
        <f>'101 - SO 101 OBJEKTY POZE...'!H33</f>
        <v>0</v>
      </c>
      <c r="BB89" s="81">
        <f>'101 - SO 101 OBJEKTY POZE...'!H34</f>
        <v>0</v>
      </c>
      <c r="BC89" s="81">
        <f>'101 - SO 101 OBJEKTY POZE...'!H35</f>
        <v>0</v>
      </c>
      <c r="BD89" s="83">
        <f>'101 - SO 101 OBJEKTY POZE...'!H36</f>
        <v>0</v>
      </c>
      <c r="BT89" s="84" t="s">
        <v>20</v>
      </c>
      <c r="BV89" s="84" t="s">
        <v>79</v>
      </c>
      <c r="BW89" s="84" t="s">
        <v>86</v>
      </c>
      <c r="BX89" s="84" t="s">
        <v>80</v>
      </c>
    </row>
    <row r="90" spans="1:76" s="5" customFormat="1" ht="27" customHeight="1">
      <c r="A90" s="100" t="s">
        <v>885</v>
      </c>
      <c r="B90" s="76"/>
      <c r="C90" s="77"/>
      <c r="D90" s="481" t="s">
        <v>87</v>
      </c>
      <c r="E90" s="475"/>
      <c r="F90" s="475"/>
      <c r="G90" s="475"/>
      <c r="H90" s="475"/>
      <c r="I90" s="78"/>
      <c r="J90" s="481" t="s">
        <v>88</v>
      </c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5"/>
      <c r="W90" s="475"/>
      <c r="X90" s="475"/>
      <c r="Y90" s="475"/>
      <c r="Z90" s="475"/>
      <c r="AA90" s="475"/>
      <c r="AB90" s="475"/>
      <c r="AC90" s="475"/>
      <c r="AD90" s="475"/>
      <c r="AE90" s="475"/>
      <c r="AF90" s="475"/>
      <c r="AG90" s="474">
        <f>'301 - SO 301 VODOHOSPODÁŘ...'!M30</f>
        <v>0</v>
      </c>
      <c r="AH90" s="475"/>
      <c r="AI90" s="475"/>
      <c r="AJ90" s="475"/>
      <c r="AK90" s="475"/>
      <c r="AL90" s="475"/>
      <c r="AM90" s="475"/>
      <c r="AN90" s="474">
        <f t="shared" si="0"/>
        <v>0</v>
      </c>
      <c r="AO90" s="475"/>
      <c r="AP90" s="475"/>
      <c r="AQ90" s="79"/>
      <c r="AS90" s="80">
        <f>'301 - SO 301 VODOHOSPODÁŘ...'!M28</f>
        <v>0</v>
      </c>
      <c r="AT90" s="81">
        <f t="shared" si="1"/>
        <v>0</v>
      </c>
      <c r="AU90" s="82">
        <f>'301 - SO 301 VODOHOSPODÁŘ...'!W114</f>
        <v>362.03684999999996</v>
      </c>
      <c r="AV90" s="81">
        <f>'301 - SO 301 VODOHOSPODÁŘ...'!M32</f>
        <v>0</v>
      </c>
      <c r="AW90" s="81">
        <f>'301 - SO 301 VODOHOSPODÁŘ...'!M33</f>
        <v>0</v>
      </c>
      <c r="AX90" s="81">
        <f>'301 - SO 301 VODOHOSPODÁŘ...'!M34</f>
        <v>0</v>
      </c>
      <c r="AY90" s="81">
        <f>'301 - SO 301 VODOHOSPODÁŘ...'!M35</f>
        <v>0</v>
      </c>
      <c r="AZ90" s="81">
        <f>'301 - SO 301 VODOHOSPODÁŘ...'!H32</f>
        <v>0</v>
      </c>
      <c r="BA90" s="81">
        <f>'301 - SO 301 VODOHOSPODÁŘ...'!H33</f>
        <v>0</v>
      </c>
      <c r="BB90" s="81">
        <f>'301 - SO 301 VODOHOSPODÁŘ...'!H34</f>
        <v>0</v>
      </c>
      <c r="BC90" s="81">
        <f>'301 - SO 301 VODOHOSPODÁŘ...'!H35</f>
        <v>0</v>
      </c>
      <c r="BD90" s="83">
        <f>'301 - SO 301 VODOHOSPODÁŘ...'!H36</f>
        <v>0</v>
      </c>
      <c r="BT90" s="84" t="s">
        <v>20</v>
      </c>
      <c r="BV90" s="84" t="s">
        <v>79</v>
      </c>
      <c r="BW90" s="84" t="s">
        <v>89</v>
      </c>
      <c r="BX90" s="84" t="s">
        <v>80</v>
      </c>
    </row>
    <row r="91" spans="1:76" s="5" customFormat="1" ht="27" customHeight="1">
      <c r="A91" s="100" t="s">
        <v>885</v>
      </c>
      <c r="B91" s="76"/>
      <c r="C91" s="77"/>
      <c r="D91" s="481" t="s">
        <v>90</v>
      </c>
      <c r="E91" s="475"/>
      <c r="F91" s="475"/>
      <c r="G91" s="475"/>
      <c r="H91" s="475"/>
      <c r="I91" s="78"/>
      <c r="J91" s="481" t="s">
        <v>91</v>
      </c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  <c r="AC91" s="475"/>
      <c r="AD91" s="475"/>
      <c r="AE91" s="475"/>
      <c r="AF91" s="475"/>
      <c r="AG91" s="474">
        <f>'401 - SO 401 ELEKTRO A SD...'!M30</f>
        <v>0</v>
      </c>
      <c r="AH91" s="475"/>
      <c r="AI91" s="475"/>
      <c r="AJ91" s="475"/>
      <c r="AK91" s="475"/>
      <c r="AL91" s="475"/>
      <c r="AM91" s="475"/>
      <c r="AN91" s="474">
        <f t="shared" si="0"/>
        <v>0</v>
      </c>
      <c r="AO91" s="475"/>
      <c r="AP91" s="475"/>
      <c r="AQ91" s="79"/>
      <c r="AS91" s="80">
        <f>'401 - SO 401 ELEKTRO A SD...'!M28</f>
        <v>0</v>
      </c>
      <c r="AT91" s="81">
        <f t="shared" si="1"/>
        <v>0</v>
      </c>
      <c r="AU91" s="82">
        <f>'401 - SO 401 ELEKTRO A SD...'!W111</f>
        <v>0</v>
      </c>
      <c r="AV91" s="81">
        <f>'401 - SO 401 ELEKTRO A SD...'!M32</f>
        <v>0</v>
      </c>
      <c r="AW91" s="81">
        <f>'401 - SO 401 ELEKTRO A SD...'!M33</f>
        <v>0</v>
      </c>
      <c r="AX91" s="81">
        <f>'401 - SO 401 ELEKTRO A SD...'!M34</f>
        <v>0</v>
      </c>
      <c r="AY91" s="81">
        <f>'401 - SO 401 ELEKTRO A SD...'!M35</f>
        <v>0</v>
      </c>
      <c r="AZ91" s="81">
        <f>'401 - SO 401 ELEKTRO A SD...'!H32</f>
        <v>0</v>
      </c>
      <c r="BA91" s="81">
        <f>'401 - SO 401 ELEKTRO A SD...'!H33</f>
        <v>0</v>
      </c>
      <c r="BB91" s="81">
        <f>'401 - SO 401 ELEKTRO A SD...'!H34</f>
        <v>0</v>
      </c>
      <c r="BC91" s="81">
        <f>'401 - SO 401 ELEKTRO A SD...'!H35</f>
        <v>0</v>
      </c>
      <c r="BD91" s="83">
        <f>'401 - SO 401 ELEKTRO A SD...'!H36</f>
        <v>0</v>
      </c>
      <c r="BT91" s="84" t="s">
        <v>20</v>
      </c>
      <c r="BV91" s="84" t="s">
        <v>79</v>
      </c>
      <c r="BW91" s="84" t="s">
        <v>92</v>
      </c>
      <c r="BX91" s="84" t="s">
        <v>80</v>
      </c>
    </row>
    <row r="92" spans="2:76" s="5" customFormat="1" ht="27" customHeight="1">
      <c r="B92" s="76"/>
      <c r="C92" s="77"/>
      <c r="D92" s="481" t="s">
        <v>93</v>
      </c>
      <c r="E92" s="475"/>
      <c r="F92" s="475"/>
      <c r="G92" s="475"/>
      <c r="H92" s="475"/>
      <c r="I92" s="78"/>
      <c r="J92" s="481" t="s">
        <v>94</v>
      </c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  <c r="W92" s="475"/>
      <c r="X92" s="475"/>
      <c r="Y92" s="475"/>
      <c r="Z92" s="475"/>
      <c r="AA92" s="475"/>
      <c r="AB92" s="475"/>
      <c r="AC92" s="475"/>
      <c r="AD92" s="475"/>
      <c r="AE92" s="475"/>
      <c r="AF92" s="475"/>
      <c r="AG92" s="480">
        <f>ROUND(SUM(AG93:AG94),2)</f>
        <v>0</v>
      </c>
      <c r="AH92" s="475"/>
      <c r="AI92" s="475"/>
      <c r="AJ92" s="475"/>
      <c r="AK92" s="475"/>
      <c r="AL92" s="475"/>
      <c r="AM92" s="475"/>
      <c r="AN92" s="474">
        <f t="shared" si="0"/>
        <v>0</v>
      </c>
      <c r="AO92" s="475"/>
      <c r="AP92" s="475"/>
      <c r="AQ92" s="79"/>
      <c r="AS92" s="80">
        <f>ROUND(SUM(AS93:AS94),2)</f>
        <v>0</v>
      </c>
      <c r="AT92" s="81">
        <f t="shared" si="1"/>
        <v>0</v>
      </c>
      <c r="AU92" s="82">
        <f>ROUND(SUM(AU93:AU94),5)</f>
        <v>523.32523</v>
      </c>
      <c r="AV92" s="81">
        <f>ROUND(AZ92*L31,2)</f>
        <v>0</v>
      </c>
      <c r="AW92" s="81">
        <f>ROUND(BA92*L32,2)</f>
        <v>0</v>
      </c>
      <c r="AX92" s="81">
        <f>ROUND(BB92*L31,2)</f>
        <v>0</v>
      </c>
      <c r="AY92" s="81">
        <f>ROUND(BC92*L32,2)</f>
        <v>0</v>
      </c>
      <c r="AZ92" s="81">
        <f>ROUND(SUM(AZ93:AZ94),2)</f>
        <v>0</v>
      </c>
      <c r="BA92" s="81">
        <f>ROUND(SUM(BA93:BA94),2)</f>
        <v>0</v>
      </c>
      <c r="BB92" s="81">
        <f>ROUND(SUM(BB93:BB94),2)</f>
        <v>0</v>
      </c>
      <c r="BC92" s="81">
        <f>ROUND(SUM(BC93:BC94),2)</f>
        <v>0</v>
      </c>
      <c r="BD92" s="83">
        <f>ROUND(SUM(BD93:BD94),2)</f>
        <v>0</v>
      </c>
      <c r="BS92" s="84" t="s">
        <v>76</v>
      </c>
      <c r="BT92" s="84" t="s">
        <v>20</v>
      </c>
      <c r="BU92" s="84" t="s">
        <v>78</v>
      </c>
      <c r="BV92" s="84" t="s">
        <v>79</v>
      </c>
      <c r="BW92" s="84" t="s">
        <v>95</v>
      </c>
      <c r="BX92" s="84" t="s">
        <v>80</v>
      </c>
    </row>
    <row r="93" spans="1:76" s="6" customFormat="1" ht="21.75" customHeight="1">
      <c r="A93" s="100" t="s">
        <v>885</v>
      </c>
      <c r="B93" s="85"/>
      <c r="C93" s="86"/>
      <c r="D93" s="86"/>
      <c r="E93" s="478" t="s">
        <v>96</v>
      </c>
      <c r="F93" s="473"/>
      <c r="G93" s="473"/>
      <c r="H93" s="473"/>
      <c r="I93" s="473"/>
      <c r="J93" s="86"/>
      <c r="K93" s="478" t="s">
        <v>97</v>
      </c>
      <c r="L93" s="473"/>
      <c r="M93" s="473"/>
      <c r="N93" s="473"/>
      <c r="O93" s="473"/>
      <c r="P93" s="473"/>
      <c r="Q93" s="473"/>
      <c r="R93" s="473"/>
      <c r="S93" s="473"/>
      <c r="T93" s="473"/>
      <c r="U93" s="473"/>
      <c r="V93" s="473"/>
      <c r="W93" s="473"/>
      <c r="X93" s="473"/>
      <c r="Y93" s="473"/>
      <c r="Z93" s="473"/>
      <c r="AA93" s="473"/>
      <c r="AB93" s="473"/>
      <c r="AC93" s="473"/>
      <c r="AD93" s="473"/>
      <c r="AE93" s="473"/>
      <c r="AF93" s="473"/>
      <c r="AG93" s="472">
        <f>'801.1 - PŘÍPRAVA ÚZEMÍ'!M31</f>
        <v>0</v>
      </c>
      <c r="AH93" s="473"/>
      <c r="AI93" s="473"/>
      <c r="AJ93" s="473"/>
      <c r="AK93" s="473"/>
      <c r="AL93" s="473"/>
      <c r="AM93" s="473"/>
      <c r="AN93" s="472">
        <f t="shared" si="0"/>
        <v>0</v>
      </c>
      <c r="AO93" s="473"/>
      <c r="AP93" s="473"/>
      <c r="AQ93" s="87"/>
      <c r="AS93" s="88">
        <f>'801.1 - PŘÍPRAVA ÚZEMÍ'!M29</f>
        <v>0</v>
      </c>
      <c r="AT93" s="89">
        <f t="shared" si="1"/>
        <v>0</v>
      </c>
      <c r="AU93" s="90">
        <f>'801.1 - PŘÍPRAVA ÚZEMÍ'!W115</f>
        <v>453.4284589999999</v>
      </c>
      <c r="AV93" s="89">
        <f>'801.1 - PŘÍPRAVA ÚZEMÍ'!M33</f>
        <v>0</v>
      </c>
      <c r="AW93" s="89">
        <f>'801.1 - PŘÍPRAVA ÚZEMÍ'!M34</f>
        <v>0</v>
      </c>
      <c r="AX93" s="89">
        <f>'801.1 - PŘÍPRAVA ÚZEMÍ'!M35</f>
        <v>0</v>
      </c>
      <c r="AY93" s="89">
        <f>'801.1 - PŘÍPRAVA ÚZEMÍ'!M36</f>
        <v>0</v>
      </c>
      <c r="AZ93" s="89">
        <f>'801.1 - PŘÍPRAVA ÚZEMÍ'!H33</f>
        <v>0</v>
      </c>
      <c r="BA93" s="89">
        <f>'801.1 - PŘÍPRAVA ÚZEMÍ'!H34</f>
        <v>0</v>
      </c>
      <c r="BB93" s="89">
        <f>'801.1 - PŘÍPRAVA ÚZEMÍ'!H35</f>
        <v>0</v>
      </c>
      <c r="BC93" s="89">
        <f>'801.1 - PŘÍPRAVA ÚZEMÍ'!H36</f>
        <v>0</v>
      </c>
      <c r="BD93" s="91">
        <f>'801.1 - PŘÍPRAVA ÚZEMÍ'!H37</f>
        <v>0</v>
      </c>
      <c r="BT93" s="92" t="s">
        <v>98</v>
      </c>
      <c r="BV93" s="92" t="s">
        <v>79</v>
      </c>
      <c r="BW93" s="92" t="s">
        <v>99</v>
      </c>
      <c r="BX93" s="92" t="s">
        <v>95</v>
      </c>
    </row>
    <row r="94" spans="1:76" s="6" customFormat="1" ht="21.75" customHeight="1">
      <c r="A94" s="100" t="s">
        <v>885</v>
      </c>
      <c r="B94" s="85"/>
      <c r="C94" s="86"/>
      <c r="D94" s="86"/>
      <c r="E94" s="478" t="s">
        <v>100</v>
      </c>
      <c r="F94" s="473"/>
      <c r="G94" s="473"/>
      <c r="H94" s="473"/>
      <c r="I94" s="473"/>
      <c r="J94" s="86"/>
      <c r="K94" s="478" t="s">
        <v>101</v>
      </c>
      <c r="L94" s="473"/>
      <c r="M94" s="473"/>
      <c r="N94" s="473"/>
      <c r="O94" s="473"/>
      <c r="P94" s="473"/>
      <c r="Q94" s="473"/>
      <c r="R94" s="473"/>
      <c r="S94" s="473"/>
      <c r="T94" s="473"/>
      <c r="U94" s="473"/>
      <c r="V94" s="473"/>
      <c r="W94" s="473"/>
      <c r="X94" s="473"/>
      <c r="Y94" s="473"/>
      <c r="Z94" s="473"/>
      <c r="AA94" s="473"/>
      <c r="AB94" s="473"/>
      <c r="AC94" s="473"/>
      <c r="AD94" s="473"/>
      <c r="AE94" s="473"/>
      <c r="AF94" s="473"/>
      <c r="AG94" s="472">
        <f>'801.2 - ROK 1. - 3. NÁSLE...'!M31</f>
        <v>0</v>
      </c>
      <c r="AH94" s="473"/>
      <c r="AI94" s="473"/>
      <c r="AJ94" s="473"/>
      <c r="AK94" s="473"/>
      <c r="AL94" s="473"/>
      <c r="AM94" s="473"/>
      <c r="AN94" s="472">
        <f t="shared" si="0"/>
        <v>0</v>
      </c>
      <c r="AO94" s="473"/>
      <c r="AP94" s="473"/>
      <c r="AQ94" s="87"/>
      <c r="AS94" s="93">
        <f>'801.2 - ROK 1. - 3. NÁSLE...'!M29</f>
        <v>0</v>
      </c>
      <c r="AT94" s="94">
        <f t="shared" si="1"/>
        <v>0</v>
      </c>
      <c r="AU94" s="95">
        <f>'801.2 - ROK 1. - 3. NÁSLE...'!W114</f>
        <v>69.896767</v>
      </c>
      <c r="AV94" s="94">
        <f>'801.2 - ROK 1. - 3. NÁSLE...'!M33</f>
        <v>0</v>
      </c>
      <c r="AW94" s="94">
        <f>'801.2 - ROK 1. - 3. NÁSLE...'!M34</f>
        <v>0</v>
      </c>
      <c r="AX94" s="94">
        <f>'801.2 - ROK 1. - 3. NÁSLE...'!M35</f>
        <v>0</v>
      </c>
      <c r="AY94" s="94">
        <f>'801.2 - ROK 1. - 3. NÁSLE...'!M36</f>
        <v>0</v>
      </c>
      <c r="AZ94" s="94">
        <f>'801.2 - ROK 1. - 3. NÁSLE...'!H33</f>
        <v>0</v>
      </c>
      <c r="BA94" s="94">
        <f>'801.2 - ROK 1. - 3. NÁSLE...'!H34</f>
        <v>0</v>
      </c>
      <c r="BB94" s="94">
        <f>'801.2 - ROK 1. - 3. NÁSLE...'!H35</f>
        <v>0</v>
      </c>
      <c r="BC94" s="94">
        <f>'801.2 - ROK 1. - 3. NÁSLE...'!H36</f>
        <v>0</v>
      </c>
      <c r="BD94" s="96">
        <f>'801.2 - ROK 1. - 3. NÁSLE...'!H37</f>
        <v>0</v>
      </c>
      <c r="BT94" s="92" t="s">
        <v>98</v>
      </c>
      <c r="BV94" s="92" t="s">
        <v>79</v>
      </c>
      <c r="BW94" s="92" t="s">
        <v>102</v>
      </c>
      <c r="BX94" s="92" t="s">
        <v>95</v>
      </c>
    </row>
    <row r="95" spans="2:43" ht="13.5"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6"/>
    </row>
    <row r="96" spans="2:48" s="1" customFormat="1" ht="30" customHeight="1">
      <c r="B96" s="24"/>
      <c r="C96" s="68" t="s">
        <v>103</v>
      </c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467">
        <v>0</v>
      </c>
      <c r="AH96" s="468"/>
      <c r="AI96" s="468"/>
      <c r="AJ96" s="468"/>
      <c r="AK96" s="468"/>
      <c r="AL96" s="468"/>
      <c r="AM96" s="468"/>
      <c r="AN96" s="467">
        <v>0</v>
      </c>
      <c r="AO96" s="468"/>
      <c r="AP96" s="468"/>
      <c r="AQ96" s="26"/>
      <c r="AS96" s="64" t="s">
        <v>104</v>
      </c>
      <c r="AT96" s="65" t="s">
        <v>105</v>
      </c>
      <c r="AU96" s="65" t="s">
        <v>41</v>
      </c>
      <c r="AV96" s="66" t="s">
        <v>64</v>
      </c>
    </row>
    <row r="97" spans="2:48" s="1" customFormat="1" ht="10.5" customHeight="1"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6"/>
      <c r="AS97" s="97"/>
      <c r="AT97" s="44"/>
      <c r="AU97" s="44"/>
      <c r="AV97" s="46"/>
    </row>
    <row r="98" spans="2:43" s="1" customFormat="1" ht="30" customHeight="1">
      <c r="B98" s="24"/>
      <c r="C98" s="98" t="s">
        <v>106</v>
      </c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469">
        <f>ROUND(AG87+AG96,2)</f>
        <v>0</v>
      </c>
      <c r="AH98" s="469"/>
      <c r="AI98" s="469"/>
      <c r="AJ98" s="469"/>
      <c r="AK98" s="469"/>
      <c r="AL98" s="469"/>
      <c r="AM98" s="469"/>
      <c r="AN98" s="469">
        <f>AN87+AN96</f>
        <v>0</v>
      </c>
      <c r="AO98" s="469"/>
      <c r="AP98" s="469"/>
      <c r="AQ98" s="26"/>
    </row>
    <row r="99" spans="2:43" s="1" customFormat="1" ht="6.75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9"/>
    </row>
  </sheetData>
  <sheetProtection password="CA21" sheet="1" selectLockedCells="1"/>
  <mergeCells count="69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AM82:AP82"/>
    <mergeCell ref="AS82:AT84"/>
    <mergeCell ref="AM83:AP83"/>
    <mergeCell ref="C85:G85"/>
    <mergeCell ref="I85:AF85"/>
    <mergeCell ref="AG85:AM85"/>
    <mergeCell ref="AN85:AP85"/>
    <mergeCell ref="D88:H88"/>
    <mergeCell ref="J88:AF88"/>
    <mergeCell ref="AN89:AP89"/>
    <mergeCell ref="AG89:AM89"/>
    <mergeCell ref="D89:H89"/>
    <mergeCell ref="J89:AF89"/>
    <mergeCell ref="E93:I93"/>
    <mergeCell ref="K93:AF93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E94:I94"/>
    <mergeCell ref="K94:AF94"/>
    <mergeCell ref="AG87:AM87"/>
    <mergeCell ref="AN87:AP87"/>
    <mergeCell ref="AN92:AP92"/>
    <mergeCell ref="AG92:AM92"/>
    <mergeCell ref="D92:H92"/>
    <mergeCell ref="J92:AF92"/>
    <mergeCell ref="AN93:AP93"/>
    <mergeCell ref="AG93:AM93"/>
    <mergeCell ref="AG96:AM96"/>
    <mergeCell ref="AN96:AP96"/>
    <mergeCell ref="AG98:AM98"/>
    <mergeCell ref="AN98:AP98"/>
    <mergeCell ref="AR2:BE2"/>
    <mergeCell ref="AN94:AP94"/>
    <mergeCell ref="AG94:AM94"/>
    <mergeCell ref="AN88:AP88"/>
    <mergeCell ref="AG88:AM88"/>
    <mergeCell ref="L78:AO7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00 - SO 100 VEDLEJŠÍ ROZ...'!C2" tooltip="100 - SO 100 VEDLEJŠÍ ROZ..." display="/"/>
    <hyperlink ref="A89" location="'101 - SO 101 OBJEKTY POZE...'!C2" tooltip="101 - SO 101 OBJEKTY POZE..." display="/"/>
    <hyperlink ref="A90" location="'301 - SO 301 VODOHOSPODÁŘ...'!C2" tooltip="301 - SO 301 VODOHOSPODÁŘ..." display="/"/>
    <hyperlink ref="A91" location="'401 - SO 401 ELEKTRO A SD...'!C2" tooltip="401 - SO 401 ELEKTRO A SD..." display="/"/>
    <hyperlink ref="A93" location="'801.1 - PŘÍPRAVA ÚZEMÍ'!C2" tooltip="801.1 - PŘÍPRAVA ÚZEMÍ" display="/"/>
    <hyperlink ref="A94" location="'801.2 - ROK 1. - 3. NÁSLE...'!C2" tooltip="801.2 - ROK 1. - 3. NÁSLE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6"/>
  <sheetViews>
    <sheetView showGridLines="0" zoomScale="85" zoomScaleNormal="85" zoomScalePageLayoutView="0" workbookViewId="0" topLeftCell="A1">
      <pane ySplit="1" topLeftCell="A91" activePane="bottomLeft" state="frozen"/>
      <selection pane="topLeft" activeCell="A1" sqref="A1"/>
      <selection pane="bottomLeft" activeCell="L116" sqref="L116:M116"/>
    </sheetView>
  </sheetViews>
  <sheetFormatPr defaultColWidth="9.140625" defaultRowHeight="13.5"/>
  <cols>
    <col min="1" max="1" width="7.140625" style="135" customWidth="1"/>
    <col min="2" max="2" width="1.421875" style="135" customWidth="1"/>
    <col min="3" max="3" width="3.57421875" style="135" customWidth="1"/>
    <col min="4" max="4" width="3.7109375" style="135" customWidth="1"/>
    <col min="5" max="5" width="14.7109375" style="135" customWidth="1"/>
    <col min="6" max="7" width="9.57421875" style="135" customWidth="1"/>
    <col min="8" max="8" width="10.7109375" style="135" customWidth="1"/>
    <col min="9" max="9" width="6.00390625" style="135" customWidth="1"/>
    <col min="10" max="10" width="4.421875" style="135" customWidth="1"/>
    <col min="11" max="11" width="9.8515625" style="135" customWidth="1"/>
    <col min="12" max="12" width="10.28125" style="135" customWidth="1"/>
    <col min="13" max="14" width="5.140625" style="135" customWidth="1"/>
    <col min="15" max="15" width="1.7109375" style="135" customWidth="1"/>
    <col min="16" max="16" width="10.7109375" style="135" customWidth="1"/>
    <col min="17" max="17" width="3.57421875" style="135" customWidth="1"/>
    <col min="18" max="18" width="1.421875" style="135" customWidth="1"/>
    <col min="19" max="19" width="7.00390625" style="135" customWidth="1"/>
    <col min="20" max="20" width="25.421875" style="135" hidden="1" customWidth="1"/>
    <col min="21" max="21" width="14.00390625" style="135" hidden="1" customWidth="1"/>
    <col min="22" max="22" width="10.57421875" style="135" hidden="1" customWidth="1"/>
    <col min="23" max="23" width="14.00390625" style="135" hidden="1" customWidth="1"/>
    <col min="24" max="24" width="10.421875" style="135" hidden="1" customWidth="1"/>
    <col min="25" max="25" width="12.8515625" style="135" hidden="1" customWidth="1"/>
    <col min="26" max="26" width="9.421875" style="135" hidden="1" customWidth="1"/>
    <col min="27" max="27" width="12.8515625" style="135" hidden="1" customWidth="1"/>
    <col min="28" max="28" width="14.00390625" style="135" hidden="1" customWidth="1"/>
    <col min="29" max="29" width="9.421875" style="135" customWidth="1"/>
    <col min="30" max="30" width="12.8515625" style="135" customWidth="1"/>
    <col min="31" max="31" width="14.00390625" style="135" customWidth="1"/>
    <col min="32" max="43" width="9.140625" style="135" customWidth="1"/>
    <col min="44" max="64" width="0" style="135" hidden="1" customWidth="1"/>
    <col min="65" max="16384" width="9.140625" style="135" customWidth="1"/>
  </cols>
  <sheetData>
    <row r="1" spans="1:66" ht="21.75" customHeight="1">
      <c r="A1" s="105"/>
      <c r="B1" s="102"/>
      <c r="C1" s="102"/>
      <c r="D1" s="103" t="s">
        <v>1</v>
      </c>
      <c r="E1" s="102"/>
      <c r="F1" s="104" t="s">
        <v>886</v>
      </c>
      <c r="G1" s="104"/>
      <c r="H1" s="506" t="s">
        <v>887</v>
      </c>
      <c r="I1" s="506"/>
      <c r="J1" s="506"/>
      <c r="K1" s="506"/>
      <c r="L1" s="104" t="s">
        <v>888</v>
      </c>
      <c r="M1" s="102"/>
      <c r="N1" s="102"/>
      <c r="O1" s="103" t="s">
        <v>107</v>
      </c>
      <c r="P1" s="102"/>
      <c r="Q1" s="102"/>
      <c r="R1" s="102"/>
      <c r="S1" s="104" t="s">
        <v>889</v>
      </c>
      <c r="T1" s="104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</row>
    <row r="2" spans="3:46" ht="36.75" customHeight="1">
      <c r="C2" s="554" t="s">
        <v>5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S2" s="507" t="s">
        <v>6</v>
      </c>
      <c r="T2" s="508"/>
      <c r="U2" s="508"/>
      <c r="V2" s="508"/>
      <c r="W2" s="508"/>
      <c r="X2" s="508"/>
      <c r="Y2" s="508"/>
      <c r="Z2" s="508"/>
      <c r="AA2" s="508"/>
      <c r="AB2" s="508"/>
      <c r="AC2" s="508"/>
      <c r="AT2" s="136" t="s">
        <v>83</v>
      </c>
    </row>
    <row r="3" spans="2:46" ht="6.7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  <c r="AT3" s="136" t="s">
        <v>98</v>
      </c>
    </row>
    <row r="4" spans="2:46" ht="36.75" customHeight="1">
      <c r="B4" s="140"/>
      <c r="C4" s="533" t="s">
        <v>108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142"/>
      <c r="T4" s="143" t="s">
        <v>11</v>
      </c>
      <c r="AT4" s="136" t="s">
        <v>4</v>
      </c>
    </row>
    <row r="5" spans="2:18" ht="6.75" customHeight="1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</row>
    <row r="6" spans="2:18" ht="24.75" customHeight="1">
      <c r="B6" s="140"/>
      <c r="C6" s="141"/>
      <c r="D6" s="144" t="s">
        <v>15</v>
      </c>
      <c r="E6" s="141"/>
      <c r="F6" s="535" t="str">
        <f>'Rekapitulace stavby'!K6</f>
        <v>PARKOVIŠTĚ OA U BUDOVY B, KZ a.s. - NEMOCNICE MOST, o.z.</v>
      </c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141"/>
      <c r="R6" s="142"/>
    </row>
    <row r="7" spans="2:18" s="145" customFormat="1" ht="32.25" customHeight="1">
      <c r="B7" s="146"/>
      <c r="C7" s="147"/>
      <c r="D7" s="148" t="s">
        <v>109</v>
      </c>
      <c r="E7" s="147"/>
      <c r="F7" s="556" t="s">
        <v>110</v>
      </c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147"/>
      <c r="R7" s="149"/>
    </row>
    <row r="8" spans="2:18" s="145" customFormat="1" ht="14.25" customHeight="1">
      <c r="B8" s="146"/>
      <c r="C8" s="147"/>
      <c r="D8" s="144" t="s">
        <v>18</v>
      </c>
      <c r="E8" s="147"/>
      <c r="F8" s="150" t="s">
        <v>3</v>
      </c>
      <c r="G8" s="147"/>
      <c r="H8" s="147"/>
      <c r="I8" s="147"/>
      <c r="J8" s="147"/>
      <c r="K8" s="147"/>
      <c r="L8" s="147"/>
      <c r="M8" s="144" t="s">
        <v>19</v>
      </c>
      <c r="N8" s="147"/>
      <c r="O8" s="150" t="s">
        <v>3</v>
      </c>
      <c r="P8" s="147"/>
      <c r="Q8" s="147"/>
      <c r="R8" s="149"/>
    </row>
    <row r="9" spans="2:18" s="145" customFormat="1" ht="14.25" customHeight="1">
      <c r="B9" s="146"/>
      <c r="C9" s="147"/>
      <c r="D9" s="144" t="s">
        <v>21</v>
      </c>
      <c r="E9" s="147"/>
      <c r="F9" s="150" t="s">
        <v>22</v>
      </c>
      <c r="G9" s="147"/>
      <c r="H9" s="147"/>
      <c r="I9" s="147"/>
      <c r="J9" s="147"/>
      <c r="K9" s="147"/>
      <c r="L9" s="147"/>
      <c r="M9" s="144" t="s">
        <v>23</v>
      </c>
      <c r="N9" s="147"/>
      <c r="O9" s="537" t="str">
        <f>'Rekapitulace stavby'!AN8</f>
        <v>12.4.2016</v>
      </c>
      <c r="P9" s="534"/>
      <c r="Q9" s="147"/>
      <c r="R9" s="149"/>
    </row>
    <row r="10" spans="2:18" s="145" customFormat="1" ht="10.5" customHeight="1"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9"/>
    </row>
    <row r="11" spans="2:18" s="145" customFormat="1" ht="14.25" customHeight="1">
      <c r="B11" s="146"/>
      <c r="C11" s="147"/>
      <c r="D11" s="144" t="s">
        <v>27</v>
      </c>
      <c r="E11" s="147"/>
      <c r="F11" s="147"/>
      <c r="G11" s="147"/>
      <c r="H11" s="147"/>
      <c r="I11" s="147"/>
      <c r="J11" s="147"/>
      <c r="K11" s="147"/>
      <c r="L11" s="147"/>
      <c r="M11" s="144" t="s">
        <v>28</v>
      </c>
      <c r="N11" s="147"/>
      <c r="O11" s="538" t="s">
        <v>3</v>
      </c>
      <c r="P11" s="534"/>
      <c r="Q11" s="147"/>
      <c r="R11" s="149"/>
    </row>
    <row r="12" spans="2:18" s="145" customFormat="1" ht="18" customHeight="1">
      <c r="B12" s="146"/>
      <c r="C12" s="147"/>
      <c r="D12" s="147"/>
      <c r="E12" s="150" t="s">
        <v>29</v>
      </c>
      <c r="F12" s="147"/>
      <c r="G12" s="147"/>
      <c r="H12" s="147"/>
      <c r="I12" s="147"/>
      <c r="J12" s="147"/>
      <c r="K12" s="147"/>
      <c r="L12" s="147"/>
      <c r="M12" s="144" t="s">
        <v>30</v>
      </c>
      <c r="N12" s="147"/>
      <c r="O12" s="538" t="s">
        <v>3</v>
      </c>
      <c r="P12" s="534"/>
      <c r="Q12" s="147"/>
      <c r="R12" s="149"/>
    </row>
    <row r="13" spans="2:18" s="145" customFormat="1" ht="6.75" customHeight="1"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9"/>
    </row>
    <row r="14" spans="2:18" s="145" customFormat="1" ht="14.25" customHeight="1">
      <c r="B14" s="146"/>
      <c r="C14" s="147"/>
      <c r="D14" s="144" t="s">
        <v>31</v>
      </c>
      <c r="E14" s="147"/>
      <c r="F14" s="147"/>
      <c r="G14" s="147"/>
      <c r="H14" s="147"/>
      <c r="I14" s="147"/>
      <c r="J14" s="147"/>
      <c r="K14" s="147"/>
      <c r="L14" s="147"/>
      <c r="M14" s="144" t="s">
        <v>28</v>
      </c>
      <c r="N14" s="147"/>
      <c r="O14" s="538">
        <f>IF('Rekapitulace stavby'!AN13="","",'Rekapitulace stavby'!AN13)</f>
      </c>
      <c r="P14" s="534"/>
      <c r="Q14" s="147"/>
      <c r="R14" s="149"/>
    </row>
    <row r="15" spans="2:18" s="145" customFormat="1" ht="18" customHeight="1">
      <c r="B15" s="146"/>
      <c r="C15" s="147"/>
      <c r="D15" s="147"/>
      <c r="E15" s="150" t="str">
        <f>IF('Rekapitulace stavby'!E14="","",'Rekapitulace stavby'!E14)</f>
        <v> </v>
      </c>
      <c r="F15" s="147"/>
      <c r="G15" s="147"/>
      <c r="H15" s="147"/>
      <c r="I15" s="147"/>
      <c r="J15" s="147"/>
      <c r="K15" s="147"/>
      <c r="L15" s="147"/>
      <c r="M15" s="144" t="s">
        <v>30</v>
      </c>
      <c r="N15" s="147"/>
      <c r="O15" s="538">
        <f>IF('Rekapitulace stavby'!AN14="","",'Rekapitulace stavby'!AN14)</f>
      </c>
      <c r="P15" s="534"/>
      <c r="Q15" s="147"/>
      <c r="R15" s="149"/>
    </row>
    <row r="16" spans="2:18" s="145" customFormat="1" ht="6.75" customHeight="1"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9"/>
    </row>
    <row r="17" spans="2:18" s="145" customFormat="1" ht="14.25" customHeight="1">
      <c r="B17" s="146"/>
      <c r="C17" s="147"/>
      <c r="D17" s="144" t="s">
        <v>32</v>
      </c>
      <c r="E17" s="147"/>
      <c r="F17" s="147"/>
      <c r="G17" s="147"/>
      <c r="H17" s="147"/>
      <c r="I17" s="147"/>
      <c r="J17" s="147"/>
      <c r="K17" s="147"/>
      <c r="L17" s="147"/>
      <c r="M17" s="144" t="s">
        <v>28</v>
      </c>
      <c r="N17" s="147"/>
      <c r="O17" s="538">
        <f>IF('Rekapitulace stavby'!AN16="","",'Rekapitulace stavby'!AN16)</f>
      </c>
      <c r="P17" s="534"/>
      <c r="Q17" s="147"/>
      <c r="R17" s="149"/>
    </row>
    <row r="18" spans="2:18" s="145" customFormat="1" ht="18" customHeight="1">
      <c r="B18" s="146"/>
      <c r="C18" s="147"/>
      <c r="D18" s="147"/>
      <c r="E18" s="150" t="str">
        <f>IF('Rekapitulace stavby'!E17="","",'Rekapitulace stavby'!E17)</f>
        <v> </v>
      </c>
      <c r="F18" s="147"/>
      <c r="G18" s="147"/>
      <c r="H18" s="147"/>
      <c r="I18" s="147"/>
      <c r="J18" s="147"/>
      <c r="K18" s="147"/>
      <c r="L18" s="147"/>
      <c r="M18" s="144" t="s">
        <v>30</v>
      </c>
      <c r="N18" s="147"/>
      <c r="O18" s="538">
        <f>IF('Rekapitulace stavby'!AN17="","",'Rekapitulace stavby'!AN17)</f>
      </c>
      <c r="P18" s="534"/>
      <c r="Q18" s="147"/>
      <c r="R18" s="149"/>
    </row>
    <row r="19" spans="2:18" s="145" customFormat="1" ht="6.75" customHeight="1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9"/>
    </row>
    <row r="20" spans="2:18" s="145" customFormat="1" ht="14.25" customHeight="1">
      <c r="B20" s="146"/>
      <c r="C20" s="147"/>
      <c r="D20" s="144" t="s">
        <v>34</v>
      </c>
      <c r="E20" s="147"/>
      <c r="F20" s="147"/>
      <c r="G20" s="147"/>
      <c r="H20" s="147"/>
      <c r="I20" s="147"/>
      <c r="J20" s="147"/>
      <c r="K20" s="147"/>
      <c r="L20" s="147"/>
      <c r="M20" s="144" t="s">
        <v>28</v>
      </c>
      <c r="N20" s="147"/>
      <c r="O20" s="538" t="s">
        <v>35</v>
      </c>
      <c r="P20" s="534"/>
      <c r="Q20" s="147"/>
      <c r="R20" s="149"/>
    </row>
    <row r="21" spans="2:18" s="145" customFormat="1" ht="18" customHeight="1">
      <c r="B21" s="146"/>
      <c r="C21" s="147"/>
      <c r="D21" s="147"/>
      <c r="E21" s="150" t="s">
        <v>36</v>
      </c>
      <c r="F21" s="147"/>
      <c r="G21" s="147"/>
      <c r="H21" s="147"/>
      <c r="I21" s="147"/>
      <c r="J21" s="147"/>
      <c r="K21" s="147"/>
      <c r="L21" s="147"/>
      <c r="M21" s="144" t="s">
        <v>30</v>
      </c>
      <c r="N21" s="147"/>
      <c r="O21" s="538" t="s">
        <v>3</v>
      </c>
      <c r="P21" s="534"/>
      <c r="Q21" s="147"/>
      <c r="R21" s="149"/>
    </row>
    <row r="22" spans="2:18" s="145" customFormat="1" ht="6.75" customHeigh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9"/>
    </row>
    <row r="23" spans="2:18" s="145" customFormat="1" ht="14.25" customHeight="1">
      <c r="B23" s="146"/>
      <c r="C23" s="147"/>
      <c r="D23" s="144" t="s">
        <v>37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9"/>
    </row>
    <row r="24" spans="2:18" s="145" customFormat="1" ht="20.25" customHeight="1">
      <c r="B24" s="146"/>
      <c r="C24" s="147"/>
      <c r="D24" s="147"/>
      <c r="E24" s="551" t="s">
        <v>3</v>
      </c>
      <c r="F24" s="534"/>
      <c r="G24" s="534"/>
      <c r="H24" s="534"/>
      <c r="I24" s="534"/>
      <c r="J24" s="534"/>
      <c r="K24" s="534"/>
      <c r="L24" s="534"/>
      <c r="M24" s="147"/>
      <c r="N24" s="147"/>
      <c r="O24" s="147"/>
      <c r="P24" s="147"/>
      <c r="Q24" s="147"/>
      <c r="R24" s="149"/>
    </row>
    <row r="25" spans="2:18" s="145" customFormat="1" ht="6.75" customHeight="1"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9"/>
    </row>
    <row r="26" spans="2:18" s="145" customFormat="1" ht="6.75" customHeight="1">
      <c r="B26" s="146"/>
      <c r="C26" s="147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47"/>
      <c r="R26" s="149"/>
    </row>
    <row r="27" spans="2:18" s="145" customFormat="1" ht="14.25" customHeight="1">
      <c r="B27" s="146"/>
      <c r="C27" s="147"/>
      <c r="D27" s="152" t="s">
        <v>111</v>
      </c>
      <c r="E27" s="147"/>
      <c r="F27" s="147"/>
      <c r="G27" s="147"/>
      <c r="H27" s="147"/>
      <c r="I27" s="147"/>
      <c r="J27" s="147"/>
      <c r="K27" s="147"/>
      <c r="L27" s="147"/>
      <c r="M27" s="552">
        <f>N88</f>
        <v>0</v>
      </c>
      <c r="N27" s="534"/>
      <c r="O27" s="534"/>
      <c r="P27" s="534"/>
      <c r="Q27" s="147"/>
      <c r="R27" s="149"/>
    </row>
    <row r="28" spans="2:18" s="145" customFormat="1" ht="14.25" customHeight="1">
      <c r="B28" s="146"/>
      <c r="C28" s="147"/>
      <c r="D28" s="153" t="s">
        <v>112</v>
      </c>
      <c r="E28" s="147"/>
      <c r="F28" s="147"/>
      <c r="G28" s="147"/>
      <c r="H28" s="147"/>
      <c r="I28" s="147"/>
      <c r="J28" s="147"/>
      <c r="K28" s="147"/>
      <c r="L28" s="147"/>
      <c r="M28" s="552">
        <f>N94</f>
        <v>0</v>
      </c>
      <c r="N28" s="534"/>
      <c r="O28" s="534"/>
      <c r="P28" s="534"/>
      <c r="Q28" s="147"/>
      <c r="R28" s="149"/>
    </row>
    <row r="29" spans="2:18" s="145" customFormat="1" ht="6.75" customHeight="1"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9"/>
    </row>
    <row r="30" spans="2:18" s="145" customFormat="1" ht="24.75" customHeight="1">
      <c r="B30" s="146"/>
      <c r="C30" s="147"/>
      <c r="D30" s="154" t="s">
        <v>40</v>
      </c>
      <c r="E30" s="147"/>
      <c r="F30" s="147"/>
      <c r="G30" s="147"/>
      <c r="H30" s="147"/>
      <c r="I30" s="147"/>
      <c r="J30" s="147"/>
      <c r="K30" s="147"/>
      <c r="L30" s="147"/>
      <c r="M30" s="553">
        <f>ROUND(M27+M28,2)</f>
        <v>0</v>
      </c>
      <c r="N30" s="534"/>
      <c r="O30" s="534"/>
      <c r="P30" s="534"/>
      <c r="Q30" s="147"/>
      <c r="R30" s="149"/>
    </row>
    <row r="31" spans="2:18" s="145" customFormat="1" ht="6.75" customHeight="1">
      <c r="B31" s="146"/>
      <c r="C31" s="147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47"/>
      <c r="R31" s="149"/>
    </row>
    <row r="32" spans="2:18" s="145" customFormat="1" ht="14.25" customHeight="1">
      <c r="B32" s="146"/>
      <c r="C32" s="147"/>
      <c r="D32" s="155" t="s">
        <v>41</v>
      </c>
      <c r="E32" s="155" t="s">
        <v>42</v>
      </c>
      <c r="F32" s="156">
        <v>0.21</v>
      </c>
      <c r="G32" s="157" t="s">
        <v>43</v>
      </c>
      <c r="H32" s="547">
        <f>ROUND((SUM(BE94:BE95)+SUM(BE113:BE125)),2)</f>
        <v>0</v>
      </c>
      <c r="I32" s="534"/>
      <c r="J32" s="534"/>
      <c r="K32" s="147"/>
      <c r="L32" s="147"/>
      <c r="M32" s="547">
        <f>ROUND(ROUND((SUM(BE94:BE95)+SUM(BE113:BE125)),2)*F32,2)</f>
        <v>0</v>
      </c>
      <c r="N32" s="534"/>
      <c r="O32" s="534"/>
      <c r="P32" s="534"/>
      <c r="Q32" s="147"/>
      <c r="R32" s="149"/>
    </row>
    <row r="33" spans="2:18" s="145" customFormat="1" ht="14.25" customHeight="1">
      <c r="B33" s="146"/>
      <c r="C33" s="147"/>
      <c r="D33" s="147"/>
      <c r="E33" s="155" t="s">
        <v>44</v>
      </c>
      <c r="F33" s="156">
        <v>0.15</v>
      </c>
      <c r="G33" s="157" t="s">
        <v>43</v>
      </c>
      <c r="H33" s="547">
        <f>ROUND((SUM(BF94:BF95)+SUM(BF113:BF125)),2)</f>
        <v>0</v>
      </c>
      <c r="I33" s="534"/>
      <c r="J33" s="534"/>
      <c r="K33" s="147"/>
      <c r="L33" s="147"/>
      <c r="M33" s="547">
        <f>ROUND(ROUND((SUM(BF94:BF95)+SUM(BF113:BF125)),2)*F33,2)</f>
        <v>0</v>
      </c>
      <c r="N33" s="534"/>
      <c r="O33" s="534"/>
      <c r="P33" s="534"/>
      <c r="Q33" s="147"/>
      <c r="R33" s="149"/>
    </row>
    <row r="34" spans="2:18" s="145" customFormat="1" ht="14.25" customHeight="1" hidden="1">
      <c r="B34" s="146"/>
      <c r="C34" s="147"/>
      <c r="D34" s="147"/>
      <c r="E34" s="155" t="s">
        <v>45</v>
      </c>
      <c r="F34" s="156">
        <v>0.21</v>
      </c>
      <c r="G34" s="157" t="s">
        <v>43</v>
      </c>
      <c r="H34" s="547">
        <f>ROUND((SUM(BG94:BG95)+SUM(BG113:BG125)),2)</f>
        <v>0</v>
      </c>
      <c r="I34" s="534"/>
      <c r="J34" s="534"/>
      <c r="K34" s="147"/>
      <c r="L34" s="147"/>
      <c r="M34" s="547">
        <v>0</v>
      </c>
      <c r="N34" s="534"/>
      <c r="O34" s="534"/>
      <c r="P34" s="534"/>
      <c r="Q34" s="147"/>
      <c r="R34" s="149"/>
    </row>
    <row r="35" spans="2:18" s="145" customFormat="1" ht="14.25" customHeight="1" hidden="1">
      <c r="B35" s="146"/>
      <c r="C35" s="147"/>
      <c r="D35" s="147"/>
      <c r="E35" s="155" t="s">
        <v>46</v>
      </c>
      <c r="F35" s="156">
        <v>0.15</v>
      </c>
      <c r="G35" s="157" t="s">
        <v>43</v>
      </c>
      <c r="H35" s="547">
        <f>ROUND((SUM(BH94:BH95)+SUM(BH113:BH125)),2)</f>
        <v>0</v>
      </c>
      <c r="I35" s="534"/>
      <c r="J35" s="534"/>
      <c r="K35" s="147"/>
      <c r="L35" s="147"/>
      <c r="M35" s="547">
        <v>0</v>
      </c>
      <c r="N35" s="534"/>
      <c r="O35" s="534"/>
      <c r="P35" s="534"/>
      <c r="Q35" s="147"/>
      <c r="R35" s="149"/>
    </row>
    <row r="36" spans="2:18" s="145" customFormat="1" ht="14.25" customHeight="1" hidden="1">
      <c r="B36" s="146"/>
      <c r="C36" s="147"/>
      <c r="D36" s="147"/>
      <c r="E36" s="155" t="s">
        <v>47</v>
      </c>
      <c r="F36" s="156">
        <v>0</v>
      </c>
      <c r="G36" s="157" t="s">
        <v>43</v>
      </c>
      <c r="H36" s="547">
        <f>ROUND((SUM(BI94:BI95)+SUM(BI113:BI125)),2)</f>
        <v>0</v>
      </c>
      <c r="I36" s="534"/>
      <c r="J36" s="534"/>
      <c r="K36" s="147"/>
      <c r="L36" s="147"/>
      <c r="M36" s="547">
        <v>0</v>
      </c>
      <c r="N36" s="534"/>
      <c r="O36" s="534"/>
      <c r="P36" s="534"/>
      <c r="Q36" s="147"/>
      <c r="R36" s="149"/>
    </row>
    <row r="37" spans="2:18" s="145" customFormat="1" ht="6.75" customHeight="1"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9"/>
    </row>
    <row r="38" spans="2:18" s="145" customFormat="1" ht="24.75" customHeight="1">
      <c r="B38" s="146"/>
      <c r="C38" s="179"/>
      <c r="D38" s="159" t="s">
        <v>48</v>
      </c>
      <c r="E38" s="163"/>
      <c r="F38" s="163"/>
      <c r="G38" s="161" t="s">
        <v>49</v>
      </c>
      <c r="H38" s="162" t="s">
        <v>50</v>
      </c>
      <c r="I38" s="163"/>
      <c r="J38" s="163"/>
      <c r="K38" s="163"/>
      <c r="L38" s="548">
        <f>SUM(M30:M36)</f>
        <v>0</v>
      </c>
      <c r="M38" s="549"/>
      <c r="N38" s="549"/>
      <c r="O38" s="549"/>
      <c r="P38" s="550"/>
      <c r="Q38" s="179"/>
      <c r="R38" s="149"/>
    </row>
    <row r="39" spans="2:18" s="145" customFormat="1" ht="14.25" customHeight="1"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9"/>
    </row>
    <row r="40" spans="2:18" s="145" customFormat="1" ht="14.25" customHeight="1"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9"/>
    </row>
    <row r="41" spans="2:18" ht="13.5"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2"/>
    </row>
    <row r="42" spans="2:18" ht="13.5"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</row>
    <row r="43" spans="2:18" ht="13.5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2"/>
    </row>
    <row r="44" spans="2:18" ht="13.5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</row>
    <row r="45" spans="2:18" ht="13.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2"/>
    </row>
    <row r="46" spans="2:18" ht="13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2"/>
    </row>
    <row r="47" spans="2:18" ht="13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2"/>
    </row>
    <row r="48" spans="2:18" ht="13.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</row>
    <row r="49" spans="2:18" ht="13.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2"/>
    </row>
    <row r="50" spans="2:18" s="145" customFormat="1" ht="15">
      <c r="B50" s="146"/>
      <c r="C50" s="147"/>
      <c r="D50" s="164" t="s">
        <v>51</v>
      </c>
      <c r="E50" s="151"/>
      <c r="F50" s="151"/>
      <c r="G50" s="151"/>
      <c r="H50" s="165"/>
      <c r="I50" s="147"/>
      <c r="J50" s="164" t="s">
        <v>52</v>
      </c>
      <c r="K50" s="151"/>
      <c r="L50" s="151"/>
      <c r="M50" s="151"/>
      <c r="N50" s="151"/>
      <c r="O50" s="151"/>
      <c r="P50" s="165"/>
      <c r="Q50" s="147"/>
      <c r="R50" s="149"/>
    </row>
    <row r="51" spans="2:18" ht="13.5">
      <c r="B51" s="140"/>
      <c r="C51" s="141"/>
      <c r="D51" s="166"/>
      <c r="E51" s="141"/>
      <c r="F51" s="141"/>
      <c r="G51" s="141"/>
      <c r="H51" s="167"/>
      <c r="I51" s="141"/>
      <c r="J51" s="166"/>
      <c r="K51" s="141"/>
      <c r="L51" s="141"/>
      <c r="M51" s="141"/>
      <c r="N51" s="141"/>
      <c r="O51" s="141"/>
      <c r="P51" s="167"/>
      <c r="Q51" s="141"/>
      <c r="R51" s="142"/>
    </row>
    <row r="52" spans="2:18" ht="13.5">
      <c r="B52" s="140"/>
      <c r="C52" s="141"/>
      <c r="D52" s="166"/>
      <c r="E52" s="141"/>
      <c r="F52" s="141"/>
      <c r="G52" s="141"/>
      <c r="H52" s="167"/>
      <c r="I52" s="141"/>
      <c r="J52" s="166"/>
      <c r="K52" s="141"/>
      <c r="L52" s="141"/>
      <c r="M52" s="141"/>
      <c r="N52" s="141"/>
      <c r="O52" s="141"/>
      <c r="P52" s="167"/>
      <c r="Q52" s="141"/>
      <c r="R52" s="142"/>
    </row>
    <row r="53" spans="2:18" ht="13.5">
      <c r="B53" s="140"/>
      <c r="C53" s="141"/>
      <c r="D53" s="166"/>
      <c r="E53" s="141"/>
      <c r="F53" s="141"/>
      <c r="G53" s="141"/>
      <c r="H53" s="167"/>
      <c r="I53" s="141"/>
      <c r="J53" s="166"/>
      <c r="K53" s="141"/>
      <c r="L53" s="141"/>
      <c r="M53" s="141"/>
      <c r="N53" s="141"/>
      <c r="O53" s="141"/>
      <c r="P53" s="167"/>
      <c r="Q53" s="141"/>
      <c r="R53" s="142"/>
    </row>
    <row r="54" spans="2:18" ht="13.5">
      <c r="B54" s="140"/>
      <c r="C54" s="141"/>
      <c r="D54" s="166"/>
      <c r="E54" s="141"/>
      <c r="F54" s="141"/>
      <c r="G54" s="141"/>
      <c r="H54" s="167"/>
      <c r="I54" s="141"/>
      <c r="J54" s="166"/>
      <c r="K54" s="141"/>
      <c r="L54" s="141"/>
      <c r="M54" s="141"/>
      <c r="N54" s="141"/>
      <c r="O54" s="141"/>
      <c r="P54" s="167"/>
      <c r="Q54" s="141"/>
      <c r="R54" s="142"/>
    </row>
    <row r="55" spans="2:18" ht="13.5">
      <c r="B55" s="140"/>
      <c r="C55" s="141"/>
      <c r="D55" s="166"/>
      <c r="E55" s="141"/>
      <c r="F55" s="141"/>
      <c r="G55" s="141"/>
      <c r="H55" s="167"/>
      <c r="I55" s="141"/>
      <c r="J55" s="166"/>
      <c r="K55" s="141"/>
      <c r="L55" s="141"/>
      <c r="M55" s="141"/>
      <c r="N55" s="141"/>
      <c r="O55" s="141"/>
      <c r="P55" s="167"/>
      <c r="Q55" s="141"/>
      <c r="R55" s="142"/>
    </row>
    <row r="56" spans="2:18" ht="13.5">
      <c r="B56" s="140"/>
      <c r="C56" s="141"/>
      <c r="D56" s="166"/>
      <c r="E56" s="141"/>
      <c r="F56" s="141"/>
      <c r="G56" s="141"/>
      <c r="H56" s="167"/>
      <c r="I56" s="141"/>
      <c r="J56" s="166"/>
      <c r="K56" s="141"/>
      <c r="L56" s="141"/>
      <c r="M56" s="141"/>
      <c r="N56" s="141"/>
      <c r="O56" s="141"/>
      <c r="P56" s="167"/>
      <c r="Q56" s="141"/>
      <c r="R56" s="142"/>
    </row>
    <row r="57" spans="2:18" ht="13.5">
      <c r="B57" s="140"/>
      <c r="C57" s="141"/>
      <c r="D57" s="166"/>
      <c r="E57" s="141"/>
      <c r="F57" s="141"/>
      <c r="G57" s="141"/>
      <c r="H57" s="167"/>
      <c r="I57" s="141"/>
      <c r="J57" s="166"/>
      <c r="K57" s="141"/>
      <c r="L57" s="141"/>
      <c r="M57" s="141"/>
      <c r="N57" s="141"/>
      <c r="O57" s="141"/>
      <c r="P57" s="167"/>
      <c r="Q57" s="141"/>
      <c r="R57" s="142"/>
    </row>
    <row r="58" spans="2:18" ht="13.5">
      <c r="B58" s="140"/>
      <c r="C58" s="141"/>
      <c r="D58" s="166"/>
      <c r="E58" s="141"/>
      <c r="F58" s="141"/>
      <c r="G58" s="141"/>
      <c r="H58" s="167"/>
      <c r="I58" s="141"/>
      <c r="J58" s="166"/>
      <c r="K58" s="141"/>
      <c r="L58" s="141"/>
      <c r="M58" s="141"/>
      <c r="N58" s="141"/>
      <c r="O58" s="141"/>
      <c r="P58" s="167"/>
      <c r="Q58" s="141"/>
      <c r="R58" s="142"/>
    </row>
    <row r="59" spans="2:18" s="145" customFormat="1" ht="15">
      <c r="B59" s="146"/>
      <c r="C59" s="147"/>
      <c r="D59" s="168" t="s">
        <v>53</v>
      </c>
      <c r="E59" s="169"/>
      <c r="F59" s="169"/>
      <c r="G59" s="170" t="s">
        <v>54</v>
      </c>
      <c r="H59" s="171"/>
      <c r="I59" s="147"/>
      <c r="J59" s="168" t="s">
        <v>53</v>
      </c>
      <c r="K59" s="169"/>
      <c r="L59" s="169"/>
      <c r="M59" s="169"/>
      <c r="N59" s="170" t="s">
        <v>54</v>
      </c>
      <c r="O59" s="169"/>
      <c r="P59" s="171"/>
      <c r="Q59" s="147"/>
      <c r="R59" s="149"/>
    </row>
    <row r="60" spans="2:18" ht="13.5"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2"/>
    </row>
    <row r="61" spans="2:18" s="145" customFormat="1" ht="15">
      <c r="B61" s="146"/>
      <c r="C61" s="147"/>
      <c r="D61" s="164" t="s">
        <v>55</v>
      </c>
      <c r="E61" s="151"/>
      <c r="F61" s="151"/>
      <c r="G61" s="151"/>
      <c r="H61" s="165"/>
      <c r="I61" s="147"/>
      <c r="J61" s="164" t="s">
        <v>56</v>
      </c>
      <c r="K61" s="151"/>
      <c r="L61" s="151"/>
      <c r="M61" s="151"/>
      <c r="N61" s="151"/>
      <c r="O61" s="151"/>
      <c r="P61" s="165"/>
      <c r="Q61" s="147"/>
      <c r="R61" s="149"/>
    </row>
    <row r="62" spans="2:18" ht="13.5">
      <c r="B62" s="140"/>
      <c r="C62" s="141"/>
      <c r="D62" s="166"/>
      <c r="E62" s="141"/>
      <c r="F62" s="141"/>
      <c r="G62" s="141"/>
      <c r="H62" s="167"/>
      <c r="I62" s="141"/>
      <c r="J62" s="166"/>
      <c r="K62" s="141"/>
      <c r="L62" s="141"/>
      <c r="M62" s="141"/>
      <c r="N62" s="141"/>
      <c r="O62" s="141"/>
      <c r="P62" s="167"/>
      <c r="Q62" s="141"/>
      <c r="R62" s="142"/>
    </row>
    <row r="63" spans="2:18" ht="13.5">
      <c r="B63" s="140"/>
      <c r="C63" s="141"/>
      <c r="D63" s="166"/>
      <c r="E63" s="141"/>
      <c r="F63" s="141"/>
      <c r="G63" s="141"/>
      <c r="H63" s="167"/>
      <c r="I63" s="141"/>
      <c r="J63" s="166"/>
      <c r="K63" s="141"/>
      <c r="L63" s="141"/>
      <c r="M63" s="141"/>
      <c r="N63" s="141"/>
      <c r="O63" s="141"/>
      <c r="P63" s="167"/>
      <c r="Q63" s="141"/>
      <c r="R63" s="142"/>
    </row>
    <row r="64" spans="2:18" ht="13.5">
      <c r="B64" s="140"/>
      <c r="C64" s="141"/>
      <c r="D64" s="166"/>
      <c r="E64" s="141"/>
      <c r="F64" s="141"/>
      <c r="G64" s="141"/>
      <c r="H64" s="167"/>
      <c r="I64" s="141"/>
      <c r="J64" s="166"/>
      <c r="K64" s="141"/>
      <c r="L64" s="141"/>
      <c r="M64" s="141"/>
      <c r="N64" s="141"/>
      <c r="O64" s="141"/>
      <c r="P64" s="167"/>
      <c r="Q64" s="141"/>
      <c r="R64" s="142"/>
    </row>
    <row r="65" spans="2:18" ht="13.5">
      <c r="B65" s="140"/>
      <c r="C65" s="141"/>
      <c r="D65" s="166"/>
      <c r="E65" s="141"/>
      <c r="F65" s="141"/>
      <c r="G65" s="141"/>
      <c r="H65" s="167"/>
      <c r="I65" s="141"/>
      <c r="J65" s="166"/>
      <c r="K65" s="141"/>
      <c r="L65" s="141"/>
      <c r="M65" s="141"/>
      <c r="N65" s="141"/>
      <c r="O65" s="141"/>
      <c r="P65" s="167"/>
      <c r="Q65" s="141"/>
      <c r="R65" s="142"/>
    </row>
    <row r="66" spans="2:18" ht="13.5">
      <c r="B66" s="140"/>
      <c r="C66" s="141"/>
      <c r="D66" s="166"/>
      <c r="E66" s="141"/>
      <c r="F66" s="141"/>
      <c r="G66" s="141"/>
      <c r="H66" s="167"/>
      <c r="I66" s="141"/>
      <c r="J66" s="166"/>
      <c r="K66" s="141"/>
      <c r="L66" s="141"/>
      <c r="M66" s="141"/>
      <c r="N66" s="141"/>
      <c r="O66" s="141"/>
      <c r="P66" s="167"/>
      <c r="Q66" s="141"/>
      <c r="R66" s="142"/>
    </row>
    <row r="67" spans="2:18" ht="13.5">
      <c r="B67" s="140"/>
      <c r="C67" s="141"/>
      <c r="D67" s="166"/>
      <c r="E67" s="141"/>
      <c r="F67" s="141"/>
      <c r="G67" s="141"/>
      <c r="H67" s="167"/>
      <c r="I67" s="141"/>
      <c r="J67" s="166"/>
      <c r="K67" s="141"/>
      <c r="L67" s="141"/>
      <c r="M67" s="141"/>
      <c r="N67" s="141"/>
      <c r="O67" s="141"/>
      <c r="P67" s="167"/>
      <c r="Q67" s="141"/>
      <c r="R67" s="142"/>
    </row>
    <row r="68" spans="2:18" ht="13.5">
      <c r="B68" s="140"/>
      <c r="C68" s="141"/>
      <c r="D68" s="166"/>
      <c r="E68" s="141"/>
      <c r="F68" s="141"/>
      <c r="G68" s="141"/>
      <c r="H68" s="167"/>
      <c r="I68" s="141"/>
      <c r="J68" s="166"/>
      <c r="K68" s="141"/>
      <c r="L68" s="141"/>
      <c r="M68" s="141"/>
      <c r="N68" s="141"/>
      <c r="O68" s="141"/>
      <c r="P68" s="167"/>
      <c r="Q68" s="141"/>
      <c r="R68" s="142"/>
    </row>
    <row r="69" spans="2:18" ht="13.5">
      <c r="B69" s="140"/>
      <c r="C69" s="141"/>
      <c r="D69" s="166"/>
      <c r="E69" s="141"/>
      <c r="F69" s="141"/>
      <c r="G69" s="141"/>
      <c r="H69" s="167"/>
      <c r="I69" s="141"/>
      <c r="J69" s="166"/>
      <c r="K69" s="141"/>
      <c r="L69" s="141"/>
      <c r="M69" s="141"/>
      <c r="N69" s="141"/>
      <c r="O69" s="141"/>
      <c r="P69" s="167"/>
      <c r="Q69" s="141"/>
      <c r="R69" s="142"/>
    </row>
    <row r="70" spans="2:18" s="145" customFormat="1" ht="15">
      <c r="B70" s="146"/>
      <c r="C70" s="147"/>
      <c r="D70" s="168" t="s">
        <v>53</v>
      </c>
      <c r="E70" s="169"/>
      <c r="F70" s="169"/>
      <c r="G70" s="170" t="s">
        <v>54</v>
      </c>
      <c r="H70" s="171"/>
      <c r="I70" s="147"/>
      <c r="J70" s="168" t="s">
        <v>53</v>
      </c>
      <c r="K70" s="169"/>
      <c r="L70" s="169"/>
      <c r="M70" s="169"/>
      <c r="N70" s="170" t="s">
        <v>54</v>
      </c>
      <c r="O70" s="169"/>
      <c r="P70" s="171"/>
      <c r="Q70" s="147"/>
      <c r="R70" s="149"/>
    </row>
    <row r="71" spans="2:18" s="145" customFormat="1" ht="14.25" customHeight="1">
      <c r="B71" s="172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4"/>
    </row>
    <row r="75" spans="2:18" s="145" customFormat="1" ht="6.75" customHeight="1">
      <c r="B75" s="175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7"/>
    </row>
    <row r="76" spans="2:18" s="145" customFormat="1" ht="36.75" customHeight="1">
      <c r="B76" s="146"/>
      <c r="C76" s="533" t="s">
        <v>113</v>
      </c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149"/>
    </row>
    <row r="77" spans="2:18" s="145" customFormat="1" ht="6.75" customHeight="1"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9"/>
    </row>
    <row r="78" spans="2:18" s="145" customFormat="1" ht="30" customHeight="1">
      <c r="B78" s="146"/>
      <c r="C78" s="144" t="s">
        <v>15</v>
      </c>
      <c r="D78" s="147"/>
      <c r="E78" s="147"/>
      <c r="F78" s="535" t="str">
        <f>F6</f>
        <v>PARKOVIŠTĚ OA U BUDOVY B, KZ a.s. - NEMOCNICE MOST, o.z.</v>
      </c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147"/>
      <c r="R78" s="149"/>
    </row>
    <row r="79" spans="2:18" s="145" customFormat="1" ht="36.75" customHeight="1">
      <c r="B79" s="146"/>
      <c r="C79" s="178" t="s">
        <v>109</v>
      </c>
      <c r="D79" s="147"/>
      <c r="E79" s="147"/>
      <c r="F79" s="536" t="str">
        <f>F7</f>
        <v>100 - SO 100 VEDLEJŠÍ ROZPOČTOVÉ NÁKLADY</v>
      </c>
      <c r="G79" s="534"/>
      <c r="H79" s="534"/>
      <c r="I79" s="534"/>
      <c r="J79" s="534"/>
      <c r="K79" s="534"/>
      <c r="L79" s="534"/>
      <c r="M79" s="534"/>
      <c r="N79" s="534"/>
      <c r="O79" s="534"/>
      <c r="P79" s="534"/>
      <c r="Q79" s="147"/>
      <c r="R79" s="149"/>
    </row>
    <row r="80" spans="2:18" s="145" customFormat="1" ht="6.75" customHeight="1">
      <c r="B80" s="146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9"/>
    </row>
    <row r="81" spans="2:18" s="145" customFormat="1" ht="18" customHeight="1">
      <c r="B81" s="146"/>
      <c r="C81" s="144" t="s">
        <v>21</v>
      </c>
      <c r="D81" s="147"/>
      <c r="E81" s="147"/>
      <c r="F81" s="150" t="str">
        <f>F9</f>
        <v> </v>
      </c>
      <c r="G81" s="147"/>
      <c r="H81" s="147"/>
      <c r="I81" s="147"/>
      <c r="J81" s="147"/>
      <c r="K81" s="144" t="s">
        <v>23</v>
      </c>
      <c r="L81" s="147"/>
      <c r="M81" s="537" t="str">
        <f>IF(O9="","",O9)</f>
        <v>12.4.2016</v>
      </c>
      <c r="N81" s="534"/>
      <c r="O81" s="534"/>
      <c r="P81" s="534"/>
      <c r="Q81" s="147"/>
      <c r="R81" s="149"/>
    </row>
    <row r="82" spans="2:18" s="145" customFormat="1" ht="6.75" customHeight="1">
      <c r="B82" s="146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9"/>
    </row>
    <row r="83" spans="2:18" s="145" customFormat="1" ht="15">
      <c r="B83" s="146"/>
      <c r="C83" s="144" t="s">
        <v>27</v>
      </c>
      <c r="D83" s="147"/>
      <c r="E83" s="147"/>
      <c r="F83" s="150" t="str">
        <f>E12</f>
        <v>KRAJSKÁ ZDRAVOTNÍ a.s. ÚL</v>
      </c>
      <c r="G83" s="147"/>
      <c r="H83" s="147"/>
      <c r="I83" s="147"/>
      <c r="J83" s="147"/>
      <c r="K83" s="144" t="s">
        <v>32</v>
      </c>
      <c r="L83" s="147"/>
      <c r="M83" s="538" t="str">
        <f>E18</f>
        <v> </v>
      </c>
      <c r="N83" s="534"/>
      <c r="O83" s="534"/>
      <c r="P83" s="534"/>
      <c r="Q83" s="534"/>
      <c r="R83" s="149"/>
    </row>
    <row r="84" spans="2:18" s="145" customFormat="1" ht="14.25" customHeight="1">
      <c r="B84" s="146"/>
      <c r="C84" s="144" t="s">
        <v>31</v>
      </c>
      <c r="D84" s="147"/>
      <c r="E84" s="147"/>
      <c r="F84" s="150" t="str">
        <f>IF(E15="","",E15)</f>
        <v> </v>
      </c>
      <c r="G84" s="147"/>
      <c r="H84" s="147"/>
      <c r="I84" s="147"/>
      <c r="J84" s="147"/>
      <c r="K84" s="144" t="s">
        <v>34</v>
      </c>
      <c r="L84" s="147"/>
      <c r="M84" s="538" t="str">
        <f>E21</f>
        <v>ARTECH, spol. s r.o.</v>
      </c>
      <c r="N84" s="534"/>
      <c r="O84" s="534"/>
      <c r="P84" s="534"/>
      <c r="Q84" s="534"/>
      <c r="R84" s="149"/>
    </row>
    <row r="85" spans="2:18" s="145" customFormat="1" ht="9.75" customHeight="1"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9"/>
    </row>
    <row r="86" spans="2:18" s="145" customFormat="1" ht="29.25" customHeight="1">
      <c r="B86" s="146"/>
      <c r="C86" s="545" t="s">
        <v>114</v>
      </c>
      <c r="D86" s="544"/>
      <c r="E86" s="544"/>
      <c r="F86" s="544"/>
      <c r="G86" s="544"/>
      <c r="H86" s="179"/>
      <c r="I86" s="179"/>
      <c r="J86" s="179"/>
      <c r="K86" s="179"/>
      <c r="L86" s="179"/>
      <c r="M86" s="179"/>
      <c r="N86" s="545" t="s">
        <v>115</v>
      </c>
      <c r="O86" s="534"/>
      <c r="P86" s="534"/>
      <c r="Q86" s="534"/>
      <c r="R86" s="149"/>
    </row>
    <row r="87" spans="2:18" s="145" customFormat="1" ht="9.75" customHeight="1"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9"/>
    </row>
    <row r="88" spans="2:47" s="145" customFormat="1" ht="29.25" customHeight="1">
      <c r="B88" s="146"/>
      <c r="C88" s="180" t="s">
        <v>116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546">
        <f>N113</f>
        <v>0</v>
      </c>
      <c r="O88" s="534"/>
      <c r="P88" s="534"/>
      <c r="Q88" s="534"/>
      <c r="R88" s="149"/>
      <c r="AU88" s="136" t="s">
        <v>117</v>
      </c>
    </row>
    <row r="89" spans="2:18" s="186" customFormat="1" ht="24.75" customHeight="1">
      <c r="B89" s="181"/>
      <c r="C89" s="184"/>
      <c r="D89" s="183" t="s">
        <v>118</v>
      </c>
      <c r="E89" s="184"/>
      <c r="F89" s="184"/>
      <c r="G89" s="184"/>
      <c r="H89" s="184"/>
      <c r="I89" s="184"/>
      <c r="J89" s="184"/>
      <c r="K89" s="184"/>
      <c r="L89" s="184"/>
      <c r="M89" s="184"/>
      <c r="N89" s="526">
        <f>N114</f>
        <v>0</v>
      </c>
      <c r="O89" s="539"/>
      <c r="P89" s="539"/>
      <c r="Q89" s="539"/>
      <c r="R89" s="185"/>
    </row>
    <row r="90" spans="2:18" s="192" customFormat="1" ht="19.5" customHeight="1">
      <c r="B90" s="187"/>
      <c r="C90" s="190"/>
      <c r="D90" s="189" t="s">
        <v>119</v>
      </c>
      <c r="E90" s="190"/>
      <c r="F90" s="190"/>
      <c r="G90" s="190"/>
      <c r="H90" s="190"/>
      <c r="I90" s="190"/>
      <c r="J90" s="190"/>
      <c r="K90" s="190"/>
      <c r="L90" s="190"/>
      <c r="M90" s="190"/>
      <c r="N90" s="540">
        <f>N115</f>
        <v>0</v>
      </c>
      <c r="O90" s="541"/>
      <c r="P90" s="541"/>
      <c r="Q90" s="541"/>
      <c r="R90" s="191"/>
    </row>
    <row r="91" spans="2:18" s="192" customFormat="1" ht="19.5" customHeight="1">
      <c r="B91" s="187"/>
      <c r="C91" s="190"/>
      <c r="D91" s="189" t="s">
        <v>120</v>
      </c>
      <c r="E91" s="190"/>
      <c r="F91" s="190"/>
      <c r="G91" s="190"/>
      <c r="H91" s="190"/>
      <c r="I91" s="190"/>
      <c r="J91" s="190"/>
      <c r="K91" s="190"/>
      <c r="L91" s="190"/>
      <c r="M91" s="190"/>
      <c r="N91" s="540">
        <f>N117</f>
        <v>0</v>
      </c>
      <c r="O91" s="541"/>
      <c r="P91" s="541"/>
      <c r="Q91" s="541"/>
      <c r="R91" s="191"/>
    </row>
    <row r="92" spans="2:18" s="192" customFormat="1" ht="19.5" customHeight="1">
      <c r="B92" s="187"/>
      <c r="C92" s="190"/>
      <c r="D92" s="189" t="s">
        <v>121</v>
      </c>
      <c r="E92" s="190"/>
      <c r="F92" s="190"/>
      <c r="G92" s="190"/>
      <c r="H92" s="190"/>
      <c r="I92" s="190"/>
      <c r="J92" s="190"/>
      <c r="K92" s="190"/>
      <c r="L92" s="190"/>
      <c r="M92" s="190"/>
      <c r="N92" s="540">
        <f>N119</f>
        <v>0</v>
      </c>
      <c r="O92" s="541"/>
      <c r="P92" s="541"/>
      <c r="Q92" s="541"/>
      <c r="R92" s="191"/>
    </row>
    <row r="93" spans="2:18" s="145" customFormat="1" ht="21.75" customHeight="1"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9"/>
    </row>
    <row r="94" spans="2:21" s="145" customFormat="1" ht="29.25" customHeight="1">
      <c r="B94" s="146"/>
      <c r="C94" s="180" t="s">
        <v>122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542">
        <v>0</v>
      </c>
      <c r="O94" s="534"/>
      <c r="P94" s="534"/>
      <c r="Q94" s="534"/>
      <c r="R94" s="149"/>
      <c r="T94" s="224"/>
      <c r="U94" s="194" t="s">
        <v>41</v>
      </c>
    </row>
    <row r="95" spans="2:18" s="145" customFormat="1" ht="18" customHeight="1">
      <c r="B95" s="146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9"/>
    </row>
    <row r="96" spans="2:18" s="145" customFormat="1" ht="29.25" customHeight="1">
      <c r="B96" s="146"/>
      <c r="C96" s="195" t="s">
        <v>106</v>
      </c>
      <c r="D96" s="179"/>
      <c r="E96" s="179"/>
      <c r="F96" s="179"/>
      <c r="G96" s="179"/>
      <c r="H96" s="179"/>
      <c r="I96" s="179"/>
      <c r="J96" s="179"/>
      <c r="K96" s="179"/>
      <c r="L96" s="543">
        <f>ROUND(SUM(N88+N94),2)</f>
        <v>0</v>
      </c>
      <c r="M96" s="544"/>
      <c r="N96" s="544"/>
      <c r="O96" s="544"/>
      <c r="P96" s="544"/>
      <c r="Q96" s="544"/>
      <c r="R96" s="149"/>
    </row>
    <row r="97" spans="2:18" s="145" customFormat="1" ht="6.75" customHeight="1"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4"/>
    </row>
    <row r="101" spans="2:18" s="145" customFormat="1" ht="6.75" customHeight="1">
      <c r="B101" s="175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7"/>
    </row>
    <row r="102" spans="2:18" s="145" customFormat="1" ht="36.75" customHeight="1">
      <c r="B102" s="146"/>
      <c r="C102" s="533" t="s">
        <v>123</v>
      </c>
      <c r="D102" s="534"/>
      <c r="E102" s="534"/>
      <c r="F102" s="534"/>
      <c r="G102" s="534"/>
      <c r="H102" s="534"/>
      <c r="I102" s="534"/>
      <c r="J102" s="534"/>
      <c r="K102" s="534"/>
      <c r="L102" s="534"/>
      <c r="M102" s="534"/>
      <c r="N102" s="534"/>
      <c r="O102" s="534"/>
      <c r="P102" s="534"/>
      <c r="Q102" s="534"/>
      <c r="R102" s="149"/>
    </row>
    <row r="103" spans="2:18" s="145" customFormat="1" ht="6.75" customHeight="1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9"/>
    </row>
    <row r="104" spans="2:18" s="145" customFormat="1" ht="30" customHeight="1">
      <c r="B104" s="146"/>
      <c r="C104" s="144" t="s">
        <v>15</v>
      </c>
      <c r="D104" s="147"/>
      <c r="E104" s="147"/>
      <c r="F104" s="535" t="str">
        <f>F6</f>
        <v>PARKOVIŠTĚ OA U BUDOVY B, KZ a.s. - NEMOCNICE MOST, o.z.</v>
      </c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147"/>
      <c r="R104" s="149"/>
    </row>
    <row r="105" spans="2:18" s="145" customFormat="1" ht="36.75" customHeight="1">
      <c r="B105" s="146"/>
      <c r="C105" s="178" t="s">
        <v>109</v>
      </c>
      <c r="D105" s="147"/>
      <c r="E105" s="147"/>
      <c r="F105" s="536" t="str">
        <f>F7</f>
        <v>100 - SO 100 VEDLEJŠÍ ROZPOČTOVÉ NÁKLADY</v>
      </c>
      <c r="G105" s="534"/>
      <c r="H105" s="534"/>
      <c r="I105" s="534"/>
      <c r="J105" s="534"/>
      <c r="K105" s="534"/>
      <c r="L105" s="534"/>
      <c r="M105" s="534"/>
      <c r="N105" s="534"/>
      <c r="O105" s="534"/>
      <c r="P105" s="534"/>
      <c r="Q105" s="147"/>
      <c r="R105" s="149"/>
    </row>
    <row r="106" spans="2:18" s="145" customFormat="1" ht="6.75" customHeight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9"/>
    </row>
    <row r="107" spans="2:18" s="145" customFormat="1" ht="18" customHeight="1">
      <c r="B107" s="146"/>
      <c r="C107" s="144" t="s">
        <v>21</v>
      </c>
      <c r="D107" s="147"/>
      <c r="E107" s="147"/>
      <c r="F107" s="150" t="str">
        <f>F9</f>
        <v> </v>
      </c>
      <c r="G107" s="147"/>
      <c r="H107" s="147"/>
      <c r="I107" s="147"/>
      <c r="J107" s="147"/>
      <c r="K107" s="144" t="s">
        <v>23</v>
      </c>
      <c r="L107" s="147"/>
      <c r="M107" s="537" t="str">
        <f>IF(O9="","",O9)</f>
        <v>12.4.2016</v>
      </c>
      <c r="N107" s="534"/>
      <c r="O107" s="534"/>
      <c r="P107" s="534"/>
      <c r="Q107" s="147"/>
      <c r="R107" s="149"/>
    </row>
    <row r="108" spans="2:18" s="145" customFormat="1" ht="6.75" customHeight="1"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9"/>
    </row>
    <row r="109" spans="2:18" s="145" customFormat="1" ht="15">
      <c r="B109" s="146"/>
      <c r="C109" s="144" t="s">
        <v>27</v>
      </c>
      <c r="D109" s="147"/>
      <c r="E109" s="147"/>
      <c r="F109" s="150" t="str">
        <f>E12</f>
        <v>KRAJSKÁ ZDRAVOTNÍ a.s. ÚL</v>
      </c>
      <c r="G109" s="147"/>
      <c r="H109" s="147"/>
      <c r="I109" s="147"/>
      <c r="J109" s="147"/>
      <c r="K109" s="144" t="s">
        <v>32</v>
      </c>
      <c r="L109" s="147"/>
      <c r="M109" s="538" t="str">
        <f>E18</f>
        <v> </v>
      </c>
      <c r="N109" s="534"/>
      <c r="O109" s="534"/>
      <c r="P109" s="534"/>
      <c r="Q109" s="534"/>
      <c r="R109" s="149"/>
    </row>
    <row r="110" spans="2:18" s="145" customFormat="1" ht="14.25" customHeight="1">
      <c r="B110" s="146"/>
      <c r="C110" s="144" t="s">
        <v>31</v>
      </c>
      <c r="D110" s="147"/>
      <c r="E110" s="147"/>
      <c r="F110" s="150" t="str">
        <f>IF(E15="","",E15)</f>
        <v> </v>
      </c>
      <c r="G110" s="147"/>
      <c r="H110" s="147"/>
      <c r="I110" s="147"/>
      <c r="J110" s="147"/>
      <c r="K110" s="144" t="s">
        <v>34</v>
      </c>
      <c r="L110" s="147"/>
      <c r="M110" s="538" t="str">
        <f>E21</f>
        <v>ARTECH, spol. s r.o.</v>
      </c>
      <c r="N110" s="534"/>
      <c r="O110" s="534"/>
      <c r="P110" s="534"/>
      <c r="Q110" s="534"/>
      <c r="R110" s="149"/>
    </row>
    <row r="111" spans="2:18" s="145" customFormat="1" ht="9.75" customHeight="1">
      <c r="B111" s="146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9"/>
    </row>
    <row r="112" spans="2:27" s="201" customFormat="1" ht="29.25" customHeight="1">
      <c r="B112" s="196"/>
      <c r="C112" s="197" t="s">
        <v>124</v>
      </c>
      <c r="D112" s="199" t="s">
        <v>125</v>
      </c>
      <c r="E112" s="199" t="s">
        <v>59</v>
      </c>
      <c r="F112" s="518" t="s">
        <v>126</v>
      </c>
      <c r="G112" s="519"/>
      <c r="H112" s="519"/>
      <c r="I112" s="519"/>
      <c r="J112" s="199" t="s">
        <v>127</v>
      </c>
      <c r="K112" s="199" t="s">
        <v>128</v>
      </c>
      <c r="L112" s="520" t="s">
        <v>129</v>
      </c>
      <c r="M112" s="519"/>
      <c r="N112" s="518" t="s">
        <v>115</v>
      </c>
      <c r="O112" s="519"/>
      <c r="P112" s="519"/>
      <c r="Q112" s="532"/>
      <c r="R112" s="200"/>
      <c r="T112" s="202" t="s">
        <v>130</v>
      </c>
      <c r="U112" s="203" t="s">
        <v>41</v>
      </c>
      <c r="V112" s="203" t="s">
        <v>131</v>
      </c>
      <c r="W112" s="203" t="s">
        <v>132</v>
      </c>
      <c r="X112" s="203" t="s">
        <v>133</v>
      </c>
      <c r="Y112" s="203" t="s">
        <v>134</v>
      </c>
      <c r="Z112" s="203" t="s">
        <v>135</v>
      </c>
      <c r="AA112" s="204" t="s">
        <v>136</v>
      </c>
    </row>
    <row r="113" spans="2:63" s="145" customFormat="1" ht="29.25" customHeight="1">
      <c r="B113" s="146"/>
      <c r="C113" s="205" t="s">
        <v>111</v>
      </c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523">
        <f>BK113</f>
        <v>0</v>
      </c>
      <c r="O113" s="524"/>
      <c r="P113" s="524"/>
      <c r="Q113" s="524"/>
      <c r="R113" s="149"/>
      <c r="T113" s="206"/>
      <c r="U113" s="151"/>
      <c r="V113" s="151"/>
      <c r="W113" s="207">
        <f>W114</f>
        <v>0</v>
      </c>
      <c r="X113" s="151"/>
      <c r="Y113" s="207">
        <f>Y114</f>
        <v>0</v>
      </c>
      <c r="Z113" s="151"/>
      <c r="AA113" s="208">
        <f>AA114</f>
        <v>0</v>
      </c>
      <c r="AT113" s="136" t="s">
        <v>76</v>
      </c>
      <c r="AU113" s="136" t="s">
        <v>117</v>
      </c>
      <c r="BK113" s="209">
        <f>BK114</f>
        <v>0</v>
      </c>
    </row>
    <row r="114" spans="2:63" s="214" customFormat="1" ht="36.75" customHeight="1">
      <c r="B114" s="210"/>
      <c r="C114" s="211"/>
      <c r="D114" s="212" t="s">
        <v>118</v>
      </c>
      <c r="E114" s="212"/>
      <c r="F114" s="212"/>
      <c r="G114" s="212"/>
      <c r="H114" s="212"/>
      <c r="I114" s="212"/>
      <c r="J114" s="212"/>
      <c r="K114" s="212"/>
      <c r="L114" s="212"/>
      <c r="M114" s="212"/>
      <c r="N114" s="525">
        <f>BK114</f>
        <v>0</v>
      </c>
      <c r="O114" s="526"/>
      <c r="P114" s="526"/>
      <c r="Q114" s="526"/>
      <c r="R114" s="213"/>
      <c r="T114" s="215"/>
      <c r="U114" s="211"/>
      <c r="V114" s="211"/>
      <c r="W114" s="216">
        <f>W115+W117+W119</f>
        <v>0</v>
      </c>
      <c r="X114" s="211"/>
      <c r="Y114" s="216">
        <f>Y115+Y117+Y119</f>
        <v>0</v>
      </c>
      <c r="Z114" s="211"/>
      <c r="AA114" s="217">
        <f>AA115+AA117+AA119</f>
        <v>0</v>
      </c>
      <c r="AR114" s="218" t="s">
        <v>137</v>
      </c>
      <c r="AT114" s="219" t="s">
        <v>76</v>
      </c>
      <c r="AU114" s="219" t="s">
        <v>77</v>
      </c>
      <c r="AY114" s="218" t="s">
        <v>138</v>
      </c>
      <c r="BK114" s="220">
        <f>BK115+BK117+BK119</f>
        <v>0</v>
      </c>
    </row>
    <row r="115" spans="2:63" s="214" customFormat="1" ht="19.5" customHeight="1">
      <c r="B115" s="210"/>
      <c r="C115" s="211"/>
      <c r="D115" s="221" t="s">
        <v>119</v>
      </c>
      <c r="E115" s="221"/>
      <c r="F115" s="221"/>
      <c r="G115" s="221"/>
      <c r="H115" s="221"/>
      <c r="I115" s="221"/>
      <c r="J115" s="221"/>
      <c r="K115" s="221"/>
      <c r="L115" s="221"/>
      <c r="M115" s="221"/>
      <c r="N115" s="527">
        <f>BK115</f>
        <v>0</v>
      </c>
      <c r="O115" s="528"/>
      <c r="P115" s="528"/>
      <c r="Q115" s="528"/>
      <c r="R115" s="213"/>
      <c r="T115" s="215"/>
      <c r="U115" s="211"/>
      <c r="V115" s="211"/>
      <c r="W115" s="216">
        <f>W116</f>
        <v>0</v>
      </c>
      <c r="X115" s="211"/>
      <c r="Y115" s="216">
        <f>Y116</f>
        <v>0</v>
      </c>
      <c r="Z115" s="211"/>
      <c r="AA115" s="217">
        <f>AA116</f>
        <v>0</v>
      </c>
      <c r="AR115" s="218" t="s">
        <v>137</v>
      </c>
      <c r="AT115" s="219" t="s">
        <v>76</v>
      </c>
      <c r="AU115" s="219" t="s">
        <v>20</v>
      </c>
      <c r="AY115" s="218" t="s">
        <v>138</v>
      </c>
      <c r="BK115" s="220">
        <f>BK116</f>
        <v>0</v>
      </c>
    </row>
    <row r="116" spans="2:65" s="145" customFormat="1" ht="20.25" customHeight="1">
      <c r="B116" s="146"/>
      <c r="C116" s="222" t="s">
        <v>20</v>
      </c>
      <c r="D116" s="222" t="s">
        <v>139</v>
      </c>
      <c r="E116" s="223" t="s">
        <v>140</v>
      </c>
      <c r="F116" s="531" t="s">
        <v>141</v>
      </c>
      <c r="G116" s="517"/>
      <c r="H116" s="517"/>
      <c r="I116" s="517"/>
      <c r="J116" s="225" t="s">
        <v>789</v>
      </c>
      <c r="K116" s="270">
        <v>1</v>
      </c>
      <c r="L116" s="514"/>
      <c r="M116" s="515"/>
      <c r="N116" s="516">
        <f>ROUND(L116*K116,2)</f>
        <v>0</v>
      </c>
      <c r="O116" s="517"/>
      <c r="P116" s="517"/>
      <c r="Q116" s="517"/>
      <c r="R116" s="149"/>
      <c r="T116" s="227" t="s">
        <v>3</v>
      </c>
      <c r="U116" s="228" t="s">
        <v>42</v>
      </c>
      <c r="V116" s="229">
        <v>0</v>
      </c>
      <c r="W116" s="229">
        <f>V116*K116</f>
        <v>0</v>
      </c>
      <c r="X116" s="229">
        <v>0</v>
      </c>
      <c r="Y116" s="229">
        <f>X116*K116</f>
        <v>0</v>
      </c>
      <c r="Z116" s="229">
        <v>0</v>
      </c>
      <c r="AA116" s="230">
        <f>Z116*K116</f>
        <v>0</v>
      </c>
      <c r="AR116" s="136" t="s">
        <v>143</v>
      </c>
      <c r="AT116" s="136" t="s">
        <v>139</v>
      </c>
      <c r="AU116" s="136" t="s">
        <v>98</v>
      </c>
      <c r="AY116" s="136" t="s">
        <v>138</v>
      </c>
      <c r="BE116" s="231">
        <f>IF(U116="základní",N116,0)</f>
        <v>0</v>
      </c>
      <c r="BF116" s="231">
        <f>IF(U116="snížená",N116,0)</f>
        <v>0</v>
      </c>
      <c r="BG116" s="231">
        <f>IF(U116="zákl. přenesená",N116,0)</f>
        <v>0</v>
      </c>
      <c r="BH116" s="231">
        <f>IF(U116="sníž. přenesená",N116,0)</f>
        <v>0</v>
      </c>
      <c r="BI116" s="231">
        <f>IF(U116="nulová",N116,0)</f>
        <v>0</v>
      </c>
      <c r="BJ116" s="136" t="s">
        <v>20</v>
      </c>
      <c r="BK116" s="231">
        <f>ROUND(L116*K116,2)</f>
        <v>0</v>
      </c>
      <c r="BL116" s="136" t="s">
        <v>143</v>
      </c>
      <c r="BM116" s="136" t="s">
        <v>144</v>
      </c>
    </row>
    <row r="117" spans="2:63" s="214" customFormat="1" ht="29.25" customHeight="1">
      <c r="B117" s="210"/>
      <c r="C117" s="211"/>
      <c r="D117" s="221" t="s">
        <v>120</v>
      </c>
      <c r="E117" s="221"/>
      <c r="F117" s="221"/>
      <c r="G117" s="221"/>
      <c r="H117" s="221"/>
      <c r="I117" s="221"/>
      <c r="J117" s="221"/>
      <c r="K117" s="221"/>
      <c r="L117" s="221"/>
      <c r="M117" s="221"/>
      <c r="N117" s="529">
        <f>BK117</f>
        <v>0</v>
      </c>
      <c r="O117" s="530"/>
      <c r="P117" s="530"/>
      <c r="Q117" s="530"/>
      <c r="R117" s="213"/>
      <c r="T117" s="215"/>
      <c r="U117" s="211"/>
      <c r="V117" s="211"/>
      <c r="W117" s="216">
        <f>W118</f>
        <v>0</v>
      </c>
      <c r="X117" s="211"/>
      <c r="Y117" s="216">
        <f>Y118</f>
        <v>0</v>
      </c>
      <c r="Z117" s="211"/>
      <c r="AA117" s="217">
        <f>AA118</f>
        <v>0</v>
      </c>
      <c r="AR117" s="218" t="s">
        <v>137</v>
      </c>
      <c r="AT117" s="219" t="s">
        <v>76</v>
      </c>
      <c r="AU117" s="219" t="s">
        <v>20</v>
      </c>
      <c r="AY117" s="218" t="s">
        <v>138</v>
      </c>
      <c r="BK117" s="220">
        <f>BK118</f>
        <v>0</v>
      </c>
    </row>
    <row r="118" spans="2:65" s="145" customFormat="1" ht="20.25" customHeight="1">
      <c r="B118" s="146"/>
      <c r="C118" s="222" t="s">
        <v>98</v>
      </c>
      <c r="D118" s="222" t="s">
        <v>139</v>
      </c>
      <c r="E118" s="223" t="s">
        <v>145</v>
      </c>
      <c r="F118" s="531" t="s">
        <v>146</v>
      </c>
      <c r="G118" s="517"/>
      <c r="H118" s="517"/>
      <c r="I118" s="517"/>
      <c r="J118" s="225" t="s">
        <v>789</v>
      </c>
      <c r="K118" s="226">
        <v>1</v>
      </c>
      <c r="L118" s="514"/>
      <c r="M118" s="515"/>
      <c r="N118" s="516">
        <f>ROUND(L118*K118,2)</f>
        <v>0</v>
      </c>
      <c r="O118" s="517"/>
      <c r="P118" s="517"/>
      <c r="Q118" s="517"/>
      <c r="R118" s="149"/>
      <c r="T118" s="227" t="s">
        <v>3</v>
      </c>
      <c r="U118" s="228" t="s">
        <v>42</v>
      </c>
      <c r="V118" s="229">
        <v>0</v>
      </c>
      <c r="W118" s="229">
        <f>V118*K118</f>
        <v>0</v>
      </c>
      <c r="X118" s="229">
        <v>0</v>
      </c>
      <c r="Y118" s="229">
        <f>X118*K118</f>
        <v>0</v>
      </c>
      <c r="Z118" s="229">
        <v>0</v>
      </c>
      <c r="AA118" s="230">
        <f>Z118*K118</f>
        <v>0</v>
      </c>
      <c r="AR118" s="136" t="s">
        <v>143</v>
      </c>
      <c r="AT118" s="136" t="s">
        <v>139</v>
      </c>
      <c r="AU118" s="136" t="s">
        <v>98</v>
      </c>
      <c r="AY118" s="136" t="s">
        <v>138</v>
      </c>
      <c r="BE118" s="231">
        <f>IF(U118="základní",N118,0)</f>
        <v>0</v>
      </c>
      <c r="BF118" s="231">
        <f>IF(U118="snížená",N118,0)</f>
        <v>0</v>
      </c>
      <c r="BG118" s="231">
        <f>IF(U118="zákl. přenesená",N118,0)</f>
        <v>0</v>
      </c>
      <c r="BH118" s="231">
        <f>IF(U118="sníž. přenesená",N118,0)</f>
        <v>0</v>
      </c>
      <c r="BI118" s="231">
        <f>IF(U118="nulová",N118,0)</f>
        <v>0</v>
      </c>
      <c r="BJ118" s="136" t="s">
        <v>20</v>
      </c>
      <c r="BK118" s="231">
        <f>ROUND(L118*K118,2)</f>
        <v>0</v>
      </c>
      <c r="BL118" s="136" t="s">
        <v>143</v>
      </c>
      <c r="BM118" s="136" t="s">
        <v>147</v>
      </c>
    </row>
    <row r="119" spans="2:63" s="214" customFormat="1" ht="29.25" customHeight="1">
      <c r="B119" s="210"/>
      <c r="C119" s="211"/>
      <c r="D119" s="221" t="s">
        <v>121</v>
      </c>
      <c r="E119" s="221"/>
      <c r="F119" s="221"/>
      <c r="G119" s="221"/>
      <c r="H119" s="221"/>
      <c r="I119" s="221"/>
      <c r="J119" s="221"/>
      <c r="K119" s="221"/>
      <c r="L119" s="221"/>
      <c r="M119" s="221"/>
      <c r="N119" s="529">
        <f>BK119</f>
        <v>0</v>
      </c>
      <c r="O119" s="530"/>
      <c r="P119" s="530"/>
      <c r="Q119" s="530"/>
      <c r="R119" s="213"/>
      <c r="T119" s="215"/>
      <c r="U119" s="211"/>
      <c r="V119" s="211"/>
      <c r="W119" s="216">
        <f>SUM(W120:W125)</f>
        <v>0</v>
      </c>
      <c r="X119" s="211"/>
      <c r="Y119" s="216">
        <f>SUM(Y120:Y125)</f>
        <v>0</v>
      </c>
      <c r="Z119" s="211"/>
      <c r="AA119" s="217">
        <f>SUM(AA120:AA125)</f>
        <v>0</v>
      </c>
      <c r="AR119" s="218" t="s">
        <v>137</v>
      </c>
      <c r="AT119" s="219" t="s">
        <v>76</v>
      </c>
      <c r="AU119" s="219" t="s">
        <v>20</v>
      </c>
      <c r="AY119" s="218" t="s">
        <v>138</v>
      </c>
      <c r="BK119" s="220">
        <f>SUM(BK120:BK125)</f>
        <v>0</v>
      </c>
    </row>
    <row r="120" spans="2:65" s="145" customFormat="1" ht="20.25" customHeight="1">
      <c r="B120" s="146"/>
      <c r="C120" s="222" t="s">
        <v>148</v>
      </c>
      <c r="D120" s="222" t="s">
        <v>139</v>
      </c>
      <c r="E120" s="223" t="s">
        <v>149</v>
      </c>
      <c r="F120" s="531" t="s">
        <v>112</v>
      </c>
      <c r="G120" s="517"/>
      <c r="H120" s="517"/>
      <c r="I120" s="517"/>
      <c r="J120" s="225" t="s">
        <v>150</v>
      </c>
      <c r="K120" s="226">
        <v>1</v>
      </c>
      <c r="L120" s="514"/>
      <c r="M120" s="515"/>
      <c r="N120" s="516">
        <f>ROUND(L120*K120,2)</f>
        <v>0</v>
      </c>
      <c r="O120" s="517"/>
      <c r="P120" s="517"/>
      <c r="Q120" s="517"/>
      <c r="R120" s="149"/>
      <c r="T120" s="227" t="s">
        <v>3</v>
      </c>
      <c r="U120" s="228" t="s">
        <v>42</v>
      </c>
      <c r="V120" s="229">
        <v>0</v>
      </c>
      <c r="W120" s="229">
        <f>V120*K120</f>
        <v>0</v>
      </c>
      <c r="X120" s="229">
        <v>0</v>
      </c>
      <c r="Y120" s="229">
        <f>X120*K120</f>
        <v>0</v>
      </c>
      <c r="Z120" s="229">
        <v>0</v>
      </c>
      <c r="AA120" s="230">
        <f>Z120*K120</f>
        <v>0</v>
      </c>
      <c r="AR120" s="136" t="s">
        <v>143</v>
      </c>
      <c r="AT120" s="136" t="s">
        <v>139</v>
      </c>
      <c r="AU120" s="136" t="s">
        <v>98</v>
      </c>
      <c r="AY120" s="136" t="s">
        <v>138</v>
      </c>
      <c r="BE120" s="231">
        <f>IF(U120="základní",N120,0)</f>
        <v>0</v>
      </c>
      <c r="BF120" s="231">
        <f>IF(U120="snížená",N120,0)</f>
        <v>0</v>
      </c>
      <c r="BG120" s="231">
        <f>IF(U120="zákl. přenesená",N120,0)</f>
        <v>0</v>
      </c>
      <c r="BH120" s="231">
        <f>IF(U120="sníž. přenesená",N120,0)</f>
        <v>0</v>
      </c>
      <c r="BI120" s="231">
        <f>IF(U120="nulová",N120,0)</f>
        <v>0</v>
      </c>
      <c r="BJ120" s="136" t="s">
        <v>20</v>
      </c>
      <c r="BK120" s="231">
        <f>ROUND(L120*K120,2)</f>
        <v>0</v>
      </c>
      <c r="BL120" s="136" t="s">
        <v>143</v>
      </c>
      <c r="BM120" s="136" t="s">
        <v>151</v>
      </c>
    </row>
    <row r="121" spans="2:51" s="237" customFormat="1" ht="20.25" customHeight="1">
      <c r="B121" s="232"/>
      <c r="C121" s="235"/>
      <c r="D121" s="235"/>
      <c r="E121" s="234" t="s">
        <v>3</v>
      </c>
      <c r="F121" s="509" t="s">
        <v>152</v>
      </c>
      <c r="G121" s="510"/>
      <c r="H121" s="510"/>
      <c r="I121" s="510"/>
      <c r="J121" s="235"/>
      <c r="K121" s="234" t="s">
        <v>3</v>
      </c>
      <c r="L121" s="235"/>
      <c r="M121" s="235"/>
      <c r="N121" s="235"/>
      <c r="O121" s="235"/>
      <c r="P121" s="235"/>
      <c r="Q121" s="235"/>
      <c r="R121" s="236"/>
      <c r="T121" s="238"/>
      <c r="U121" s="235"/>
      <c r="V121" s="235"/>
      <c r="W121" s="235"/>
      <c r="X121" s="235"/>
      <c r="Y121" s="235"/>
      <c r="Z121" s="235"/>
      <c r="AA121" s="239"/>
      <c r="AT121" s="240" t="s">
        <v>153</v>
      </c>
      <c r="AU121" s="240" t="s">
        <v>98</v>
      </c>
      <c r="AV121" s="237" t="s">
        <v>20</v>
      </c>
      <c r="AW121" s="237" t="s">
        <v>33</v>
      </c>
      <c r="AX121" s="237" t="s">
        <v>77</v>
      </c>
      <c r="AY121" s="240" t="s">
        <v>138</v>
      </c>
    </row>
    <row r="122" spans="2:51" s="237" customFormat="1" ht="20.25" customHeight="1">
      <c r="B122" s="232"/>
      <c r="C122" s="235"/>
      <c r="D122" s="235"/>
      <c r="E122" s="234" t="s">
        <v>3</v>
      </c>
      <c r="F122" s="511" t="s">
        <v>154</v>
      </c>
      <c r="G122" s="510"/>
      <c r="H122" s="510"/>
      <c r="I122" s="510"/>
      <c r="J122" s="235"/>
      <c r="K122" s="234" t="s">
        <v>3</v>
      </c>
      <c r="L122" s="235"/>
      <c r="M122" s="235"/>
      <c r="N122" s="235"/>
      <c r="O122" s="235"/>
      <c r="P122" s="235"/>
      <c r="Q122" s="235"/>
      <c r="R122" s="236"/>
      <c r="T122" s="238"/>
      <c r="U122" s="235"/>
      <c r="V122" s="235"/>
      <c r="W122" s="235"/>
      <c r="X122" s="235"/>
      <c r="Y122" s="235"/>
      <c r="Z122" s="235"/>
      <c r="AA122" s="239"/>
      <c r="AT122" s="240" t="s">
        <v>153</v>
      </c>
      <c r="AU122" s="240" t="s">
        <v>98</v>
      </c>
      <c r="AV122" s="237" t="s">
        <v>20</v>
      </c>
      <c r="AW122" s="237" t="s">
        <v>33</v>
      </c>
      <c r="AX122" s="237" t="s">
        <v>77</v>
      </c>
      <c r="AY122" s="240" t="s">
        <v>138</v>
      </c>
    </row>
    <row r="123" spans="2:51" s="237" customFormat="1" ht="20.25" customHeight="1">
      <c r="B123" s="232"/>
      <c r="C123" s="235"/>
      <c r="D123" s="235"/>
      <c r="E123" s="234" t="s">
        <v>3</v>
      </c>
      <c r="F123" s="511" t="s">
        <v>155</v>
      </c>
      <c r="G123" s="510"/>
      <c r="H123" s="510"/>
      <c r="I123" s="510"/>
      <c r="J123" s="235"/>
      <c r="K123" s="234" t="s">
        <v>3</v>
      </c>
      <c r="L123" s="235"/>
      <c r="M123" s="235"/>
      <c r="N123" s="235"/>
      <c r="O123" s="235"/>
      <c r="P123" s="235"/>
      <c r="Q123" s="235"/>
      <c r="R123" s="236"/>
      <c r="T123" s="238"/>
      <c r="U123" s="235"/>
      <c r="V123" s="235"/>
      <c r="W123" s="235"/>
      <c r="X123" s="235"/>
      <c r="Y123" s="235"/>
      <c r="Z123" s="235"/>
      <c r="AA123" s="239"/>
      <c r="AT123" s="240" t="s">
        <v>153</v>
      </c>
      <c r="AU123" s="240" t="s">
        <v>98</v>
      </c>
      <c r="AV123" s="237" t="s">
        <v>20</v>
      </c>
      <c r="AW123" s="237" t="s">
        <v>33</v>
      </c>
      <c r="AX123" s="237" t="s">
        <v>77</v>
      </c>
      <c r="AY123" s="240" t="s">
        <v>138</v>
      </c>
    </row>
    <row r="124" spans="2:51" s="247" customFormat="1" ht="20.25" customHeight="1">
      <c r="B124" s="241"/>
      <c r="C124" s="244"/>
      <c r="D124" s="244"/>
      <c r="E124" s="243" t="s">
        <v>3</v>
      </c>
      <c r="F124" s="512" t="s">
        <v>156</v>
      </c>
      <c r="G124" s="513"/>
      <c r="H124" s="513"/>
      <c r="I124" s="513"/>
      <c r="J124" s="244"/>
      <c r="K124" s="245">
        <v>1</v>
      </c>
      <c r="L124" s="244"/>
      <c r="M124" s="244"/>
      <c r="N124" s="244"/>
      <c r="O124" s="244"/>
      <c r="P124" s="244"/>
      <c r="Q124" s="244"/>
      <c r="R124" s="246"/>
      <c r="T124" s="248"/>
      <c r="U124" s="244"/>
      <c r="V124" s="244"/>
      <c r="W124" s="244"/>
      <c r="X124" s="244"/>
      <c r="Y124" s="244"/>
      <c r="Z124" s="244"/>
      <c r="AA124" s="249"/>
      <c r="AT124" s="250" t="s">
        <v>153</v>
      </c>
      <c r="AU124" s="250" t="s">
        <v>98</v>
      </c>
      <c r="AV124" s="247" t="s">
        <v>98</v>
      </c>
      <c r="AW124" s="247" t="s">
        <v>33</v>
      </c>
      <c r="AX124" s="247" t="s">
        <v>77</v>
      </c>
      <c r="AY124" s="250" t="s">
        <v>138</v>
      </c>
    </row>
    <row r="125" spans="2:51" s="257" customFormat="1" ht="20.25" customHeight="1">
      <c r="B125" s="251"/>
      <c r="C125" s="254"/>
      <c r="D125" s="254"/>
      <c r="E125" s="253" t="s">
        <v>3</v>
      </c>
      <c r="F125" s="521" t="s">
        <v>157</v>
      </c>
      <c r="G125" s="522"/>
      <c r="H125" s="522"/>
      <c r="I125" s="522"/>
      <c r="J125" s="254"/>
      <c r="K125" s="255">
        <v>1</v>
      </c>
      <c r="L125" s="254"/>
      <c r="M125" s="254"/>
      <c r="N125" s="254"/>
      <c r="O125" s="254"/>
      <c r="P125" s="254"/>
      <c r="Q125" s="254"/>
      <c r="R125" s="256"/>
      <c r="T125" s="271"/>
      <c r="U125" s="272"/>
      <c r="V125" s="272"/>
      <c r="W125" s="272"/>
      <c r="X125" s="272"/>
      <c r="Y125" s="272"/>
      <c r="Z125" s="272"/>
      <c r="AA125" s="273"/>
      <c r="AT125" s="260" t="s">
        <v>153</v>
      </c>
      <c r="AU125" s="260" t="s">
        <v>98</v>
      </c>
      <c r="AV125" s="257" t="s">
        <v>158</v>
      </c>
      <c r="AW125" s="257" t="s">
        <v>33</v>
      </c>
      <c r="AX125" s="257" t="s">
        <v>20</v>
      </c>
      <c r="AY125" s="260" t="s">
        <v>138</v>
      </c>
    </row>
    <row r="126" spans="2:18" s="145" customFormat="1" ht="6.75" customHeight="1">
      <c r="B126" s="172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4"/>
    </row>
  </sheetData>
  <sheetProtection password="CA21" sheet="1" selectLockedCells="1"/>
  <mergeCells count="7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N112:Q112"/>
    <mergeCell ref="F116:I116"/>
    <mergeCell ref="L116:M116"/>
    <mergeCell ref="N116:Q116"/>
    <mergeCell ref="C102:Q102"/>
    <mergeCell ref="F104:P104"/>
    <mergeCell ref="F105:P105"/>
    <mergeCell ref="M107:P107"/>
    <mergeCell ref="M109:Q109"/>
    <mergeCell ref="M110:Q110"/>
    <mergeCell ref="F125:I125"/>
    <mergeCell ref="N113:Q113"/>
    <mergeCell ref="N114:Q114"/>
    <mergeCell ref="N115:Q115"/>
    <mergeCell ref="N117:Q117"/>
    <mergeCell ref="N119:Q119"/>
    <mergeCell ref="F118:I118"/>
    <mergeCell ref="L118:M118"/>
    <mergeCell ref="N118:Q118"/>
    <mergeCell ref="F120:I120"/>
    <mergeCell ref="H1:K1"/>
    <mergeCell ref="S2:AC2"/>
    <mergeCell ref="F121:I121"/>
    <mergeCell ref="F122:I122"/>
    <mergeCell ref="F123:I123"/>
    <mergeCell ref="F124:I124"/>
    <mergeCell ref="L120:M120"/>
    <mergeCell ref="N120:Q120"/>
    <mergeCell ref="F112:I112"/>
    <mergeCell ref="L112:M11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83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73"/>
  <sheetViews>
    <sheetView showGridLines="0" zoomScalePageLayoutView="0" workbookViewId="0" topLeftCell="A1">
      <pane ySplit="1" topLeftCell="A112" activePane="bottomLeft" state="frozen"/>
      <selection pane="topLeft" activeCell="A1" sqref="A1"/>
      <selection pane="bottomLeft" activeCell="L128" sqref="L128:M128"/>
    </sheetView>
  </sheetViews>
  <sheetFormatPr defaultColWidth="9.140625" defaultRowHeight="13.5"/>
  <cols>
    <col min="1" max="1" width="7.140625" style="135" customWidth="1"/>
    <col min="2" max="2" width="1.421875" style="135" customWidth="1"/>
    <col min="3" max="3" width="3.57421875" style="135" customWidth="1"/>
    <col min="4" max="4" width="3.7109375" style="135" customWidth="1"/>
    <col min="5" max="5" width="14.7109375" style="135" customWidth="1"/>
    <col min="6" max="7" width="9.57421875" style="135" customWidth="1"/>
    <col min="8" max="8" width="10.7109375" style="135" customWidth="1"/>
    <col min="9" max="9" width="6.00390625" style="135" customWidth="1"/>
    <col min="10" max="10" width="4.421875" style="135" customWidth="1"/>
    <col min="11" max="11" width="9.8515625" style="135" customWidth="1"/>
    <col min="12" max="12" width="10.28125" style="135" customWidth="1"/>
    <col min="13" max="14" width="5.140625" style="135" customWidth="1"/>
    <col min="15" max="15" width="1.7109375" style="135" customWidth="1"/>
    <col min="16" max="16" width="10.7109375" style="135" customWidth="1"/>
    <col min="17" max="17" width="3.57421875" style="135" customWidth="1"/>
    <col min="18" max="18" width="1.421875" style="135" customWidth="1"/>
    <col min="19" max="19" width="7.00390625" style="135" customWidth="1"/>
    <col min="20" max="20" width="25.421875" style="135" hidden="1" customWidth="1"/>
    <col min="21" max="21" width="14.00390625" style="135" hidden="1" customWidth="1"/>
    <col min="22" max="22" width="10.57421875" style="135" hidden="1" customWidth="1"/>
    <col min="23" max="23" width="14.00390625" style="135" hidden="1" customWidth="1"/>
    <col min="24" max="24" width="10.421875" style="135" hidden="1" customWidth="1"/>
    <col min="25" max="25" width="12.8515625" style="135" hidden="1" customWidth="1"/>
    <col min="26" max="26" width="9.421875" style="135" hidden="1" customWidth="1"/>
    <col min="27" max="27" width="12.8515625" style="135" hidden="1" customWidth="1"/>
    <col min="28" max="28" width="14.00390625" style="135" hidden="1" customWidth="1"/>
    <col min="29" max="29" width="9.421875" style="135" customWidth="1"/>
    <col min="30" max="30" width="12.8515625" style="135" customWidth="1"/>
    <col min="31" max="31" width="14.00390625" style="135" customWidth="1"/>
    <col min="32" max="43" width="9.140625" style="135" customWidth="1"/>
    <col min="44" max="64" width="0" style="135" hidden="1" customWidth="1"/>
    <col min="65" max="16384" width="9.140625" style="135" customWidth="1"/>
  </cols>
  <sheetData>
    <row r="1" spans="1:66" ht="21.75" customHeight="1">
      <c r="A1" s="105"/>
      <c r="B1" s="102"/>
      <c r="C1" s="102"/>
      <c r="D1" s="103" t="s">
        <v>1</v>
      </c>
      <c r="E1" s="102"/>
      <c r="F1" s="104" t="s">
        <v>886</v>
      </c>
      <c r="G1" s="104"/>
      <c r="H1" s="506" t="s">
        <v>887</v>
      </c>
      <c r="I1" s="506"/>
      <c r="J1" s="506"/>
      <c r="K1" s="506"/>
      <c r="L1" s="104" t="s">
        <v>888</v>
      </c>
      <c r="M1" s="102"/>
      <c r="N1" s="102"/>
      <c r="O1" s="103" t="s">
        <v>107</v>
      </c>
      <c r="P1" s="102"/>
      <c r="Q1" s="102"/>
      <c r="R1" s="102"/>
      <c r="S1" s="104" t="s">
        <v>889</v>
      </c>
      <c r="T1" s="104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</row>
    <row r="2" spans="3:46" ht="36.75" customHeight="1">
      <c r="C2" s="554" t="s">
        <v>5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S2" s="507" t="s">
        <v>6</v>
      </c>
      <c r="T2" s="508"/>
      <c r="U2" s="508"/>
      <c r="V2" s="508"/>
      <c r="W2" s="508"/>
      <c r="X2" s="508"/>
      <c r="Y2" s="508"/>
      <c r="Z2" s="508"/>
      <c r="AA2" s="508"/>
      <c r="AB2" s="508"/>
      <c r="AC2" s="508"/>
      <c r="AT2" s="136" t="s">
        <v>86</v>
      </c>
    </row>
    <row r="3" spans="2:46" ht="6.7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  <c r="AT3" s="136" t="s">
        <v>98</v>
      </c>
    </row>
    <row r="4" spans="2:46" ht="36.75" customHeight="1">
      <c r="B4" s="140"/>
      <c r="C4" s="533" t="s">
        <v>108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142"/>
      <c r="T4" s="143" t="s">
        <v>11</v>
      </c>
      <c r="AT4" s="136" t="s">
        <v>4</v>
      </c>
    </row>
    <row r="5" spans="2:18" ht="6.75" customHeight="1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</row>
    <row r="6" spans="2:18" ht="24.75" customHeight="1">
      <c r="B6" s="140"/>
      <c r="C6" s="141"/>
      <c r="D6" s="144" t="s">
        <v>15</v>
      </c>
      <c r="E6" s="141"/>
      <c r="F6" s="535" t="str">
        <f>'Rekapitulace stavby'!K6</f>
        <v>PARKOVIŠTĚ OA U BUDOVY B, KZ a.s. - NEMOCNICE MOST, o.z.</v>
      </c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141"/>
      <c r="R6" s="142"/>
    </row>
    <row r="7" spans="2:18" s="145" customFormat="1" ht="32.25" customHeight="1">
      <c r="B7" s="146"/>
      <c r="C7" s="147"/>
      <c r="D7" s="148" t="s">
        <v>109</v>
      </c>
      <c r="E7" s="147"/>
      <c r="F7" s="556" t="s">
        <v>159</v>
      </c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147"/>
      <c r="R7" s="149"/>
    </row>
    <row r="8" spans="2:18" s="145" customFormat="1" ht="14.25" customHeight="1">
      <c r="B8" s="146"/>
      <c r="C8" s="147"/>
      <c r="D8" s="144" t="s">
        <v>18</v>
      </c>
      <c r="E8" s="147"/>
      <c r="F8" s="150" t="s">
        <v>3</v>
      </c>
      <c r="G8" s="147"/>
      <c r="H8" s="147"/>
      <c r="I8" s="147"/>
      <c r="J8" s="147"/>
      <c r="K8" s="147"/>
      <c r="L8" s="147"/>
      <c r="M8" s="144" t="s">
        <v>19</v>
      </c>
      <c r="N8" s="147"/>
      <c r="O8" s="150" t="s">
        <v>3</v>
      </c>
      <c r="P8" s="147"/>
      <c r="Q8" s="147"/>
      <c r="R8" s="149"/>
    </row>
    <row r="9" spans="2:18" s="145" customFormat="1" ht="14.25" customHeight="1">
      <c r="B9" s="146"/>
      <c r="C9" s="147"/>
      <c r="D9" s="144" t="s">
        <v>21</v>
      </c>
      <c r="E9" s="147"/>
      <c r="F9" s="150" t="s">
        <v>22</v>
      </c>
      <c r="G9" s="147"/>
      <c r="H9" s="147"/>
      <c r="I9" s="147"/>
      <c r="J9" s="147"/>
      <c r="K9" s="147"/>
      <c r="L9" s="147"/>
      <c r="M9" s="144" t="s">
        <v>23</v>
      </c>
      <c r="N9" s="147"/>
      <c r="O9" s="537" t="str">
        <f>'Rekapitulace stavby'!AN8</f>
        <v>12.4.2016</v>
      </c>
      <c r="P9" s="534"/>
      <c r="Q9" s="147"/>
      <c r="R9" s="149"/>
    </row>
    <row r="10" spans="2:18" s="145" customFormat="1" ht="10.5" customHeight="1"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9"/>
    </row>
    <row r="11" spans="2:18" s="145" customFormat="1" ht="14.25" customHeight="1">
      <c r="B11" s="146"/>
      <c r="C11" s="147"/>
      <c r="D11" s="144" t="s">
        <v>27</v>
      </c>
      <c r="E11" s="147"/>
      <c r="F11" s="147"/>
      <c r="G11" s="147"/>
      <c r="H11" s="147"/>
      <c r="I11" s="147"/>
      <c r="J11" s="147"/>
      <c r="K11" s="147"/>
      <c r="L11" s="147"/>
      <c r="M11" s="144" t="s">
        <v>28</v>
      </c>
      <c r="N11" s="147"/>
      <c r="O11" s="538" t="s">
        <v>3</v>
      </c>
      <c r="P11" s="534"/>
      <c r="Q11" s="147"/>
      <c r="R11" s="149"/>
    </row>
    <row r="12" spans="2:18" s="145" customFormat="1" ht="18" customHeight="1">
      <c r="B12" s="146"/>
      <c r="C12" s="147"/>
      <c r="D12" s="147"/>
      <c r="E12" s="150" t="s">
        <v>29</v>
      </c>
      <c r="F12" s="147"/>
      <c r="G12" s="147"/>
      <c r="H12" s="147"/>
      <c r="I12" s="147"/>
      <c r="J12" s="147"/>
      <c r="K12" s="147"/>
      <c r="L12" s="147"/>
      <c r="M12" s="144" t="s">
        <v>30</v>
      </c>
      <c r="N12" s="147"/>
      <c r="O12" s="538" t="s">
        <v>3</v>
      </c>
      <c r="P12" s="534"/>
      <c r="Q12" s="147"/>
      <c r="R12" s="149"/>
    </row>
    <row r="13" spans="2:18" s="145" customFormat="1" ht="6.75" customHeight="1"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9"/>
    </row>
    <row r="14" spans="2:18" s="145" customFormat="1" ht="14.25" customHeight="1">
      <c r="B14" s="146"/>
      <c r="C14" s="147"/>
      <c r="D14" s="144" t="s">
        <v>31</v>
      </c>
      <c r="E14" s="147"/>
      <c r="F14" s="147"/>
      <c r="G14" s="147"/>
      <c r="H14" s="147"/>
      <c r="I14" s="147"/>
      <c r="J14" s="147"/>
      <c r="K14" s="147"/>
      <c r="L14" s="147"/>
      <c r="M14" s="144" t="s">
        <v>28</v>
      </c>
      <c r="N14" s="147"/>
      <c r="O14" s="538">
        <f>IF('Rekapitulace stavby'!AN13="","",'Rekapitulace stavby'!AN13)</f>
      </c>
      <c r="P14" s="534"/>
      <c r="Q14" s="147"/>
      <c r="R14" s="149"/>
    </row>
    <row r="15" spans="2:18" s="145" customFormat="1" ht="18" customHeight="1">
      <c r="B15" s="146"/>
      <c r="C15" s="147"/>
      <c r="D15" s="147"/>
      <c r="E15" s="150" t="str">
        <f>IF('Rekapitulace stavby'!E14="","",'Rekapitulace stavby'!E14)</f>
        <v> </v>
      </c>
      <c r="F15" s="147"/>
      <c r="G15" s="147"/>
      <c r="H15" s="147"/>
      <c r="I15" s="147"/>
      <c r="J15" s="147"/>
      <c r="K15" s="147"/>
      <c r="L15" s="147"/>
      <c r="M15" s="144" t="s">
        <v>30</v>
      </c>
      <c r="N15" s="147"/>
      <c r="O15" s="538">
        <f>IF('Rekapitulace stavby'!AN14="","",'Rekapitulace stavby'!AN14)</f>
      </c>
      <c r="P15" s="534"/>
      <c r="Q15" s="147"/>
      <c r="R15" s="149"/>
    </row>
    <row r="16" spans="2:18" s="145" customFormat="1" ht="6.75" customHeight="1"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9"/>
    </row>
    <row r="17" spans="2:18" s="145" customFormat="1" ht="14.25" customHeight="1">
      <c r="B17" s="146"/>
      <c r="C17" s="147"/>
      <c r="D17" s="144" t="s">
        <v>32</v>
      </c>
      <c r="E17" s="147"/>
      <c r="F17" s="147"/>
      <c r="G17" s="147"/>
      <c r="H17" s="147"/>
      <c r="I17" s="147"/>
      <c r="J17" s="147"/>
      <c r="K17" s="147"/>
      <c r="L17" s="147"/>
      <c r="M17" s="144" t="s">
        <v>28</v>
      </c>
      <c r="N17" s="147"/>
      <c r="O17" s="538">
        <f>IF('Rekapitulace stavby'!AN16="","",'Rekapitulace stavby'!AN16)</f>
      </c>
      <c r="P17" s="534"/>
      <c r="Q17" s="147"/>
      <c r="R17" s="149"/>
    </row>
    <row r="18" spans="2:18" s="145" customFormat="1" ht="18" customHeight="1">
      <c r="B18" s="146"/>
      <c r="C18" s="147"/>
      <c r="D18" s="147"/>
      <c r="E18" s="150" t="str">
        <f>IF('Rekapitulace stavby'!E17="","",'Rekapitulace stavby'!E17)</f>
        <v> </v>
      </c>
      <c r="F18" s="147"/>
      <c r="G18" s="147"/>
      <c r="H18" s="147"/>
      <c r="I18" s="147"/>
      <c r="J18" s="147"/>
      <c r="K18" s="147"/>
      <c r="L18" s="147"/>
      <c r="M18" s="144" t="s">
        <v>30</v>
      </c>
      <c r="N18" s="147"/>
      <c r="O18" s="538">
        <f>IF('Rekapitulace stavby'!AN17="","",'Rekapitulace stavby'!AN17)</f>
      </c>
      <c r="P18" s="534"/>
      <c r="Q18" s="147"/>
      <c r="R18" s="149"/>
    </row>
    <row r="19" spans="2:18" s="145" customFormat="1" ht="6.75" customHeight="1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9"/>
    </row>
    <row r="20" spans="2:18" s="145" customFormat="1" ht="14.25" customHeight="1">
      <c r="B20" s="146"/>
      <c r="C20" s="147"/>
      <c r="D20" s="144" t="s">
        <v>34</v>
      </c>
      <c r="E20" s="147"/>
      <c r="F20" s="147"/>
      <c r="G20" s="147"/>
      <c r="H20" s="147"/>
      <c r="I20" s="147"/>
      <c r="J20" s="147"/>
      <c r="K20" s="147"/>
      <c r="L20" s="147"/>
      <c r="M20" s="144" t="s">
        <v>28</v>
      </c>
      <c r="N20" s="147"/>
      <c r="O20" s="538" t="s">
        <v>35</v>
      </c>
      <c r="P20" s="534"/>
      <c r="Q20" s="147"/>
      <c r="R20" s="149"/>
    </row>
    <row r="21" spans="2:18" s="145" customFormat="1" ht="18" customHeight="1">
      <c r="B21" s="146"/>
      <c r="C21" s="147"/>
      <c r="D21" s="147"/>
      <c r="E21" s="150" t="s">
        <v>36</v>
      </c>
      <c r="F21" s="147"/>
      <c r="G21" s="147"/>
      <c r="H21" s="147"/>
      <c r="I21" s="147"/>
      <c r="J21" s="147"/>
      <c r="K21" s="147"/>
      <c r="L21" s="147"/>
      <c r="M21" s="144" t="s">
        <v>30</v>
      </c>
      <c r="N21" s="147"/>
      <c r="O21" s="538" t="s">
        <v>3</v>
      </c>
      <c r="P21" s="534"/>
      <c r="Q21" s="147"/>
      <c r="R21" s="149"/>
    </row>
    <row r="22" spans="2:18" s="145" customFormat="1" ht="6.75" customHeigh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9"/>
    </row>
    <row r="23" spans="2:18" s="145" customFormat="1" ht="14.25" customHeight="1">
      <c r="B23" s="146"/>
      <c r="C23" s="147"/>
      <c r="D23" s="144" t="s">
        <v>37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9"/>
    </row>
    <row r="24" spans="2:18" s="145" customFormat="1" ht="20.25" customHeight="1">
      <c r="B24" s="146"/>
      <c r="C24" s="147"/>
      <c r="D24" s="147"/>
      <c r="E24" s="551" t="s">
        <v>3</v>
      </c>
      <c r="F24" s="534"/>
      <c r="G24" s="534"/>
      <c r="H24" s="534"/>
      <c r="I24" s="534"/>
      <c r="J24" s="534"/>
      <c r="K24" s="534"/>
      <c r="L24" s="534"/>
      <c r="M24" s="147"/>
      <c r="N24" s="147"/>
      <c r="O24" s="147"/>
      <c r="P24" s="147"/>
      <c r="Q24" s="147"/>
      <c r="R24" s="149"/>
    </row>
    <row r="25" spans="2:18" s="145" customFormat="1" ht="6.75" customHeight="1"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9"/>
    </row>
    <row r="26" spans="2:18" s="145" customFormat="1" ht="6.75" customHeight="1">
      <c r="B26" s="146"/>
      <c r="C26" s="147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47"/>
      <c r="R26" s="149"/>
    </row>
    <row r="27" spans="2:18" s="145" customFormat="1" ht="14.25" customHeight="1">
      <c r="B27" s="146"/>
      <c r="C27" s="147"/>
      <c r="D27" s="152" t="s">
        <v>111</v>
      </c>
      <c r="E27" s="147"/>
      <c r="F27" s="147"/>
      <c r="G27" s="147"/>
      <c r="H27" s="147"/>
      <c r="I27" s="147"/>
      <c r="J27" s="147"/>
      <c r="K27" s="147"/>
      <c r="L27" s="147"/>
      <c r="M27" s="552">
        <f>N88</f>
        <v>0</v>
      </c>
      <c r="N27" s="534"/>
      <c r="O27" s="534"/>
      <c r="P27" s="534"/>
      <c r="Q27" s="147"/>
      <c r="R27" s="149"/>
    </row>
    <row r="28" spans="2:18" s="145" customFormat="1" ht="14.25" customHeight="1">
      <c r="B28" s="146"/>
      <c r="C28" s="147"/>
      <c r="D28" s="153" t="s">
        <v>112</v>
      </c>
      <c r="E28" s="147"/>
      <c r="F28" s="147"/>
      <c r="G28" s="147"/>
      <c r="H28" s="147"/>
      <c r="I28" s="147"/>
      <c r="J28" s="147"/>
      <c r="K28" s="147"/>
      <c r="L28" s="147"/>
      <c r="M28" s="552">
        <f>N105</f>
        <v>0</v>
      </c>
      <c r="N28" s="534"/>
      <c r="O28" s="534"/>
      <c r="P28" s="534"/>
      <c r="Q28" s="147"/>
      <c r="R28" s="149"/>
    </row>
    <row r="29" spans="2:18" s="145" customFormat="1" ht="6.75" customHeight="1"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9"/>
    </row>
    <row r="30" spans="2:18" s="145" customFormat="1" ht="24.75" customHeight="1">
      <c r="B30" s="146"/>
      <c r="C30" s="147"/>
      <c r="D30" s="154" t="s">
        <v>40</v>
      </c>
      <c r="E30" s="147"/>
      <c r="F30" s="147"/>
      <c r="G30" s="147"/>
      <c r="H30" s="147"/>
      <c r="I30" s="147"/>
      <c r="J30" s="147"/>
      <c r="K30" s="147"/>
      <c r="L30" s="147"/>
      <c r="M30" s="553">
        <f>ROUND(M27+M28,2)</f>
        <v>0</v>
      </c>
      <c r="N30" s="534"/>
      <c r="O30" s="534"/>
      <c r="P30" s="534"/>
      <c r="Q30" s="147"/>
      <c r="R30" s="149"/>
    </row>
    <row r="31" spans="2:18" s="145" customFormat="1" ht="6.75" customHeight="1">
      <c r="B31" s="146"/>
      <c r="C31" s="147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47"/>
      <c r="R31" s="149"/>
    </row>
    <row r="32" spans="2:18" s="145" customFormat="1" ht="14.25" customHeight="1">
      <c r="B32" s="146"/>
      <c r="C32" s="147"/>
      <c r="D32" s="155" t="s">
        <v>41</v>
      </c>
      <c r="E32" s="155" t="s">
        <v>42</v>
      </c>
      <c r="F32" s="156">
        <v>0.21</v>
      </c>
      <c r="G32" s="157" t="s">
        <v>43</v>
      </c>
      <c r="H32" s="547">
        <f>ROUND((SUM(BE105:BE106)+SUM(BE124:BE372)),2)</f>
        <v>0</v>
      </c>
      <c r="I32" s="534"/>
      <c r="J32" s="534"/>
      <c r="K32" s="147"/>
      <c r="L32" s="147"/>
      <c r="M32" s="547">
        <f>ROUND(ROUND((SUM(BE105:BE106)+SUM(BE124:BE372)),2)*F32,2)</f>
        <v>0</v>
      </c>
      <c r="N32" s="534"/>
      <c r="O32" s="534"/>
      <c r="P32" s="534"/>
      <c r="Q32" s="147"/>
      <c r="R32" s="149"/>
    </row>
    <row r="33" spans="2:18" s="145" customFormat="1" ht="14.25" customHeight="1">
      <c r="B33" s="146"/>
      <c r="C33" s="147"/>
      <c r="D33" s="147"/>
      <c r="E33" s="155" t="s">
        <v>44</v>
      </c>
      <c r="F33" s="156">
        <v>0.15</v>
      </c>
      <c r="G33" s="157" t="s">
        <v>43</v>
      </c>
      <c r="H33" s="547">
        <f>ROUND((SUM(BF105:BF106)+SUM(BF124:BF372)),2)</f>
        <v>0</v>
      </c>
      <c r="I33" s="534"/>
      <c r="J33" s="534"/>
      <c r="K33" s="147"/>
      <c r="L33" s="147"/>
      <c r="M33" s="547">
        <f>ROUND(ROUND((SUM(BF105:BF106)+SUM(BF124:BF372)),2)*F33,2)</f>
        <v>0</v>
      </c>
      <c r="N33" s="534"/>
      <c r="O33" s="534"/>
      <c r="P33" s="534"/>
      <c r="Q33" s="147"/>
      <c r="R33" s="149"/>
    </row>
    <row r="34" spans="2:18" s="145" customFormat="1" ht="14.25" customHeight="1" hidden="1">
      <c r="B34" s="146"/>
      <c r="C34" s="147"/>
      <c r="D34" s="147"/>
      <c r="E34" s="155" t="s">
        <v>45</v>
      </c>
      <c r="F34" s="156">
        <v>0.21</v>
      </c>
      <c r="G34" s="157" t="s">
        <v>43</v>
      </c>
      <c r="H34" s="547">
        <f>ROUND((SUM(BG105:BG106)+SUM(BG124:BG372)),2)</f>
        <v>0</v>
      </c>
      <c r="I34" s="534"/>
      <c r="J34" s="534"/>
      <c r="K34" s="147"/>
      <c r="L34" s="147"/>
      <c r="M34" s="547">
        <v>0</v>
      </c>
      <c r="N34" s="534"/>
      <c r="O34" s="534"/>
      <c r="P34" s="534"/>
      <c r="Q34" s="147"/>
      <c r="R34" s="149"/>
    </row>
    <row r="35" spans="2:18" s="145" customFormat="1" ht="14.25" customHeight="1" hidden="1">
      <c r="B35" s="146"/>
      <c r="C35" s="147"/>
      <c r="D35" s="147"/>
      <c r="E35" s="155" t="s">
        <v>46</v>
      </c>
      <c r="F35" s="156">
        <v>0.15</v>
      </c>
      <c r="G35" s="157" t="s">
        <v>43</v>
      </c>
      <c r="H35" s="547">
        <f>ROUND((SUM(BH105:BH106)+SUM(BH124:BH372)),2)</f>
        <v>0</v>
      </c>
      <c r="I35" s="534"/>
      <c r="J35" s="534"/>
      <c r="K35" s="147"/>
      <c r="L35" s="147"/>
      <c r="M35" s="547">
        <v>0</v>
      </c>
      <c r="N35" s="534"/>
      <c r="O35" s="534"/>
      <c r="P35" s="534"/>
      <c r="Q35" s="147"/>
      <c r="R35" s="149"/>
    </row>
    <row r="36" spans="2:18" s="145" customFormat="1" ht="14.25" customHeight="1" hidden="1">
      <c r="B36" s="146"/>
      <c r="C36" s="147"/>
      <c r="D36" s="147"/>
      <c r="E36" s="155" t="s">
        <v>47</v>
      </c>
      <c r="F36" s="156">
        <v>0</v>
      </c>
      <c r="G36" s="157" t="s">
        <v>43</v>
      </c>
      <c r="H36" s="547">
        <f>ROUND((SUM(BI105:BI106)+SUM(BI124:BI372)),2)</f>
        <v>0</v>
      </c>
      <c r="I36" s="534"/>
      <c r="J36" s="534"/>
      <c r="K36" s="147"/>
      <c r="L36" s="147"/>
      <c r="M36" s="547">
        <v>0</v>
      </c>
      <c r="N36" s="534"/>
      <c r="O36" s="534"/>
      <c r="P36" s="534"/>
      <c r="Q36" s="147"/>
      <c r="R36" s="149"/>
    </row>
    <row r="37" spans="2:18" s="145" customFormat="1" ht="6.75" customHeight="1"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9"/>
    </row>
    <row r="38" spans="2:18" s="145" customFormat="1" ht="24.75" customHeight="1">
      <c r="B38" s="146"/>
      <c r="C38" s="158"/>
      <c r="D38" s="159" t="s">
        <v>48</v>
      </c>
      <c r="E38" s="160"/>
      <c r="F38" s="160"/>
      <c r="G38" s="161" t="s">
        <v>49</v>
      </c>
      <c r="H38" s="162" t="s">
        <v>50</v>
      </c>
      <c r="I38" s="160"/>
      <c r="J38" s="160"/>
      <c r="K38" s="160"/>
      <c r="L38" s="548">
        <f>SUM(M30:M36)</f>
        <v>0</v>
      </c>
      <c r="M38" s="549"/>
      <c r="N38" s="549"/>
      <c r="O38" s="549"/>
      <c r="P38" s="550"/>
      <c r="Q38" s="158"/>
      <c r="R38" s="149"/>
    </row>
    <row r="39" spans="2:18" s="145" customFormat="1" ht="14.25" customHeight="1"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9"/>
    </row>
    <row r="40" spans="2:18" s="145" customFormat="1" ht="14.25" customHeight="1"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9"/>
    </row>
    <row r="41" spans="2:18" ht="13.5"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2"/>
    </row>
    <row r="42" spans="2:18" ht="13.5"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</row>
    <row r="43" spans="2:18" ht="13.5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2"/>
    </row>
    <row r="44" spans="2:18" ht="13.5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</row>
    <row r="45" spans="2:18" ht="13.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2"/>
    </row>
    <row r="46" spans="2:18" ht="13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2"/>
    </row>
    <row r="47" spans="2:18" ht="13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2"/>
    </row>
    <row r="48" spans="2:18" ht="13.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</row>
    <row r="49" spans="2:18" ht="13.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2"/>
    </row>
    <row r="50" spans="2:18" s="145" customFormat="1" ht="15">
      <c r="B50" s="146"/>
      <c r="C50" s="147"/>
      <c r="D50" s="164" t="s">
        <v>51</v>
      </c>
      <c r="E50" s="151"/>
      <c r="F50" s="151"/>
      <c r="G50" s="151"/>
      <c r="H50" s="165"/>
      <c r="I50" s="147"/>
      <c r="J50" s="164" t="s">
        <v>52</v>
      </c>
      <c r="K50" s="151"/>
      <c r="L50" s="151"/>
      <c r="M50" s="151"/>
      <c r="N50" s="151"/>
      <c r="O50" s="151"/>
      <c r="P50" s="165"/>
      <c r="Q50" s="147"/>
      <c r="R50" s="149"/>
    </row>
    <row r="51" spans="2:18" ht="13.5">
      <c r="B51" s="140"/>
      <c r="C51" s="141"/>
      <c r="D51" s="166"/>
      <c r="E51" s="141"/>
      <c r="F51" s="141"/>
      <c r="G51" s="141"/>
      <c r="H51" s="167"/>
      <c r="I51" s="141"/>
      <c r="J51" s="166"/>
      <c r="K51" s="141"/>
      <c r="L51" s="141"/>
      <c r="M51" s="141"/>
      <c r="N51" s="141"/>
      <c r="O51" s="141"/>
      <c r="P51" s="167"/>
      <c r="Q51" s="141"/>
      <c r="R51" s="142"/>
    </row>
    <row r="52" spans="2:18" ht="13.5">
      <c r="B52" s="140"/>
      <c r="C52" s="141"/>
      <c r="D52" s="166"/>
      <c r="E52" s="141"/>
      <c r="F52" s="141"/>
      <c r="G52" s="141"/>
      <c r="H52" s="167"/>
      <c r="I52" s="141"/>
      <c r="J52" s="166"/>
      <c r="K52" s="141"/>
      <c r="L52" s="141"/>
      <c r="M52" s="141"/>
      <c r="N52" s="141"/>
      <c r="O52" s="141"/>
      <c r="P52" s="167"/>
      <c r="Q52" s="141"/>
      <c r="R52" s="142"/>
    </row>
    <row r="53" spans="2:18" ht="13.5">
      <c r="B53" s="140"/>
      <c r="C53" s="141"/>
      <c r="D53" s="166"/>
      <c r="E53" s="141"/>
      <c r="F53" s="141"/>
      <c r="G53" s="141"/>
      <c r="H53" s="167"/>
      <c r="I53" s="141"/>
      <c r="J53" s="166"/>
      <c r="K53" s="141"/>
      <c r="L53" s="141"/>
      <c r="M53" s="141"/>
      <c r="N53" s="141"/>
      <c r="O53" s="141"/>
      <c r="P53" s="167"/>
      <c r="Q53" s="141"/>
      <c r="R53" s="142"/>
    </row>
    <row r="54" spans="2:18" ht="13.5">
      <c r="B54" s="140"/>
      <c r="C54" s="141"/>
      <c r="D54" s="166"/>
      <c r="E54" s="141"/>
      <c r="F54" s="141"/>
      <c r="G54" s="141"/>
      <c r="H54" s="167"/>
      <c r="I54" s="141"/>
      <c r="J54" s="166"/>
      <c r="K54" s="141"/>
      <c r="L54" s="141"/>
      <c r="M54" s="141"/>
      <c r="N54" s="141"/>
      <c r="O54" s="141"/>
      <c r="P54" s="167"/>
      <c r="Q54" s="141"/>
      <c r="R54" s="142"/>
    </row>
    <row r="55" spans="2:18" ht="13.5">
      <c r="B55" s="140"/>
      <c r="C55" s="141"/>
      <c r="D55" s="166"/>
      <c r="E55" s="141"/>
      <c r="F55" s="141"/>
      <c r="G55" s="141"/>
      <c r="H55" s="167"/>
      <c r="I55" s="141"/>
      <c r="J55" s="166"/>
      <c r="K55" s="141"/>
      <c r="L55" s="141"/>
      <c r="M55" s="141"/>
      <c r="N55" s="141"/>
      <c r="O55" s="141"/>
      <c r="P55" s="167"/>
      <c r="Q55" s="141"/>
      <c r="R55" s="142"/>
    </row>
    <row r="56" spans="2:18" ht="13.5">
      <c r="B56" s="140"/>
      <c r="C56" s="141"/>
      <c r="D56" s="166"/>
      <c r="E56" s="141"/>
      <c r="F56" s="141"/>
      <c r="G56" s="141"/>
      <c r="H56" s="167"/>
      <c r="I56" s="141"/>
      <c r="J56" s="166"/>
      <c r="K56" s="141"/>
      <c r="L56" s="141"/>
      <c r="M56" s="141"/>
      <c r="N56" s="141"/>
      <c r="O56" s="141"/>
      <c r="P56" s="167"/>
      <c r="Q56" s="141"/>
      <c r="R56" s="142"/>
    </row>
    <row r="57" spans="2:18" ht="13.5">
      <c r="B57" s="140"/>
      <c r="C57" s="141"/>
      <c r="D57" s="166"/>
      <c r="E57" s="141"/>
      <c r="F57" s="141"/>
      <c r="G57" s="141"/>
      <c r="H57" s="167"/>
      <c r="I57" s="141"/>
      <c r="J57" s="166"/>
      <c r="K57" s="141"/>
      <c r="L57" s="141"/>
      <c r="M57" s="141"/>
      <c r="N57" s="141"/>
      <c r="O57" s="141"/>
      <c r="P57" s="167"/>
      <c r="Q57" s="141"/>
      <c r="R57" s="142"/>
    </row>
    <row r="58" spans="2:18" ht="13.5">
      <c r="B58" s="140"/>
      <c r="C58" s="141"/>
      <c r="D58" s="166"/>
      <c r="E58" s="141"/>
      <c r="F58" s="141"/>
      <c r="G58" s="141"/>
      <c r="H58" s="167"/>
      <c r="I58" s="141"/>
      <c r="J58" s="166"/>
      <c r="K58" s="141"/>
      <c r="L58" s="141"/>
      <c r="M58" s="141"/>
      <c r="N58" s="141"/>
      <c r="O58" s="141"/>
      <c r="P58" s="167"/>
      <c r="Q58" s="141"/>
      <c r="R58" s="142"/>
    </row>
    <row r="59" spans="2:18" s="145" customFormat="1" ht="15">
      <c r="B59" s="146"/>
      <c r="C59" s="147"/>
      <c r="D59" s="168" t="s">
        <v>53</v>
      </c>
      <c r="E59" s="169"/>
      <c r="F59" s="169"/>
      <c r="G59" s="170" t="s">
        <v>54</v>
      </c>
      <c r="H59" s="171"/>
      <c r="I59" s="147"/>
      <c r="J59" s="168" t="s">
        <v>53</v>
      </c>
      <c r="K59" s="169"/>
      <c r="L59" s="169"/>
      <c r="M59" s="169"/>
      <c r="N59" s="170" t="s">
        <v>54</v>
      </c>
      <c r="O59" s="169"/>
      <c r="P59" s="171"/>
      <c r="Q59" s="147"/>
      <c r="R59" s="149"/>
    </row>
    <row r="60" spans="2:18" ht="13.5"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2"/>
    </row>
    <row r="61" spans="2:18" s="145" customFormat="1" ht="15">
      <c r="B61" s="146"/>
      <c r="C61" s="147"/>
      <c r="D61" s="164" t="s">
        <v>55</v>
      </c>
      <c r="E61" s="151"/>
      <c r="F61" s="151"/>
      <c r="G61" s="151"/>
      <c r="H61" s="165"/>
      <c r="I61" s="147"/>
      <c r="J61" s="164" t="s">
        <v>56</v>
      </c>
      <c r="K61" s="151"/>
      <c r="L61" s="151"/>
      <c r="M61" s="151"/>
      <c r="N61" s="151"/>
      <c r="O61" s="151"/>
      <c r="P61" s="165"/>
      <c r="Q61" s="147"/>
      <c r="R61" s="149"/>
    </row>
    <row r="62" spans="2:18" ht="13.5">
      <c r="B62" s="140"/>
      <c r="C62" s="141"/>
      <c r="D62" s="166"/>
      <c r="E62" s="141"/>
      <c r="F62" s="141"/>
      <c r="G62" s="141"/>
      <c r="H62" s="167"/>
      <c r="I62" s="141"/>
      <c r="J62" s="166"/>
      <c r="K62" s="141"/>
      <c r="L62" s="141"/>
      <c r="M62" s="141"/>
      <c r="N62" s="141"/>
      <c r="O62" s="141"/>
      <c r="P62" s="167"/>
      <c r="Q62" s="141"/>
      <c r="R62" s="142"/>
    </row>
    <row r="63" spans="2:18" ht="13.5">
      <c r="B63" s="140"/>
      <c r="C63" s="141"/>
      <c r="D63" s="166"/>
      <c r="E63" s="141"/>
      <c r="F63" s="141"/>
      <c r="G63" s="141"/>
      <c r="H63" s="167"/>
      <c r="I63" s="141"/>
      <c r="J63" s="166"/>
      <c r="K63" s="141"/>
      <c r="L63" s="141"/>
      <c r="M63" s="141"/>
      <c r="N63" s="141"/>
      <c r="O63" s="141"/>
      <c r="P63" s="167"/>
      <c r="Q63" s="141"/>
      <c r="R63" s="142"/>
    </row>
    <row r="64" spans="2:18" ht="13.5">
      <c r="B64" s="140"/>
      <c r="C64" s="141"/>
      <c r="D64" s="166"/>
      <c r="E64" s="141"/>
      <c r="F64" s="141"/>
      <c r="G64" s="141"/>
      <c r="H64" s="167"/>
      <c r="I64" s="141"/>
      <c r="J64" s="166"/>
      <c r="K64" s="141"/>
      <c r="L64" s="141"/>
      <c r="M64" s="141"/>
      <c r="N64" s="141"/>
      <c r="O64" s="141"/>
      <c r="P64" s="167"/>
      <c r="Q64" s="141"/>
      <c r="R64" s="142"/>
    </row>
    <row r="65" spans="2:18" ht="13.5">
      <c r="B65" s="140"/>
      <c r="C65" s="141"/>
      <c r="D65" s="166"/>
      <c r="E65" s="141"/>
      <c r="F65" s="141"/>
      <c r="G65" s="141"/>
      <c r="H65" s="167"/>
      <c r="I65" s="141"/>
      <c r="J65" s="166"/>
      <c r="K65" s="141"/>
      <c r="L65" s="141"/>
      <c r="M65" s="141"/>
      <c r="N65" s="141"/>
      <c r="O65" s="141"/>
      <c r="P65" s="167"/>
      <c r="Q65" s="141"/>
      <c r="R65" s="142"/>
    </row>
    <row r="66" spans="2:18" ht="13.5">
      <c r="B66" s="140"/>
      <c r="C66" s="141"/>
      <c r="D66" s="166"/>
      <c r="E66" s="141"/>
      <c r="F66" s="141"/>
      <c r="G66" s="141"/>
      <c r="H66" s="167"/>
      <c r="I66" s="141"/>
      <c r="J66" s="166"/>
      <c r="K66" s="141"/>
      <c r="L66" s="141"/>
      <c r="M66" s="141"/>
      <c r="N66" s="141"/>
      <c r="O66" s="141"/>
      <c r="P66" s="167"/>
      <c r="Q66" s="141"/>
      <c r="R66" s="142"/>
    </row>
    <row r="67" spans="2:18" ht="13.5">
      <c r="B67" s="140"/>
      <c r="C67" s="141"/>
      <c r="D67" s="166"/>
      <c r="E67" s="141"/>
      <c r="F67" s="141"/>
      <c r="G67" s="141"/>
      <c r="H67" s="167"/>
      <c r="I67" s="141"/>
      <c r="J67" s="166"/>
      <c r="K67" s="141"/>
      <c r="L67" s="141"/>
      <c r="M67" s="141"/>
      <c r="N67" s="141"/>
      <c r="O67" s="141"/>
      <c r="P67" s="167"/>
      <c r="Q67" s="141"/>
      <c r="R67" s="142"/>
    </row>
    <row r="68" spans="2:18" ht="13.5">
      <c r="B68" s="140"/>
      <c r="C68" s="141"/>
      <c r="D68" s="166"/>
      <c r="E68" s="141"/>
      <c r="F68" s="141"/>
      <c r="G68" s="141"/>
      <c r="H68" s="167"/>
      <c r="I68" s="141"/>
      <c r="J68" s="166"/>
      <c r="K68" s="141"/>
      <c r="L68" s="141"/>
      <c r="M68" s="141"/>
      <c r="N68" s="141"/>
      <c r="O68" s="141"/>
      <c r="P68" s="167"/>
      <c r="Q68" s="141"/>
      <c r="R68" s="142"/>
    </row>
    <row r="69" spans="2:18" ht="13.5">
      <c r="B69" s="140"/>
      <c r="C69" s="141"/>
      <c r="D69" s="166"/>
      <c r="E69" s="141"/>
      <c r="F69" s="141"/>
      <c r="G69" s="141"/>
      <c r="H69" s="167"/>
      <c r="I69" s="141"/>
      <c r="J69" s="166"/>
      <c r="K69" s="141"/>
      <c r="L69" s="141"/>
      <c r="M69" s="141"/>
      <c r="N69" s="141"/>
      <c r="O69" s="141"/>
      <c r="P69" s="167"/>
      <c r="Q69" s="141"/>
      <c r="R69" s="142"/>
    </row>
    <row r="70" spans="2:18" s="145" customFormat="1" ht="15">
      <c r="B70" s="146"/>
      <c r="C70" s="147"/>
      <c r="D70" s="168" t="s">
        <v>53</v>
      </c>
      <c r="E70" s="169"/>
      <c r="F70" s="169"/>
      <c r="G70" s="170" t="s">
        <v>54</v>
      </c>
      <c r="H70" s="171"/>
      <c r="I70" s="147"/>
      <c r="J70" s="168" t="s">
        <v>53</v>
      </c>
      <c r="K70" s="169"/>
      <c r="L70" s="169"/>
      <c r="M70" s="169"/>
      <c r="N70" s="170" t="s">
        <v>54</v>
      </c>
      <c r="O70" s="169"/>
      <c r="P70" s="171"/>
      <c r="Q70" s="147"/>
      <c r="R70" s="149"/>
    </row>
    <row r="71" spans="2:18" s="145" customFormat="1" ht="14.25" customHeight="1">
      <c r="B71" s="172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4"/>
    </row>
    <row r="75" spans="2:18" s="145" customFormat="1" ht="6.75" customHeight="1">
      <c r="B75" s="175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7"/>
    </row>
    <row r="76" spans="2:18" s="145" customFormat="1" ht="36.75" customHeight="1">
      <c r="B76" s="146"/>
      <c r="C76" s="533" t="s">
        <v>113</v>
      </c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149"/>
    </row>
    <row r="77" spans="2:18" s="145" customFormat="1" ht="6.75" customHeight="1"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9"/>
    </row>
    <row r="78" spans="2:18" s="145" customFormat="1" ht="30" customHeight="1">
      <c r="B78" s="146"/>
      <c r="C78" s="144" t="s">
        <v>15</v>
      </c>
      <c r="D78" s="147"/>
      <c r="E78" s="147"/>
      <c r="F78" s="535" t="str">
        <f>F6</f>
        <v>PARKOVIŠTĚ OA U BUDOVY B, KZ a.s. - NEMOCNICE MOST, o.z.</v>
      </c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147"/>
      <c r="R78" s="149"/>
    </row>
    <row r="79" spans="2:18" s="145" customFormat="1" ht="36.75" customHeight="1">
      <c r="B79" s="146"/>
      <c r="C79" s="178" t="s">
        <v>109</v>
      </c>
      <c r="D79" s="147"/>
      <c r="E79" s="147"/>
      <c r="F79" s="536" t="str">
        <f>F7</f>
        <v>101 - SO 101 OBJEKTY POZEMNÍCH KOMUNIKACÍ</v>
      </c>
      <c r="G79" s="534"/>
      <c r="H79" s="534"/>
      <c r="I79" s="534"/>
      <c r="J79" s="534"/>
      <c r="K79" s="534"/>
      <c r="L79" s="534"/>
      <c r="M79" s="534"/>
      <c r="N79" s="534"/>
      <c r="O79" s="534"/>
      <c r="P79" s="534"/>
      <c r="Q79" s="147"/>
      <c r="R79" s="149"/>
    </row>
    <row r="80" spans="2:18" s="145" customFormat="1" ht="6.75" customHeight="1">
      <c r="B80" s="146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9"/>
    </row>
    <row r="81" spans="2:18" s="145" customFormat="1" ht="18" customHeight="1">
      <c r="B81" s="146"/>
      <c r="C81" s="144" t="s">
        <v>21</v>
      </c>
      <c r="D81" s="147"/>
      <c r="E81" s="147"/>
      <c r="F81" s="150" t="str">
        <f>F9</f>
        <v> </v>
      </c>
      <c r="G81" s="147"/>
      <c r="H81" s="147"/>
      <c r="I81" s="147"/>
      <c r="J81" s="147"/>
      <c r="K81" s="144" t="s">
        <v>23</v>
      </c>
      <c r="L81" s="147"/>
      <c r="M81" s="537" t="str">
        <f>IF(O9="","",O9)</f>
        <v>12.4.2016</v>
      </c>
      <c r="N81" s="534"/>
      <c r="O81" s="534"/>
      <c r="P81" s="534"/>
      <c r="Q81" s="147"/>
      <c r="R81" s="149"/>
    </row>
    <row r="82" spans="2:18" s="145" customFormat="1" ht="6.75" customHeight="1">
      <c r="B82" s="146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9"/>
    </row>
    <row r="83" spans="2:18" s="145" customFormat="1" ht="15">
      <c r="B83" s="146"/>
      <c r="C83" s="144" t="s">
        <v>27</v>
      </c>
      <c r="D83" s="147"/>
      <c r="E83" s="147"/>
      <c r="F83" s="150" t="str">
        <f>E12</f>
        <v>KRAJSKÁ ZDRAVOTNÍ a.s. ÚL</v>
      </c>
      <c r="G83" s="147"/>
      <c r="H83" s="147"/>
      <c r="I83" s="147"/>
      <c r="J83" s="147"/>
      <c r="K83" s="144" t="s">
        <v>32</v>
      </c>
      <c r="L83" s="147"/>
      <c r="M83" s="538" t="str">
        <f>E18</f>
        <v> </v>
      </c>
      <c r="N83" s="534"/>
      <c r="O83" s="534"/>
      <c r="P83" s="534"/>
      <c r="Q83" s="534"/>
      <c r="R83" s="149"/>
    </row>
    <row r="84" spans="2:18" s="145" customFormat="1" ht="14.25" customHeight="1">
      <c r="B84" s="146"/>
      <c r="C84" s="144" t="s">
        <v>31</v>
      </c>
      <c r="D84" s="147"/>
      <c r="E84" s="147"/>
      <c r="F84" s="150" t="str">
        <f>IF(E15="","",E15)</f>
        <v> </v>
      </c>
      <c r="G84" s="147"/>
      <c r="H84" s="147"/>
      <c r="I84" s="147"/>
      <c r="J84" s="147"/>
      <c r="K84" s="144" t="s">
        <v>34</v>
      </c>
      <c r="L84" s="147"/>
      <c r="M84" s="538" t="str">
        <f>E21</f>
        <v>ARTECH, spol. s r.o.</v>
      </c>
      <c r="N84" s="534"/>
      <c r="O84" s="534"/>
      <c r="P84" s="534"/>
      <c r="Q84" s="534"/>
      <c r="R84" s="149"/>
    </row>
    <row r="85" spans="2:18" s="145" customFormat="1" ht="9.75" customHeight="1"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9"/>
    </row>
    <row r="86" spans="2:18" s="145" customFormat="1" ht="29.25" customHeight="1">
      <c r="B86" s="146"/>
      <c r="C86" s="545" t="s">
        <v>114</v>
      </c>
      <c r="D86" s="544"/>
      <c r="E86" s="544"/>
      <c r="F86" s="544"/>
      <c r="G86" s="544"/>
      <c r="H86" s="158"/>
      <c r="I86" s="158"/>
      <c r="J86" s="158"/>
      <c r="K86" s="158"/>
      <c r="L86" s="158"/>
      <c r="M86" s="158"/>
      <c r="N86" s="545" t="s">
        <v>115</v>
      </c>
      <c r="O86" s="534"/>
      <c r="P86" s="534"/>
      <c r="Q86" s="534"/>
      <c r="R86" s="149"/>
    </row>
    <row r="87" spans="2:18" s="145" customFormat="1" ht="9.75" customHeight="1"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9"/>
    </row>
    <row r="88" spans="2:47" s="145" customFormat="1" ht="29.25" customHeight="1">
      <c r="B88" s="146"/>
      <c r="C88" s="180" t="s">
        <v>116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546">
        <f>N124</f>
        <v>0</v>
      </c>
      <c r="O88" s="534"/>
      <c r="P88" s="534"/>
      <c r="Q88" s="534"/>
      <c r="R88" s="149"/>
      <c r="AU88" s="136" t="s">
        <v>117</v>
      </c>
    </row>
    <row r="89" spans="2:18" s="186" customFormat="1" ht="24.75" customHeight="1">
      <c r="B89" s="181"/>
      <c r="C89" s="182"/>
      <c r="D89" s="183" t="s">
        <v>160</v>
      </c>
      <c r="E89" s="182"/>
      <c r="F89" s="182"/>
      <c r="G89" s="182"/>
      <c r="H89" s="182"/>
      <c r="I89" s="182"/>
      <c r="J89" s="182"/>
      <c r="K89" s="182"/>
      <c r="L89" s="182"/>
      <c r="M89" s="182"/>
      <c r="N89" s="526">
        <f>N125</f>
        <v>0</v>
      </c>
      <c r="O89" s="539"/>
      <c r="P89" s="539"/>
      <c r="Q89" s="539"/>
      <c r="R89" s="185"/>
    </row>
    <row r="90" spans="2:18" s="192" customFormat="1" ht="19.5" customHeight="1">
      <c r="B90" s="187"/>
      <c r="C90" s="188"/>
      <c r="D90" s="189" t="s">
        <v>161</v>
      </c>
      <c r="E90" s="188"/>
      <c r="F90" s="188"/>
      <c r="G90" s="188"/>
      <c r="H90" s="188"/>
      <c r="I90" s="188"/>
      <c r="J90" s="188"/>
      <c r="K90" s="188"/>
      <c r="L90" s="188"/>
      <c r="M90" s="188"/>
      <c r="N90" s="540">
        <f>N126</f>
        <v>0</v>
      </c>
      <c r="O90" s="541"/>
      <c r="P90" s="541"/>
      <c r="Q90" s="541"/>
      <c r="R90" s="191"/>
    </row>
    <row r="91" spans="2:18" s="192" customFormat="1" ht="19.5" customHeight="1">
      <c r="B91" s="187"/>
      <c r="C91" s="188"/>
      <c r="D91" s="189" t="s">
        <v>162</v>
      </c>
      <c r="E91" s="188"/>
      <c r="F91" s="188"/>
      <c r="G91" s="188"/>
      <c r="H91" s="188"/>
      <c r="I91" s="188"/>
      <c r="J91" s="188"/>
      <c r="K91" s="188"/>
      <c r="L91" s="188"/>
      <c r="M91" s="188"/>
      <c r="N91" s="540">
        <f>N200</f>
        <v>0</v>
      </c>
      <c r="O91" s="541"/>
      <c r="P91" s="541"/>
      <c r="Q91" s="541"/>
      <c r="R91" s="191"/>
    </row>
    <row r="92" spans="2:18" s="192" customFormat="1" ht="19.5" customHeight="1">
      <c r="B92" s="187"/>
      <c r="C92" s="188"/>
      <c r="D92" s="189" t="s">
        <v>163</v>
      </c>
      <c r="E92" s="188"/>
      <c r="F92" s="188"/>
      <c r="G92" s="188"/>
      <c r="H92" s="188"/>
      <c r="I92" s="188"/>
      <c r="J92" s="188"/>
      <c r="K92" s="188"/>
      <c r="L92" s="188"/>
      <c r="M92" s="188"/>
      <c r="N92" s="540">
        <f>N221</f>
        <v>0</v>
      </c>
      <c r="O92" s="541"/>
      <c r="P92" s="541"/>
      <c r="Q92" s="541"/>
      <c r="R92" s="191"/>
    </row>
    <row r="93" spans="2:18" s="192" customFormat="1" ht="19.5" customHeight="1">
      <c r="B93" s="187"/>
      <c r="C93" s="188"/>
      <c r="D93" s="189" t="s">
        <v>164</v>
      </c>
      <c r="E93" s="188"/>
      <c r="F93" s="188"/>
      <c r="G93" s="188"/>
      <c r="H93" s="188"/>
      <c r="I93" s="188"/>
      <c r="J93" s="188"/>
      <c r="K93" s="188"/>
      <c r="L93" s="188"/>
      <c r="M93" s="188"/>
      <c r="N93" s="540">
        <f>N238</f>
        <v>0</v>
      </c>
      <c r="O93" s="541"/>
      <c r="P93" s="541"/>
      <c r="Q93" s="541"/>
      <c r="R93" s="191"/>
    </row>
    <row r="94" spans="2:18" s="192" customFormat="1" ht="19.5" customHeight="1">
      <c r="B94" s="187"/>
      <c r="C94" s="188"/>
      <c r="D94" s="189" t="s">
        <v>165</v>
      </c>
      <c r="E94" s="188"/>
      <c r="F94" s="188"/>
      <c r="G94" s="188"/>
      <c r="H94" s="188"/>
      <c r="I94" s="188"/>
      <c r="J94" s="188"/>
      <c r="K94" s="188"/>
      <c r="L94" s="188"/>
      <c r="M94" s="188"/>
      <c r="N94" s="540">
        <f>N241</f>
        <v>0</v>
      </c>
      <c r="O94" s="541"/>
      <c r="P94" s="541"/>
      <c r="Q94" s="541"/>
      <c r="R94" s="191"/>
    </row>
    <row r="95" spans="2:18" s="192" customFormat="1" ht="19.5" customHeight="1">
      <c r="B95" s="187"/>
      <c r="C95" s="188"/>
      <c r="D95" s="189" t="s">
        <v>166</v>
      </c>
      <c r="E95" s="188"/>
      <c r="F95" s="188"/>
      <c r="G95" s="188"/>
      <c r="H95" s="188"/>
      <c r="I95" s="188"/>
      <c r="J95" s="188"/>
      <c r="K95" s="188"/>
      <c r="L95" s="188"/>
      <c r="M95" s="188"/>
      <c r="N95" s="540">
        <f>N273</f>
        <v>0</v>
      </c>
      <c r="O95" s="541"/>
      <c r="P95" s="541"/>
      <c r="Q95" s="541"/>
      <c r="R95" s="191"/>
    </row>
    <row r="96" spans="2:18" s="192" customFormat="1" ht="19.5" customHeight="1">
      <c r="B96" s="187"/>
      <c r="C96" s="188"/>
      <c r="D96" s="189" t="s">
        <v>167</v>
      </c>
      <c r="E96" s="188"/>
      <c r="F96" s="188"/>
      <c r="G96" s="188"/>
      <c r="H96" s="188"/>
      <c r="I96" s="188"/>
      <c r="J96" s="188"/>
      <c r="K96" s="188"/>
      <c r="L96" s="188"/>
      <c r="M96" s="188"/>
      <c r="N96" s="540">
        <f>N276</f>
        <v>0</v>
      </c>
      <c r="O96" s="541"/>
      <c r="P96" s="541"/>
      <c r="Q96" s="541"/>
      <c r="R96" s="191"/>
    </row>
    <row r="97" spans="2:18" s="192" customFormat="1" ht="19.5" customHeight="1">
      <c r="B97" s="187"/>
      <c r="C97" s="188"/>
      <c r="D97" s="189" t="s">
        <v>168</v>
      </c>
      <c r="E97" s="188"/>
      <c r="F97" s="188"/>
      <c r="G97" s="188"/>
      <c r="H97" s="188"/>
      <c r="I97" s="188"/>
      <c r="J97" s="188"/>
      <c r="K97" s="188"/>
      <c r="L97" s="188"/>
      <c r="M97" s="188"/>
      <c r="N97" s="540">
        <f>N322</f>
        <v>0</v>
      </c>
      <c r="O97" s="541"/>
      <c r="P97" s="541"/>
      <c r="Q97" s="541"/>
      <c r="R97" s="191"/>
    </row>
    <row r="98" spans="2:18" s="192" customFormat="1" ht="19.5" customHeight="1">
      <c r="B98" s="187"/>
      <c r="C98" s="188"/>
      <c r="D98" s="189" t="s">
        <v>169</v>
      </c>
      <c r="E98" s="188"/>
      <c r="F98" s="188"/>
      <c r="G98" s="188"/>
      <c r="H98" s="188"/>
      <c r="I98" s="188"/>
      <c r="J98" s="188"/>
      <c r="K98" s="188"/>
      <c r="L98" s="188"/>
      <c r="M98" s="188"/>
      <c r="N98" s="540">
        <f>N352</f>
        <v>0</v>
      </c>
      <c r="O98" s="541"/>
      <c r="P98" s="541"/>
      <c r="Q98" s="541"/>
      <c r="R98" s="191"/>
    </row>
    <row r="99" spans="2:18" s="186" customFormat="1" ht="24.75" customHeight="1">
      <c r="B99" s="181"/>
      <c r="C99" s="182"/>
      <c r="D99" s="183" t="s">
        <v>170</v>
      </c>
      <c r="E99" s="182"/>
      <c r="F99" s="182"/>
      <c r="G99" s="182"/>
      <c r="H99" s="182"/>
      <c r="I99" s="182"/>
      <c r="J99" s="182"/>
      <c r="K99" s="182"/>
      <c r="L99" s="182"/>
      <c r="M99" s="182"/>
      <c r="N99" s="526">
        <f>N354</f>
        <v>0</v>
      </c>
      <c r="O99" s="539"/>
      <c r="P99" s="539"/>
      <c r="Q99" s="539"/>
      <c r="R99" s="185"/>
    </row>
    <row r="100" spans="2:18" s="192" customFormat="1" ht="19.5" customHeight="1">
      <c r="B100" s="187"/>
      <c r="C100" s="188"/>
      <c r="D100" s="189" t="s">
        <v>171</v>
      </c>
      <c r="E100" s="188"/>
      <c r="F100" s="188"/>
      <c r="G100" s="188"/>
      <c r="H100" s="188"/>
      <c r="I100" s="188"/>
      <c r="J100" s="188"/>
      <c r="K100" s="188"/>
      <c r="L100" s="188"/>
      <c r="M100" s="188"/>
      <c r="N100" s="540">
        <f>N355</f>
        <v>0</v>
      </c>
      <c r="O100" s="541"/>
      <c r="P100" s="541"/>
      <c r="Q100" s="541"/>
      <c r="R100" s="191"/>
    </row>
    <row r="101" spans="2:18" s="192" customFormat="1" ht="19.5" customHeight="1">
      <c r="B101" s="187"/>
      <c r="C101" s="188"/>
      <c r="D101" s="189" t="s">
        <v>172</v>
      </c>
      <c r="E101" s="188"/>
      <c r="F101" s="188"/>
      <c r="G101" s="188"/>
      <c r="H101" s="188"/>
      <c r="I101" s="188"/>
      <c r="J101" s="188"/>
      <c r="K101" s="188"/>
      <c r="L101" s="188"/>
      <c r="M101" s="188"/>
      <c r="N101" s="540">
        <f>N363</f>
        <v>0</v>
      </c>
      <c r="O101" s="541"/>
      <c r="P101" s="541"/>
      <c r="Q101" s="541"/>
      <c r="R101" s="191"/>
    </row>
    <row r="102" spans="2:18" s="186" customFormat="1" ht="24.75" customHeight="1">
      <c r="B102" s="181"/>
      <c r="C102" s="182"/>
      <c r="D102" s="183" t="s">
        <v>173</v>
      </c>
      <c r="E102" s="182"/>
      <c r="F102" s="182"/>
      <c r="G102" s="182"/>
      <c r="H102" s="182"/>
      <c r="I102" s="182"/>
      <c r="J102" s="182"/>
      <c r="K102" s="182"/>
      <c r="L102" s="182"/>
      <c r="M102" s="182"/>
      <c r="N102" s="526">
        <f>N370</f>
        <v>0</v>
      </c>
      <c r="O102" s="539"/>
      <c r="P102" s="539"/>
      <c r="Q102" s="539"/>
      <c r="R102" s="185"/>
    </row>
    <row r="103" spans="2:18" s="192" customFormat="1" ht="19.5" customHeight="1">
      <c r="B103" s="187"/>
      <c r="C103" s="188"/>
      <c r="D103" s="189" t="s">
        <v>174</v>
      </c>
      <c r="E103" s="188"/>
      <c r="F103" s="188"/>
      <c r="G103" s="188"/>
      <c r="H103" s="188"/>
      <c r="I103" s="188"/>
      <c r="J103" s="188"/>
      <c r="K103" s="188"/>
      <c r="L103" s="188"/>
      <c r="M103" s="188"/>
      <c r="N103" s="540">
        <f>N371</f>
        <v>0</v>
      </c>
      <c r="O103" s="541"/>
      <c r="P103" s="541"/>
      <c r="Q103" s="541"/>
      <c r="R103" s="191"/>
    </row>
    <row r="104" spans="2:18" s="145" customFormat="1" ht="21.75" customHeight="1"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9"/>
    </row>
    <row r="105" spans="2:21" s="145" customFormat="1" ht="29.25" customHeight="1">
      <c r="B105" s="146"/>
      <c r="C105" s="180" t="s">
        <v>122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542">
        <v>0</v>
      </c>
      <c r="O105" s="534"/>
      <c r="P105" s="534"/>
      <c r="Q105" s="534"/>
      <c r="R105" s="149"/>
      <c r="T105" s="193"/>
      <c r="U105" s="194" t="s">
        <v>41</v>
      </c>
    </row>
    <row r="106" spans="2:18" s="145" customFormat="1" ht="18" customHeight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9"/>
    </row>
    <row r="107" spans="2:18" s="145" customFormat="1" ht="29.25" customHeight="1">
      <c r="B107" s="146"/>
      <c r="C107" s="195" t="s">
        <v>106</v>
      </c>
      <c r="D107" s="158"/>
      <c r="E107" s="158"/>
      <c r="F107" s="158"/>
      <c r="G107" s="158"/>
      <c r="H107" s="158"/>
      <c r="I107" s="158"/>
      <c r="J107" s="158"/>
      <c r="K107" s="158"/>
      <c r="L107" s="543">
        <f>ROUND(SUM(N88+N105),2)</f>
        <v>0</v>
      </c>
      <c r="M107" s="544"/>
      <c r="N107" s="544"/>
      <c r="O107" s="544"/>
      <c r="P107" s="544"/>
      <c r="Q107" s="544"/>
      <c r="R107" s="149"/>
    </row>
    <row r="108" spans="2:18" s="145" customFormat="1" ht="6.75" customHeight="1">
      <c r="B108" s="172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4"/>
    </row>
    <row r="112" spans="2:18" s="145" customFormat="1" ht="6.75" customHeight="1">
      <c r="B112" s="175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7"/>
    </row>
    <row r="113" spans="2:18" s="145" customFormat="1" ht="36.75" customHeight="1">
      <c r="B113" s="146"/>
      <c r="C113" s="533" t="s">
        <v>123</v>
      </c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4"/>
      <c r="Q113" s="534"/>
      <c r="R113" s="149"/>
    </row>
    <row r="114" spans="2:18" s="145" customFormat="1" ht="6.75" customHeight="1">
      <c r="B114" s="146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9"/>
    </row>
    <row r="115" spans="2:18" s="145" customFormat="1" ht="30" customHeight="1">
      <c r="B115" s="146"/>
      <c r="C115" s="144" t="s">
        <v>15</v>
      </c>
      <c r="D115" s="147"/>
      <c r="E115" s="147"/>
      <c r="F115" s="535" t="str">
        <f>F6</f>
        <v>PARKOVIŠTĚ OA U BUDOVY B, KZ a.s. - NEMOCNICE MOST, o.z.</v>
      </c>
      <c r="G115" s="534"/>
      <c r="H115" s="534"/>
      <c r="I115" s="534"/>
      <c r="J115" s="534"/>
      <c r="K115" s="534"/>
      <c r="L115" s="534"/>
      <c r="M115" s="534"/>
      <c r="N115" s="534"/>
      <c r="O115" s="534"/>
      <c r="P115" s="534"/>
      <c r="Q115" s="147"/>
      <c r="R115" s="149"/>
    </row>
    <row r="116" spans="2:18" s="145" customFormat="1" ht="36.75" customHeight="1">
      <c r="B116" s="146"/>
      <c r="C116" s="178" t="s">
        <v>109</v>
      </c>
      <c r="D116" s="147"/>
      <c r="E116" s="147"/>
      <c r="F116" s="536" t="str">
        <f>F7</f>
        <v>101 - SO 101 OBJEKTY POZEMNÍCH KOMUNIKACÍ</v>
      </c>
      <c r="G116" s="534"/>
      <c r="H116" s="534"/>
      <c r="I116" s="534"/>
      <c r="J116" s="534"/>
      <c r="K116" s="534"/>
      <c r="L116" s="534"/>
      <c r="M116" s="534"/>
      <c r="N116" s="534"/>
      <c r="O116" s="534"/>
      <c r="P116" s="534"/>
      <c r="Q116" s="147"/>
      <c r="R116" s="149"/>
    </row>
    <row r="117" spans="2:18" s="145" customFormat="1" ht="6.75" customHeight="1">
      <c r="B117" s="146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9"/>
    </row>
    <row r="118" spans="2:18" s="145" customFormat="1" ht="18" customHeight="1">
      <c r="B118" s="146"/>
      <c r="C118" s="144" t="s">
        <v>21</v>
      </c>
      <c r="D118" s="147"/>
      <c r="E118" s="147"/>
      <c r="F118" s="150" t="str">
        <f>F9</f>
        <v> </v>
      </c>
      <c r="G118" s="147"/>
      <c r="H118" s="147"/>
      <c r="I118" s="147"/>
      <c r="J118" s="147"/>
      <c r="K118" s="144" t="s">
        <v>23</v>
      </c>
      <c r="L118" s="147"/>
      <c r="M118" s="537" t="str">
        <f>IF(O9="","",O9)</f>
        <v>12.4.2016</v>
      </c>
      <c r="N118" s="534"/>
      <c r="O118" s="534"/>
      <c r="P118" s="534"/>
      <c r="Q118" s="147"/>
      <c r="R118" s="149"/>
    </row>
    <row r="119" spans="2:18" s="145" customFormat="1" ht="6.75" customHeight="1">
      <c r="B119" s="14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9"/>
    </row>
    <row r="120" spans="2:18" s="145" customFormat="1" ht="15">
      <c r="B120" s="146"/>
      <c r="C120" s="144" t="s">
        <v>27</v>
      </c>
      <c r="D120" s="147"/>
      <c r="E120" s="147"/>
      <c r="F120" s="150" t="str">
        <f>E12</f>
        <v>KRAJSKÁ ZDRAVOTNÍ a.s. ÚL</v>
      </c>
      <c r="G120" s="147"/>
      <c r="H120" s="147"/>
      <c r="I120" s="147"/>
      <c r="J120" s="147"/>
      <c r="K120" s="144" t="s">
        <v>32</v>
      </c>
      <c r="L120" s="147"/>
      <c r="M120" s="538" t="str">
        <f>E18</f>
        <v> </v>
      </c>
      <c r="N120" s="534"/>
      <c r="O120" s="534"/>
      <c r="P120" s="534"/>
      <c r="Q120" s="534"/>
      <c r="R120" s="149"/>
    </row>
    <row r="121" spans="2:18" s="145" customFormat="1" ht="14.25" customHeight="1">
      <c r="B121" s="146"/>
      <c r="C121" s="144" t="s">
        <v>31</v>
      </c>
      <c r="D121" s="147"/>
      <c r="E121" s="147"/>
      <c r="F121" s="150" t="str">
        <f>IF(E15="","",E15)</f>
        <v> </v>
      </c>
      <c r="G121" s="147"/>
      <c r="H121" s="147"/>
      <c r="I121" s="147"/>
      <c r="J121" s="147"/>
      <c r="K121" s="144" t="s">
        <v>34</v>
      </c>
      <c r="L121" s="147"/>
      <c r="M121" s="538" t="str">
        <f>E21</f>
        <v>ARTECH, spol. s r.o.</v>
      </c>
      <c r="N121" s="534"/>
      <c r="O121" s="534"/>
      <c r="P121" s="534"/>
      <c r="Q121" s="534"/>
      <c r="R121" s="149"/>
    </row>
    <row r="122" spans="2:18" s="145" customFormat="1" ht="9.75" customHeight="1">
      <c r="B122" s="146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9"/>
    </row>
    <row r="123" spans="2:27" s="201" customFormat="1" ht="29.25" customHeight="1">
      <c r="B123" s="196"/>
      <c r="C123" s="197" t="s">
        <v>124</v>
      </c>
      <c r="D123" s="198" t="s">
        <v>125</v>
      </c>
      <c r="E123" s="198" t="s">
        <v>59</v>
      </c>
      <c r="F123" s="518" t="s">
        <v>126</v>
      </c>
      <c r="G123" s="519"/>
      <c r="H123" s="519"/>
      <c r="I123" s="519"/>
      <c r="J123" s="198" t="s">
        <v>127</v>
      </c>
      <c r="K123" s="198" t="s">
        <v>128</v>
      </c>
      <c r="L123" s="520" t="s">
        <v>129</v>
      </c>
      <c r="M123" s="519"/>
      <c r="N123" s="518" t="s">
        <v>115</v>
      </c>
      <c r="O123" s="519"/>
      <c r="P123" s="519"/>
      <c r="Q123" s="532"/>
      <c r="R123" s="200"/>
      <c r="T123" s="202" t="s">
        <v>130</v>
      </c>
      <c r="U123" s="203" t="s">
        <v>41</v>
      </c>
      <c r="V123" s="203" t="s">
        <v>131</v>
      </c>
      <c r="W123" s="203" t="s">
        <v>132</v>
      </c>
      <c r="X123" s="203" t="s">
        <v>133</v>
      </c>
      <c r="Y123" s="203" t="s">
        <v>134</v>
      </c>
      <c r="Z123" s="203" t="s">
        <v>135</v>
      </c>
      <c r="AA123" s="204" t="s">
        <v>136</v>
      </c>
    </row>
    <row r="124" spans="2:63" s="145" customFormat="1" ht="29.25" customHeight="1">
      <c r="B124" s="146"/>
      <c r="C124" s="205" t="s">
        <v>111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523">
        <f>BK124</f>
        <v>0</v>
      </c>
      <c r="O124" s="524"/>
      <c r="P124" s="524"/>
      <c r="Q124" s="524"/>
      <c r="R124" s="149"/>
      <c r="T124" s="206"/>
      <c r="U124" s="151"/>
      <c r="V124" s="151"/>
      <c r="W124" s="207">
        <f>W125+W354+W370</f>
        <v>7364.045785</v>
      </c>
      <c r="X124" s="151"/>
      <c r="Y124" s="207">
        <f>Y125+Y354+Y370</f>
        <v>1609.8011519</v>
      </c>
      <c r="Z124" s="151"/>
      <c r="AA124" s="208">
        <f>AA125+AA354+AA370</f>
        <v>250.258125</v>
      </c>
      <c r="AT124" s="136" t="s">
        <v>76</v>
      </c>
      <c r="AU124" s="136" t="s">
        <v>117</v>
      </c>
      <c r="BK124" s="209">
        <f>BK125+BK354+BK370</f>
        <v>0</v>
      </c>
    </row>
    <row r="125" spans="2:63" s="214" customFormat="1" ht="36.75" customHeight="1">
      <c r="B125" s="210"/>
      <c r="C125" s="211"/>
      <c r="D125" s="212" t="s">
        <v>160</v>
      </c>
      <c r="E125" s="212"/>
      <c r="F125" s="212"/>
      <c r="G125" s="212"/>
      <c r="H125" s="212"/>
      <c r="I125" s="212"/>
      <c r="J125" s="212"/>
      <c r="K125" s="212"/>
      <c r="L125" s="212"/>
      <c r="M125" s="212"/>
      <c r="N125" s="525">
        <f>BK125</f>
        <v>0</v>
      </c>
      <c r="O125" s="526"/>
      <c r="P125" s="526"/>
      <c r="Q125" s="526"/>
      <c r="R125" s="213"/>
      <c r="T125" s="215"/>
      <c r="U125" s="211"/>
      <c r="V125" s="211"/>
      <c r="W125" s="216">
        <f>W126+W200+W221+W238+W241+W273+W276+W322+W352</f>
        <v>7310.2413050000005</v>
      </c>
      <c r="X125" s="211"/>
      <c r="Y125" s="216">
        <f>Y126+Y200+Y221+Y238+Y241+Y273+Y276+Y322+Y352</f>
        <v>1609.5830511</v>
      </c>
      <c r="Z125" s="211"/>
      <c r="AA125" s="217">
        <f>AA126+AA200+AA221+AA238+AA241+AA273+AA276+AA322+AA352</f>
        <v>250.258125</v>
      </c>
      <c r="AR125" s="218" t="s">
        <v>20</v>
      </c>
      <c r="AT125" s="219" t="s">
        <v>76</v>
      </c>
      <c r="AU125" s="219" t="s">
        <v>77</v>
      </c>
      <c r="AY125" s="218" t="s">
        <v>138</v>
      </c>
      <c r="BK125" s="220">
        <f>BK126+BK200+BK221+BK238+BK241+BK273+BK276+BK322+BK352</f>
        <v>0</v>
      </c>
    </row>
    <row r="126" spans="2:63" s="214" customFormat="1" ht="19.5" customHeight="1">
      <c r="B126" s="210"/>
      <c r="C126" s="211"/>
      <c r="D126" s="221" t="s">
        <v>161</v>
      </c>
      <c r="E126" s="221"/>
      <c r="F126" s="221"/>
      <c r="G126" s="221"/>
      <c r="H126" s="221"/>
      <c r="I126" s="221"/>
      <c r="J126" s="221"/>
      <c r="K126" s="221"/>
      <c r="L126" s="221"/>
      <c r="M126" s="221"/>
      <c r="N126" s="527">
        <f>BK126</f>
        <v>0</v>
      </c>
      <c r="O126" s="528"/>
      <c r="P126" s="528"/>
      <c r="Q126" s="528"/>
      <c r="R126" s="213"/>
      <c r="T126" s="215"/>
      <c r="U126" s="211"/>
      <c r="V126" s="211"/>
      <c r="W126" s="216">
        <f>SUM(W127:W199)</f>
        <v>2683.9849999999997</v>
      </c>
      <c r="X126" s="211"/>
      <c r="Y126" s="216">
        <f>SUM(Y127:Y199)</f>
        <v>26.519475000000003</v>
      </c>
      <c r="Z126" s="211"/>
      <c r="AA126" s="217">
        <f>SUM(AA127:AA199)</f>
        <v>238.488</v>
      </c>
      <c r="AR126" s="218" t="s">
        <v>20</v>
      </c>
      <c r="AT126" s="219" t="s">
        <v>76</v>
      </c>
      <c r="AU126" s="219" t="s">
        <v>20</v>
      </c>
      <c r="AY126" s="218" t="s">
        <v>138</v>
      </c>
      <c r="BK126" s="220">
        <f>SUM(BK127:BK199)</f>
        <v>0</v>
      </c>
    </row>
    <row r="127" spans="2:65" s="145" customFormat="1" ht="28.5" customHeight="1">
      <c r="B127" s="146"/>
      <c r="C127" s="222" t="s">
        <v>20</v>
      </c>
      <c r="D127" s="222" t="s">
        <v>139</v>
      </c>
      <c r="E127" s="223" t="s">
        <v>175</v>
      </c>
      <c r="F127" s="531" t="s">
        <v>176</v>
      </c>
      <c r="G127" s="517"/>
      <c r="H127" s="517"/>
      <c r="I127" s="517"/>
      <c r="J127" s="225" t="s">
        <v>177</v>
      </c>
      <c r="K127" s="226">
        <v>45</v>
      </c>
      <c r="L127" s="514"/>
      <c r="M127" s="515"/>
      <c r="N127" s="516">
        <f>ROUND(L127*K127,2)</f>
        <v>0</v>
      </c>
      <c r="O127" s="517"/>
      <c r="P127" s="517"/>
      <c r="Q127" s="517"/>
      <c r="R127" s="149"/>
      <c r="T127" s="227" t="s">
        <v>3</v>
      </c>
      <c r="U127" s="228" t="s">
        <v>42</v>
      </c>
      <c r="V127" s="229">
        <v>2.279</v>
      </c>
      <c r="W127" s="229">
        <f>V127*K127</f>
        <v>102.55499999999999</v>
      </c>
      <c r="X127" s="229">
        <v>0</v>
      </c>
      <c r="Y127" s="229">
        <f>X127*K127</f>
        <v>0</v>
      </c>
      <c r="Z127" s="229">
        <v>0.5</v>
      </c>
      <c r="AA127" s="230">
        <f>Z127*K127</f>
        <v>22.5</v>
      </c>
      <c r="AR127" s="136" t="s">
        <v>158</v>
      </c>
      <c r="AT127" s="136" t="s">
        <v>139</v>
      </c>
      <c r="AU127" s="136" t="s">
        <v>98</v>
      </c>
      <c r="AY127" s="136" t="s">
        <v>138</v>
      </c>
      <c r="BE127" s="231">
        <f>IF(U127="základní",N127,0)</f>
        <v>0</v>
      </c>
      <c r="BF127" s="231">
        <f>IF(U127="snížená",N127,0)</f>
        <v>0</v>
      </c>
      <c r="BG127" s="231">
        <f>IF(U127="zákl. přenesená",N127,0)</f>
        <v>0</v>
      </c>
      <c r="BH127" s="231">
        <f>IF(U127="sníž. přenesená",N127,0)</f>
        <v>0</v>
      </c>
      <c r="BI127" s="231">
        <f>IF(U127="nulová",N127,0)</f>
        <v>0</v>
      </c>
      <c r="BJ127" s="136" t="s">
        <v>20</v>
      </c>
      <c r="BK127" s="231">
        <f>ROUND(L127*K127,2)</f>
        <v>0</v>
      </c>
      <c r="BL127" s="136" t="s">
        <v>158</v>
      </c>
      <c r="BM127" s="136" t="s">
        <v>178</v>
      </c>
    </row>
    <row r="128" spans="2:65" s="145" customFormat="1" ht="28.5" customHeight="1">
      <c r="B128" s="146"/>
      <c r="C128" s="222" t="s">
        <v>98</v>
      </c>
      <c r="D128" s="222" t="s">
        <v>139</v>
      </c>
      <c r="E128" s="223" t="s">
        <v>179</v>
      </c>
      <c r="F128" s="531" t="s">
        <v>180</v>
      </c>
      <c r="G128" s="517"/>
      <c r="H128" s="517"/>
      <c r="I128" s="517"/>
      <c r="J128" s="225" t="s">
        <v>177</v>
      </c>
      <c r="K128" s="226">
        <v>562</v>
      </c>
      <c r="L128" s="514"/>
      <c r="M128" s="515"/>
      <c r="N128" s="516">
        <f>ROUND(L128*K128,2)</f>
        <v>0</v>
      </c>
      <c r="O128" s="517"/>
      <c r="P128" s="517"/>
      <c r="Q128" s="517"/>
      <c r="R128" s="149"/>
      <c r="T128" s="227" t="s">
        <v>3</v>
      </c>
      <c r="U128" s="228" t="s">
        <v>42</v>
      </c>
      <c r="V128" s="229">
        <v>0.048</v>
      </c>
      <c r="W128" s="229">
        <f>V128*K128</f>
        <v>26.976</v>
      </c>
      <c r="X128" s="229">
        <v>0</v>
      </c>
      <c r="Y128" s="229">
        <f>X128*K128</f>
        <v>0</v>
      </c>
      <c r="Z128" s="229">
        <v>0.24</v>
      </c>
      <c r="AA128" s="230">
        <f>Z128*K128</f>
        <v>134.88</v>
      </c>
      <c r="AR128" s="136" t="s">
        <v>158</v>
      </c>
      <c r="AT128" s="136" t="s">
        <v>139</v>
      </c>
      <c r="AU128" s="136" t="s">
        <v>98</v>
      </c>
      <c r="AY128" s="136" t="s">
        <v>138</v>
      </c>
      <c r="BE128" s="231">
        <f>IF(U128="základní",N128,0)</f>
        <v>0</v>
      </c>
      <c r="BF128" s="231">
        <f>IF(U128="snížená",N128,0)</f>
        <v>0</v>
      </c>
      <c r="BG128" s="231">
        <f>IF(U128="zákl. přenesená",N128,0)</f>
        <v>0</v>
      </c>
      <c r="BH128" s="231">
        <f>IF(U128="sníž. přenesená",N128,0)</f>
        <v>0</v>
      </c>
      <c r="BI128" s="231">
        <f>IF(U128="nulová",N128,0)</f>
        <v>0</v>
      </c>
      <c r="BJ128" s="136" t="s">
        <v>20</v>
      </c>
      <c r="BK128" s="231">
        <f>ROUND(L128*K128,2)</f>
        <v>0</v>
      </c>
      <c r="BL128" s="136" t="s">
        <v>158</v>
      </c>
      <c r="BM128" s="136" t="s">
        <v>181</v>
      </c>
    </row>
    <row r="129" spans="2:51" s="237" customFormat="1" ht="20.25" customHeight="1">
      <c r="B129" s="232"/>
      <c r="C129" s="233"/>
      <c r="D129" s="233"/>
      <c r="E129" s="234" t="s">
        <v>3</v>
      </c>
      <c r="F129" s="509" t="s">
        <v>182</v>
      </c>
      <c r="G129" s="510"/>
      <c r="H129" s="510"/>
      <c r="I129" s="510"/>
      <c r="J129" s="233"/>
      <c r="K129" s="234" t="s">
        <v>3</v>
      </c>
      <c r="L129" s="233"/>
      <c r="M129" s="233"/>
      <c r="N129" s="233"/>
      <c r="O129" s="233"/>
      <c r="P129" s="233"/>
      <c r="Q129" s="233"/>
      <c r="R129" s="236"/>
      <c r="T129" s="238"/>
      <c r="U129" s="233"/>
      <c r="V129" s="233"/>
      <c r="W129" s="233"/>
      <c r="X129" s="233"/>
      <c r="Y129" s="233"/>
      <c r="Z129" s="233"/>
      <c r="AA129" s="239"/>
      <c r="AT129" s="240" t="s">
        <v>153</v>
      </c>
      <c r="AU129" s="240" t="s">
        <v>98</v>
      </c>
      <c r="AV129" s="237" t="s">
        <v>20</v>
      </c>
      <c r="AW129" s="237" t="s">
        <v>33</v>
      </c>
      <c r="AX129" s="237" t="s">
        <v>77</v>
      </c>
      <c r="AY129" s="240" t="s">
        <v>138</v>
      </c>
    </row>
    <row r="130" spans="2:51" s="247" customFormat="1" ht="20.25" customHeight="1">
      <c r="B130" s="241"/>
      <c r="C130" s="242"/>
      <c r="D130" s="242"/>
      <c r="E130" s="243" t="s">
        <v>3</v>
      </c>
      <c r="F130" s="512" t="s">
        <v>183</v>
      </c>
      <c r="G130" s="513"/>
      <c r="H130" s="513"/>
      <c r="I130" s="513"/>
      <c r="J130" s="242"/>
      <c r="K130" s="245">
        <v>562</v>
      </c>
      <c r="L130" s="242"/>
      <c r="M130" s="242"/>
      <c r="N130" s="242"/>
      <c r="O130" s="242"/>
      <c r="P130" s="242"/>
      <c r="Q130" s="242"/>
      <c r="R130" s="246"/>
      <c r="T130" s="248"/>
      <c r="U130" s="242"/>
      <c r="V130" s="242"/>
      <c r="W130" s="242"/>
      <c r="X130" s="242"/>
      <c r="Y130" s="242"/>
      <c r="Z130" s="242"/>
      <c r="AA130" s="249"/>
      <c r="AT130" s="250" t="s">
        <v>153</v>
      </c>
      <c r="AU130" s="250" t="s">
        <v>98</v>
      </c>
      <c r="AV130" s="247" t="s">
        <v>98</v>
      </c>
      <c r="AW130" s="247" t="s">
        <v>33</v>
      </c>
      <c r="AX130" s="247" t="s">
        <v>77</v>
      </c>
      <c r="AY130" s="250" t="s">
        <v>138</v>
      </c>
    </row>
    <row r="131" spans="2:51" s="257" customFormat="1" ht="20.25" customHeight="1">
      <c r="B131" s="251"/>
      <c r="C131" s="252"/>
      <c r="D131" s="252"/>
      <c r="E131" s="253" t="s">
        <v>3</v>
      </c>
      <c r="F131" s="521" t="s">
        <v>157</v>
      </c>
      <c r="G131" s="522"/>
      <c r="H131" s="522"/>
      <c r="I131" s="522"/>
      <c r="J131" s="252"/>
      <c r="K131" s="255">
        <v>562</v>
      </c>
      <c r="L131" s="252"/>
      <c r="M131" s="252"/>
      <c r="N131" s="252"/>
      <c r="O131" s="252"/>
      <c r="P131" s="252"/>
      <c r="Q131" s="252"/>
      <c r="R131" s="256"/>
      <c r="T131" s="258"/>
      <c r="U131" s="252"/>
      <c r="V131" s="252"/>
      <c r="W131" s="252"/>
      <c r="X131" s="252"/>
      <c r="Y131" s="252"/>
      <c r="Z131" s="252"/>
      <c r="AA131" s="259"/>
      <c r="AT131" s="260" t="s">
        <v>153</v>
      </c>
      <c r="AU131" s="260" t="s">
        <v>98</v>
      </c>
      <c r="AV131" s="257" t="s">
        <v>158</v>
      </c>
      <c r="AW131" s="257" t="s">
        <v>33</v>
      </c>
      <c r="AX131" s="257" t="s">
        <v>20</v>
      </c>
      <c r="AY131" s="260" t="s">
        <v>138</v>
      </c>
    </row>
    <row r="132" spans="2:65" s="145" customFormat="1" ht="28.5" customHeight="1">
      <c r="B132" s="146"/>
      <c r="C132" s="222" t="s">
        <v>148</v>
      </c>
      <c r="D132" s="222" t="s">
        <v>139</v>
      </c>
      <c r="E132" s="223" t="s">
        <v>184</v>
      </c>
      <c r="F132" s="531" t="s">
        <v>185</v>
      </c>
      <c r="G132" s="517"/>
      <c r="H132" s="517"/>
      <c r="I132" s="517"/>
      <c r="J132" s="225" t="s">
        <v>177</v>
      </c>
      <c r="K132" s="226">
        <v>16</v>
      </c>
      <c r="L132" s="514"/>
      <c r="M132" s="515"/>
      <c r="N132" s="516">
        <f>ROUND(L132*K132,2)</f>
        <v>0</v>
      </c>
      <c r="O132" s="517"/>
      <c r="P132" s="517"/>
      <c r="Q132" s="517"/>
      <c r="R132" s="149"/>
      <c r="T132" s="227" t="s">
        <v>3</v>
      </c>
      <c r="U132" s="228" t="s">
        <v>42</v>
      </c>
      <c r="V132" s="229">
        <v>0.026</v>
      </c>
      <c r="W132" s="229">
        <f>V132*K132</f>
        <v>0.416</v>
      </c>
      <c r="X132" s="229">
        <v>4E-05</v>
      </c>
      <c r="Y132" s="229">
        <f>X132*K132</f>
        <v>0.00064</v>
      </c>
      <c r="Z132" s="229">
        <v>0.103</v>
      </c>
      <c r="AA132" s="230">
        <f>Z132*K132</f>
        <v>1.648</v>
      </c>
      <c r="AR132" s="136" t="s">
        <v>158</v>
      </c>
      <c r="AT132" s="136" t="s">
        <v>139</v>
      </c>
      <c r="AU132" s="136" t="s">
        <v>98</v>
      </c>
      <c r="AY132" s="136" t="s">
        <v>138</v>
      </c>
      <c r="BE132" s="231">
        <f>IF(U132="základní",N132,0)</f>
        <v>0</v>
      </c>
      <c r="BF132" s="231">
        <f>IF(U132="snížená",N132,0)</f>
        <v>0</v>
      </c>
      <c r="BG132" s="231">
        <f>IF(U132="zákl. přenesená",N132,0)</f>
        <v>0</v>
      </c>
      <c r="BH132" s="231">
        <f>IF(U132="sníž. přenesená",N132,0)</f>
        <v>0</v>
      </c>
      <c r="BI132" s="231">
        <f>IF(U132="nulová",N132,0)</f>
        <v>0</v>
      </c>
      <c r="BJ132" s="136" t="s">
        <v>20</v>
      </c>
      <c r="BK132" s="231">
        <f>ROUND(L132*K132,2)</f>
        <v>0</v>
      </c>
      <c r="BL132" s="136" t="s">
        <v>158</v>
      </c>
      <c r="BM132" s="136" t="s">
        <v>186</v>
      </c>
    </row>
    <row r="133" spans="2:65" s="145" customFormat="1" ht="20.25" customHeight="1">
      <c r="B133" s="146"/>
      <c r="C133" s="222" t="s">
        <v>158</v>
      </c>
      <c r="D133" s="222" t="s">
        <v>139</v>
      </c>
      <c r="E133" s="223" t="s">
        <v>187</v>
      </c>
      <c r="F133" s="531" t="s">
        <v>188</v>
      </c>
      <c r="G133" s="517"/>
      <c r="H133" s="517"/>
      <c r="I133" s="517"/>
      <c r="J133" s="225" t="s">
        <v>189</v>
      </c>
      <c r="K133" s="226">
        <v>274</v>
      </c>
      <c r="L133" s="514"/>
      <c r="M133" s="515"/>
      <c r="N133" s="516">
        <f>ROUND(L133*K133,2)</f>
        <v>0</v>
      </c>
      <c r="O133" s="517"/>
      <c r="P133" s="517"/>
      <c r="Q133" s="517"/>
      <c r="R133" s="149"/>
      <c r="T133" s="227" t="s">
        <v>3</v>
      </c>
      <c r="U133" s="228" t="s">
        <v>42</v>
      </c>
      <c r="V133" s="229">
        <v>0.272</v>
      </c>
      <c r="W133" s="229">
        <f>V133*K133</f>
        <v>74.528</v>
      </c>
      <c r="X133" s="229">
        <v>0</v>
      </c>
      <c r="Y133" s="229">
        <f>X133*K133</f>
        <v>0</v>
      </c>
      <c r="Z133" s="229">
        <v>0.29</v>
      </c>
      <c r="AA133" s="230">
        <f>Z133*K133</f>
        <v>79.46</v>
      </c>
      <c r="AR133" s="136" t="s">
        <v>158</v>
      </c>
      <c r="AT133" s="136" t="s">
        <v>139</v>
      </c>
      <c r="AU133" s="136" t="s">
        <v>98</v>
      </c>
      <c r="AY133" s="136" t="s">
        <v>138</v>
      </c>
      <c r="BE133" s="231">
        <f>IF(U133="základní",N133,0)</f>
        <v>0</v>
      </c>
      <c r="BF133" s="231">
        <f>IF(U133="snížená",N133,0)</f>
        <v>0</v>
      </c>
      <c r="BG133" s="231">
        <f>IF(U133="zákl. přenesená",N133,0)</f>
        <v>0</v>
      </c>
      <c r="BH133" s="231">
        <f>IF(U133="sníž. přenesená",N133,0)</f>
        <v>0</v>
      </c>
      <c r="BI133" s="231">
        <f>IF(U133="nulová",N133,0)</f>
        <v>0</v>
      </c>
      <c r="BJ133" s="136" t="s">
        <v>20</v>
      </c>
      <c r="BK133" s="231">
        <f>ROUND(L133*K133,2)</f>
        <v>0</v>
      </c>
      <c r="BL133" s="136" t="s">
        <v>158</v>
      </c>
      <c r="BM133" s="136" t="s">
        <v>190</v>
      </c>
    </row>
    <row r="134" spans="2:65" s="145" customFormat="1" ht="28.5" customHeight="1">
      <c r="B134" s="146"/>
      <c r="C134" s="222" t="s">
        <v>137</v>
      </c>
      <c r="D134" s="222" t="s">
        <v>139</v>
      </c>
      <c r="E134" s="223" t="s">
        <v>191</v>
      </c>
      <c r="F134" s="531" t="s">
        <v>192</v>
      </c>
      <c r="G134" s="517"/>
      <c r="H134" s="517"/>
      <c r="I134" s="517"/>
      <c r="J134" s="225" t="s">
        <v>193</v>
      </c>
      <c r="K134" s="226">
        <v>616.2</v>
      </c>
      <c r="L134" s="514"/>
      <c r="M134" s="515"/>
      <c r="N134" s="516">
        <f>ROUND(L134*K134,2)</f>
        <v>0</v>
      </c>
      <c r="O134" s="517"/>
      <c r="P134" s="517"/>
      <c r="Q134" s="517"/>
      <c r="R134" s="149"/>
      <c r="T134" s="227" t="s">
        <v>3</v>
      </c>
      <c r="U134" s="228" t="s">
        <v>42</v>
      </c>
      <c r="V134" s="229">
        <v>0.021</v>
      </c>
      <c r="W134" s="229">
        <f>V134*K134</f>
        <v>12.940200000000003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136" t="s">
        <v>158</v>
      </c>
      <c r="AT134" s="136" t="s">
        <v>139</v>
      </c>
      <c r="AU134" s="136" t="s">
        <v>98</v>
      </c>
      <c r="AY134" s="136" t="s">
        <v>138</v>
      </c>
      <c r="BE134" s="231">
        <f>IF(U134="základní",N134,0)</f>
        <v>0</v>
      </c>
      <c r="BF134" s="231">
        <f>IF(U134="snížená",N134,0)</f>
        <v>0</v>
      </c>
      <c r="BG134" s="231">
        <f>IF(U134="zákl. přenesená",N134,0)</f>
        <v>0</v>
      </c>
      <c r="BH134" s="231">
        <f>IF(U134="sníž. přenesená",N134,0)</f>
        <v>0</v>
      </c>
      <c r="BI134" s="231">
        <f>IF(U134="nulová",N134,0)</f>
        <v>0</v>
      </c>
      <c r="BJ134" s="136" t="s">
        <v>20</v>
      </c>
      <c r="BK134" s="231">
        <f>ROUND(L134*K134,2)</f>
        <v>0</v>
      </c>
      <c r="BL134" s="136" t="s">
        <v>158</v>
      </c>
      <c r="BM134" s="136" t="s">
        <v>194</v>
      </c>
    </row>
    <row r="135" spans="2:51" s="237" customFormat="1" ht="20.25" customHeight="1">
      <c r="B135" s="232"/>
      <c r="C135" s="233"/>
      <c r="D135" s="233"/>
      <c r="E135" s="234" t="s">
        <v>3</v>
      </c>
      <c r="F135" s="509" t="s">
        <v>195</v>
      </c>
      <c r="G135" s="510"/>
      <c r="H135" s="510"/>
      <c r="I135" s="510"/>
      <c r="J135" s="233"/>
      <c r="K135" s="234" t="s">
        <v>3</v>
      </c>
      <c r="L135" s="233"/>
      <c r="M135" s="233"/>
      <c r="N135" s="233"/>
      <c r="O135" s="233"/>
      <c r="P135" s="233"/>
      <c r="Q135" s="233"/>
      <c r="R135" s="236"/>
      <c r="T135" s="238"/>
      <c r="U135" s="233"/>
      <c r="V135" s="233"/>
      <c r="W135" s="233"/>
      <c r="X135" s="233"/>
      <c r="Y135" s="233"/>
      <c r="Z135" s="233"/>
      <c r="AA135" s="239"/>
      <c r="AT135" s="240" t="s">
        <v>153</v>
      </c>
      <c r="AU135" s="240" t="s">
        <v>98</v>
      </c>
      <c r="AV135" s="237" t="s">
        <v>20</v>
      </c>
      <c r="AW135" s="237" t="s">
        <v>33</v>
      </c>
      <c r="AX135" s="237" t="s">
        <v>77</v>
      </c>
      <c r="AY135" s="240" t="s">
        <v>138</v>
      </c>
    </row>
    <row r="136" spans="2:51" s="247" customFormat="1" ht="20.25" customHeight="1">
      <c r="B136" s="241"/>
      <c r="C136" s="242"/>
      <c r="D136" s="242"/>
      <c r="E136" s="243" t="s">
        <v>3</v>
      </c>
      <c r="F136" s="512" t="s">
        <v>196</v>
      </c>
      <c r="G136" s="513"/>
      <c r="H136" s="513"/>
      <c r="I136" s="513"/>
      <c r="J136" s="242"/>
      <c r="K136" s="245">
        <v>462</v>
      </c>
      <c r="L136" s="242"/>
      <c r="M136" s="242"/>
      <c r="N136" s="242"/>
      <c r="O136" s="242"/>
      <c r="P136" s="242"/>
      <c r="Q136" s="242"/>
      <c r="R136" s="246"/>
      <c r="T136" s="248"/>
      <c r="U136" s="242"/>
      <c r="V136" s="242"/>
      <c r="W136" s="242"/>
      <c r="X136" s="242"/>
      <c r="Y136" s="242"/>
      <c r="Z136" s="242"/>
      <c r="AA136" s="249"/>
      <c r="AT136" s="250" t="s">
        <v>153</v>
      </c>
      <c r="AU136" s="250" t="s">
        <v>98</v>
      </c>
      <c r="AV136" s="247" t="s">
        <v>98</v>
      </c>
      <c r="AW136" s="247" t="s">
        <v>33</v>
      </c>
      <c r="AX136" s="247" t="s">
        <v>77</v>
      </c>
      <c r="AY136" s="250" t="s">
        <v>138</v>
      </c>
    </row>
    <row r="137" spans="2:51" s="237" customFormat="1" ht="20.25" customHeight="1">
      <c r="B137" s="232"/>
      <c r="C137" s="233"/>
      <c r="D137" s="233"/>
      <c r="E137" s="234" t="s">
        <v>3</v>
      </c>
      <c r="F137" s="511" t="s">
        <v>197</v>
      </c>
      <c r="G137" s="510"/>
      <c r="H137" s="510"/>
      <c r="I137" s="510"/>
      <c r="J137" s="233"/>
      <c r="K137" s="234" t="s">
        <v>3</v>
      </c>
      <c r="L137" s="233"/>
      <c r="M137" s="233"/>
      <c r="N137" s="233"/>
      <c r="O137" s="233"/>
      <c r="P137" s="233"/>
      <c r="Q137" s="233"/>
      <c r="R137" s="236"/>
      <c r="T137" s="238"/>
      <c r="U137" s="233"/>
      <c r="V137" s="233"/>
      <c r="W137" s="233"/>
      <c r="X137" s="233"/>
      <c r="Y137" s="233"/>
      <c r="Z137" s="233"/>
      <c r="AA137" s="239"/>
      <c r="AT137" s="240" t="s">
        <v>153</v>
      </c>
      <c r="AU137" s="240" t="s">
        <v>98</v>
      </c>
      <c r="AV137" s="237" t="s">
        <v>20</v>
      </c>
      <c r="AW137" s="237" t="s">
        <v>33</v>
      </c>
      <c r="AX137" s="237" t="s">
        <v>77</v>
      </c>
      <c r="AY137" s="240" t="s">
        <v>138</v>
      </c>
    </row>
    <row r="138" spans="2:51" s="247" customFormat="1" ht="20.25" customHeight="1">
      <c r="B138" s="241"/>
      <c r="C138" s="242"/>
      <c r="D138" s="242"/>
      <c r="E138" s="243" t="s">
        <v>3</v>
      </c>
      <c r="F138" s="512" t="s">
        <v>198</v>
      </c>
      <c r="G138" s="513"/>
      <c r="H138" s="513"/>
      <c r="I138" s="513"/>
      <c r="J138" s="242"/>
      <c r="K138" s="245">
        <v>81</v>
      </c>
      <c r="L138" s="242"/>
      <c r="M138" s="242"/>
      <c r="N138" s="242"/>
      <c r="O138" s="242"/>
      <c r="P138" s="242"/>
      <c r="Q138" s="242"/>
      <c r="R138" s="246"/>
      <c r="T138" s="248"/>
      <c r="U138" s="242"/>
      <c r="V138" s="242"/>
      <c r="W138" s="242"/>
      <c r="X138" s="242"/>
      <c r="Y138" s="242"/>
      <c r="Z138" s="242"/>
      <c r="AA138" s="249"/>
      <c r="AT138" s="250" t="s">
        <v>153</v>
      </c>
      <c r="AU138" s="250" t="s">
        <v>98</v>
      </c>
      <c r="AV138" s="247" t="s">
        <v>98</v>
      </c>
      <c r="AW138" s="247" t="s">
        <v>33</v>
      </c>
      <c r="AX138" s="247" t="s">
        <v>77</v>
      </c>
      <c r="AY138" s="250" t="s">
        <v>138</v>
      </c>
    </row>
    <row r="139" spans="2:51" s="237" customFormat="1" ht="20.25" customHeight="1">
      <c r="B139" s="232"/>
      <c r="C139" s="233"/>
      <c r="D139" s="233"/>
      <c r="E139" s="234" t="s">
        <v>3</v>
      </c>
      <c r="F139" s="511" t="s">
        <v>199</v>
      </c>
      <c r="G139" s="510"/>
      <c r="H139" s="510"/>
      <c r="I139" s="510"/>
      <c r="J139" s="233"/>
      <c r="K139" s="234" t="s">
        <v>3</v>
      </c>
      <c r="L139" s="233"/>
      <c r="M139" s="233"/>
      <c r="N139" s="233"/>
      <c r="O139" s="233"/>
      <c r="P139" s="233"/>
      <c r="Q139" s="233"/>
      <c r="R139" s="236"/>
      <c r="T139" s="238"/>
      <c r="U139" s="233"/>
      <c r="V139" s="233"/>
      <c r="W139" s="233"/>
      <c r="X139" s="233"/>
      <c r="Y139" s="233"/>
      <c r="Z139" s="233"/>
      <c r="AA139" s="239"/>
      <c r="AT139" s="240" t="s">
        <v>153</v>
      </c>
      <c r="AU139" s="240" t="s">
        <v>98</v>
      </c>
      <c r="AV139" s="237" t="s">
        <v>20</v>
      </c>
      <c r="AW139" s="237" t="s">
        <v>33</v>
      </c>
      <c r="AX139" s="237" t="s">
        <v>77</v>
      </c>
      <c r="AY139" s="240" t="s">
        <v>138</v>
      </c>
    </row>
    <row r="140" spans="2:51" s="247" customFormat="1" ht="20.25" customHeight="1">
      <c r="B140" s="241"/>
      <c r="C140" s="242"/>
      <c r="D140" s="242"/>
      <c r="E140" s="243" t="s">
        <v>3</v>
      </c>
      <c r="F140" s="512" t="s">
        <v>200</v>
      </c>
      <c r="G140" s="513"/>
      <c r="H140" s="513"/>
      <c r="I140" s="513"/>
      <c r="J140" s="242"/>
      <c r="K140" s="245">
        <v>73.2</v>
      </c>
      <c r="L140" s="242"/>
      <c r="M140" s="242"/>
      <c r="N140" s="242"/>
      <c r="O140" s="242"/>
      <c r="P140" s="242"/>
      <c r="Q140" s="242"/>
      <c r="R140" s="246"/>
      <c r="T140" s="248"/>
      <c r="U140" s="242"/>
      <c r="V140" s="242"/>
      <c r="W140" s="242"/>
      <c r="X140" s="242"/>
      <c r="Y140" s="242"/>
      <c r="Z140" s="242"/>
      <c r="AA140" s="249"/>
      <c r="AT140" s="250" t="s">
        <v>153</v>
      </c>
      <c r="AU140" s="250" t="s">
        <v>98</v>
      </c>
      <c r="AV140" s="247" t="s">
        <v>98</v>
      </c>
      <c r="AW140" s="247" t="s">
        <v>33</v>
      </c>
      <c r="AX140" s="247" t="s">
        <v>77</v>
      </c>
      <c r="AY140" s="250" t="s">
        <v>138</v>
      </c>
    </row>
    <row r="141" spans="2:51" s="257" customFormat="1" ht="20.25" customHeight="1">
      <c r="B141" s="251"/>
      <c r="C141" s="252"/>
      <c r="D141" s="252"/>
      <c r="E141" s="253" t="s">
        <v>3</v>
      </c>
      <c r="F141" s="521" t="s">
        <v>157</v>
      </c>
      <c r="G141" s="522"/>
      <c r="H141" s="522"/>
      <c r="I141" s="522"/>
      <c r="J141" s="252"/>
      <c r="K141" s="255">
        <v>616.2</v>
      </c>
      <c r="L141" s="252"/>
      <c r="M141" s="252"/>
      <c r="N141" s="252"/>
      <c r="O141" s="252"/>
      <c r="P141" s="252"/>
      <c r="Q141" s="252"/>
      <c r="R141" s="256"/>
      <c r="T141" s="258"/>
      <c r="U141" s="252"/>
      <c r="V141" s="252"/>
      <c r="W141" s="252"/>
      <c r="X141" s="252"/>
      <c r="Y141" s="252"/>
      <c r="Z141" s="252"/>
      <c r="AA141" s="259"/>
      <c r="AT141" s="260" t="s">
        <v>153</v>
      </c>
      <c r="AU141" s="260" t="s">
        <v>98</v>
      </c>
      <c r="AV141" s="257" t="s">
        <v>158</v>
      </c>
      <c r="AW141" s="257" t="s">
        <v>33</v>
      </c>
      <c r="AX141" s="257" t="s">
        <v>20</v>
      </c>
      <c r="AY141" s="260" t="s">
        <v>138</v>
      </c>
    </row>
    <row r="142" spans="2:65" s="145" customFormat="1" ht="28.5" customHeight="1">
      <c r="B142" s="146"/>
      <c r="C142" s="222" t="s">
        <v>201</v>
      </c>
      <c r="D142" s="222" t="s">
        <v>139</v>
      </c>
      <c r="E142" s="223" t="s">
        <v>202</v>
      </c>
      <c r="F142" s="531" t="s">
        <v>203</v>
      </c>
      <c r="G142" s="517"/>
      <c r="H142" s="517"/>
      <c r="I142" s="517"/>
      <c r="J142" s="225" t="s">
        <v>193</v>
      </c>
      <c r="K142" s="226">
        <v>4384</v>
      </c>
      <c r="L142" s="514"/>
      <c r="M142" s="515"/>
      <c r="N142" s="516">
        <f>ROUND(L142*K142,2)</f>
        <v>0</v>
      </c>
      <c r="O142" s="517"/>
      <c r="P142" s="517"/>
      <c r="Q142" s="517"/>
      <c r="R142" s="149"/>
      <c r="T142" s="227" t="s">
        <v>3</v>
      </c>
      <c r="U142" s="228" t="s">
        <v>42</v>
      </c>
      <c r="V142" s="229">
        <v>0.12</v>
      </c>
      <c r="W142" s="229">
        <f>V142*K142</f>
        <v>526.0799999999999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136" t="s">
        <v>158</v>
      </c>
      <c r="AT142" s="136" t="s">
        <v>139</v>
      </c>
      <c r="AU142" s="136" t="s">
        <v>98</v>
      </c>
      <c r="AY142" s="136" t="s">
        <v>138</v>
      </c>
      <c r="BE142" s="231">
        <f>IF(U142="základní",N142,0)</f>
        <v>0</v>
      </c>
      <c r="BF142" s="231">
        <f>IF(U142="snížená",N142,0)</f>
        <v>0</v>
      </c>
      <c r="BG142" s="231">
        <f>IF(U142="zákl. přenesená",N142,0)</f>
        <v>0</v>
      </c>
      <c r="BH142" s="231">
        <f>IF(U142="sníž. přenesená",N142,0)</f>
        <v>0</v>
      </c>
      <c r="BI142" s="231">
        <f>IF(U142="nulová",N142,0)</f>
        <v>0</v>
      </c>
      <c r="BJ142" s="136" t="s">
        <v>20</v>
      </c>
      <c r="BK142" s="231">
        <f>ROUND(L142*K142,2)</f>
        <v>0</v>
      </c>
      <c r="BL142" s="136" t="s">
        <v>158</v>
      </c>
      <c r="BM142" s="136" t="s">
        <v>204</v>
      </c>
    </row>
    <row r="143" spans="2:65" s="145" customFormat="1" ht="28.5" customHeight="1">
      <c r="B143" s="146"/>
      <c r="C143" s="222" t="s">
        <v>205</v>
      </c>
      <c r="D143" s="222" t="s">
        <v>139</v>
      </c>
      <c r="E143" s="223" t="s">
        <v>206</v>
      </c>
      <c r="F143" s="531" t="s">
        <v>207</v>
      </c>
      <c r="G143" s="517"/>
      <c r="H143" s="517"/>
      <c r="I143" s="517"/>
      <c r="J143" s="225" t="s">
        <v>193</v>
      </c>
      <c r="K143" s="226">
        <v>2192</v>
      </c>
      <c r="L143" s="514"/>
      <c r="M143" s="515"/>
      <c r="N143" s="516">
        <f>ROUND(L143*K143,2)</f>
        <v>0</v>
      </c>
      <c r="O143" s="517"/>
      <c r="P143" s="517"/>
      <c r="Q143" s="517"/>
      <c r="R143" s="149"/>
      <c r="T143" s="227" t="s">
        <v>3</v>
      </c>
      <c r="U143" s="228" t="s">
        <v>42</v>
      </c>
      <c r="V143" s="229">
        <v>0.083</v>
      </c>
      <c r="W143" s="229">
        <f>V143*K143</f>
        <v>181.936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136" t="s">
        <v>158</v>
      </c>
      <c r="AT143" s="136" t="s">
        <v>139</v>
      </c>
      <c r="AU143" s="136" t="s">
        <v>98</v>
      </c>
      <c r="AY143" s="136" t="s">
        <v>138</v>
      </c>
      <c r="BE143" s="231">
        <f>IF(U143="základní",N143,0)</f>
        <v>0</v>
      </c>
      <c r="BF143" s="231">
        <f>IF(U143="snížená",N143,0)</f>
        <v>0</v>
      </c>
      <c r="BG143" s="231">
        <f>IF(U143="zákl. přenesená",N143,0)</f>
        <v>0</v>
      </c>
      <c r="BH143" s="231">
        <f>IF(U143="sníž. přenesená",N143,0)</f>
        <v>0</v>
      </c>
      <c r="BI143" s="231">
        <f>IF(U143="nulová",N143,0)</f>
        <v>0</v>
      </c>
      <c r="BJ143" s="136" t="s">
        <v>20</v>
      </c>
      <c r="BK143" s="231">
        <f>ROUND(L143*K143,2)</f>
        <v>0</v>
      </c>
      <c r="BL143" s="136" t="s">
        <v>158</v>
      </c>
      <c r="BM143" s="136" t="s">
        <v>208</v>
      </c>
    </row>
    <row r="144" spans="2:65" s="145" customFormat="1" ht="28.5" customHeight="1">
      <c r="B144" s="146"/>
      <c r="C144" s="222" t="s">
        <v>209</v>
      </c>
      <c r="D144" s="222" t="s">
        <v>139</v>
      </c>
      <c r="E144" s="223" t="s">
        <v>210</v>
      </c>
      <c r="F144" s="531" t="s">
        <v>211</v>
      </c>
      <c r="G144" s="517"/>
      <c r="H144" s="517"/>
      <c r="I144" s="517"/>
      <c r="J144" s="225" t="s">
        <v>193</v>
      </c>
      <c r="K144" s="226">
        <v>18</v>
      </c>
      <c r="L144" s="514"/>
      <c r="M144" s="515"/>
      <c r="N144" s="516">
        <f>ROUND(L144*K144,2)</f>
        <v>0</v>
      </c>
      <c r="O144" s="517"/>
      <c r="P144" s="517"/>
      <c r="Q144" s="517"/>
      <c r="R144" s="149"/>
      <c r="T144" s="227" t="s">
        <v>3</v>
      </c>
      <c r="U144" s="228" t="s">
        <v>42</v>
      </c>
      <c r="V144" s="229">
        <v>0.871</v>
      </c>
      <c r="W144" s="229">
        <f>V144*K144</f>
        <v>15.678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136" t="s">
        <v>158</v>
      </c>
      <c r="AT144" s="136" t="s">
        <v>139</v>
      </c>
      <c r="AU144" s="136" t="s">
        <v>98</v>
      </c>
      <c r="AY144" s="136" t="s">
        <v>138</v>
      </c>
      <c r="BE144" s="231">
        <f>IF(U144="základní",N144,0)</f>
        <v>0</v>
      </c>
      <c r="BF144" s="231">
        <f>IF(U144="snížená",N144,0)</f>
        <v>0</v>
      </c>
      <c r="BG144" s="231">
        <f>IF(U144="zákl. přenesená",N144,0)</f>
        <v>0</v>
      </c>
      <c r="BH144" s="231">
        <f>IF(U144="sníž. přenesená",N144,0)</f>
        <v>0</v>
      </c>
      <c r="BI144" s="231">
        <f>IF(U144="nulová",N144,0)</f>
        <v>0</v>
      </c>
      <c r="BJ144" s="136" t="s">
        <v>20</v>
      </c>
      <c r="BK144" s="231">
        <f>ROUND(L144*K144,2)</f>
        <v>0</v>
      </c>
      <c r="BL144" s="136" t="s">
        <v>158</v>
      </c>
      <c r="BM144" s="136" t="s">
        <v>212</v>
      </c>
    </row>
    <row r="145" spans="2:51" s="237" customFormat="1" ht="20.25" customHeight="1">
      <c r="B145" s="232"/>
      <c r="C145" s="233"/>
      <c r="D145" s="233"/>
      <c r="E145" s="234" t="s">
        <v>3</v>
      </c>
      <c r="F145" s="509" t="s">
        <v>213</v>
      </c>
      <c r="G145" s="510"/>
      <c r="H145" s="510"/>
      <c r="I145" s="510"/>
      <c r="J145" s="233"/>
      <c r="K145" s="234" t="s">
        <v>3</v>
      </c>
      <c r="L145" s="233"/>
      <c r="M145" s="233"/>
      <c r="N145" s="233"/>
      <c r="O145" s="233"/>
      <c r="P145" s="233"/>
      <c r="Q145" s="233"/>
      <c r="R145" s="236"/>
      <c r="T145" s="238"/>
      <c r="U145" s="233"/>
      <c r="V145" s="233"/>
      <c r="W145" s="233"/>
      <c r="X145" s="233"/>
      <c r="Y145" s="233"/>
      <c r="Z145" s="233"/>
      <c r="AA145" s="239"/>
      <c r="AT145" s="240" t="s">
        <v>153</v>
      </c>
      <c r="AU145" s="240" t="s">
        <v>98</v>
      </c>
      <c r="AV145" s="237" t="s">
        <v>20</v>
      </c>
      <c r="AW145" s="237" t="s">
        <v>33</v>
      </c>
      <c r="AX145" s="237" t="s">
        <v>77</v>
      </c>
      <c r="AY145" s="240" t="s">
        <v>138</v>
      </c>
    </row>
    <row r="146" spans="2:51" s="247" customFormat="1" ht="20.25" customHeight="1">
      <c r="B146" s="241"/>
      <c r="C146" s="242"/>
      <c r="D146" s="242"/>
      <c r="E146" s="243" t="s">
        <v>3</v>
      </c>
      <c r="F146" s="512" t="s">
        <v>214</v>
      </c>
      <c r="G146" s="513"/>
      <c r="H146" s="513"/>
      <c r="I146" s="513"/>
      <c r="J146" s="242"/>
      <c r="K146" s="245">
        <v>18</v>
      </c>
      <c r="L146" s="242"/>
      <c r="M146" s="242"/>
      <c r="N146" s="242"/>
      <c r="O146" s="242"/>
      <c r="P146" s="242"/>
      <c r="Q146" s="242"/>
      <c r="R146" s="246"/>
      <c r="T146" s="248"/>
      <c r="U146" s="242"/>
      <c r="V146" s="242"/>
      <c r="W146" s="242"/>
      <c r="X146" s="242"/>
      <c r="Y146" s="242"/>
      <c r="Z146" s="242"/>
      <c r="AA146" s="249"/>
      <c r="AT146" s="250" t="s">
        <v>153</v>
      </c>
      <c r="AU146" s="250" t="s">
        <v>98</v>
      </c>
      <c r="AV146" s="247" t="s">
        <v>98</v>
      </c>
      <c r="AW146" s="247" t="s">
        <v>33</v>
      </c>
      <c r="AX146" s="247" t="s">
        <v>77</v>
      </c>
      <c r="AY146" s="250" t="s">
        <v>138</v>
      </c>
    </row>
    <row r="147" spans="2:51" s="257" customFormat="1" ht="20.25" customHeight="1">
      <c r="B147" s="251"/>
      <c r="C147" s="252"/>
      <c r="D147" s="252"/>
      <c r="E147" s="253" t="s">
        <v>3</v>
      </c>
      <c r="F147" s="521" t="s">
        <v>157</v>
      </c>
      <c r="G147" s="522"/>
      <c r="H147" s="522"/>
      <c r="I147" s="522"/>
      <c r="J147" s="252"/>
      <c r="K147" s="255">
        <v>18</v>
      </c>
      <c r="L147" s="252"/>
      <c r="M147" s="252"/>
      <c r="N147" s="252"/>
      <c r="O147" s="252"/>
      <c r="P147" s="252"/>
      <c r="Q147" s="252"/>
      <c r="R147" s="256"/>
      <c r="T147" s="258"/>
      <c r="U147" s="252"/>
      <c r="V147" s="252"/>
      <c r="W147" s="252"/>
      <c r="X147" s="252"/>
      <c r="Y147" s="252"/>
      <c r="Z147" s="252"/>
      <c r="AA147" s="259"/>
      <c r="AT147" s="260" t="s">
        <v>153</v>
      </c>
      <c r="AU147" s="260" t="s">
        <v>98</v>
      </c>
      <c r="AV147" s="257" t="s">
        <v>158</v>
      </c>
      <c r="AW147" s="257" t="s">
        <v>33</v>
      </c>
      <c r="AX147" s="257" t="s">
        <v>20</v>
      </c>
      <c r="AY147" s="260" t="s">
        <v>138</v>
      </c>
    </row>
    <row r="148" spans="2:65" s="145" customFormat="1" ht="28.5" customHeight="1">
      <c r="B148" s="146"/>
      <c r="C148" s="222" t="s">
        <v>215</v>
      </c>
      <c r="D148" s="222" t="s">
        <v>139</v>
      </c>
      <c r="E148" s="223" t="s">
        <v>216</v>
      </c>
      <c r="F148" s="531" t="s">
        <v>217</v>
      </c>
      <c r="G148" s="517"/>
      <c r="H148" s="517"/>
      <c r="I148" s="517"/>
      <c r="J148" s="225" t="s">
        <v>193</v>
      </c>
      <c r="K148" s="226">
        <v>9</v>
      </c>
      <c r="L148" s="514"/>
      <c r="M148" s="515"/>
      <c r="N148" s="516">
        <f>ROUND(L148*K148,2)</f>
        <v>0</v>
      </c>
      <c r="O148" s="517"/>
      <c r="P148" s="517"/>
      <c r="Q148" s="517"/>
      <c r="R148" s="149"/>
      <c r="T148" s="227" t="s">
        <v>3</v>
      </c>
      <c r="U148" s="228" t="s">
        <v>42</v>
      </c>
      <c r="V148" s="229">
        <v>0.04</v>
      </c>
      <c r="W148" s="229">
        <f>V148*K148</f>
        <v>0.36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136" t="s">
        <v>158</v>
      </c>
      <c r="AT148" s="136" t="s">
        <v>139</v>
      </c>
      <c r="AU148" s="136" t="s">
        <v>98</v>
      </c>
      <c r="AY148" s="136" t="s">
        <v>138</v>
      </c>
      <c r="BE148" s="231">
        <f>IF(U148="základní",N148,0)</f>
        <v>0</v>
      </c>
      <c r="BF148" s="231">
        <f>IF(U148="snížená",N148,0)</f>
        <v>0</v>
      </c>
      <c r="BG148" s="231">
        <f>IF(U148="zákl. přenesená",N148,0)</f>
        <v>0</v>
      </c>
      <c r="BH148" s="231">
        <f>IF(U148="sníž. přenesená",N148,0)</f>
        <v>0</v>
      </c>
      <c r="BI148" s="231">
        <f>IF(U148="nulová",N148,0)</f>
        <v>0</v>
      </c>
      <c r="BJ148" s="136" t="s">
        <v>20</v>
      </c>
      <c r="BK148" s="231">
        <f>ROUND(L148*K148,2)</f>
        <v>0</v>
      </c>
      <c r="BL148" s="136" t="s">
        <v>158</v>
      </c>
      <c r="BM148" s="136" t="s">
        <v>218</v>
      </c>
    </row>
    <row r="149" spans="2:65" s="145" customFormat="1" ht="28.5" customHeight="1">
      <c r="B149" s="146"/>
      <c r="C149" s="222" t="s">
        <v>25</v>
      </c>
      <c r="D149" s="222" t="s">
        <v>139</v>
      </c>
      <c r="E149" s="223" t="s">
        <v>219</v>
      </c>
      <c r="F149" s="531" t="s">
        <v>220</v>
      </c>
      <c r="G149" s="517"/>
      <c r="H149" s="517"/>
      <c r="I149" s="517"/>
      <c r="J149" s="225" t="s">
        <v>189</v>
      </c>
      <c r="K149" s="226">
        <v>230.7</v>
      </c>
      <c r="L149" s="514"/>
      <c r="M149" s="515"/>
      <c r="N149" s="516">
        <f>ROUND(L149*K149,2)</f>
        <v>0</v>
      </c>
      <c r="O149" s="517"/>
      <c r="P149" s="517"/>
      <c r="Q149" s="517"/>
      <c r="R149" s="149"/>
      <c r="T149" s="227" t="s">
        <v>3</v>
      </c>
      <c r="U149" s="228" t="s">
        <v>42</v>
      </c>
      <c r="V149" s="229">
        <v>0.034</v>
      </c>
      <c r="W149" s="229">
        <f>V149*K149</f>
        <v>7.8438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136" t="s">
        <v>158</v>
      </c>
      <c r="AT149" s="136" t="s">
        <v>139</v>
      </c>
      <c r="AU149" s="136" t="s">
        <v>98</v>
      </c>
      <c r="AY149" s="136" t="s">
        <v>138</v>
      </c>
      <c r="BE149" s="231">
        <f>IF(U149="základní",N149,0)</f>
        <v>0</v>
      </c>
      <c r="BF149" s="231">
        <f>IF(U149="snížená",N149,0)</f>
        <v>0</v>
      </c>
      <c r="BG149" s="231">
        <f>IF(U149="zákl. přenesená",N149,0)</f>
        <v>0</v>
      </c>
      <c r="BH149" s="231">
        <f>IF(U149="sníž. přenesená",N149,0)</f>
        <v>0</v>
      </c>
      <c r="BI149" s="231">
        <f>IF(U149="nulová",N149,0)</f>
        <v>0</v>
      </c>
      <c r="BJ149" s="136" t="s">
        <v>20</v>
      </c>
      <c r="BK149" s="231">
        <f>ROUND(L149*K149,2)</f>
        <v>0</v>
      </c>
      <c r="BL149" s="136" t="s">
        <v>158</v>
      </c>
      <c r="BM149" s="136" t="s">
        <v>221</v>
      </c>
    </row>
    <row r="150" spans="2:65" s="145" customFormat="1" ht="28.5" customHeight="1">
      <c r="B150" s="146"/>
      <c r="C150" s="222" t="s">
        <v>222</v>
      </c>
      <c r="D150" s="222" t="s">
        <v>139</v>
      </c>
      <c r="E150" s="223" t="s">
        <v>223</v>
      </c>
      <c r="F150" s="531" t="s">
        <v>224</v>
      </c>
      <c r="G150" s="517"/>
      <c r="H150" s="517"/>
      <c r="I150" s="517"/>
      <c r="J150" s="225" t="s">
        <v>193</v>
      </c>
      <c r="K150" s="226">
        <v>18</v>
      </c>
      <c r="L150" s="514"/>
      <c r="M150" s="515"/>
      <c r="N150" s="516">
        <f>ROUND(L150*K150,2)</f>
        <v>0</v>
      </c>
      <c r="O150" s="517"/>
      <c r="P150" s="517"/>
      <c r="Q150" s="517"/>
      <c r="R150" s="149"/>
      <c r="T150" s="227" t="s">
        <v>3</v>
      </c>
      <c r="U150" s="228" t="s">
        <v>42</v>
      </c>
      <c r="V150" s="229">
        <v>0.345</v>
      </c>
      <c r="W150" s="229">
        <f>V150*K150</f>
        <v>6.209999999999999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136" t="s">
        <v>158</v>
      </c>
      <c r="AT150" s="136" t="s">
        <v>139</v>
      </c>
      <c r="AU150" s="136" t="s">
        <v>98</v>
      </c>
      <c r="AY150" s="136" t="s">
        <v>138</v>
      </c>
      <c r="BE150" s="231">
        <f>IF(U150="základní",N150,0)</f>
        <v>0</v>
      </c>
      <c r="BF150" s="231">
        <f>IF(U150="snížená",N150,0)</f>
        <v>0</v>
      </c>
      <c r="BG150" s="231">
        <f>IF(U150="zákl. přenesená",N150,0)</f>
        <v>0</v>
      </c>
      <c r="BH150" s="231">
        <f>IF(U150="sníž. přenesená",N150,0)</f>
        <v>0</v>
      </c>
      <c r="BI150" s="231">
        <f>IF(U150="nulová",N150,0)</f>
        <v>0</v>
      </c>
      <c r="BJ150" s="136" t="s">
        <v>20</v>
      </c>
      <c r="BK150" s="231">
        <f>ROUND(L150*K150,2)</f>
        <v>0</v>
      </c>
      <c r="BL150" s="136" t="s">
        <v>158</v>
      </c>
      <c r="BM150" s="136" t="s">
        <v>225</v>
      </c>
    </row>
    <row r="151" spans="2:65" s="145" customFormat="1" ht="28.5" customHeight="1">
      <c r="B151" s="146"/>
      <c r="C151" s="222" t="s">
        <v>226</v>
      </c>
      <c r="D151" s="222" t="s">
        <v>139</v>
      </c>
      <c r="E151" s="223" t="s">
        <v>227</v>
      </c>
      <c r="F151" s="531" t="s">
        <v>228</v>
      </c>
      <c r="G151" s="517"/>
      <c r="H151" s="517"/>
      <c r="I151" s="517"/>
      <c r="J151" s="225" t="s">
        <v>193</v>
      </c>
      <c r="K151" s="226">
        <v>1780</v>
      </c>
      <c r="L151" s="514"/>
      <c r="M151" s="515"/>
      <c r="N151" s="516">
        <f>ROUND(L151*K151,2)</f>
        <v>0</v>
      </c>
      <c r="O151" s="517"/>
      <c r="P151" s="517"/>
      <c r="Q151" s="517"/>
      <c r="R151" s="149"/>
      <c r="T151" s="227" t="s">
        <v>3</v>
      </c>
      <c r="U151" s="228" t="s">
        <v>42</v>
      </c>
      <c r="V151" s="229">
        <v>0.074</v>
      </c>
      <c r="W151" s="229">
        <f>V151*K151</f>
        <v>131.72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136" t="s">
        <v>158</v>
      </c>
      <c r="AT151" s="136" t="s">
        <v>139</v>
      </c>
      <c r="AU151" s="136" t="s">
        <v>98</v>
      </c>
      <c r="AY151" s="136" t="s">
        <v>138</v>
      </c>
      <c r="BE151" s="231">
        <f>IF(U151="základní",N151,0)</f>
        <v>0</v>
      </c>
      <c r="BF151" s="231">
        <f>IF(U151="snížená",N151,0)</f>
        <v>0</v>
      </c>
      <c r="BG151" s="231">
        <f>IF(U151="zákl. přenesená",N151,0)</f>
        <v>0</v>
      </c>
      <c r="BH151" s="231">
        <f>IF(U151="sníž. přenesená",N151,0)</f>
        <v>0</v>
      </c>
      <c r="BI151" s="231">
        <f>IF(U151="nulová",N151,0)</f>
        <v>0</v>
      </c>
      <c r="BJ151" s="136" t="s">
        <v>20</v>
      </c>
      <c r="BK151" s="231">
        <f>ROUND(L151*K151,2)</f>
        <v>0</v>
      </c>
      <c r="BL151" s="136" t="s">
        <v>158</v>
      </c>
      <c r="BM151" s="136" t="s">
        <v>229</v>
      </c>
    </row>
    <row r="152" spans="2:51" s="237" customFormat="1" ht="20.25" customHeight="1">
      <c r="B152" s="232"/>
      <c r="C152" s="233"/>
      <c r="D152" s="233"/>
      <c r="E152" s="234" t="s">
        <v>3</v>
      </c>
      <c r="F152" s="509" t="s">
        <v>230</v>
      </c>
      <c r="G152" s="510"/>
      <c r="H152" s="510"/>
      <c r="I152" s="510"/>
      <c r="J152" s="233"/>
      <c r="K152" s="234" t="s">
        <v>3</v>
      </c>
      <c r="L152" s="233"/>
      <c r="M152" s="233"/>
      <c r="N152" s="233"/>
      <c r="O152" s="233"/>
      <c r="P152" s="233"/>
      <c r="Q152" s="233"/>
      <c r="R152" s="236"/>
      <c r="T152" s="238"/>
      <c r="U152" s="233"/>
      <c r="V152" s="233"/>
      <c r="W152" s="233"/>
      <c r="X152" s="233"/>
      <c r="Y152" s="233"/>
      <c r="Z152" s="233"/>
      <c r="AA152" s="239"/>
      <c r="AT152" s="240" t="s">
        <v>153</v>
      </c>
      <c r="AU152" s="240" t="s">
        <v>98</v>
      </c>
      <c r="AV152" s="237" t="s">
        <v>20</v>
      </c>
      <c r="AW152" s="237" t="s">
        <v>33</v>
      </c>
      <c r="AX152" s="237" t="s">
        <v>77</v>
      </c>
      <c r="AY152" s="240" t="s">
        <v>138</v>
      </c>
    </row>
    <row r="153" spans="2:51" s="237" customFormat="1" ht="20.25" customHeight="1">
      <c r="B153" s="232"/>
      <c r="C153" s="233"/>
      <c r="D153" s="233"/>
      <c r="E153" s="234" t="s">
        <v>3</v>
      </c>
      <c r="F153" s="511" t="s">
        <v>231</v>
      </c>
      <c r="G153" s="510"/>
      <c r="H153" s="510"/>
      <c r="I153" s="510"/>
      <c r="J153" s="233"/>
      <c r="K153" s="234" t="s">
        <v>3</v>
      </c>
      <c r="L153" s="233"/>
      <c r="M153" s="233"/>
      <c r="N153" s="233"/>
      <c r="O153" s="233"/>
      <c r="P153" s="233"/>
      <c r="Q153" s="233"/>
      <c r="R153" s="236"/>
      <c r="T153" s="238"/>
      <c r="U153" s="233"/>
      <c r="V153" s="233"/>
      <c r="W153" s="233"/>
      <c r="X153" s="233"/>
      <c r="Y153" s="233"/>
      <c r="Z153" s="233"/>
      <c r="AA153" s="239"/>
      <c r="AT153" s="240" t="s">
        <v>153</v>
      </c>
      <c r="AU153" s="240" t="s">
        <v>98</v>
      </c>
      <c r="AV153" s="237" t="s">
        <v>20</v>
      </c>
      <c r="AW153" s="237" t="s">
        <v>33</v>
      </c>
      <c r="AX153" s="237" t="s">
        <v>77</v>
      </c>
      <c r="AY153" s="240" t="s">
        <v>138</v>
      </c>
    </row>
    <row r="154" spans="2:51" s="247" customFormat="1" ht="20.25" customHeight="1">
      <c r="B154" s="241"/>
      <c r="C154" s="242"/>
      <c r="D154" s="242"/>
      <c r="E154" s="243" t="s">
        <v>3</v>
      </c>
      <c r="F154" s="512" t="s">
        <v>232</v>
      </c>
      <c r="G154" s="513"/>
      <c r="H154" s="513"/>
      <c r="I154" s="513"/>
      <c r="J154" s="242"/>
      <c r="K154" s="245">
        <v>1780</v>
      </c>
      <c r="L154" s="242"/>
      <c r="M154" s="242"/>
      <c r="N154" s="242"/>
      <c r="O154" s="242"/>
      <c r="P154" s="242"/>
      <c r="Q154" s="242"/>
      <c r="R154" s="246"/>
      <c r="T154" s="248"/>
      <c r="U154" s="242"/>
      <c r="V154" s="242"/>
      <c r="W154" s="242"/>
      <c r="X154" s="242"/>
      <c r="Y154" s="242"/>
      <c r="Z154" s="242"/>
      <c r="AA154" s="249"/>
      <c r="AT154" s="250" t="s">
        <v>153</v>
      </c>
      <c r="AU154" s="250" t="s">
        <v>98</v>
      </c>
      <c r="AV154" s="247" t="s">
        <v>98</v>
      </c>
      <c r="AW154" s="247" t="s">
        <v>33</v>
      </c>
      <c r="AX154" s="247" t="s">
        <v>77</v>
      </c>
      <c r="AY154" s="250" t="s">
        <v>138</v>
      </c>
    </row>
    <row r="155" spans="2:51" s="257" customFormat="1" ht="20.25" customHeight="1">
      <c r="B155" s="251"/>
      <c r="C155" s="252"/>
      <c r="D155" s="252"/>
      <c r="E155" s="253" t="s">
        <v>3</v>
      </c>
      <c r="F155" s="521" t="s">
        <v>157</v>
      </c>
      <c r="G155" s="522"/>
      <c r="H155" s="522"/>
      <c r="I155" s="522"/>
      <c r="J155" s="252"/>
      <c r="K155" s="255">
        <v>1780</v>
      </c>
      <c r="L155" s="252"/>
      <c r="M155" s="252"/>
      <c r="N155" s="252"/>
      <c r="O155" s="252"/>
      <c r="P155" s="252"/>
      <c r="Q155" s="252"/>
      <c r="R155" s="256"/>
      <c r="T155" s="258"/>
      <c r="U155" s="252"/>
      <c r="V155" s="252"/>
      <c r="W155" s="252"/>
      <c r="X155" s="252"/>
      <c r="Y155" s="252"/>
      <c r="Z155" s="252"/>
      <c r="AA155" s="259"/>
      <c r="AT155" s="260" t="s">
        <v>153</v>
      </c>
      <c r="AU155" s="260" t="s">
        <v>98</v>
      </c>
      <c r="AV155" s="257" t="s">
        <v>158</v>
      </c>
      <c r="AW155" s="257" t="s">
        <v>33</v>
      </c>
      <c r="AX155" s="257" t="s">
        <v>20</v>
      </c>
      <c r="AY155" s="260" t="s">
        <v>138</v>
      </c>
    </row>
    <row r="156" spans="2:65" s="145" customFormat="1" ht="28.5" customHeight="1">
      <c r="B156" s="146"/>
      <c r="C156" s="222" t="s">
        <v>233</v>
      </c>
      <c r="D156" s="222" t="s">
        <v>139</v>
      </c>
      <c r="E156" s="223" t="s">
        <v>234</v>
      </c>
      <c r="F156" s="531" t="s">
        <v>235</v>
      </c>
      <c r="G156" s="517"/>
      <c r="H156" s="517"/>
      <c r="I156" s="517"/>
      <c r="J156" s="225" t="s">
        <v>193</v>
      </c>
      <c r="K156" s="226">
        <v>3492</v>
      </c>
      <c r="L156" s="514"/>
      <c r="M156" s="515"/>
      <c r="N156" s="516">
        <f>ROUND(L156*K156,2)</f>
        <v>0</v>
      </c>
      <c r="O156" s="517"/>
      <c r="P156" s="517"/>
      <c r="Q156" s="517"/>
      <c r="R156" s="149"/>
      <c r="T156" s="227" t="s">
        <v>3</v>
      </c>
      <c r="U156" s="228" t="s">
        <v>42</v>
      </c>
      <c r="V156" s="229">
        <v>0.083</v>
      </c>
      <c r="W156" s="229">
        <f>V156*K156</f>
        <v>289.836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136" t="s">
        <v>158</v>
      </c>
      <c r="AT156" s="136" t="s">
        <v>139</v>
      </c>
      <c r="AU156" s="136" t="s">
        <v>98</v>
      </c>
      <c r="AY156" s="136" t="s">
        <v>138</v>
      </c>
      <c r="BE156" s="231">
        <f>IF(U156="základní",N156,0)</f>
        <v>0</v>
      </c>
      <c r="BF156" s="231">
        <f>IF(U156="snížená",N156,0)</f>
        <v>0</v>
      </c>
      <c r="BG156" s="231">
        <f>IF(U156="zákl. přenesená",N156,0)</f>
        <v>0</v>
      </c>
      <c r="BH156" s="231">
        <f>IF(U156="sníž. přenesená",N156,0)</f>
        <v>0</v>
      </c>
      <c r="BI156" s="231">
        <f>IF(U156="nulová",N156,0)</f>
        <v>0</v>
      </c>
      <c r="BJ156" s="136" t="s">
        <v>20</v>
      </c>
      <c r="BK156" s="231">
        <f>ROUND(L156*K156,2)</f>
        <v>0</v>
      </c>
      <c r="BL156" s="136" t="s">
        <v>158</v>
      </c>
      <c r="BM156" s="136" t="s">
        <v>236</v>
      </c>
    </row>
    <row r="157" spans="2:51" s="247" customFormat="1" ht="20.25" customHeight="1">
      <c r="B157" s="241"/>
      <c r="C157" s="242"/>
      <c r="D157" s="242"/>
      <c r="E157" s="243" t="s">
        <v>3</v>
      </c>
      <c r="F157" s="559" t="s">
        <v>237</v>
      </c>
      <c r="G157" s="513"/>
      <c r="H157" s="513"/>
      <c r="I157" s="513"/>
      <c r="J157" s="242"/>
      <c r="K157" s="245">
        <v>4384</v>
      </c>
      <c r="L157" s="242"/>
      <c r="M157" s="242"/>
      <c r="N157" s="242"/>
      <c r="O157" s="242"/>
      <c r="P157" s="242"/>
      <c r="Q157" s="242"/>
      <c r="R157" s="246"/>
      <c r="T157" s="248"/>
      <c r="U157" s="242"/>
      <c r="V157" s="242"/>
      <c r="W157" s="242"/>
      <c r="X157" s="242"/>
      <c r="Y157" s="242"/>
      <c r="Z157" s="242"/>
      <c r="AA157" s="249"/>
      <c r="AT157" s="250" t="s">
        <v>153</v>
      </c>
      <c r="AU157" s="250" t="s">
        <v>98</v>
      </c>
      <c r="AV157" s="247" t="s">
        <v>98</v>
      </c>
      <c r="AW157" s="247" t="s">
        <v>33</v>
      </c>
      <c r="AX157" s="247" t="s">
        <v>77</v>
      </c>
      <c r="AY157" s="250" t="s">
        <v>138</v>
      </c>
    </row>
    <row r="158" spans="2:51" s="237" customFormat="1" ht="20.25" customHeight="1">
      <c r="B158" s="232"/>
      <c r="C158" s="233"/>
      <c r="D158" s="233"/>
      <c r="E158" s="234" t="s">
        <v>3</v>
      </c>
      <c r="F158" s="511" t="s">
        <v>238</v>
      </c>
      <c r="G158" s="510"/>
      <c r="H158" s="510"/>
      <c r="I158" s="510"/>
      <c r="J158" s="233"/>
      <c r="K158" s="234" t="s">
        <v>3</v>
      </c>
      <c r="L158" s="233"/>
      <c r="M158" s="233"/>
      <c r="N158" s="233"/>
      <c r="O158" s="233"/>
      <c r="P158" s="233"/>
      <c r="Q158" s="233"/>
      <c r="R158" s="236"/>
      <c r="T158" s="238"/>
      <c r="U158" s="233"/>
      <c r="V158" s="233"/>
      <c r="W158" s="233"/>
      <c r="X158" s="233"/>
      <c r="Y158" s="233"/>
      <c r="Z158" s="233"/>
      <c r="AA158" s="239"/>
      <c r="AT158" s="240" t="s">
        <v>153</v>
      </c>
      <c r="AU158" s="240" t="s">
        <v>98</v>
      </c>
      <c r="AV158" s="237" t="s">
        <v>20</v>
      </c>
      <c r="AW158" s="237" t="s">
        <v>33</v>
      </c>
      <c r="AX158" s="237" t="s">
        <v>77</v>
      </c>
      <c r="AY158" s="240" t="s">
        <v>138</v>
      </c>
    </row>
    <row r="159" spans="2:51" s="247" customFormat="1" ht="20.25" customHeight="1">
      <c r="B159" s="241"/>
      <c r="C159" s="242"/>
      <c r="D159" s="242"/>
      <c r="E159" s="243" t="s">
        <v>3</v>
      </c>
      <c r="F159" s="512" t="s">
        <v>239</v>
      </c>
      <c r="G159" s="513"/>
      <c r="H159" s="513"/>
      <c r="I159" s="513"/>
      <c r="J159" s="242"/>
      <c r="K159" s="245">
        <v>-892</v>
      </c>
      <c r="L159" s="242"/>
      <c r="M159" s="242"/>
      <c r="N159" s="242"/>
      <c r="O159" s="242"/>
      <c r="P159" s="242"/>
      <c r="Q159" s="242"/>
      <c r="R159" s="246"/>
      <c r="T159" s="248"/>
      <c r="U159" s="242"/>
      <c r="V159" s="242"/>
      <c r="W159" s="242"/>
      <c r="X159" s="242"/>
      <c r="Y159" s="242"/>
      <c r="Z159" s="242"/>
      <c r="AA159" s="249"/>
      <c r="AT159" s="250" t="s">
        <v>153</v>
      </c>
      <c r="AU159" s="250" t="s">
        <v>98</v>
      </c>
      <c r="AV159" s="247" t="s">
        <v>98</v>
      </c>
      <c r="AW159" s="247" t="s">
        <v>33</v>
      </c>
      <c r="AX159" s="247" t="s">
        <v>77</v>
      </c>
      <c r="AY159" s="250" t="s">
        <v>138</v>
      </c>
    </row>
    <row r="160" spans="2:51" s="257" customFormat="1" ht="20.25" customHeight="1">
      <c r="B160" s="251"/>
      <c r="C160" s="252"/>
      <c r="D160" s="252"/>
      <c r="E160" s="253" t="s">
        <v>3</v>
      </c>
      <c r="F160" s="521" t="s">
        <v>157</v>
      </c>
      <c r="G160" s="522"/>
      <c r="H160" s="522"/>
      <c r="I160" s="522"/>
      <c r="J160" s="252"/>
      <c r="K160" s="255">
        <v>3492</v>
      </c>
      <c r="L160" s="252"/>
      <c r="M160" s="252"/>
      <c r="N160" s="252"/>
      <c r="O160" s="252"/>
      <c r="P160" s="252"/>
      <c r="Q160" s="252"/>
      <c r="R160" s="256"/>
      <c r="T160" s="258"/>
      <c r="U160" s="252"/>
      <c r="V160" s="252"/>
      <c r="W160" s="252"/>
      <c r="X160" s="252"/>
      <c r="Y160" s="252"/>
      <c r="Z160" s="252"/>
      <c r="AA160" s="259"/>
      <c r="AT160" s="260" t="s">
        <v>153</v>
      </c>
      <c r="AU160" s="260" t="s">
        <v>98</v>
      </c>
      <c r="AV160" s="257" t="s">
        <v>158</v>
      </c>
      <c r="AW160" s="257" t="s">
        <v>33</v>
      </c>
      <c r="AX160" s="257" t="s">
        <v>20</v>
      </c>
      <c r="AY160" s="260" t="s">
        <v>138</v>
      </c>
    </row>
    <row r="161" spans="2:65" s="145" customFormat="1" ht="39.75" customHeight="1">
      <c r="B161" s="146"/>
      <c r="C161" s="222" t="s">
        <v>240</v>
      </c>
      <c r="D161" s="222" t="s">
        <v>139</v>
      </c>
      <c r="E161" s="223" t="s">
        <v>241</v>
      </c>
      <c r="F161" s="531" t="s">
        <v>242</v>
      </c>
      <c r="G161" s="517"/>
      <c r="H161" s="517"/>
      <c r="I161" s="517"/>
      <c r="J161" s="225" t="s">
        <v>193</v>
      </c>
      <c r="K161" s="226">
        <v>34920</v>
      </c>
      <c r="L161" s="514"/>
      <c r="M161" s="515"/>
      <c r="N161" s="516">
        <f>ROUND(L161*K161,2)</f>
        <v>0</v>
      </c>
      <c r="O161" s="517"/>
      <c r="P161" s="517"/>
      <c r="Q161" s="517"/>
      <c r="R161" s="149"/>
      <c r="T161" s="227" t="s">
        <v>3</v>
      </c>
      <c r="U161" s="228" t="s">
        <v>42</v>
      </c>
      <c r="V161" s="229">
        <v>0.004</v>
      </c>
      <c r="W161" s="229">
        <f>V161*K161</f>
        <v>139.68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136" t="s">
        <v>158</v>
      </c>
      <c r="AT161" s="136" t="s">
        <v>139</v>
      </c>
      <c r="AU161" s="136" t="s">
        <v>98</v>
      </c>
      <c r="AY161" s="136" t="s">
        <v>138</v>
      </c>
      <c r="BE161" s="231">
        <f>IF(U161="základní",N161,0)</f>
        <v>0</v>
      </c>
      <c r="BF161" s="231">
        <f>IF(U161="snížená",N161,0)</f>
        <v>0</v>
      </c>
      <c r="BG161" s="231">
        <f>IF(U161="zákl. přenesená",N161,0)</f>
        <v>0</v>
      </c>
      <c r="BH161" s="231">
        <f>IF(U161="sníž. přenesená",N161,0)</f>
        <v>0</v>
      </c>
      <c r="BI161" s="231">
        <f>IF(U161="nulová",N161,0)</f>
        <v>0</v>
      </c>
      <c r="BJ161" s="136" t="s">
        <v>20</v>
      </c>
      <c r="BK161" s="231">
        <f>ROUND(L161*K161,2)</f>
        <v>0</v>
      </c>
      <c r="BL161" s="136" t="s">
        <v>158</v>
      </c>
      <c r="BM161" s="136" t="s">
        <v>243</v>
      </c>
    </row>
    <row r="162" spans="2:65" s="145" customFormat="1" ht="28.5" customHeight="1">
      <c r="B162" s="146"/>
      <c r="C162" s="222" t="s">
        <v>9</v>
      </c>
      <c r="D162" s="222" t="s">
        <v>139</v>
      </c>
      <c r="E162" s="223" t="s">
        <v>244</v>
      </c>
      <c r="F162" s="531" t="s">
        <v>245</v>
      </c>
      <c r="G162" s="517"/>
      <c r="H162" s="517"/>
      <c r="I162" s="517"/>
      <c r="J162" s="225" t="s">
        <v>193</v>
      </c>
      <c r="K162" s="226">
        <v>3492</v>
      </c>
      <c r="L162" s="514"/>
      <c r="M162" s="515"/>
      <c r="N162" s="516">
        <f>ROUND(L162*K162,2)</f>
        <v>0</v>
      </c>
      <c r="O162" s="517"/>
      <c r="P162" s="517"/>
      <c r="Q162" s="517"/>
      <c r="R162" s="149"/>
      <c r="T162" s="227" t="s">
        <v>3</v>
      </c>
      <c r="U162" s="228" t="s">
        <v>42</v>
      </c>
      <c r="V162" s="229">
        <v>0.097</v>
      </c>
      <c r="W162" s="229">
        <f>V162*K162</f>
        <v>338.724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136" t="s">
        <v>158</v>
      </c>
      <c r="AT162" s="136" t="s">
        <v>139</v>
      </c>
      <c r="AU162" s="136" t="s">
        <v>98</v>
      </c>
      <c r="AY162" s="136" t="s">
        <v>138</v>
      </c>
      <c r="BE162" s="231">
        <f>IF(U162="základní",N162,0)</f>
        <v>0</v>
      </c>
      <c r="BF162" s="231">
        <f>IF(U162="snížená",N162,0)</f>
        <v>0</v>
      </c>
      <c r="BG162" s="231">
        <f>IF(U162="zákl. přenesená",N162,0)</f>
        <v>0</v>
      </c>
      <c r="BH162" s="231">
        <f>IF(U162="sníž. přenesená",N162,0)</f>
        <v>0</v>
      </c>
      <c r="BI162" s="231">
        <f>IF(U162="nulová",N162,0)</f>
        <v>0</v>
      </c>
      <c r="BJ162" s="136" t="s">
        <v>20</v>
      </c>
      <c r="BK162" s="231">
        <f>ROUND(L162*K162,2)</f>
        <v>0</v>
      </c>
      <c r="BL162" s="136" t="s">
        <v>158</v>
      </c>
      <c r="BM162" s="136" t="s">
        <v>246</v>
      </c>
    </row>
    <row r="163" spans="2:65" s="145" customFormat="1" ht="28.5" customHeight="1">
      <c r="B163" s="146"/>
      <c r="C163" s="222" t="s">
        <v>247</v>
      </c>
      <c r="D163" s="222" t="s">
        <v>139</v>
      </c>
      <c r="E163" s="223" t="s">
        <v>244</v>
      </c>
      <c r="F163" s="531" t="s">
        <v>245</v>
      </c>
      <c r="G163" s="517"/>
      <c r="H163" s="517"/>
      <c r="I163" s="517"/>
      <c r="J163" s="225" t="s">
        <v>193</v>
      </c>
      <c r="K163" s="226">
        <v>1780</v>
      </c>
      <c r="L163" s="514"/>
      <c r="M163" s="515"/>
      <c r="N163" s="516">
        <f>ROUND(L163*K163,2)</f>
        <v>0</v>
      </c>
      <c r="O163" s="517"/>
      <c r="P163" s="517"/>
      <c r="Q163" s="517"/>
      <c r="R163" s="149"/>
      <c r="T163" s="227" t="s">
        <v>3</v>
      </c>
      <c r="U163" s="228" t="s">
        <v>42</v>
      </c>
      <c r="V163" s="229">
        <v>0.097</v>
      </c>
      <c r="W163" s="229">
        <f>V163*K163</f>
        <v>172.66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136" t="s">
        <v>158</v>
      </c>
      <c r="AT163" s="136" t="s">
        <v>139</v>
      </c>
      <c r="AU163" s="136" t="s">
        <v>98</v>
      </c>
      <c r="AY163" s="136" t="s">
        <v>138</v>
      </c>
      <c r="BE163" s="231">
        <f>IF(U163="základní",N163,0)</f>
        <v>0</v>
      </c>
      <c r="BF163" s="231">
        <f>IF(U163="snížená",N163,0)</f>
        <v>0</v>
      </c>
      <c r="BG163" s="231">
        <f>IF(U163="zákl. přenesená",N163,0)</f>
        <v>0</v>
      </c>
      <c r="BH163" s="231">
        <f>IF(U163="sníž. přenesená",N163,0)</f>
        <v>0</v>
      </c>
      <c r="BI163" s="231">
        <f>IF(U163="nulová",N163,0)</f>
        <v>0</v>
      </c>
      <c r="BJ163" s="136" t="s">
        <v>20</v>
      </c>
      <c r="BK163" s="231">
        <f>ROUND(L163*K163,2)</f>
        <v>0</v>
      </c>
      <c r="BL163" s="136" t="s">
        <v>158</v>
      </c>
      <c r="BM163" s="136" t="s">
        <v>248</v>
      </c>
    </row>
    <row r="164" spans="2:65" s="145" customFormat="1" ht="28.5" customHeight="1">
      <c r="B164" s="146"/>
      <c r="C164" s="222" t="s">
        <v>249</v>
      </c>
      <c r="D164" s="222" t="s">
        <v>139</v>
      </c>
      <c r="E164" s="223" t="s">
        <v>250</v>
      </c>
      <c r="F164" s="531" t="s">
        <v>251</v>
      </c>
      <c r="G164" s="517"/>
      <c r="H164" s="517"/>
      <c r="I164" s="517"/>
      <c r="J164" s="225" t="s">
        <v>193</v>
      </c>
      <c r="K164" s="226">
        <v>892</v>
      </c>
      <c r="L164" s="514"/>
      <c r="M164" s="515"/>
      <c r="N164" s="516">
        <f>ROUND(L164*K164,2)</f>
        <v>0</v>
      </c>
      <c r="O164" s="517"/>
      <c r="P164" s="517"/>
      <c r="Q164" s="517"/>
      <c r="R164" s="149"/>
      <c r="T164" s="227" t="s">
        <v>3</v>
      </c>
      <c r="U164" s="228" t="s">
        <v>42</v>
      </c>
      <c r="V164" s="229">
        <v>0.31</v>
      </c>
      <c r="W164" s="229">
        <f>V164*K164</f>
        <v>276.52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136" t="s">
        <v>158</v>
      </c>
      <c r="AT164" s="136" t="s">
        <v>139</v>
      </c>
      <c r="AU164" s="136" t="s">
        <v>98</v>
      </c>
      <c r="AY164" s="136" t="s">
        <v>138</v>
      </c>
      <c r="BE164" s="231">
        <f>IF(U164="základní",N164,0)</f>
        <v>0</v>
      </c>
      <c r="BF164" s="231">
        <f>IF(U164="snížená",N164,0)</f>
        <v>0</v>
      </c>
      <c r="BG164" s="231">
        <f>IF(U164="zákl. přenesená",N164,0)</f>
        <v>0</v>
      </c>
      <c r="BH164" s="231">
        <f>IF(U164="sníž. přenesená",N164,0)</f>
        <v>0</v>
      </c>
      <c r="BI164" s="231">
        <f>IF(U164="nulová",N164,0)</f>
        <v>0</v>
      </c>
      <c r="BJ164" s="136" t="s">
        <v>20</v>
      </c>
      <c r="BK164" s="231">
        <f>ROUND(L164*K164,2)</f>
        <v>0</v>
      </c>
      <c r="BL164" s="136" t="s">
        <v>158</v>
      </c>
      <c r="BM164" s="136" t="s">
        <v>252</v>
      </c>
    </row>
    <row r="165" spans="2:51" s="237" customFormat="1" ht="20.25" customHeight="1">
      <c r="B165" s="232"/>
      <c r="C165" s="233"/>
      <c r="D165" s="233"/>
      <c r="E165" s="234" t="s">
        <v>3</v>
      </c>
      <c r="F165" s="509" t="s">
        <v>253</v>
      </c>
      <c r="G165" s="510"/>
      <c r="H165" s="510"/>
      <c r="I165" s="510"/>
      <c r="J165" s="233"/>
      <c r="K165" s="234" t="s">
        <v>3</v>
      </c>
      <c r="L165" s="233"/>
      <c r="M165" s="233"/>
      <c r="N165" s="233"/>
      <c r="O165" s="233"/>
      <c r="P165" s="233"/>
      <c r="Q165" s="233"/>
      <c r="R165" s="236"/>
      <c r="T165" s="238"/>
      <c r="U165" s="233"/>
      <c r="V165" s="233"/>
      <c r="W165" s="233"/>
      <c r="X165" s="233"/>
      <c r="Y165" s="233"/>
      <c r="Z165" s="233"/>
      <c r="AA165" s="239"/>
      <c r="AT165" s="240" t="s">
        <v>153</v>
      </c>
      <c r="AU165" s="240" t="s">
        <v>98</v>
      </c>
      <c r="AV165" s="237" t="s">
        <v>20</v>
      </c>
      <c r="AW165" s="237" t="s">
        <v>33</v>
      </c>
      <c r="AX165" s="237" t="s">
        <v>77</v>
      </c>
      <c r="AY165" s="240" t="s">
        <v>138</v>
      </c>
    </row>
    <row r="166" spans="2:51" s="247" customFormat="1" ht="20.25" customHeight="1">
      <c r="B166" s="241"/>
      <c r="C166" s="242"/>
      <c r="D166" s="242"/>
      <c r="E166" s="243" t="s">
        <v>3</v>
      </c>
      <c r="F166" s="512" t="s">
        <v>254</v>
      </c>
      <c r="G166" s="513"/>
      <c r="H166" s="513"/>
      <c r="I166" s="513"/>
      <c r="J166" s="242"/>
      <c r="K166" s="245">
        <v>618</v>
      </c>
      <c r="L166" s="242"/>
      <c r="M166" s="242"/>
      <c r="N166" s="242"/>
      <c r="O166" s="242"/>
      <c r="P166" s="242"/>
      <c r="Q166" s="242"/>
      <c r="R166" s="246"/>
      <c r="T166" s="248"/>
      <c r="U166" s="242"/>
      <c r="V166" s="242"/>
      <c r="W166" s="242"/>
      <c r="X166" s="242"/>
      <c r="Y166" s="242"/>
      <c r="Z166" s="242"/>
      <c r="AA166" s="249"/>
      <c r="AT166" s="250" t="s">
        <v>153</v>
      </c>
      <c r="AU166" s="250" t="s">
        <v>98</v>
      </c>
      <c r="AV166" s="247" t="s">
        <v>98</v>
      </c>
      <c r="AW166" s="247" t="s">
        <v>33</v>
      </c>
      <c r="AX166" s="247" t="s">
        <v>77</v>
      </c>
      <c r="AY166" s="250" t="s">
        <v>138</v>
      </c>
    </row>
    <row r="167" spans="2:51" s="237" customFormat="1" ht="20.25" customHeight="1">
      <c r="B167" s="232"/>
      <c r="C167" s="233"/>
      <c r="D167" s="233"/>
      <c r="E167" s="234" t="s">
        <v>3</v>
      </c>
      <c r="F167" s="511" t="s">
        <v>255</v>
      </c>
      <c r="G167" s="510"/>
      <c r="H167" s="510"/>
      <c r="I167" s="510"/>
      <c r="J167" s="233"/>
      <c r="K167" s="234" t="s">
        <v>3</v>
      </c>
      <c r="L167" s="233"/>
      <c r="M167" s="233"/>
      <c r="N167" s="233"/>
      <c r="O167" s="233"/>
      <c r="P167" s="233"/>
      <c r="Q167" s="233"/>
      <c r="R167" s="236"/>
      <c r="T167" s="238"/>
      <c r="U167" s="233"/>
      <c r="V167" s="233"/>
      <c r="W167" s="233"/>
      <c r="X167" s="233"/>
      <c r="Y167" s="233"/>
      <c r="Z167" s="233"/>
      <c r="AA167" s="239"/>
      <c r="AT167" s="240" t="s">
        <v>153</v>
      </c>
      <c r="AU167" s="240" t="s">
        <v>98</v>
      </c>
      <c r="AV167" s="237" t="s">
        <v>20</v>
      </c>
      <c r="AW167" s="237" t="s">
        <v>33</v>
      </c>
      <c r="AX167" s="237" t="s">
        <v>77</v>
      </c>
      <c r="AY167" s="240" t="s">
        <v>138</v>
      </c>
    </row>
    <row r="168" spans="2:51" s="247" customFormat="1" ht="20.25" customHeight="1">
      <c r="B168" s="241"/>
      <c r="C168" s="242"/>
      <c r="D168" s="242"/>
      <c r="E168" s="243" t="s">
        <v>3</v>
      </c>
      <c r="F168" s="512" t="s">
        <v>256</v>
      </c>
      <c r="G168" s="513"/>
      <c r="H168" s="513"/>
      <c r="I168" s="513"/>
      <c r="J168" s="242"/>
      <c r="K168" s="245">
        <v>274</v>
      </c>
      <c r="L168" s="242"/>
      <c r="M168" s="242"/>
      <c r="N168" s="242"/>
      <c r="O168" s="242"/>
      <c r="P168" s="242"/>
      <c r="Q168" s="242"/>
      <c r="R168" s="246"/>
      <c r="T168" s="248"/>
      <c r="U168" s="242"/>
      <c r="V168" s="242"/>
      <c r="W168" s="242"/>
      <c r="X168" s="242"/>
      <c r="Y168" s="242"/>
      <c r="Z168" s="242"/>
      <c r="AA168" s="249"/>
      <c r="AT168" s="250" t="s">
        <v>153</v>
      </c>
      <c r="AU168" s="250" t="s">
        <v>98</v>
      </c>
      <c r="AV168" s="247" t="s">
        <v>98</v>
      </c>
      <c r="AW168" s="247" t="s">
        <v>33</v>
      </c>
      <c r="AX168" s="247" t="s">
        <v>77</v>
      </c>
      <c r="AY168" s="250" t="s">
        <v>138</v>
      </c>
    </row>
    <row r="169" spans="2:51" s="257" customFormat="1" ht="20.25" customHeight="1">
      <c r="B169" s="251"/>
      <c r="C169" s="252"/>
      <c r="D169" s="252"/>
      <c r="E169" s="253" t="s">
        <v>3</v>
      </c>
      <c r="F169" s="521" t="s">
        <v>157</v>
      </c>
      <c r="G169" s="522"/>
      <c r="H169" s="522"/>
      <c r="I169" s="522"/>
      <c r="J169" s="252"/>
      <c r="K169" s="255">
        <v>892</v>
      </c>
      <c r="L169" s="252"/>
      <c r="M169" s="252"/>
      <c r="N169" s="252"/>
      <c r="O169" s="252"/>
      <c r="P169" s="252"/>
      <c r="Q169" s="252"/>
      <c r="R169" s="256"/>
      <c r="T169" s="258"/>
      <c r="U169" s="252"/>
      <c r="V169" s="252"/>
      <c r="W169" s="252"/>
      <c r="X169" s="252"/>
      <c r="Y169" s="252"/>
      <c r="Z169" s="252"/>
      <c r="AA169" s="259"/>
      <c r="AT169" s="260" t="s">
        <v>153</v>
      </c>
      <c r="AU169" s="260" t="s">
        <v>98</v>
      </c>
      <c r="AV169" s="257" t="s">
        <v>158</v>
      </c>
      <c r="AW169" s="257" t="s">
        <v>33</v>
      </c>
      <c r="AX169" s="257" t="s">
        <v>20</v>
      </c>
      <c r="AY169" s="260" t="s">
        <v>138</v>
      </c>
    </row>
    <row r="170" spans="2:65" s="145" customFormat="1" ht="20.25" customHeight="1">
      <c r="B170" s="146"/>
      <c r="C170" s="222" t="s">
        <v>257</v>
      </c>
      <c r="D170" s="222" t="s">
        <v>139</v>
      </c>
      <c r="E170" s="223" t="s">
        <v>258</v>
      </c>
      <c r="F170" s="531" t="s">
        <v>259</v>
      </c>
      <c r="G170" s="517"/>
      <c r="H170" s="517"/>
      <c r="I170" s="517"/>
      <c r="J170" s="225" t="s">
        <v>193</v>
      </c>
      <c r="K170" s="226">
        <v>3492</v>
      </c>
      <c r="L170" s="514"/>
      <c r="M170" s="515"/>
      <c r="N170" s="516">
        <f>ROUND(L170*K170,2)</f>
        <v>0</v>
      </c>
      <c r="O170" s="517"/>
      <c r="P170" s="517"/>
      <c r="Q170" s="517"/>
      <c r="R170" s="149"/>
      <c r="T170" s="227" t="s">
        <v>3</v>
      </c>
      <c r="U170" s="228" t="s">
        <v>42</v>
      </c>
      <c r="V170" s="229">
        <v>0.009</v>
      </c>
      <c r="W170" s="229">
        <f>V170*K170</f>
        <v>31.427999999999997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136" t="s">
        <v>158</v>
      </c>
      <c r="AT170" s="136" t="s">
        <v>139</v>
      </c>
      <c r="AU170" s="136" t="s">
        <v>98</v>
      </c>
      <c r="AY170" s="136" t="s">
        <v>138</v>
      </c>
      <c r="BE170" s="231">
        <f>IF(U170="základní",N170,0)</f>
        <v>0</v>
      </c>
      <c r="BF170" s="231">
        <f>IF(U170="snížená",N170,0)</f>
        <v>0</v>
      </c>
      <c r="BG170" s="231">
        <f>IF(U170="zákl. přenesená",N170,0)</f>
        <v>0</v>
      </c>
      <c r="BH170" s="231">
        <f>IF(U170="sníž. přenesená",N170,0)</f>
        <v>0</v>
      </c>
      <c r="BI170" s="231">
        <f>IF(U170="nulová",N170,0)</f>
        <v>0</v>
      </c>
      <c r="BJ170" s="136" t="s">
        <v>20</v>
      </c>
      <c r="BK170" s="231">
        <f>ROUND(L170*K170,2)</f>
        <v>0</v>
      </c>
      <c r="BL170" s="136" t="s">
        <v>158</v>
      </c>
      <c r="BM170" s="136" t="s">
        <v>260</v>
      </c>
    </row>
    <row r="171" spans="2:65" s="145" customFormat="1" ht="28.5" customHeight="1">
      <c r="B171" s="146"/>
      <c r="C171" s="222" t="s">
        <v>261</v>
      </c>
      <c r="D171" s="222" t="s">
        <v>139</v>
      </c>
      <c r="E171" s="223" t="s">
        <v>262</v>
      </c>
      <c r="F171" s="531" t="s">
        <v>263</v>
      </c>
      <c r="G171" s="517"/>
      <c r="H171" s="517"/>
      <c r="I171" s="517"/>
      <c r="J171" s="225" t="s">
        <v>264</v>
      </c>
      <c r="K171" s="226">
        <v>5552.28</v>
      </c>
      <c r="L171" s="514"/>
      <c r="M171" s="515"/>
      <c r="N171" s="516">
        <f>ROUND(L171*K171,2)</f>
        <v>0</v>
      </c>
      <c r="O171" s="517"/>
      <c r="P171" s="517"/>
      <c r="Q171" s="517"/>
      <c r="R171" s="149"/>
      <c r="T171" s="227" t="s">
        <v>3</v>
      </c>
      <c r="U171" s="228" t="s">
        <v>42</v>
      </c>
      <c r="V171" s="229">
        <v>0</v>
      </c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136" t="s">
        <v>158</v>
      </c>
      <c r="AT171" s="136" t="s">
        <v>139</v>
      </c>
      <c r="AU171" s="136" t="s">
        <v>98</v>
      </c>
      <c r="AY171" s="136" t="s">
        <v>138</v>
      </c>
      <c r="BE171" s="231">
        <f>IF(U171="základní",N171,0)</f>
        <v>0</v>
      </c>
      <c r="BF171" s="231">
        <f>IF(U171="snížená",N171,0)</f>
        <v>0</v>
      </c>
      <c r="BG171" s="231">
        <f>IF(U171="zákl. přenesená",N171,0)</f>
        <v>0</v>
      </c>
      <c r="BH171" s="231">
        <f>IF(U171="sníž. přenesená",N171,0)</f>
        <v>0</v>
      </c>
      <c r="BI171" s="231">
        <f>IF(U171="nulová",N171,0)</f>
        <v>0</v>
      </c>
      <c r="BJ171" s="136" t="s">
        <v>20</v>
      </c>
      <c r="BK171" s="231">
        <f>ROUND(L171*K171,2)</f>
        <v>0</v>
      </c>
      <c r="BL171" s="136" t="s">
        <v>158</v>
      </c>
      <c r="BM171" s="136" t="s">
        <v>265</v>
      </c>
    </row>
    <row r="172" spans="2:65" s="145" customFormat="1" ht="28.5" customHeight="1">
      <c r="B172" s="146"/>
      <c r="C172" s="222" t="s">
        <v>266</v>
      </c>
      <c r="D172" s="222" t="s">
        <v>139</v>
      </c>
      <c r="E172" s="223" t="s">
        <v>267</v>
      </c>
      <c r="F172" s="531" t="s">
        <v>268</v>
      </c>
      <c r="G172" s="517"/>
      <c r="H172" s="517"/>
      <c r="I172" s="517"/>
      <c r="J172" s="225" t="s">
        <v>193</v>
      </c>
      <c r="K172" s="226">
        <v>18</v>
      </c>
      <c r="L172" s="514"/>
      <c r="M172" s="515"/>
      <c r="N172" s="516">
        <f>ROUND(L172*K172,2)</f>
        <v>0</v>
      </c>
      <c r="O172" s="517"/>
      <c r="P172" s="517"/>
      <c r="Q172" s="517"/>
      <c r="R172" s="149"/>
      <c r="T172" s="227" t="s">
        <v>3</v>
      </c>
      <c r="U172" s="228" t="s">
        <v>42</v>
      </c>
      <c r="V172" s="229">
        <v>0.299</v>
      </c>
      <c r="W172" s="229">
        <f>V172*K172</f>
        <v>5.382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136" t="s">
        <v>158</v>
      </c>
      <c r="AT172" s="136" t="s">
        <v>139</v>
      </c>
      <c r="AU172" s="136" t="s">
        <v>98</v>
      </c>
      <c r="AY172" s="136" t="s">
        <v>138</v>
      </c>
      <c r="BE172" s="231">
        <f>IF(U172="základní",N172,0)</f>
        <v>0</v>
      </c>
      <c r="BF172" s="231">
        <f>IF(U172="snížená",N172,0)</f>
        <v>0</v>
      </c>
      <c r="BG172" s="231">
        <f>IF(U172="zákl. přenesená",N172,0)</f>
        <v>0</v>
      </c>
      <c r="BH172" s="231">
        <f>IF(U172="sníž. přenesená",N172,0)</f>
        <v>0</v>
      </c>
      <c r="BI172" s="231">
        <f>IF(U172="nulová",N172,0)</f>
        <v>0</v>
      </c>
      <c r="BJ172" s="136" t="s">
        <v>20</v>
      </c>
      <c r="BK172" s="231">
        <f>ROUND(L172*K172,2)</f>
        <v>0</v>
      </c>
      <c r="BL172" s="136" t="s">
        <v>158</v>
      </c>
      <c r="BM172" s="136" t="s">
        <v>269</v>
      </c>
    </row>
    <row r="173" spans="2:65" s="145" customFormat="1" ht="28.5" customHeight="1">
      <c r="B173" s="146"/>
      <c r="C173" s="222">
        <v>98</v>
      </c>
      <c r="D173" s="222" t="s">
        <v>139</v>
      </c>
      <c r="E173" s="223" t="s">
        <v>1050</v>
      </c>
      <c r="F173" s="531" t="s">
        <v>1051</v>
      </c>
      <c r="G173" s="517"/>
      <c r="H173" s="517"/>
      <c r="I173" s="517"/>
      <c r="J173" s="225" t="s">
        <v>193</v>
      </c>
      <c r="K173" s="226">
        <v>462.1</v>
      </c>
      <c r="L173" s="514"/>
      <c r="M173" s="515"/>
      <c r="N173" s="516">
        <f>ROUND(L173*K173,2)</f>
        <v>0</v>
      </c>
      <c r="O173" s="517"/>
      <c r="P173" s="517"/>
      <c r="Q173" s="517"/>
      <c r="R173" s="149"/>
      <c r="T173" s="227"/>
      <c r="U173" s="228"/>
      <c r="V173" s="229"/>
      <c r="W173" s="229"/>
      <c r="X173" s="229"/>
      <c r="Y173" s="229"/>
      <c r="Z173" s="229"/>
      <c r="AA173" s="230"/>
      <c r="AR173" s="136"/>
      <c r="AT173" s="136"/>
      <c r="AU173" s="136"/>
      <c r="AY173" s="136"/>
      <c r="BE173" s="231"/>
      <c r="BF173" s="231"/>
      <c r="BG173" s="231"/>
      <c r="BH173" s="231"/>
      <c r="BI173" s="231"/>
      <c r="BJ173" s="136"/>
      <c r="BK173" s="231"/>
      <c r="BL173" s="136"/>
      <c r="BM173" s="136"/>
    </row>
    <row r="174" spans="2:65" s="145" customFormat="1" ht="28.5" customHeight="1">
      <c r="B174" s="146"/>
      <c r="C174" s="222" t="s">
        <v>8</v>
      </c>
      <c r="D174" s="222" t="s">
        <v>139</v>
      </c>
      <c r="E174" s="223" t="s">
        <v>270</v>
      </c>
      <c r="F174" s="531" t="s">
        <v>271</v>
      </c>
      <c r="G174" s="517"/>
      <c r="H174" s="517"/>
      <c r="I174" s="517"/>
      <c r="J174" s="225" t="s">
        <v>177</v>
      </c>
      <c r="K174" s="226">
        <v>5430</v>
      </c>
      <c r="L174" s="514"/>
      <c r="M174" s="515"/>
      <c r="N174" s="516">
        <f>ROUND(L174*K174,2)</f>
        <v>0</v>
      </c>
      <c r="O174" s="517"/>
      <c r="P174" s="517"/>
      <c r="Q174" s="517"/>
      <c r="R174" s="149"/>
      <c r="T174" s="227" t="s">
        <v>3</v>
      </c>
      <c r="U174" s="228" t="s">
        <v>42</v>
      </c>
      <c r="V174" s="229">
        <v>0.012</v>
      </c>
      <c r="W174" s="229">
        <f>V174*K174</f>
        <v>65.16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136" t="s">
        <v>158</v>
      </c>
      <c r="AT174" s="136" t="s">
        <v>139</v>
      </c>
      <c r="AU174" s="136" t="s">
        <v>98</v>
      </c>
      <c r="AY174" s="136" t="s">
        <v>138</v>
      </c>
      <c r="BE174" s="231">
        <f>IF(U174="základní",N174,0)</f>
        <v>0</v>
      </c>
      <c r="BF174" s="231">
        <f>IF(U174="snížená",N174,0)</f>
        <v>0</v>
      </c>
      <c r="BG174" s="231">
        <f>IF(U174="zákl. přenesená",N174,0)</f>
        <v>0</v>
      </c>
      <c r="BH174" s="231">
        <f>IF(U174="sníž. přenesená",N174,0)</f>
        <v>0</v>
      </c>
      <c r="BI174" s="231">
        <f>IF(U174="nulová",N174,0)</f>
        <v>0</v>
      </c>
      <c r="BJ174" s="136" t="s">
        <v>20</v>
      </c>
      <c r="BK174" s="231">
        <f>ROUND(L174*K174,2)</f>
        <v>0</v>
      </c>
      <c r="BL174" s="136" t="s">
        <v>158</v>
      </c>
      <c r="BM174" s="136" t="s">
        <v>272</v>
      </c>
    </row>
    <row r="175" spans="2:51" s="247" customFormat="1" ht="20.25" customHeight="1">
      <c r="B175" s="241"/>
      <c r="C175" s="242"/>
      <c r="D175" s="242"/>
      <c r="E175" s="243" t="s">
        <v>3</v>
      </c>
      <c r="F175" s="559" t="s">
        <v>273</v>
      </c>
      <c r="G175" s="513"/>
      <c r="H175" s="513"/>
      <c r="I175" s="513"/>
      <c r="J175" s="242"/>
      <c r="K175" s="245">
        <v>810</v>
      </c>
      <c r="L175" s="242"/>
      <c r="M175" s="242"/>
      <c r="N175" s="242"/>
      <c r="O175" s="242"/>
      <c r="P175" s="242"/>
      <c r="Q175" s="242"/>
      <c r="R175" s="246"/>
      <c r="T175" s="248"/>
      <c r="U175" s="242"/>
      <c r="V175" s="242"/>
      <c r="W175" s="242"/>
      <c r="X175" s="242"/>
      <c r="Y175" s="242"/>
      <c r="Z175" s="242"/>
      <c r="AA175" s="249"/>
      <c r="AT175" s="250" t="s">
        <v>153</v>
      </c>
      <c r="AU175" s="250" t="s">
        <v>98</v>
      </c>
      <c r="AV175" s="247" t="s">
        <v>98</v>
      </c>
      <c r="AW175" s="247" t="s">
        <v>33</v>
      </c>
      <c r="AX175" s="247" t="s">
        <v>77</v>
      </c>
      <c r="AY175" s="250" t="s">
        <v>138</v>
      </c>
    </row>
    <row r="176" spans="2:51" s="237" customFormat="1" ht="20.25" customHeight="1">
      <c r="B176" s="232"/>
      <c r="C176" s="233"/>
      <c r="D176" s="233"/>
      <c r="E176" s="234" t="s">
        <v>3</v>
      </c>
      <c r="F176" s="511" t="s">
        <v>274</v>
      </c>
      <c r="G176" s="510"/>
      <c r="H176" s="510"/>
      <c r="I176" s="510"/>
      <c r="J176" s="233"/>
      <c r="K176" s="234" t="s">
        <v>3</v>
      </c>
      <c r="L176" s="233"/>
      <c r="M176" s="233"/>
      <c r="N176" s="233"/>
      <c r="O176" s="233"/>
      <c r="P176" s="233"/>
      <c r="Q176" s="233"/>
      <c r="R176" s="236"/>
      <c r="T176" s="238"/>
      <c r="U176" s="233"/>
      <c r="V176" s="233"/>
      <c r="W176" s="233"/>
      <c r="X176" s="233"/>
      <c r="Y176" s="233"/>
      <c r="Z176" s="233"/>
      <c r="AA176" s="239"/>
      <c r="AT176" s="240" t="s">
        <v>153</v>
      </c>
      <c r="AU176" s="240" t="s">
        <v>98</v>
      </c>
      <c r="AV176" s="237" t="s">
        <v>20</v>
      </c>
      <c r="AW176" s="237" t="s">
        <v>33</v>
      </c>
      <c r="AX176" s="237" t="s">
        <v>77</v>
      </c>
      <c r="AY176" s="240" t="s">
        <v>138</v>
      </c>
    </row>
    <row r="177" spans="2:51" s="247" customFormat="1" ht="20.25" customHeight="1">
      <c r="B177" s="241"/>
      <c r="C177" s="242"/>
      <c r="D177" s="242"/>
      <c r="E177" s="243" t="s">
        <v>3</v>
      </c>
      <c r="F177" s="512" t="s">
        <v>275</v>
      </c>
      <c r="G177" s="513"/>
      <c r="H177" s="513"/>
      <c r="I177" s="513"/>
      <c r="J177" s="242"/>
      <c r="K177" s="245">
        <v>4620</v>
      </c>
      <c r="L177" s="242"/>
      <c r="M177" s="242"/>
      <c r="N177" s="242"/>
      <c r="O177" s="242"/>
      <c r="P177" s="242"/>
      <c r="Q177" s="242"/>
      <c r="R177" s="246"/>
      <c r="T177" s="248"/>
      <c r="U177" s="242"/>
      <c r="V177" s="242"/>
      <c r="W177" s="242"/>
      <c r="X177" s="242"/>
      <c r="Y177" s="242"/>
      <c r="Z177" s="242"/>
      <c r="AA177" s="249"/>
      <c r="AT177" s="250" t="s">
        <v>153</v>
      </c>
      <c r="AU177" s="250" t="s">
        <v>98</v>
      </c>
      <c r="AV177" s="247" t="s">
        <v>98</v>
      </c>
      <c r="AW177" s="247" t="s">
        <v>33</v>
      </c>
      <c r="AX177" s="247" t="s">
        <v>77</v>
      </c>
      <c r="AY177" s="250" t="s">
        <v>138</v>
      </c>
    </row>
    <row r="178" spans="2:51" s="257" customFormat="1" ht="20.25" customHeight="1">
      <c r="B178" s="251"/>
      <c r="C178" s="252"/>
      <c r="D178" s="252"/>
      <c r="E178" s="253" t="s">
        <v>3</v>
      </c>
      <c r="F178" s="521" t="s">
        <v>157</v>
      </c>
      <c r="G178" s="522"/>
      <c r="H178" s="522"/>
      <c r="I178" s="522"/>
      <c r="J178" s="252"/>
      <c r="K178" s="255">
        <v>5430</v>
      </c>
      <c r="L178" s="252"/>
      <c r="M178" s="252"/>
      <c r="N178" s="252"/>
      <c r="O178" s="252"/>
      <c r="P178" s="252"/>
      <c r="Q178" s="252"/>
      <c r="R178" s="256"/>
      <c r="T178" s="258"/>
      <c r="U178" s="252"/>
      <c r="V178" s="252"/>
      <c r="W178" s="252"/>
      <c r="X178" s="252"/>
      <c r="Y178" s="252"/>
      <c r="Z178" s="252"/>
      <c r="AA178" s="259"/>
      <c r="AT178" s="260" t="s">
        <v>153</v>
      </c>
      <c r="AU178" s="260" t="s">
        <v>98</v>
      </c>
      <c r="AV178" s="257" t="s">
        <v>158</v>
      </c>
      <c r="AW178" s="257" t="s">
        <v>33</v>
      </c>
      <c r="AX178" s="257" t="s">
        <v>20</v>
      </c>
      <c r="AY178" s="260" t="s">
        <v>138</v>
      </c>
    </row>
    <row r="179" spans="2:65" s="145" customFormat="1" ht="20.25" customHeight="1">
      <c r="B179" s="146"/>
      <c r="C179" s="261" t="s">
        <v>276</v>
      </c>
      <c r="D179" s="261" t="s">
        <v>277</v>
      </c>
      <c r="E179" s="262" t="s">
        <v>278</v>
      </c>
      <c r="F179" s="561" t="s">
        <v>279</v>
      </c>
      <c r="G179" s="562"/>
      <c r="H179" s="562"/>
      <c r="I179" s="562"/>
      <c r="J179" s="263" t="s">
        <v>193</v>
      </c>
      <c r="K179" s="264">
        <v>77</v>
      </c>
      <c r="L179" s="563"/>
      <c r="M179" s="564"/>
      <c r="N179" s="560">
        <f>ROUND(L179*K179,2)</f>
        <v>0</v>
      </c>
      <c r="O179" s="517"/>
      <c r="P179" s="517"/>
      <c r="Q179" s="517"/>
      <c r="R179" s="149"/>
      <c r="T179" s="227" t="s">
        <v>3</v>
      </c>
      <c r="U179" s="228" t="s">
        <v>42</v>
      </c>
      <c r="V179" s="229">
        <v>0</v>
      </c>
      <c r="W179" s="229">
        <f>V179*K179</f>
        <v>0</v>
      </c>
      <c r="X179" s="229">
        <v>0.25</v>
      </c>
      <c r="Y179" s="229">
        <f>X179*K179</f>
        <v>19.25</v>
      </c>
      <c r="Z179" s="229">
        <v>0</v>
      </c>
      <c r="AA179" s="230">
        <f>Z179*K179</f>
        <v>0</v>
      </c>
      <c r="AR179" s="136" t="s">
        <v>209</v>
      </c>
      <c r="AT179" s="136" t="s">
        <v>277</v>
      </c>
      <c r="AU179" s="136" t="s">
        <v>98</v>
      </c>
      <c r="AY179" s="136" t="s">
        <v>138</v>
      </c>
      <c r="BE179" s="231">
        <f>IF(U179="základní",N179,0)</f>
        <v>0</v>
      </c>
      <c r="BF179" s="231">
        <f>IF(U179="snížená",N179,0)</f>
        <v>0</v>
      </c>
      <c r="BG179" s="231">
        <f>IF(U179="zákl. přenesená",N179,0)</f>
        <v>0</v>
      </c>
      <c r="BH179" s="231">
        <f>IF(U179="sníž. přenesená",N179,0)</f>
        <v>0</v>
      </c>
      <c r="BI179" s="231">
        <f>IF(U179="nulová",N179,0)</f>
        <v>0</v>
      </c>
      <c r="BJ179" s="136" t="s">
        <v>20</v>
      </c>
      <c r="BK179" s="231">
        <f>ROUND(L179*K179,2)</f>
        <v>0</v>
      </c>
      <c r="BL179" s="136" t="s">
        <v>158</v>
      </c>
      <c r="BM179" s="136" t="s">
        <v>280</v>
      </c>
    </row>
    <row r="180" spans="2:51" s="237" customFormat="1" ht="20.25" customHeight="1">
      <c r="B180" s="232"/>
      <c r="C180" s="233"/>
      <c r="D180" s="233"/>
      <c r="E180" s="234" t="s">
        <v>3</v>
      </c>
      <c r="F180" s="509" t="s">
        <v>195</v>
      </c>
      <c r="G180" s="510"/>
      <c r="H180" s="510"/>
      <c r="I180" s="510"/>
      <c r="J180" s="233"/>
      <c r="K180" s="234" t="s">
        <v>3</v>
      </c>
      <c r="L180" s="233"/>
      <c r="M180" s="233"/>
      <c r="N180" s="233"/>
      <c r="O180" s="233"/>
      <c r="P180" s="233"/>
      <c r="Q180" s="233"/>
      <c r="R180" s="236"/>
      <c r="T180" s="238"/>
      <c r="U180" s="233"/>
      <c r="V180" s="233"/>
      <c r="W180" s="233"/>
      <c r="X180" s="233"/>
      <c r="Y180" s="233"/>
      <c r="Z180" s="233"/>
      <c r="AA180" s="239"/>
      <c r="AT180" s="240" t="s">
        <v>153</v>
      </c>
      <c r="AU180" s="240" t="s">
        <v>98</v>
      </c>
      <c r="AV180" s="237" t="s">
        <v>20</v>
      </c>
      <c r="AW180" s="237" t="s">
        <v>33</v>
      </c>
      <c r="AX180" s="237" t="s">
        <v>77</v>
      </c>
      <c r="AY180" s="240" t="s">
        <v>138</v>
      </c>
    </row>
    <row r="181" spans="2:51" s="247" customFormat="1" ht="20.25" customHeight="1">
      <c r="B181" s="241"/>
      <c r="C181" s="242"/>
      <c r="D181" s="242"/>
      <c r="E181" s="243" t="s">
        <v>3</v>
      </c>
      <c r="F181" s="512" t="s">
        <v>281</v>
      </c>
      <c r="G181" s="513"/>
      <c r="H181" s="513"/>
      <c r="I181" s="513"/>
      <c r="J181" s="242"/>
      <c r="K181" s="245">
        <v>77</v>
      </c>
      <c r="L181" s="242"/>
      <c r="M181" s="242"/>
      <c r="N181" s="242"/>
      <c r="O181" s="242"/>
      <c r="P181" s="242"/>
      <c r="Q181" s="242"/>
      <c r="R181" s="246"/>
      <c r="T181" s="248"/>
      <c r="U181" s="242"/>
      <c r="V181" s="242"/>
      <c r="W181" s="242"/>
      <c r="X181" s="242"/>
      <c r="Y181" s="242"/>
      <c r="Z181" s="242"/>
      <c r="AA181" s="249"/>
      <c r="AT181" s="250" t="s">
        <v>153</v>
      </c>
      <c r="AU181" s="250" t="s">
        <v>98</v>
      </c>
      <c r="AV181" s="247" t="s">
        <v>98</v>
      </c>
      <c r="AW181" s="247" t="s">
        <v>33</v>
      </c>
      <c r="AX181" s="247" t="s">
        <v>77</v>
      </c>
      <c r="AY181" s="250" t="s">
        <v>138</v>
      </c>
    </row>
    <row r="182" spans="2:51" s="257" customFormat="1" ht="20.25" customHeight="1">
      <c r="B182" s="251"/>
      <c r="C182" s="252"/>
      <c r="D182" s="252"/>
      <c r="E182" s="253" t="s">
        <v>3</v>
      </c>
      <c r="F182" s="521" t="s">
        <v>157</v>
      </c>
      <c r="G182" s="522"/>
      <c r="H182" s="522"/>
      <c r="I182" s="522"/>
      <c r="J182" s="252"/>
      <c r="K182" s="255">
        <v>77</v>
      </c>
      <c r="L182" s="252"/>
      <c r="M182" s="252"/>
      <c r="N182" s="252"/>
      <c r="O182" s="252"/>
      <c r="P182" s="252"/>
      <c r="Q182" s="252"/>
      <c r="R182" s="256"/>
      <c r="T182" s="258"/>
      <c r="U182" s="252"/>
      <c r="V182" s="252"/>
      <c r="W182" s="252"/>
      <c r="X182" s="252"/>
      <c r="Y182" s="252"/>
      <c r="Z182" s="252"/>
      <c r="AA182" s="259"/>
      <c r="AT182" s="260" t="s">
        <v>153</v>
      </c>
      <c r="AU182" s="260" t="s">
        <v>98</v>
      </c>
      <c r="AV182" s="257" t="s">
        <v>158</v>
      </c>
      <c r="AW182" s="257" t="s">
        <v>33</v>
      </c>
      <c r="AX182" s="257" t="s">
        <v>20</v>
      </c>
      <c r="AY182" s="260" t="s">
        <v>138</v>
      </c>
    </row>
    <row r="183" spans="2:65" s="145" customFormat="1" ht="28.5" customHeight="1">
      <c r="B183" s="146"/>
      <c r="C183" s="222" t="s">
        <v>282</v>
      </c>
      <c r="D183" s="222" t="s">
        <v>139</v>
      </c>
      <c r="E183" s="223" t="s">
        <v>283</v>
      </c>
      <c r="F183" s="531" t="s">
        <v>284</v>
      </c>
      <c r="G183" s="517"/>
      <c r="H183" s="517"/>
      <c r="I183" s="517"/>
      <c r="J183" s="225" t="s">
        <v>177</v>
      </c>
      <c r="K183" s="226">
        <v>183</v>
      </c>
      <c r="L183" s="514"/>
      <c r="M183" s="515"/>
      <c r="N183" s="516">
        <f>ROUND(L183*K183,2)</f>
        <v>0</v>
      </c>
      <c r="O183" s="517"/>
      <c r="P183" s="517"/>
      <c r="Q183" s="517"/>
      <c r="R183" s="149"/>
      <c r="T183" s="227" t="s">
        <v>3</v>
      </c>
      <c r="U183" s="228" t="s">
        <v>42</v>
      </c>
      <c r="V183" s="229">
        <v>0.065</v>
      </c>
      <c r="W183" s="229">
        <f>V183*K183</f>
        <v>11.895</v>
      </c>
      <c r="X183" s="229">
        <v>0</v>
      </c>
      <c r="Y183" s="229">
        <f>X183*K183</f>
        <v>0</v>
      </c>
      <c r="Z183" s="229">
        <v>0</v>
      </c>
      <c r="AA183" s="230">
        <f>Z183*K183</f>
        <v>0</v>
      </c>
      <c r="AR183" s="136" t="s">
        <v>158</v>
      </c>
      <c r="AT183" s="136" t="s">
        <v>139</v>
      </c>
      <c r="AU183" s="136" t="s">
        <v>98</v>
      </c>
      <c r="AY183" s="136" t="s">
        <v>138</v>
      </c>
      <c r="BE183" s="231">
        <f>IF(U183="základní",N183,0)</f>
        <v>0</v>
      </c>
      <c r="BF183" s="231">
        <f>IF(U183="snížená",N183,0)</f>
        <v>0</v>
      </c>
      <c r="BG183" s="231">
        <f>IF(U183="zákl. přenesená",N183,0)</f>
        <v>0</v>
      </c>
      <c r="BH183" s="231">
        <f>IF(U183="sníž. přenesená",N183,0)</f>
        <v>0</v>
      </c>
      <c r="BI183" s="231">
        <f>IF(U183="nulová",N183,0)</f>
        <v>0</v>
      </c>
      <c r="BJ183" s="136" t="s">
        <v>20</v>
      </c>
      <c r="BK183" s="231">
        <f>ROUND(L183*K183,2)</f>
        <v>0</v>
      </c>
      <c r="BL183" s="136" t="s">
        <v>158</v>
      </c>
      <c r="BM183" s="136" t="s">
        <v>285</v>
      </c>
    </row>
    <row r="184" spans="2:65" s="145" customFormat="1" ht="20.25" customHeight="1">
      <c r="B184" s="146"/>
      <c r="C184" s="222" t="s">
        <v>286</v>
      </c>
      <c r="D184" s="222" t="s">
        <v>139</v>
      </c>
      <c r="E184" s="223" t="s">
        <v>287</v>
      </c>
      <c r="F184" s="531" t="s">
        <v>288</v>
      </c>
      <c r="G184" s="517"/>
      <c r="H184" s="517"/>
      <c r="I184" s="517"/>
      <c r="J184" s="225" t="s">
        <v>177</v>
      </c>
      <c r="K184" s="226">
        <v>5721</v>
      </c>
      <c r="L184" s="514"/>
      <c r="M184" s="515"/>
      <c r="N184" s="516">
        <f>ROUND(L184*K184,2)</f>
        <v>0</v>
      </c>
      <c r="O184" s="517"/>
      <c r="P184" s="517"/>
      <c r="Q184" s="517"/>
      <c r="R184" s="149"/>
      <c r="T184" s="227" t="s">
        <v>3</v>
      </c>
      <c r="U184" s="228" t="s">
        <v>42</v>
      </c>
      <c r="V184" s="229">
        <v>0.018</v>
      </c>
      <c r="W184" s="229">
        <f>V184*K184</f>
        <v>102.978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136" t="s">
        <v>158</v>
      </c>
      <c r="AT184" s="136" t="s">
        <v>139</v>
      </c>
      <c r="AU184" s="136" t="s">
        <v>98</v>
      </c>
      <c r="AY184" s="136" t="s">
        <v>138</v>
      </c>
      <c r="BE184" s="231">
        <f>IF(U184="základní",N184,0)</f>
        <v>0</v>
      </c>
      <c r="BF184" s="231">
        <f>IF(U184="snížená",N184,0)</f>
        <v>0</v>
      </c>
      <c r="BG184" s="231">
        <f>IF(U184="zákl. přenesená",N184,0)</f>
        <v>0</v>
      </c>
      <c r="BH184" s="231">
        <f>IF(U184="sníž. přenesená",N184,0)</f>
        <v>0</v>
      </c>
      <c r="BI184" s="231">
        <f>IF(U184="nulová",N184,0)</f>
        <v>0</v>
      </c>
      <c r="BJ184" s="136" t="s">
        <v>20</v>
      </c>
      <c r="BK184" s="231">
        <f>ROUND(L184*K184,2)</f>
        <v>0</v>
      </c>
      <c r="BL184" s="136" t="s">
        <v>158</v>
      </c>
      <c r="BM184" s="136" t="s">
        <v>289</v>
      </c>
    </row>
    <row r="185" spans="2:51" s="237" customFormat="1" ht="20.25" customHeight="1">
      <c r="B185" s="232"/>
      <c r="C185" s="233"/>
      <c r="D185" s="233"/>
      <c r="E185" s="234" t="s">
        <v>3</v>
      </c>
      <c r="F185" s="509" t="s">
        <v>290</v>
      </c>
      <c r="G185" s="510"/>
      <c r="H185" s="510"/>
      <c r="I185" s="510"/>
      <c r="J185" s="233"/>
      <c r="K185" s="234" t="s">
        <v>3</v>
      </c>
      <c r="L185" s="233"/>
      <c r="M185" s="233"/>
      <c r="N185" s="233"/>
      <c r="O185" s="233"/>
      <c r="P185" s="233"/>
      <c r="Q185" s="233"/>
      <c r="R185" s="236"/>
      <c r="T185" s="238"/>
      <c r="U185" s="233"/>
      <c r="V185" s="233"/>
      <c r="W185" s="233"/>
      <c r="X185" s="233"/>
      <c r="Y185" s="233"/>
      <c r="Z185" s="233"/>
      <c r="AA185" s="239"/>
      <c r="AT185" s="240" t="s">
        <v>153</v>
      </c>
      <c r="AU185" s="240" t="s">
        <v>98</v>
      </c>
      <c r="AV185" s="237" t="s">
        <v>20</v>
      </c>
      <c r="AW185" s="237" t="s">
        <v>33</v>
      </c>
      <c r="AX185" s="237" t="s">
        <v>77</v>
      </c>
      <c r="AY185" s="240" t="s">
        <v>138</v>
      </c>
    </row>
    <row r="186" spans="2:51" s="247" customFormat="1" ht="20.25" customHeight="1">
      <c r="B186" s="241"/>
      <c r="C186" s="242"/>
      <c r="D186" s="242"/>
      <c r="E186" s="243" t="s">
        <v>3</v>
      </c>
      <c r="F186" s="512" t="s">
        <v>291</v>
      </c>
      <c r="G186" s="513"/>
      <c r="H186" s="513"/>
      <c r="I186" s="513"/>
      <c r="J186" s="242"/>
      <c r="K186" s="245">
        <v>680</v>
      </c>
      <c r="L186" s="242"/>
      <c r="M186" s="242"/>
      <c r="N186" s="242"/>
      <c r="O186" s="242"/>
      <c r="P186" s="242"/>
      <c r="Q186" s="242"/>
      <c r="R186" s="246"/>
      <c r="T186" s="248"/>
      <c r="U186" s="242"/>
      <c r="V186" s="242"/>
      <c r="W186" s="242"/>
      <c r="X186" s="242"/>
      <c r="Y186" s="242"/>
      <c r="Z186" s="242"/>
      <c r="AA186" s="249"/>
      <c r="AT186" s="250" t="s">
        <v>153</v>
      </c>
      <c r="AU186" s="250" t="s">
        <v>98</v>
      </c>
      <c r="AV186" s="247" t="s">
        <v>98</v>
      </c>
      <c r="AW186" s="247" t="s">
        <v>33</v>
      </c>
      <c r="AX186" s="247" t="s">
        <v>77</v>
      </c>
      <c r="AY186" s="250" t="s">
        <v>138</v>
      </c>
    </row>
    <row r="187" spans="2:51" s="237" customFormat="1" ht="20.25" customHeight="1">
      <c r="B187" s="232"/>
      <c r="C187" s="233"/>
      <c r="D187" s="233"/>
      <c r="E187" s="234" t="s">
        <v>3</v>
      </c>
      <c r="F187" s="511" t="s">
        <v>195</v>
      </c>
      <c r="G187" s="510"/>
      <c r="H187" s="510"/>
      <c r="I187" s="510"/>
      <c r="J187" s="233"/>
      <c r="K187" s="234" t="s">
        <v>3</v>
      </c>
      <c r="L187" s="233"/>
      <c r="M187" s="233"/>
      <c r="N187" s="233"/>
      <c r="O187" s="233"/>
      <c r="P187" s="233"/>
      <c r="Q187" s="233"/>
      <c r="R187" s="236"/>
      <c r="T187" s="238"/>
      <c r="U187" s="233"/>
      <c r="V187" s="233"/>
      <c r="W187" s="233"/>
      <c r="X187" s="233"/>
      <c r="Y187" s="233"/>
      <c r="Z187" s="233"/>
      <c r="AA187" s="239"/>
      <c r="AT187" s="240" t="s">
        <v>153</v>
      </c>
      <c r="AU187" s="240" t="s">
        <v>98</v>
      </c>
      <c r="AV187" s="237" t="s">
        <v>20</v>
      </c>
      <c r="AW187" s="237" t="s">
        <v>33</v>
      </c>
      <c r="AX187" s="237" t="s">
        <v>77</v>
      </c>
      <c r="AY187" s="240" t="s">
        <v>138</v>
      </c>
    </row>
    <row r="188" spans="2:51" s="247" customFormat="1" ht="20.25" customHeight="1">
      <c r="B188" s="241"/>
      <c r="C188" s="242"/>
      <c r="D188" s="242"/>
      <c r="E188" s="243" t="s">
        <v>3</v>
      </c>
      <c r="F188" s="512" t="s">
        <v>292</v>
      </c>
      <c r="G188" s="513"/>
      <c r="H188" s="513"/>
      <c r="I188" s="513"/>
      <c r="J188" s="242"/>
      <c r="K188" s="245">
        <v>4713</v>
      </c>
      <c r="L188" s="242"/>
      <c r="M188" s="242"/>
      <c r="N188" s="242"/>
      <c r="O188" s="242"/>
      <c r="P188" s="242"/>
      <c r="Q188" s="242"/>
      <c r="R188" s="246"/>
      <c r="T188" s="248"/>
      <c r="U188" s="242"/>
      <c r="V188" s="242"/>
      <c r="W188" s="242"/>
      <c r="X188" s="242"/>
      <c r="Y188" s="242"/>
      <c r="Z188" s="242"/>
      <c r="AA188" s="249"/>
      <c r="AT188" s="250" t="s">
        <v>153</v>
      </c>
      <c r="AU188" s="250" t="s">
        <v>98</v>
      </c>
      <c r="AV188" s="247" t="s">
        <v>98</v>
      </c>
      <c r="AW188" s="247" t="s">
        <v>33</v>
      </c>
      <c r="AX188" s="247" t="s">
        <v>77</v>
      </c>
      <c r="AY188" s="250" t="s">
        <v>138</v>
      </c>
    </row>
    <row r="189" spans="2:51" s="237" customFormat="1" ht="20.25" customHeight="1">
      <c r="B189" s="232"/>
      <c r="C189" s="233"/>
      <c r="D189" s="233"/>
      <c r="E189" s="234" t="s">
        <v>3</v>
      </c>
      <c r="F189" s="511" t="s">
        <v>293</v>
      </c>
      <c r="G189" s="510"/>
      <c r="H189" s="510"/>
      <c r="I189" s="510"/>
      <c r="J189" s="233"/>
      <c r="K189" s="234" t="s">
        <v>3</v>
      </c>
      <c r="L189" s="233"/>
      <c r="M189" s="233"/>
      <c r="N189" s="233"/>
      <c r="O189" s="233"/>
      <c r="P189" s="233"/>
      <c r="Q189" s="233"/>
      <c r="R189" s="236"/>
      <c r="T189" s="238"/>
      <c r="U189" s="233"/>
      <c r="V189" s="233"/>
      <c r="W189" s="233"/>
      <c r="X189" s="233"/>
      <c r="Y189" s="233"/>
      <c r="Z189" s="233"/>
      <c r="AA189" s="239"/>
      <c r="AT189" s="240" t="s">
        <v>153</v>
      </c>
      <c r="AU189" s="240" t="s">
        <v>98</v>
      </c>
      <c r="AV189" s="237" t="s">
        <v>20</v>
      </c>
      <c r="AW189" s="237" t="s">
        <v>33</v>
      </c>
      <c r="AX189" s="237" t="s">
        <v>77</v>
      </c>
      <c r="AY189" s="240" t="s">
        <v>138</v>
      </c>
    </row>
    <row r="190" spans="2:51" s="247" customFormat="1" ht="20.25" customHeight="1">
      <c r="B190" s="241"/>
      <c r="C190" s="242"/>
      <c r="D190" s="242"/>
      <c r="E190" s="243" t="s">
        <v>3</v>
      </c>
      <c r="F190" s="512" t="s">
        <v>294</v>
      </c>
      <c r="G190" s="513"/>
      <c r="H190" s="513"/>
      <c r="I190" s="513"/>
      <c r="J190" s="242"/>
      <c r="K190" s="245">
        <v>328</v>
      </c>
      <c r="L190" s="242"/>
      <c r="M190" s="242"/>
      <c r="N190" s="242"/>
      <c r="O190" s="242"/>
      <c r="P190" s="242"/>
      <c r="Q190" s="242"/>
      <c r="R190" s="246"/>
      <c r="T190" s="248"/>
      <c r="U190" s="242"/>
      <c r="V190" s="242"/>
      <c r="W190" s="242"/>
      <c r="X190" s="242"/>
      <c r="Y190" s="242"/>
      <c r="Z190" s="242"/>
      <c r="AA190" s="249"/>
      <c r="AT190" s="250" t="s">
        <v>153</v>
      </c>
      <c r="AU190" s="250" t="s">
        <v>98</v>
      </c>
      <c r="AV190" s="247" t="s">
        <v>98</v>
      </c>
      <c r="AW190" s="247" t="s">
        <v>33</v>
      </c>
      <c r="AX190" s="247" t="s">
        <v>77</v>
      </c>
      <c r="AY190" s="250" t="s">
        <v>138</v>
      </c>
    </row>
    <row r="191" spans="2:51" s="257" customFormat="1" ht="20.25" customHeight="1">
      <c r="B191" s="251"/>
      <c r="C191" s="252"/>
      <c r="D191" s="252"/>
      <c r="E191" s="253" t="s">
        <v>3</v>
      </c>
      <c r="F191" s="521" t="s">
        <v>157</v>
      </c>
      <c r="G191" s="522"/>
      <c r="H191" s="522"/>
      <c r="I191" s="522"/>
      <c r="J191" s="252"/>
      <c r="K191" s="255">
        <v>5721</v>
      </c>
      <c r="L191" s="252"/>
      <c r="M191" s="252"/>
      <c r="N191" s="252"/>
      <c r="O191" s="252"/>
      <c r="P191" s="252"/>
      <c r="Q191" s="252"/>
      <c r="R191" s="256"/>
      <c r="T191" s="258"/>
      <c r="U191" s="252"/>
      <c r="V191" s="252"/>
      <c r="W191" s="252"/>
      <c r="X191" s="252"/>
      <c r="Y191" s="252"/>
      <c r="Z191" s="252"/>
      <c r="AA191" s="259"/>
      <c r="AT191" s="260" t="s">
        <v>153</v>
      </c>
      <c r="AU191" s="260" t="s">
        <v>98</v>
      </c>
      <c r="AV191" s="257" t="s">
        <v>158</v>
      </c>
      <c r="AW191" s="257" t="s">
        <v>33</v>
      </c>
      <c r="AX191" s="257" t="s">
        <v>20</v>
      </c>
      <c r="AY191" s="260" t="s">
        <v>138</v>
      </c>
    </row>
    <row r="192" spans="2:65" s="145" customFormat="1" ht="20.25" customHeight="1">
      <c r="B192" s="146"/>
      <c r="C192" s="222" t="s">
        <v>295</v>
      </c>
      <c r="D192" s="222" t="s">
        <v>139</v>
      </c>
      <c r="E192" s="223" t="s">
        <v>296</v>
      </c>
      <c r="F192" s="531" t="s">
        <v>297</v>
      </c>
      <c r="G192" s="517"/>
      <c r="H192" s="517"/>
      <c r="I192" s="517"/>
      <c r="J192" s="225" t="s">
        <v>177</v>
      </c>
      <c r="K192" s="226">
        <v>889</v>
      </c>
      <c r="L192" s="514"/>
      <c r="M192" s="515"/>
      <c r="N192" s="516">
        <f>ROUND(L192*K192,2)</f>
        <v>0</v>
      </c>
      <c r="O192" s="517"/>
      <c r="P192" s="517"/>
      <c r="Q192" s="517"/>
      <c r="R192" s="149"/>
      <c r="T192" s="227" t="s">
        <v>3</v>
      </c>
      <c r="U192" s="228" t="s">
        <v>42</v>
      </c>
      <c r="V192" s="229">
        <v>0.107</v>
      </c>
      <c r="W192" s="229">
        <f>V192*K192</f>
        <v>95.123</v>
      </c>
      <c r="X192" s="229">
        <v>0</v>
      </c>
      <c r="Y192" s="229">
        <f>X192*K192</f>
        <v>0</v>
      </c>
      <c r="Z192" s="229">
        <v>0</v>
      </c>
      <c r="AA192" s="230">
        <f>Z192*K192</f>
        <v>0</v>
      </c>
      <c r="AR192" s="136" t="s">
        <v>158</v>
      </c>
      <c r="AT192" s="136" t="s">
        <v>139</v>
      </c>
      <c r="AU192" s="136" t="s">
        <v>98</v>
      </c>
      <c r="AY192" s="136" t="s">
        <v>138</v>
      </c>
      <c r="BE192" s="231">
        <f>IF(U192="základní",N192,0)</f>
        <v>0</v>
      </c>
      <c r="BF192" s="231">
        <f>IF(U192="snížená",N192,0)</f>
        <v>0</v>
      </c>
      <c r="BG192" s="231">
        <f>IF(U192="zákl. přenesená",N192,0)</f>
        <v>0</v>
      </c>
      <c r="BH192" s="231">
        <f>IF(U192="sníž. přenesená",N192,0)</f>
        <v>0</v>
      </c>
      <c r="BI192" s="231">
        <f>IF(U192="nulová",N192,0)</f>
        <v>0</v>
      </c>
      <c r="BJ192" s="136" t="s">
        <v>20</v>
      </c>
      <c r="BK192" s="231">
        <f>ROUND(L192*K192,2)</f>
        <v>0</v>
      </c>
      <c r="BL192" s="136" t="s">
        <v>158</v>
      </c>
      <c r="BM192" s="136" t="s">
        <v>298</v>
      </c>
    </row>
    <row r="193" spans="2:65" s="145" customFormat="1" ht="20.25" customHeight="1">
      <c r="B193" s="146"/>
      <c r="C193" s="222" t="s">
        <v>299</v>
      </c>
      <c r="D193" s="222" t="s">
        <v>139</v>
      </c>
      <c r="E193" s="223" t="s">
        <v>300</v>
      </c>
      <c r="F193" s="531" t="s">
        <v>301</v>
      </c>
      <c r="G193" s="517"/>
      <c r="H193" s="517"/>
      <c r="I193" s="517"/>
      <c r="J193" s="225" t="s">
        <v>177</v>
      </c>
      <c r="K193" s="226">
        <v>5613</v>
      </c>
      <c r="L193" s="514"/>
      <c r="M193" s="515"/>
      <c r="N193" s="516">
        <f>ROUND(L193*K193,2)</f>
        <v>0</v>
      </c>
      <c r="O193" s="517"/>
      <c r="P193" s="517"/>
      <c r="Q193" s="517"/>
      <c r="R193" s="149"/>
      <c r="T193" s="227" t="s">
        <v>3</v>
      </c>
      <c r="U193" s="228" t="s">
        <v>42</v>
      </c>
      <c r="V193" s="229">
        <v>0.012</v>
      </c>
      <c r="W193" s="229">
        <f>V193*K193</f>
        <v>67.356</v>
      </c>
      <c r="X193" s="229">
        <v>0.00127</v>
      </c>
      <c r="Y193" s="229">
        <f>X193*K193</f>
        <v>7.12851</v>
      </c>
      <c r="Z193" s="229">
        <v>0</v>
      </c>
      <c r="AA193" s="230">
        <f>Z193*K193</f>
        <v>0</v>
      </c>
      <c r="AR193" s="136" t="s">
        <v>158</v>
      </c>
      <c r="AT193" s="136" t="s">
        <v>139</v>
      </c>
      <c r="AU193" s="136" t="s">
        <v>98</v>
      </c>
      <c r="AY193" s="136" t="s">
        <v>138</v>
      </c>
      <c r="BE193" s="231">
        <f>IF(U193="základní",N193,0)</f>
        <v>0</v>
      </c>
      <c r="BF193" s="231">
        <f>IF(U193="snížená",N193,0)</f>
        <v>0</v>
      </c>
      <c r="BG193" s="231">
        <f>IF(U193="zákl. přenesená",N193,0)</f>
        <v>0</v>
      </c>
      <c r="BH193" s="231">
        <f>IF(U193="sníž. přenesená",N193,0)</f>
        <v>0</v>
      </c>
      <c r="BI193" s="231">
        <f>IF(U193="nulová",N193,0)</f>
        <v>0</v>
      </c>
      <c r="BJ193" s="136" t="s">
        <v>20</v>
      </c>
      <c r="BK193" s="231">
        <f>ROUND(L193*K193,2)</f>
        <v>0</v>
      </c>
      <c r="BL193" s="136" t="s">
        <v>158</v>
      </c>
      <c r="BM193" s="136" t="s">
        <v>302</v>
      </c>
    </row>
    <row r="194" spans="2:51" s="237" customFormat="1" ht="20.25" customHeight="1">
      <c r="B194" s="232"/>
      <c r="C194" s="233"/>
      <c r="D194" s="233"/>
      <c r="E194" s="234" t="s">
        <v>3</v>
      </c>
      <c r="F194" s="509" t="s">
        <v>195</v>
      </c>
      <c r="G194" s="510"/>
      <c r="H194" s="510"/>
      <c r="I194" s="510"/>
      <c r="J194" s="233"/>
      <c r="K194" s="234" t="s">
        <v>3</v>
      </c>
      <c r="L194" s="233"/>
      <c r="M194" s="233"/>
      <c r="N194" s="233"/>
      <c r="O194" s="233"/>
      <c r="P194" s="233"/>
      <c r="Q194" s="233"/>
      <c r="R194" s="236"/>
      <c r="T194" s="238"/>
      <c r="U194" s="233"/>
      <c r="V194" s="233"/>
      <c r="W194" s="233"/>
      <c r="X194" s="233"/>
      <c r="Y194" s="233"/>
      <c r="Z194" s="233"/>
      <c r="AA194" s="239"/>
      <c r="AT194" s="240" t="s">
        <v>153</v>
      </c>
      <c r="AU194" s="240" t="s">
        <v>98</v>
      </c>
      <c r="AV194" s="237" t="s">
        <v>20</v>
      </c>
      <c r="AW194" s="237" t="s">
        <v>33</v>
      </c>
      <c r="AX194" s="237" t="s">
        <v>77</v>
      </c>
      <c r="AY194" s="240" t="s">
        <v>138</v>
      </c>
    </row>
    <row r="195" spans="2:51" s="247" customFormat="1" ht="20.25" customHeight="1">
      <c r="B195" s="241"/>
      <c r="C195" s="242"/>
      <c r="D195" s="242"/>
      <c r="E195" s="243" t="s">
        <v>3</v>
      </c>
      <c r="F195" s="512" t="s">
        <v>275</v>
      </c>
      <c r="G195" s="513"/>
      <c r="H195" s="513"/>
      <c r="I195" s="513"/>
      <c r="J195" s="242"/>
      <c r="K195" s="245">
        <v>4620</v>
      </c>
      <c r="L195" s="242"/>
      <c r="M195" s="242"/>
      <c r="N195" s="242"/>
      <c r="O195" s="242"/>
      <c r="P195" s="242"/>
      <c r="Q195" s="242"/>
      <c r="R195" s="246"/>
      <c r="T195" s="248"/>
      <c r="U195" s="242"/>
      <c r="V195" s="242"/>
      <c r="W195" s="242"/>
      <c r="X195" s="242"/>
      <c r="Y195" s="242"/>
      <c r="Z195" s="242"/>
      <c r="AA195" s="249"/>
      <c r="AT195" s="250" t="s">
        <v>153</v>
      </c>
      <c r="AU195" s="250" t="s">
        <v>98</v>
      </c>
      <c r="AV195" s="247" t="s">
        <v>98</v>
      </c>
      <c r="AW195" s="247" t="s">
        <v>33</v>
      </c>
      <c r="AX195" s="247" t="s">
        <v>77</v>
      </c>
      <c r="AY195" s="250" t="s">
        <v>138</v>
      </c>
    </row>
    <row r="196" spans="2:51" s="237" customFormat="1" ht="20.25" customHeight="1">
      <c r="B196" s="232"/>
      <c r="C196" s="233"/>
      <c r="D196" s="233"/>
      <c r="E196" s="234" t="s">
        <v>3</v>
      </c>
      <c r="F196" s="511" t="s">
        <v>303</v>
      </c>
      <c r="G196" s="510"/>
      <c r="H196" s="510"/>
      <c r="I196" s="510"/>
      <c r="J196" s="233"/>
      <c r="K196" s="234" t="s">
        <v>3</v>
      </c>
      <c r="L196" s="233"/>
      <c r="M196" s="233"/>
      <c r="N196" s="233"/>
      <c r="O196" s="233"/>
      <c r="P196" s="233"/>
      <c r="Q196" s="233"/>
      <c r="R196" s="236"/>
      <c r="T196" s="238"/>
      <c r="U196" s="233"/>
      <c r="V196" s="233"/>
      <c r="W196" s="233"/>
      <c r="X196" s="233"/>
      <c r="Y196" s="233"/>
      <c r="Z196" s="233"/>
      <c r="AA196" s="239"/>
      <c r="AT196" s="240" t="s">
        <v>153</v>
      </c>
      <c r="AU196" s="240" t="s">
        <v>98</v>
      </c>
      <c r="AV196" s="237" t="s">
        <v>20</v>
      </c>
      <c r="AW196" s="237" t="s">
        <v>33</v>
      </c>
      <c r="AX196" s="237" t="s">
        <v>77</v>
      </c>
      <c r="AY196" s="240" t="s">
        <v>138</v>
      </c>
    </row>
    <row r="197" spans="2:51" s="247" customFormat="1" ht="20.25" customHeight="1">
      <c r="B197" s="241"/>
      <c r="C197" s="242"/>
      <c r="D197" s="242"/>
      <c r="E197" s="243" t="s">
        <v>3</v>
      </c>
      <c r="F197" s="512" t="s">
        <v>304</v>
      </c>
      <c r="G197" s="513"/>
      <c r="H197" s="513"/>
      <c r="I197" s="513"/>
      <c r="J197" s="242"/>
      <c r="K197" s="245">
        <v>993</v>
      </c>
      <c r="L197" s="242"/>
      <c r="M197" s="242"/>
      <c r="N197" s="242"/>
      <c r="O197" s="242"/>
      <c r="P197" s="242"/>
      <c r="Q197" s="242"/>
      <c r="R197" s="246"/>
      <c r="T197" s="248"/>
      <c r="U197" s="242"/>
      <c r="V197" s="242"/>
      <c r="W197" s="242"/>
      <c r="X197" s="242"/>
      <c r="Y197" s="242"/>
      <c r="Z197" s="242"/>
      <c r="AA197" s="249"/>
      <c r="AT197" s="250" t="s">
        <v>153</v>
      </c>
      <c r="AU197" s="250" t="s">
        <v>98</v>
      </c>
      <c r="AV197" s="247" t="s">
        <v>98</v>
      </c>
      <c r="AW197" s="247" t="s">
        <v>33</v>
      </c>
      <c r="AX197" s="247" t="s">
        <v>77</v>
      </c>
      <c r="AY197" s="250" t="s">
        <v>138</v>
      </c>
    </row>
    <row r="198" spans="2:51" s="257" customFormat="1" ht="20.25" customHeight="1">
      <c r="B198" s="251"/>
      <c r="C198" s="252"/>
      <c r="D198" s="252"/>
      <c r="E198" s="253" t="s">
        <v>3</v>
      </c>
      <c r="F198" s="521" t="s">
        <v>157</v>
      </c>
      <c r="G198" s="522"/>
      <c r="H198" s="522"/>
      <c r="I198" s="522"/>
      <c r="J198" s="252"/>
      <c r="K198" s="255">
        <v>5613</v>
      </c>
      <c r="L198" s="252"/>
      <c r="M198" s="252"/>
      <c r="N198" s="252"/>
      <c r="O198" s="252"/>
      <c r="P198" s="252"/>
      <c r="Q198" s="252"/>
      <c r="R198" s="256"/>
      <c r="T198" s="258"/>
      <c r="U198" s="252"/>
      <c r="V198" s="252"/>
      <c r="W198" s="252"/>
      <c r="X198" s="252"/>
      <c r="Y198" s="252"/>
      <c r="Z198" s="252"/>
      <c r="AA198" s="259"/>
      <c r="AT198" s="260" t="s">
        <v>153</v>
      </c>
      <c r="AU198" s="260" t="s">
        <v>98</v>
      </c>
      <c r="AV198" s="257" t="s">
        <v>158</v>
      </c>
      <c r="AW198" s="257" t="s">
        <v>33</v>
      </c>
      <c r="AX198" s="257" t="s">
        <v>20</v>
      </c>
      <c r="AY198" s="260" t="s">
        <v>138</v>
      </c>
    </row>
    <row r="199" spans="2:65" s="145" customFormat="1" ht="20.25" customHeight="1">
      <c r="B199" s="146"/>
      <c r="C199" s="261" t="s">
        <v>305</v>
      </c>
      <c r="D199" s="261" t="s">
        <v>277</v>
      </c>
      <c r="E199" s="262" t="s">
        <v>306</v>
      </c>
      <c r="F199" s="561" t="s">
        <v>307</v>
      </c>
      <c r="G199" s="562"/>
      <c r="H199" s="562"/>
      <c r="I199" s="562"/>
      <c r="J199" s="263" t="s">
        <v>308</v>
      </c>
      <c r="K199" s="264">
        <v>140.325</v>
      </c>
      <c r="L199" s="563"/>
      <c r="M199" s="564"/>
      <c r="N199" s="560">
        <f>ROUND(L199*K199,2)</f>
        <v>0</v>
      </c>
      <c r="O199" s="517"/>
      <c r="P199" s="517"/>
      <c r="Q199" s="517"/>
      <c r="R199" s="149"/>
      <c r="T199" s="227" t="s">
        <v>3</v>
      </c>
      <c r="U199" s="228" t="s">
        <v>42</v>
      </c>
      <c r="V199" s="229">
        <v>0</v>
      </c>
      <c r="W199" s="229">
        <f>V199*K199</f>
        <v>0</v>
      </c>
      <c r="X199" s="229">
        <v>0.001</v>
      </c>
      <c r="Y199" s="229">
        <f>X199*K199</f>
        <v>0.140325</v>
      </c>
      <c r="Z199" s="229">
        <v>0</v>
      </c>
      <c r="AA199" s="230">
        <f>Z199*K199</f>
        <v>0</v>
      </c>
      <c r="AR199" s="136" t="s">
        <v>209</v>
      </c>
      <c r="AT199" s="136" t="s">
        <v>277</v>
      </c>
      <c r="AU199" s="136" t="s">
        <v>98</v>
      </c>
      <c r="AY199" s="136" t="s">
        <v>138</v>
      </c>
      <c r="BE199" s="231">
        <f>IF(U199="základní",N199,0)</f>
        <v>0</v>
      </c>
      <c r="BF199" s="231">
        <f>IF(U199="snížená",N199,0)</f>
        <v>0</v>
      </c>
      <c r="BG199" s="231">
        <f>IF(U199="zákl. přenesená",N199,0)</f>
        <v>0</v>
      </c>
      <c r="BH199" s="231">
        <f>IF(U199="sníž. přenesená",N199,0)</f>
        <v>0</v>
      </c>
      <c r="BI199" s="231">
        <f>IF(U199="nulová",N199,0)</f>
        <v>0</v>
      </c>
      <c r="BJ199" s="136" t="s">
        <v>20</v>
      </c>
      <c r="BK199" s="231">
        <f>ROUND(L199*K199,2)</f>
        <v>0</v>
      </c>
      <c r="BL199" s="136" t="s">
        <v>158</v>
      </c>
      <c r="BM199" s="136" t="s">
        <v>309</v>
      </c>
    </row>
    <row r="200" spans="2:63" s="214" customFormat="1" ht="29.25" customHeight="1">
      <c r="B200" s="210"/>
      <c r="C200" s="211"/>
      <c r="D200" s="221" t="s">
        <v>162</v>
      </c>
      <c r="E200" s="221"/>
      <c r="F200" s="221"/>
      <c r="G200" s="221"/>
      <c r="H200" s="221"/>
      <c r="I200" s="221"/>
      <c r="J200" s="221"/>
      <c r="K200" s="221"/>
      <c r="L200" s="221"/>
      <c r="M200" s="221"/>
      <c r="N200" s="529">
        <f>BK200</f>
        <v>0</v>
      </c>
      <c r="O200" s="530"/>
      <c r="P200" s="530"/>
      <c r="Q200" s="530"/>
      <c r="R200" s="213"/>
      <c r="T200" s="215"/>
      <c r="U200" s="211"/>
      <c r="V200" s="211"/>
      <c r="W200" s="216">
        <f>SUM(W201:W220)</f>
        <v>482.05752000000007</v>
      </c>
      <c r="X200" s="211"/>
      <c r="Y200" s="216">
        <f>SUM(Y201:Y220)</f>
        <v>222.1100327</v>
      </c>
      <c r="Z200" s="211"/>
      <c r="AA200" s="217">
        <f>SUM(AA201:AA220)</f>
        <v>0</v>
      </c>
      <c r="AR200" s="218" t="s">
        <v>20</v>
      </c>
      <c r="AT200" s="219" t="s">
        <v>76</v>
      </c>
      <c r="AU200" s="219" t="s">
        <v>20</v>
      </c>
      <c r="AY200" s="218" t="s">
        <v>138</v>
      </c>
      <c r="BK200" s="220">
        <f>SUM(BK201:BK220)</f>
        <v>0</v>
      </c>
    </row>
    <row r="201" spans="2:65" s="145" customFormat="1" ht="28.5" customHeight="1">
      <c r="B201" s="146"/>
      <c r="C201" s="222" t="s">
        <v>310</v>
      </c>
      <c r="D201" s="222" t="s">
        <v>139</v>
      </c>
      <c r="E201" s="223" t="s">
        <v>311</v>
      </c>
      <c r="F201" s="531" t="s">
        <v>312</v>
      </c>
      <c r="G201" s="517"/>
      <c r="H201" s="517"/>
      <c r="I201" s="517"/>
      <c r="J201" s="225" t="s">
        <v>193</v>
      </c>
      <c r="K201" s="226">
        <v>120</v>
      </c>
      <c r="L201" s="514"/>
      <c r="M201" s="515"/>
      <c r="N201" s="516">
        <f>ROUND(L201*K201,2)</f>
        <v>0</v>
      </c>
      <c r="O201" s="517"/>
      <c r="P201" s="517"/>
      <c r="Q201" s="517"/>
      <c r="R201" s="149"/>
      <c r="T201" s="227" t="s">
        <v>3</v>
      </c>
      <c r="U201" s="228" t="s">
        <v>42</v>
      </c>
      <c r="V201" s="229">
        <v>0.67</v>
      </c>
      <c r="W201" s="229">
        <f>V201*K201</f>
        <v>80.4</v>
      </c>
      <c r="X201" s="229">
        <v>1.59485</v>
      </c>
      <c r="Y201" s="229">
        <f>X201*K201</f>
        <v>191.382</v>
      </c>
      <c r="Z201" s="229">
        <v>0</v>
      </c>
      <c r="AA201" s="230">
        <f>Z201*K201</f>
        <v>0</v>
      </c>
      <c r="AR201" s="136" t="s">
        <v>158</v>
      </c>
      <c r="AT201" s="136" t="s">
        <v>139</v>
      </c>
      <c r="AU201" s="136" t="s">
        <v>98</v>
      </c>
      <c r="AY201" s="136" t="s">
        <v>138</v>
      </c>
      <c r="BE201" s="231">
        <f>IF(U201="základní",N201,0)</f>
        <v>0</v>
      </c>
      <c r="BF201" s="231">
        <f>IF(U201="snížená",N201,0)</f>
        <v>0</v>
      </c>
      <c r="BG201" s="231">
        <f>IF(U201="zákl. přenesená",N201,0)</f>
        <v>0</v>
      </c>
      <c r="BH201" s="231">
        <f>IF(U201="sníž. přenesená",N201,0)</f>
        <v>0</v>
      </c>
      <c r="BI201" s="231">
        <f>IF(U201="nulová",N201,0)</f>
        <v>0</v>
      </c>
      <c r="BJ201" s="136" t="s">
        <v>20</v>
      </c>
      <c r="BK201" s="231">
        <f>ROUND(L201*K201,2)</f>
        <v>0</v>
      </c>
      <c r="BL201" s="136" t="s">
        <v>158</v>
      </c>
      <c r="BM201" s="136" t="s">
        <v>313</v>
      </c>
    </row>
    <row r="202" spans="2:65" s="145" customFormat="1" ht="28.5" customHeight="1">
      <c r="B202" s="146"/>
      <c r="C202" s="222" t="s">
        <v>314</v>
      </c>
      <c r="D202" s="222" t="s">
        <v>139</v>
      </c>
      <c r="E202" s="223" t="s">
        <v>315</v>
      </c>
      <c r="F202" s="531" t="s">
        <v>316</v>
      </c>
      <c r="G202" s="517"/>
      <c r="H202" s="517"/>
      <c r="I202" s="517"/>
      <c r="J202" s="225" t="s">
        <v>177</v>
      </c>
      <c r="K202" s="226">
        <v>369.12</v>
      </c>
      <c r="L202" s="514"/>
      <c r="M202" s="515"/>
      <c r="N202" s="516">
        <f>ROUND(L202*K202,2)</f>
        <v>0</v>
      </c>
      <c r="O202" s="517"/>
      <c r="P202" s="517"/>
      <c r="Q202" s="517"/>
      <c r="R202" s="149"/>
      <c r="T202" s="227" t="s">
        <v>3</v>
      </c>
      <c r="U202" s="228" t="s">
        <v>42</v>
      </c>
      <c r="V202" s="229">
        <v>0.089</v>
      </c>
      <c r="W202" s="229">
        <f>V202*K202</f>
        <v>32.85168</v>
      </c>
      <c r="X202" s="229">
        <v>0.00031</v>
      </c>
      <c r="Y202" s="229">
        <f>X202*K202</f>
        <v>0.1144272</v>
      </c>
      <c r="Z202" s="229">
        <v>0</v>
      </c>
      <c r="AA202" s="230">
        <f>Z202*K202</f>
        <v>0</v>
      </c>
      <c r="AR202" s="136" t="s">
        <v>158</v>
      </c>
      <c r="AT202" s="136" t="s">
        <v>139</v>
      </c>
      <c r="AU202" s="136" t="s">
        <v>98</v>
      </c>
      <c r="AY202" s="136" t="s">
        <v>138</v>
      </c>
      <c r="BE202" s="231">
        <f>IF(U202="základní",N202,0)</f>
        <v>0</v>
      </c>
      <c r="BF202" s="231">
        <f>IF(U202="snížená",N202,0)</f>
        <v>0</v>
      </c>
      <c r="BG202" s="231">
        <f>IF(U202="zákl. přenesená",N202,0)</f>
        <v>0</v>
      </c>
      <c r="BH202" s="231">
        <f>IF(U202="sníž. přenesená",N202,0)</f>
        <v>0</v>
      </c>
      <c r="BI202" s="231">
        <f>IF(U202="nulová",N202,0)</f>
        <v>0</v>
      </c>
      <c r="BJ202" s="136" t="s">
        <v>20</v>
      </c>
      <c r="BK202" s="231">
        <f>ROUND(L202*K202,2)</f>
        <v>0</v>
      </c>
      <c r="BL202" s="136" t="s">
        <v>158</v>
      </c>
      <c r="BM202" s="136" t="s">
        <v>317</v>
      </c>
    </row>
    <row r="203" spans="2:51" s="237" customFormat="1" ht="20.25" customHeight="1">
      <c r="B203" s="232"/>
      <c r="C203" s="233"/>
      <c r="D203" s="233"/>
      <c r="E203" s="234" t="s">
        <v>3</v>
      </c>
      <c r="F203" s="509" t="s">
        <v>318</v>
      </c>
      <c r="G203" s="510"/>
      <c r="H203" s="510"/>
      <c r="I203" s="510"/>
      <c r="J203" s="233"/>
      <c r="K203" s="234" t="s">
        <v>3</v>
      </c>
      <c r="L203" s="233"/>
      <c r="M203" s="233"/>
      <c r="N203" s="233"/>
      <c r="O203" s="233"/>
      <c r="P203" s="233"/>
      <c r="Q203" s="233"/>
      <c r="R203" s="236"/>
      <c r="T203" s="238"/>
      <c r="U203" s="233"/>
      <c r="V203" s="233"/>
      <c r="W203" s="233"/>
      <c r="X203" s="233"/>
      <c r="Y203" s="233"/>
      <c r="Z203" s="233"/>
      <c r="AA203" s="239"/>
      <c r="AT203" s="240" t="s">
        <v>153</v>
      </c>
      <c r="AU203" s="240" t="s">
        <v>98</v>
      </c>
      <c r="AV203" s="237" t="s">
        <v>20</v>
      </c>
      <c r="AW203" s="237" t="s">
        <v>33</v>
      </c>
      <c r="AX203" s="237" t="s">
        <v>77</v>
      </c>
      <c r="AY203" s="240" t="s">
        <v>138</v>
      </c>
    </row>
    <row r="204" spans="2:51" s="247" customFormat="1" ht="20.25" customHeight="1">
      <c r="B204" s="241"/>
      <c r="C204" s="242"/>
      <c r="D204" s="242"/>
      <c r="E204" s="243" t="s">
        <v>3</v>
      </c>
      <c r="F204" s="512" t="s">
        <v>319</v>
      </c>
      <c r="G204" s="513"/>
      <c r="H204" s="513"/>
      <c r="I204" s="513"/>
      <c r="J204" s="242"/>
      <c r="K204" s="245">
        <v>369.12</v>
      </c>
      <c r="L204" s="242"/>
      <c r="M204" s="242"/>
      <c r="N204" s="242"/>
      <c r="O204" s="242"/>
      <c r="P204" s="242"/>
      <c r="Q204" s="242"/>
      <c r="R204" s="246"/>
      <c r="T204" s="248"/>
      <c r="U204" s="242"/>
      <c r="V204" s="242"/>
      <c r="W204" s="242"/>
      <c r="X204" s="242"/>
      <c r="Y204" s="242"/>
      <c r="Z204" s="242"/>
      <c r="AA204" s="249"/>
      <c r="AT204" s="250" t="s">
        <v>153</v>
      </c>
      <c r="AU204" s="250" t="s">
        <v>98</v>
      </c>
      <c r="AV204" s="247" t="s">
        <v>98</v>
      </c>
      <c r="AW204" s="247" t="s">
        <v>33</v>
      </c>
      <c r="AX204" s="247" t="s">
        <v>77</v>
      </c>
      <c r="AY204" s="250" t="s">
        <v>138</v>
      </c>
    </row>
    <row r="205" spans="2:51" s="257" customFormat="1" ht="20.25" customHeight="1">
      <c r="B205" s="251"/>
      <c r="C205" s="252"/>
      <c r="D205" s="252"/>
      <c r="E205" s="253" t="s">
        <v>3</v>
      </c>
      <c r="F205" s="521" t="s">
        <v>157</v>
      </c>
      <c r="G205" s="522"/>
      <c r="H205" s="522"/>
      <c r="I205" s="522"/>
      <c r="J205" s="252"/>
      <c r="K205" s="255">
        <v>369.12</v>
      </c>
      <c r="L205" s="252"/>
      <c r="M205" s="252"/>
      <c r="N205" s="252"/>
      <c r="O205" s="252"/>
      <c r="P205" s="252"/>
      <c r="Q205" s="252"/>
      <c r="R205" s="256"/>
      <c r="T205" s="258"/>
      <c r="U205" s="252"/>
      <c r="V205" s="252"/>
      <c r="W205" s="252"/>
      <c r="X205" s="252"/>
      <c r="Y205" s="252"/>
      <c r="Z205" s="252"/>
      <c r="AA205" s="259"/>
      <c r="AT205" s="260" t="s">
        <v>153</v>
      </c>
      <c r="AU205" s="260" t="s">
        <v>98</v>
      </c>
      <c r="AV205" s="257" t="s">
        <v>158</v>
      </c>
      <c r="AW205" s="257" t="s">
        <v>33</v>
      </c>
      <c r="AX205" s="257" t="s">
        <v>20</v>
      </c>
      <c r="AY205" s="260" t="s">
        <v>138</v>
      </c>
    </row>
    <row r="206" spans="2:65" s="145" customFormat="1" ht="28.5" customHeight="1">
      <c r="B206" s="146"/>
      <c r="C206" s="261" t="s">
        <v>320</v>
      </c>
      <c r="D206" s="261" t="s">
        <v>277</v>
      </c>
      <c r="E206" s="262" t="s">
        <v>321</v>
      </c>
      <c r="F206" s="561" t="s">
        <v>322</v>
      </c>
      <c r="G206" s="562"/>
      <c r="H206" s="562"/>
      <c r="I206" s="562"/>
      <c r="J206" s="263" t="s">
        <v>177</v>
      </c>
      <c r="K206" s="264">
        <v>376.502</v>
      </c>
      <c r="L206" s="563"/>
      <c r="M206" s="564"/>
      <c r="N206" s="560">
        <f>ROUND(L206*K206,2)</f>
        <v>0</v>
      </c>
      <c r="O206" s="517"/>
      <c r="P206" s="517"/>
      <c r="Q206" s="517"/>
      <c r="R206" s="149"/>
      <c r="T206" s="227" t="s">
        <v>3</v>
      </c>
      <c r="U206" s="228" t="s">
        <v>42</v>
      </c>
      <c r="V206" s="229">
        <v>0</v>
      </c>
      <c r="W206" s="229">
        <f>V206*K206</f>
        <v>0</v>
      </c>
      <c r="X206" s="229">
        <v>0.00025</v>
      </c>
      <c r="Y206" s="229">
        <f>X206*K206</f>
        <v>0.0941255</v>
      </c>
      <c r="Z206" s="229">
        <v>0</v>
      </c>
      <c r="AA206" s="230">
        <f>Z206*K206</f>
        <v>0</v>
      </c>
      <c r="AR206" s="136" t="s">
        <v>209</v>
      </c>
      <c r="AT206" s="136" t="s">
        <v>277</v>
      </c>
      <c r="AU206" s="136" t="s">
        <v>98</v>
      </c>
      <c r="AY206" s="136" t="s">
        <v>138</v>
      </c>
      <c r="BE206" s="231">
        <f>IF(U206="základní",N206,0)</f>
        <v>0</v>
      </c>
      <c r="BF206" s="231">
        <f>IF(U206="snížená",N206,0)</f>
        <v>0</v>
      </c>
      <c r="BG206" s="231">
        <f>IF(U206="zákl. přenesená",N206,0)</f>
        <v>0</v>
      </c>
      <c r="BH206" s="231">
        <f>IF(U206="sníž. přenesená",N206,0)</f>
        <v>0</v>
      </c>
      <c r="BI206" s="231">
        <f>IF(U206="nulová",N206,0)</f>
        <v>0</v>
      </c>
      <c r="BJ206" s="136" t="s">
        <v>20</v>
      </c>
      <c r="BK206" s="231">
        <f>ROUND(L206*K206,2)</f>
        <v>0</v>
      </c>
      <c r="BL206" s="136" t="s">
        <v>158</v>
      </c>
      <c r="BM206" s="136" t="s">
        <v>323</v>
      </c>
    </row>
    <row r="207" spans="2:65" s="145" customFormat="1" ht="39.75" customHeight="1">
      <c r="B207" s="146"/>
      <c r="C207" s="222" t="s">
        <v>324</v>
      </c>
      <c r="D207" s="222" t="s">
        <v>139</v>
      </c>
      <c r="E207" s="223" t="s">
        <v>325</v>
      </c>
      <c r="F207" s="531" t="s">
        <v>326</v>
      </c>
      <c r="G207" s="517"/>
      <c r="H207" s="517"/>
      <c r="I207" s="517"/>
      <c r="J207" s="225" t="s">
        <v>189</v>
      </c>
      <c r="K207" s="226">
        <v>88</v>
      </c>
      <c r="L207" s="514"/>
      <c r="M207" s="515"/>
      <c r="N207" s="516">
        <f>ROUND(L207*K207,2)</f>
        <v>0</v>
      </c>
      <c r="O207" s="517"/>
      <c r="P207" s="517"/>
      <c r="Q207" s="517"/>
      <c r="R207" s="149"/>
      <c r="T207" s="227" t="s">
        <v>3</v>
      </c>
      <c r="U207" s="228" t="s">
        <v>42</v>
      </c>
      <c r="V207" s="229">
        <v>0.23</v>
      </c>
      <c r="W207" s="229">
        <f>V207*K207</f>
        <v>20.240000000000002</v>
      </c>
      <c r="X207" s="229">
        <v>0.23058</v>
      </c>
      <c r="Y207" s="229">
        <f>X207*K207</f>
        <v>20.291040000000002</v>
      </c>
      <c r="Z207" s="229">
        <v>0</v>
      </c>
      <c r="AA207" s="230">
        <f>Z207*K207</f>
        <v>0</v>
      </c>
      <c r="AR207" s="136" t="s">
        <v>158</v>
      </c>
      <c r="AT207" s="136" t="s">
        <v>139</v>
      </c>
      <c r="AU207" s="136" t="s">
        <v>98</v>
      </c>
      <c r="AY207" s="136" t="s">
        <v>138</v>
      </c>
      <c r="BE207" s="231">
        <f>IF(U207="základní",N207,0)</f>
        <v>0</v>
      </c>
      <c r="BF207" s="231">
        <f>IF(U207="snížená",N207,0)</f>
        <v>0</v>
      </c>
      <c r="BG207" s="231">
        <f>IF(U207="zákl. přenesená",N207,0)</f>
        <v>0</v>
      </c>
      <c r="BH207" s="231">
        <f>IF(U207="sníž. přenesená",N207,0)</f>
        <v>0</v>
      </c>
      <c r="BI207" s="231">
        <f>IF(U207="nulová",N207,0)</f>
        <v>0</v>
      </c>
      <c r="BJ207" s="136" t="s">
        <v>20</v>
      </c>
      <c r="BK207" s="231">
        <f>ROUND(L207*K207,2)</f>
        <v>0</v>
      </c>
      <c r="BL207" s="136" t="s">
        <v>158</v>
      </c>
      <c r="BM207" s="136" t="s">
        <v>327</v>
      </c>
    </row>
    <row r="208" spans="2:51" s="237" customFormat="1" ht="20.25" customHeight="1">
      <c r="B208" s="232"/>
      <c r="C208" s="233"/>
      <c r="D208" s="233"/>
      <c r="E208" s="234" t="s">
        <v>3</v>
      </c>
      <c r="F208" s="509" t="s">
        <v>328</v>
      </c>
      <c r="G208" s="510"/>
      <c r="H208" s="510"/>
      <c r="I208" s="510"/>
      <c r="J208" s="233"/>
      <c r="K208" s="234" t="s">
        <v>3</v>
      </c>
      <c r="L208" s="233"/>
      <c r="M208" s="233"/>
      <c r="N208" s="233"/>
      <c r="O208" s="233"/>
      <c r="P208" s="233"/>
      <c r="Q208" s="233"/>
      <c r="R208" s="236"/>
      <c r="T208" s="238"/>
      <c r="U208" s="233"/>
      <c r="V208" s="233"/>
      <c r="W208" s="233"/>
      <c r="X208" s="233"/>
      <c r="Y208" s="233"/>
      <c r="Z208" s="233"/>
      <c r="AA208" s="239"/>
      <c r="AT208" s="240" t="s">
        <v>153</v>
      </c>
      <c r="AU208" s="240" t="s">
        <v>98</v>
      </c>
      <c r="AV208" s="237" t="s">
        <v>20</v>
      </c>
      <c r="AW208" s="237" t="s">
        <v>33</v>
      </c>
      <c r="AX208" s="237" t="s">
        <v>77</v>
      </c>
      <c r="AY208" s="240" t="s">
        <v>138</v>
      </c>
    </row>
    <row r="209" spans="2:51" s="247" customFormat="1" ht="20.25" customHeight="1">
      <c r="B209" s="241"/>
      <c r="C209" s="242"/>
      <c r="D209" s="242"/>
      <c r="E209" s="243" t="s">
        <v>3</v>
      </c>
      <c r="F209" s="512" t="s">
        <v>329</v>
      </c>
      <c r="G209" s="513"/>
      <c r="H209" s="513"/>
      <c r="I209" s="513"/>
      <c r="J209" s="242"/>
      <c r="K209" s="245">
        <v>88</v>
      </c>
      <c r="L209" s="242"/>
      <c r="M209" s="242"/>
      <c r="N209" s="242"/>
      <c r="O209" s="242"/>
      <c r="P209" s="242"/>
      <c r="Q209" s="242"/>
      <c r="R209" s="246"/>
      <c r="T209" s="248"/>
      <c r="U209" s="242"/>
      <c r="V209" s="242"/>
      <c r="W209" s="242"/>
      <c r="X209" s="242"/>
      <c r="Y209" s="242"/>
      <c r="Z209" s="242"/>
      <c r="AA209" s="249"/>
      <c r="AT209" s="250" t="s">
        <v>153</v>
      </c>
      <c r="AU209" s="250" t="s">
        <v>98</v>
      </c>
      <c r="AV209" s="247" t="s">
        <v>98</v>
      </c>
      <c r="AW209" s="247" t="s">
        <v>33</v>
      </c>
      <c r="AX209" s="247" t="s">
        <v>77</v>
      </c>
      <c r="AY209" s="250" t="s">
        <v>138</v>
      </c>
    </row>
    <row r="210" spans="2:51" s="257" customFormat="1" ht="20.25" customHeight="1">
      <c r="B210" s="251"/>
      <c r="C210" s="252"/>
      <c r="D210" s="252"/>
      <c r="E210" s="253" t="s">
        <v>3</v>
      </c>
      <c r="F210" s="521" t="s">
        <v>157</v>
      </c>
      <c r="G210" s="522"/>
      <c r="H210" s="522"/>
      <c r="I210" s="522"/>
      <c r="J210" s="252"/>
      <c r="K210" s="255">
        <v>88</v>
      </c>
      <c r="L210" s="252"/>
      <c r="M210" s="252"/>
      <c r="N210" s="252"/>
      <c r="O210" s="252"/>
      <c r="P210" s="252"/>
      <c r="Q210" s="252"/>
      <c r="R210" s="256"/>
      <c r="T210" s="258"/>
      <c r="U210" s="252"/>
      <c r="V210" s="252"/>
      <c r="W210" s="252"/>
      <c r="X210" s="252"/>
      <c r="Y210" s="252"/>
      <c r="Z210" s="252"/>
      <c r="AA210" s="259"/>
      <c r="AT210" s="260" t="s">
        <v>153</v>
      </c>
      <c r="AU210" s="260" t="s">
        <v>98</v>
      </c>
      <c r="AV210" s="257" t="s">
        <v>158</v>
      </c>
      <c r="AW210" s="257" t="s">
        <v>33</v>
      </c>
      <c r="AX210" s="257" t="s">
        <v>20</v>
      </c>
      <c r="AY210" s="260" t="s">
        <v>138</v>
      </c>
    </row>
    <row r="211" spans="2:65" s="145" customFormat="1" ht="28.5" customHeight="1">
      <c r="B211" s="146"/>
      <c r="C211" s="222" t="s">
        <v>330</v>
      </c>
      <c r="D211" s="222" t="s">
        <v>139</v>
      </c>
      <c r="E211" s="223" t="s">
        <v>331</v>
      </c>
      <c r="F211" s="531" t="s">
        <v>332</v>
      </c>
      <c r="G211" s="517"/>
      <c r="H211" s="517"/>
      <c r="I211" s="517"/>
      <c r="J211" s="225" t="s">
        <v>177</v>
      </c>
      <c r="K211" s="226">
        <v>4620</v>
      </c>
      <c r="L211" s="514"/>
      <c r="M211" s="515"/>
      <c r="N211" s="516">
        <f>ROUND(L211*K211,2)</f>
        <v>0</v>
      </c>
      <c r="O211" s="517"/>
      <c r="P211" s="517"/>
      <c r="Q211" s="517"/>
      <c r="R211" s="149"/>
      <c r="T211" s="227" t="s">
        <v>3</v>
      </c>
      <c r="U211" s="228" t="s">
        <v>42</v>
      </c>
      <c r="V211" s="229">
        <v>0.065</v>
      </c>
      <c r="W211" s="229">
        <f>V211*K211</f>
        <v>300.3</v>
      </c>
      <c r="X211" s="229">
        <v>0.00022</v>
      </c>
      <c r="Y211" s="229">
        <f>X211*K211</f>
        <v>1.0164</v>
      </c>
      <c r="Z211" s="229">
        <v>0</v>
      </c>
      <c r="AA211" s="230">
        <f>Z211*K211</f>
        <v>0</v>
      </c>
      <c r="AR211" s="136" t="s">
        <v>158</v>
      </c>
      <c r="AT211" s="136" t="s">
        <v>139</v>
      </c>
      <c r="AU211" s="136" t="s">
        <v>98</v>
      </c>
      <c r="AY211" s="136" t="s">
        <v>138</v>
      </c>
      <c r="BE211" s="231">
        <f>IF(U211="základní",N211,0)</f>
        <v>0</v>
      </c>
      <c r="BF211" s="231">
        <f>IF(U211="snížená",N211,0)</f>
        <v>0</v>
      </c>
      <c r="BG211" s="231">
        <f>IF(U211="zákl. přenesená",N211,0)</f>
        <v>0</v>
      </c>
      <c r="BH211" s="231">
        <f>IF(U211="sníž. přenesená",N211,0)</f>
        <v>0</v>
      </c>
      <c r="BI211" s="231">
        <f>IF(U211="nulová",N211,0)</f>
        <v>0</v>
      </c>
      <c r="BJ211" s="136" t="s">
        <v>20</v>
      </c>
      <c r="BK211" s="231">
        <f>ROUND(L211*K211,2)</f>
        <v>0</v>
      </c>
      <c r="BL211" s="136" t="s">
        <v>158</v>
      </c>
      <c r="BM211" s="136" t="s">
        <v>333</v>
      </c>
    </row>
    <row r="212" spans="2:65" s="145" customFormat="1" ht="28.5" customHeight="1">
      <c r="B212" s="146"/>
      <c r="C212" s="261" t="s">
        <v>334</v>
      </c>
      <c r="D212" s="261" t="s">
        <v>277</v>
      </c>
      <c r="E212" s="262" t="s">
        <v>335</v>
      </c>
      <c r="F212" s="561" t="s">
        <v>336</v>
      </c>
      <c r="G212" s="562"/>
      <c r="H212" s="562"/>
      <c r="I212" s="562"/>
      <c r="J212" s="263" t="s">
        <v>177</v>
      </c>
      <c r="K212" s="264">
        <v>5313</v>
      </c>
      <c r="L212" s="563"/>
      <c r="M212" s="564"/>
      <c r="N212" s="560">
        <f>ROUND(L212*K212,2)</f>
        <v>0</v>
      </c>
      <c r="O212" s="517"/>
      <c r="P212" s="517"/>
      <c r="Q212" s="517"/>
      <c r="R212" s="149"/>
      <c r="T212" s="227" t="s">
        <v>3</v>
      </c>
      <c r="U212" s="228" t="s">
        <v>42</v>
      </c>
      <c r="V212" s="229">
        <v>0</v>
      </c>
      <c r="W212" s="229">
        <f>V212*K212</f>
        <v>0</v>
      </c>
      <c r="X212" s="229">
        <v>0.0006</v>
      </c>
      <c r="Y212" s="229">
        <f>X212*K212</f>
        <v>3.1877999999999997</v>
      </c>
      <c r="Z212" s="229">
        <v>0</v>
      </c>
      <c r="AA212" s="230">
        <f>Z212*K212</f>
        <v>0</v>
      </c>
      <c r="AR212" s="136" t="s">
        <v>209</v>
      </c>
      <c r="AT212" s="136" t="s">
        <v>277</v>
      </c>
      <c r="AU212" s="136" t="s">
        <v>98</v>
      </c>
      <c r="AY212" s="136" t="s">
        <v>138</v>
      </c>
      <c r="BE212" s="231">
        <f>IF(U212="základní",N212,0)</f>
        <v>0</v>
      </c>
      <c r="BF212" s="231">
        <f>IF(U212="snížená",N212,0)</f>
        <v>0</v>
      </c>
      <c r="BG212" s="231">
        <f>IF(U212="zákl. přenesená",N212,0)</f>
        <v>0</v>
      </c>
      <c r="BH212" s="231">
        <f>IF(U212="sníž. přenesená",N212,0)</f>
        <v>0</v>
      </c>
      <c r="BI212" s="231">
        <f>IF(U212="nulová",N212,0)</f>
        <v>0</v>
      </c>
      <c r="BJ212" s="136" t="s">
        <v>20</v>
      </c>
      <c r="BK212" s="231">
        <f>ROUND(L212*K212,2)</f>
        <v>0</v>
      </c>
      <c r="BL212" s="136" t="s">
        <v>158</v>
      </c>
      <c r="BM212" s="136" t="s">
        <v>337</v>
      </c>
    </row>
    <row r="213" spans="2:65" s="145" customFormat="1" ht="28.5" customHeight="1">
      <c r="B213" s="146"/>
      <c r="C213" s="222" t="s">
        <v>338</v>
      </c>
      <c r="D213" s="222" t="s">
        <v>139</v>
      </c>
      <c r="E213" s="223" t="s">
        <v>339</v>
      </c>
      <c r="F213" s="531" t="s">
        <v>340</v>
      </c>
      <c r="G213" s="517"/>
      <c r="H213" s="517"/>
      <c r="I213" s="517"/>
      <c r="J213" s="225" t="s">
        <v>193</v>
      </c>
      <c r="K213" s="226">
        <v>1.924</v>
      </c>
      <c r="L213" s="514"/>
      <c r="M213" s="515"/>
      <c r="N213" s="516">
        <f>ROUND(L213*K213,2)</f>
        <v>0</v>
      </c>
      <c r="O213" s="517"/>
      <c r="P213" s="517"/>
      <c r="Q213" s="517"/>
      <c r="R213" s="149"/>
      <c r="T213" s="227" t="s">
        <v>3</v>
      </c>
      <c r="U213" s="228" t="s">
        <v>42</v>
      </c>
      <c r="V213" s="229">
        <v>0.985</v>
      </c>
      <c r="W213" s="229">
        <f>V213*K213</f>
        <v>1.8951399999999998</v>
      </c>
      <c r="X213" s="229">
        <v>1.98</v>
      </c>
      <c r="Y213" s="229">
        <f>X213*K213</f>
        <v>3.80952</v>
      </c>
      <c r="Z213" s="229">
        <v>0</v>
      </c>
      <c r="AA213" s="230">
        <f>Z213*K213</f>
        <v>0</v>
      </c>
      <c r="AR213" s="136" t="s">
        <v>158</v>
      </c>
      <c r="AT213" s="136" t="s">
        <v>139</v>
      </c>
      <c r="AU213" s="136" t="s">
        <v>98</v>
      </c>
      <c r="AY213" s="136" t="s">
        <v>138</v>
      </c>
      <c r="BE213" s="231">
        <f>IF(U213="základní",N213,0)</f>
        <v>0</v>
      </c>
      <c r="BF213" s="231">
        <f>IF(U213="snížená",N213,0)</f>
        <v>0</v>
      </c>
      <c r="BG213" s="231">
        <f>IF(U213="zákl. přenesená",N213,0)</f>
        <v>0</v>
      </c>
      <c r="BH213" s="231">
        <f>IF(U213="sníž. přenesená",N213,0)</f>
        <v>0</v>
      </c>
      <c r="BI213" s="231">
        <f>IF(U213="nulová",N213,0)</f>
        <v>0</v>
      </c>
      <c r="BJ213" s="136" t="s">
        <v>20</v>
      </c>
      <c r="BK213" s="231">
        <f>ROUND(L213*K213,2)</f>
        <v>0</v>
      </c>
      <c r="BL213" s="136" t="s">
        <v>158</v>
      </c>
      <c r="BM213" s="136" t="s">
        <v>341</v>
      </c>
    </row>
    <row r="214" spans="2:51" s="237" customFormat="1" ht="20.25" customHeight="1">
      <c r="B214" s="232"/>
      <c r="C214" s="233"/>
      <c r="D214" s="233"/>
      <c r="E214" s="234" t="s">
        <v>3</v>
      </c>
      <c r="F214" s="509" t="s">
        <v>342</v>
      </c>
      <c r="G214" s="510"/>
      <c r="H214" s="510"/>
      <c r="I214" s="510"/>
      <c r="J214" s="233"/>
      <c r="K214" s="234" t="s">
        <v>3</v>
      </c>
      <c r="L214" s="233"/>
      <c r="M214" s="233"/>
      <c r="N214" s="233"/>
      <c r="O214" s="233"/>
      <c r="P214" s="233"/>
      <c r="Q214" s="233"/>
      <c r="R214" s="236"/>
      <c r="T214" s="238"/>
      <c r="U214" s="233"/>
      <c r="V214" s="233"/>
      <c r="W214" s="233"/>
      <c r="X214" s="233"/>
      <c r="Y214" s="233"/>
      <c r="Z214" s="233"/>
      <c r="AA214" s="239"/>
      <c r="AT214" s="240" t="s">
        <v>153</v>
      </c>
      <c r="AU214" s="240" t="s">
        <v>98</v>
      </c>
      <c r="AV214" s="237" t="s">
        <v>20</v>
      </c>
      <c r="AW214" s="237" t="s">
        <v>33</v>
      </c>
      <c r="AX214" s="237" t="s">
        <v>77</v>
      </c>
      <c r="AY214" s="240" t="s">
        <v>138</v>
      </c>
    </row>
    <row r="215" spans="2:51" s="247" customFormat="1" ht="20.25" customHeight="1">
      <c r="B215" s="241"/>
      <c r="C215" s="242"/>
      <c r="D215" s="242"/>
      <c r="E215" s="243" t="s">
        <v>3</v>
      </c>
      <c r="F215" s="512" t="s">
        <v>343</v>
      </c>
      <c r="G215" s="513"/>
      <c r="H215" s="513"/>
      <c r="I215" s="513"/>
      <c r="J215" s="242"/>
      <c r="K215" s="245">
        <v>1.76</v>
      </c>
      <c r="L215" s="242"/>
      <c r="M215" s="242"/>
      <c r="N215" s="242"/>
      <c r="O215" s="242"/>
      <c r="P215" s="242"/>
      <c r="Q215" s="242"/>
      <c r="R215" s="246"/>
      <c r="T215" s="248"/>
      <c r="U215" s="242"/>
      <c r="V215" s="242"/>
      <c r="W215" s="242"/>
      <c r="X215" s="242"/>
      <c r="Y215" s="242"/>
      <c r="Z215" s="242"/>
      <c r="AA215" s="249"/>
      <c r="AT215" s="250" t="s">
        <v>153</v>
      </c>
      <c r="AU215" s="250" t="s">
        <v>98</v>
      </c>
      <c r="AV215" s="247" t="s">
        <v>98</v>
      </c>
      <c r="AW215" s="247" t="s">
        <v>33</v>
      </c>
      <c r="AX215" s="247" t="s">
        <v>77</v>
      </c>
      <c r="AY215" s="250" t="s">
        <v>138</v>
      </c>
    </row>
    <row r="216" spans="2:51" s="247" customFormat="1" ht="20.25" customHeight="1">
      <c r="B216" s="241"/>
      <c r="C216" s="242"/>
      <c r="D216" s="242"/>
      <c r="E216" s="243" t="s">
        <v>3</v>
      </c>
      <c r="F216" s="512" t="s">
        <v>344</v>
      </c>
      <c r="G216" s="513"/>
      <c r="H216" s="513"/>
      <c r="I216" s="513"/>
      <c r="J216" s="242"/>
      <c r="K216" s="245">
        <v>0.164</v>
      </c>
      <c r="L216" s="242"/>
      <c r="M216" s="242"/>
      <c r="N216" s="242"/>
      <c r="O216" s="242"/>
      <c r="P216" s="242"/>
      <c r="Q216" s="242"/>
      <c r="R216" s="246"/>
      <c r="T216" s="248"/>
      <c r="U216" s="242"/>
      <c r="V216" s="242"/>
      <c r="W216" s="242"/>
      <c r="X216" s="242"/>
      <c r="Y216" s="242"/>
      <c r="Z216" s="242"/>
      <c r="AA216" s="249"/>
      <c r="AT216" s="250" t="s">
        <v>153</v>
      </c>
      <c r="AU216" s="250" t="s">
        <v>98</v>
      </c>
      <c r="AV216" s="247" t="s">
        <v>98</v>
      </c>
      <c r="AW216" s="247" t="s">
        <v>33</v>
      </c>
      <c r="AX216" s="247" t="s">
        <v>77</v>
      </c>
      <c r="AY216" s="250" t="s">
        <v>138</v>
      </c>
    </row>
    <row r="217" spans="2:51" s="257" customFormat="1" ht="20.25" customHeight="1">
      <c r="B217" s="251"/>
      <c r="C217" s="252"/>
      <c r="D217" s="252"/>
      <c r="E217" s="253" t="s">
        <v>3</v>
      </c>
      <c r="F217" s="521" t="s">
        <v>157</v>
      </c>
      <c r="G217" s="522"/>
      <c r="H217" s="522"/>
      <c r="I217" s="522"/>
      <c r="J217" s="252"/>
      <c r="K217" s="255">
        <v>1.924</v>
      </c>
      <c r="L217" s="252"/>
      <c r="M217" s="252"/>
      <c r="N217" s="252"/>
      <c r="O217" s="252"/>
      <c r="P217" s="252"/>
      <c r="Q217" s="252"/>
      <c r="R217" s="256"/>
      <c r="T217" s="258"/>
      <c r="U217" s="252"/>
      <c r="V217" s="252"/>
      <c r="W217" s="252"/>
      <c r="X217" s="252"/>
      <c r="Y217" s="252"/>
      <c r="Z217" s="252"/>
      <c r="AA217" s="259"/>
      <c r="AT217" s="260" t="s">
        <v>153</v>
      </c>
      <c r="AU217" s="260" t="s">
        <v>98</v>
      </c>
      <c r="AV217" s="257" t="s">
        <v>158</v>
      </c>
      <c r="AW217" s="257" t="s">
        <v>33</v>
      </c>
      <c r="AX217" s="257" t="s">
        <v>20</v>
      </c>
      <c r="AY217" s="260" t="s">
        <v>138</v>
      </c>
    </row>
    <row r="218" spans="2:65" s="145" customFormat="1" ht="28.5" customHeight="1">
      <c r="B218" s="146"/>
      <c r="C218" s="222" t="s">
        <v>345</v>
      </c>
      <c r="D218" s="222" t="s">
        <v>139</v>
      </c>
      <c r="E218" s="223" t="s">
        <v>346</v>
      </c>
      <c r="F218" s="531" t="s">
        <v>347</v>
      </c>
      <c r="G218" s="517"/>
      <c r="H218" s="517"/>
      <c r="I218" s="517"/>
      <c r="J218" s="225" t="s">
        <v>177</v>
      </c>
      <c r="K218" s="226">
        <v>69.21</v>
      </c>
      <c r="L218" s="514"/>
      <c r="M218" s="515"/>
      <c r="N218" s="516">
        <f>ROUND(L218*K218,2)</f>
        <v>0</v>
      </c>
      <c r="O218" s="517"/>
      <c r="P218" s="517"/>
      <c r="Q218" s="517"/>
      <c r="R218" s="149"/>
      <c r="T218" s="227" t="s">
        <v>3</v>
      </c>
      <c r="U218" s="228" t="s">
        <v>42</v>
      </c>
      <c r="V218" s="229">
        <v>0.67</v>
      </c>
      <c r="W218" s="229">
        <f>V218*K218</f>
        <v>46.3707</v>
      </c>
      <c r="X218" s="229">
        <v>0.032</v>
      </c>
      <c r="Y218" s="229">
        <f>X218*K218</f>
        <v>2.21472</v>
      </c>
      <c r="Z218" s="229">
        <v>0</v>
      </c>
      <c r="AA218" s="230">
        <f>Z218*K218</f>
        <v>0</v>
      </c>
      <c r="AR218" s="136" t="s">
        <v>158</v>
      </c>
      <c r="AT218" s="136" t="s">
        <v>139</v>
      </c>
      <c r="AU218" s="136" t="s">
        <v>98</v>
      </c>
      <c r="AY218" s="136" t="s">
        <v>138</v>
      </c>
      <c r="BE218" s="231">
        <f>IF(U218="základní",N218,0)</f>
        <v>0</v>
      </c>
      <c r="BF218" s="231">
        <f>IF(U218="snížená",N218,0)</f>
        <v>0</v>
      </c>
      <c r="BG218" s="231">
        <f>IF(U218="zákl. přenesená",N218,0)</f>
        <v>0</v>
      </c>
      <c r="BH218" s="231">
        <f>IF(U218="sníž. přenesená",N218,0)</f>
        <v>0</v>
      </c>
      <c r="BI218" s="231">
        <f>IF(U218="nulová",N218,0)</f>
        <v>0</v>
      </c>
      <c r="BJ218" s="136" t="s">
        <v>20</v>
      </c>
      <c r="BK218" s="231">
        <f>ROUND(L218*K218,2)</f>
        <v>0</v>
      </c>
      <c r="BL218" s="136" t="s">
        <v>158</v>
      </c>
      <c r="BM218" s="136" t="s">
        <v>348</v>
      </c>
    </row>
    <row r="219" spans="2:51" s="247" customFormat="1" ht="20.25" customHeight="1">
      <c r="B219" s="241"/>
      <c r="C219" s="242"/>
      <c r="D219" s="242"/>
      <c r="E219" s="243" t="s">
        <v>3</v>
      </c>
      <c r="F219" s="559" t="s">
        <v>349</v>
      </c>
      <c r="G219" s="513"/>
      <c r="H219" s="513"/>
      <c r="I219" s="513"/>
      <c r="J219" s="242"/>
      <c r="K219" s="245">
        <v>69.21</v>
      </c>
      <c r="L219" s="242"/>
      <c r="M219" s="242"/>
      <c r="N219" s="242"/>
      <c r="O219" s="242"/>
      <c r="P219" s="242"/>
      <c r="Q219" s="242"/>
      <c r="R219" s="246"/>
      <c r="T219" s="248"/>
      <c r="U219" s="242"/>
      <c r="V219" s="242"/>
      <c r="W219" s="242"/>
      <c r="X219" s="242"/>
      <c r="Y219" s="242"/>
      <c r="Z219" s="242"/>
      <c r="AA219" s="249"/>
      <c r="AT219" s="250" t="s">
        <v>153</v>
      </c>
      <c r="AU219" s="250" t="s">
        <v>98</v>
      </c>
      <c r="AV219" s="247" t="s">
        <v>98</v>
      </c>
      <c r="AW219" s="247" t="s">
        <v>33</v>
      </c>
      <c r="AX219" s="247" t="s">
        <v>77</v>
      </c>
      <c r="AY219" s="250" t="s">
        <v>138</v>
      </c>
    </row>
    <row r="220" spans="2:51" s="257" customFormat="1" ht="20.25" customHeight="1">
      <c r="B220" s="251"/>
      <c r="C220" s="252"/>
      <c r="D220" s="252"/>
      <c r="E220" s="253" t="s">
        <v>3</v>
      </c>
      <c r="F220" s="521" t="s">
        <v>157</v>
      </c>
      <c r="G220" s="522"/>
      <c r="H220" s="522"/>
      <c r="I220" s="522"/>
      <c r="J220" s="252"/>
      <c r="K220" s="255">
        <v>69.21</v>
      </c>
      <c r="L220" s="252"/>
      <c r="M220" s="252"/>
      <c r="N220" s="252"/>
      <c r="O220" s="252"/>
      <c r="P220" s="252"/>
      <c r="Q220" s="252"/>
      <c r="R220" s="256"/>
      <c r="T220" s="258"/>
      <c r="U220" s="252"/>
      <c r="V220" s="252"/>
      <c r="W220" s="252"/>
      <c r="X220" s="252"/>
      <c r="Y220" s="252"/>
      <c r="Z220" s="252"/>
      <c r="AA220" s="259"/>
      <c r="AT220" s="260" t="s">
        <v>153</v>
      </c>
      <c r="AU220" s="260" t="s">
        <v>98</v>
      </c>
      <c r="AV220" s="257" t="s">
        <v>158</v>
      </c>
      <c r="AW220" s="257" t="s">
        <v>33</v>
      </c>
      <c r="AX220" s="257" t="s">
        <v>20</v>
      </c>
      <c r="AY220" s="260" t="s">
        <v>138</v>
      </c>
    </row>
    <row r="221" spans="2:63" s="214" customFormat="1" ht="29.25" customHeight="1">
      <c r="B221" s="210"/>
      <c r="C221" s="211"/>
      <c r="D221" s="221" t="s">
        <v>163</v>
      </c>
      <c r="E221" s="221"/>
      <c r="F221" s="221"/>
      <c r="G221" s="221"/>
      <c r="H221" s="221"/>
      <c r="I221" s="221"/>
      <c r="J221" s="221"/>
      <c r="K221" s="221"/>
      <c r="L221" s="221"/>
      <c r="M221" s="221"/>
      <c r="N221" s="527">
        <f>BK221</f>
        <v>0</v>
      </c>
      <c r="O221" s="528"/>
      <c r="P221" s="528"/>
      <c r="Q221" s="528"/>
      <c r="R221" s="213"/>
      <c r="T221" s="215"/>
      <c r="U221" s="211"/>
      <c r="V221" s="211"/>
      <c r="W221" s="216">
        <f>SUM(W222:W237)</f>
        <v>228.162472</v>
      </c>
      <c r="X221" s="211"/>
      <c r="Y221" s="216">
        <f>SUM(Y222:Y237)</f>
        <v>44.9316534</v>
      </c>
      <c r="Z221" s="211"/>
      <c r="AA221" s="217">
        <f>SUM(AA222:AA237)</f>
        <v>0</v>
      </c>
      <c r="AR221" s="218" t="s">
        <v>20</v>
      </c>
      <c r="AT221" s="219" t="s">
        <v>76</v>
      </c>
      <c r="AU221" s="219" t="s">
        <v>20</v>
      </c>
      <c r="AY221" s="218" t="s">
        <v>138</v>
      </c>
      <c r="BK221" s="220">
        <f>SUM(BK222:BK237)</f>
        <v>0</v>
      </c>
    </row>
    <row r="222" spans="2:65" s="145" customFormat="1" ht="20.25" customHeight="1">
      <c r="B222" s="146"/>
      <c r="C222" s="222" t="s">
        <v>350</v>
      </c>
      <c r="D222" s="222" t="s">
        <v>139</v>
      </c>
      <c r="E222" s="223" t="s">
        <v>351</v>
      </c>
      <c r="F222" s="531" t="s">
        <v>352</v>
      </c>
      <c r="G222" s="517"/>
      <c r="H222" s="517"/>
      <c r="I222" s="517"/>
      <c r="J222" s="225" t="s">
        <v>264</v>
      </c>
      <c r="K222" s="226">
        <v>0.956</v>
      </c>
      <c r="L222" s="514"/>
      <c r="M222" s="515"/>
      <c r="N222" s="516">
        <f>ROUND(L222*K222,2)</f>
        <v>0</v>
      </c>
      <c r="O222" s="517"/>
      <c r="P222" s="517"/>
      <c r="Q222" s="517"/>
      <c r="R222" s="149"/>
      <c r="T222" s="227" t="s">
        <v>3</v>
      </c>
      <c r="U222" s="228" t="s">
        <v>42</v>
      </c>
      <c r="V222" s="229">
        <v>41.082</v>
      </c>
      <c r="W222" s="229">
        <f>V222*K222</f>
        <v>39.274392</v>
      </c>
      <c r="X222" s="229">
        <v>1.04715</v>
      </c>
      <c r="Y222" s="229">
        <f>X222*K222</f>
        <v>1.0010754</v>
      </c>
      <c r="Z222" s="229">
        <v>0</v>
      </c>
      <c r="AA222" s="230">
        <f>Z222*K222</f>
        <v>0</v>
      </c>
      <c r="AR222" s="136" t="s">
        <v>158</v>
      </c>
      <c r="AT222" s="136" t="s">
        <v>139</v>
      </c>
      <c r="AU222" s="136" t="s">
        <v>98</v>
      </c>
      <c r="AY222" s="136" t="s">
        <v>138</v>
      </c>
      <c r="BE222" s="231">
        <f>IF(U222="základní",N222,0)</f>
        <v>0</v>
      </c>
      <c r="BF222" s="231">
        <f>IF(U222="snížená",N222,0)</f>
        <v>0</v>
      </c>
      <c r="BG222" s="231">
        <f>IF(U222="zákl. přenesená",N222,0)</f>
        <v>0</v>
      </c>
      <c r="BH222" s="231">
        <f>IF(U222="sníž. přenesená",N222,0)</f>
        <v>0</v>
      </c>
      <c r="BI222" s="231">
        <f>IF(U222="nulová",N222,0)</f>
        <v>0</v>
      </c>
      <c r="BJ222" s="136" t="s">
        <v>20</v>
      </c>
      <c r="BK222" s="231">
        <f>ROUND(L222*K222,2)</f>
        <v>0</v>
      </c>
      <c r="BL222" s="136" t="s">
        <v>158</v>
      </c>
      <c r="BM222" s="136" t="s">
        <v>353</v>
      </c>
    </row>
    <row r="223" spans="2:51" s="247" customFormat="1" ht="20.25" customHeight="1">
      <c r="B223" s="241"/>
      <c r="C223" s="242"/>
      <c r="D223" s="242"/>
      <c r="E223" s="243" t="s">
        <v>3</v>
      </c>
      <c r="F223" s="559" t="s">
        <v>354</v>
      </c>
      <c r="G223" s="513"/>
      <c r="H223" s="513"/>
      <c r="I223" s="513"/>
      <c r="J223" s="242"/>
      <c r="K223" s="245">
        <v>0.956</v>
      </c>
      <c r="L223" s="242"/>
      <c r="M223" s="242"/>
      <c r="N223" s="242"/>
      <c r="O223" s="242"/>
      <c r="P223" s="242"/>
      <c r="Q223" s="242"/>
      <c r="R223" s="246"/>
      <c r="T223" s="248"/>
      <c r="U223" s="242"/>
      <c r="V223" s="242"/>
      <c r="W223" s="242"/>
      <c r="X223" s="242"/>
      <c r="Y223" s="242"/>
      <c r="Z223" s="242"/>
      <c r="AA223" s="249"/>
      <c r="AT223" s="250" t="s">
        <v>153</v>
      </c>
      <c r="AU223" s="250" t="s">
        <v>98</v>
      </c>
      <c r="AV223" s="247" t="s">
        <v>98</v>
      </c>
      <c r="AW223" s="247" t="s">
        <v>33</v>
      </c>
      <c r="AX223" s="247" t="s">
        <v>77</v>
      </c>
      <c r="AY223" s="250" t="s">
        <v>138</v>
      </c>
    </row>
    <row r="224" spans="2:51" s="257" customFormat="1" ht="20.25" customHeight="1">
      <c r="B224" s="251"/>
      <c r="C224" s="252"/>
      <c r="D224" s="252"/>
      <c r="E224" s="253" t="s">
        <v>3</v>
      </c>
      <c r="F224" s="521" t="s">
        <v>157</v>
      </c>
      <c r="G224" s="522"/>
      <c r="H224" s="522"/>
      <c r="I224" s="522"/>
      <c r="J224" s="252"/>
      <c r="K224" s="255">
        <v>0.956</v>
      </c>
      <c r="L224" s="252"/>
      <c r="M224" s="252"/>
      <c r="N224" s="252"/>
      <c r="O224" s="252"/>
      <c r="P224" s="252"/>
      <c r="Q224" s="252"/>
      <c r="R224" s="256"/>
      <c r="T224" s="258"/>
      <c r="U224" s="252"/>
      <c r="V224" s="252"/>
      <c r="W224" s="252"/>
      <c r="X224" s="252"/>
      <c r="Y224" s="252"/>
      <c r="Z224" s="252"/>
      <c r="AA224" s="259"/>
      <c r="AT224" s="260" t="s">
        <v>153</v>
      </c>
      <c r="AU224" s="260" t="s">
        <v>98</v>
      </c>
      <c r="AV224" s="257" t="s">
        <v>158</v>
      </c>
      <c r="AW224" s="257" t="s">
        <v>33</v>
      </c>
      <c r="AX224" s="257" t="s">
        <v>20</v>
      </c>
      <c r="AY224" s="260" t="s">
        <v>138</v>
      </c>
    </row>
    <row r="225" spans="2:65" s="145" customFormat="1" ht="28.5" customHeight="1">
      <c r="B225" s="146"/>
      <c r="C225" s="222" t="s">
        <v>355</v>
      </c>
      <c r="D225" s="222" t="s">
        <v>139</v>
      </c>
      <c r="E225" s="223" t="s">
        <v>356</v>
      </c>
      <c r="F225" s="531" t="s">
        <v>357</v>
      </c>
      <c r="G225" s="517"/>
      <c r="H225" s="517"/>
      <c r="I225" s="517"/>
      <c r="J225" s="225" t="s">
        <v>193</v>
      </c>
      <c r="K225" s="226">
        <v>22.76</v>
      </c>
      <c r="L225" s="514"/>
      <c r="M225" s="515"/>
      <c r="N225" s="516">
        <f>ROUND(L225*K225,2)</f>
        <v>0</v>
      </c>
      <c r="O225" s="517"/>
      <c r="P225" s="517"/>
      <c r="Q225" s="517"/>
      <c r="R225" s="149"/>
      <c r="T225" s="227" t="s">
        <v>3</v>
      </c>
      <c r="U225" s="228" t="s">
        <v>42</v>
      </c>
      <c r="V225" s="229">
        <v>0.454</v>
      </c>
      <c r="W225" s="229">
        <f>V225*K225</f>
        <v>10.33304</v>
      </c>
      <c r="X225" s="229">
        <v>0.48255</v>
      </c>
      <c r="Y225" s="229">
        <f>X225*K225</f>
        <v>10.982838000000001</v>
      </c>
      <c r="Z225" s="229">
        <v>0</v>
      </c>
      <c r="AA225" s="230">
        <f>Z225*K225</f>
        <v>0</v>
      </c>
      <c r="AR225" s="136" t="s">
        <v>158</v>
      </c>
      <c r="AT225" s="136" t="s">
        <v>139</v>
      </c>
      <c r="AU225" s="136" t="s">
        <v>98</v>
      </c>
      <c r="AY225" s="136" t="s">
        <v>138</v>
      </c>
      <c r="BE225" s="231">
        <f>IF(U225="základní",N225,0)</f>
        <v>0</v>
      </c>
      <c r="BF225" s="231">
        <f>IF(U225="snížená",N225,0)</f>
        <v>0</v>
      </c>
      <c r="BG225" s="231">
        <f>IF(U225="zákl. přenesená",N225,0)</f>
        <v>0</v>
      </c>
      <c r="BH225" s="231">
        <f>IF(U225="sníž. přenesená",N225,0)</f>
        <v>0</v>
      </c>
      <c r="BI225" s="231">
        <f>IF(U225="nulová",N225,0)</f>
        <v>0</v>
      </c>
      <c r="BJ225" s="136" t="s">
        <v>20</v>
      </c>
      <c r="BK225" s="231">
        <f>ROUND(L225*K225,2)</f>
        <v>0</v>
      </c>
      <c r="BL225" s="136" t="s">
        <v>158</v>
      </c>
      <c r="BM225" s="136" t="s">
        <v>358</v>
      </c>
    </row>
    <row r="226" spans="2:51" s="247" customFormat="1" ht="20.25" customHeight="1">
      <c r="B226" s="241"/>
      <c r="C226" s="242"/>
      <c r="D226" s="242"/>
      <c r="E226" s="243" t="s">
        <v>3</v>
      </c>
      <c r="F226" s="559" t="s">
        <v>359</v>
      </c>
      <c r="G226" s="513"/>
      <c r="H226" s="513"/>
      <c r="I226" s="513"/>
      <c r="J226" s="242"/>
      <c r="K226" s="245">
        <v>21.12</v>
      </c>
      <c r="L226" s="242"/>
      <c r="M226" s="242"/>
      <c r="N226" s="242"/>
      <c r="O226" s="242"/>
      <c r="P226" s="242"/>
      <c r="Q226" s="242"/>
      <c r="R226" s="246"/>
      <c r="T226" s="248"/>
      <c r="U226" s="242"/>
      <c r="V226" s="242"/>
      <c r="W226" s="242"/>
      <c r="X226" s="242"/>
      <c r="Y226" s="242"/>
      <c r="Z226" s="242"/>
      <c r="AA226" s="249"/>
      <c r="AT226" s="250" t="s">
        <v>153</v>
      </c>
      <c r="AU226" s="250" t="s">
        <v>98</v>
      </c>
      <c r="AV226" s="247" t="s">
        <v>98</v>
      </c>
      <c r="AW226" s="247" t="s">
        <v>33</v>
      </c>
      <c r="AX226" s="247" t="s">
        <v>77</v>
      </c>
      <c r="AY226" s="250" t="s">
        <v>138</v>
      </c>
    </row>
    <row r="227" spans="2:51" s="247" customFormat="1" ht="20.25" customHeight="1">
      <c r="B227" s="241"/>
      <c r="C227" s="242"/>
      <c r="D227" s="242"/>
      <c r="E227" s="243" t="s">
        <v>3</v>
      </c>
      <c r="F227" s="512" t="s">
        <v>360</v>
      </c>
      <c r="G227" s="513"/>
      <c r="H227" s="513"/>
      <c r="I227" s="513"/>
      <c r="J227" s="242"/>
      <c r="K227" s="245">
        <v>1.64</v>
      </c>
      <c r="L227" s="242"/>
      <c r="M227" s="242"/>
      <c r="N227" s="242"/>
      <c r="O227" s="242"/>
      <c r="P227" s="242"/>
      <c r="Q227" s="242"/>
      <c r="R227" s="246"/>
      <c r="T227" s="248"/>
      <c r="U227" s="242"/>
      <c r="V227" s="242"/>
      <c r="W227" s="242"/>
      <c r="X227" s="242"/>
      <c r="Y227" s="242"/>
      <c r="Z227" s="242"/>
      <c r="AA227" s="249"/>
      <c r="AT227" s="250" t="s">
        <v>153</v>
      </c>
      <c r="AU227" s="250" t="s">
        <v>98</v>
      </c>
      <c r="AV227" s="247" t="s">
        <v>98</v>
      </c>
      <c r="AW227" s="247" t="s">
        <v>33</v>
      </c>
      <c r="AX227" s="247" t="s">
        <v>77</v>
      </c>
      <c r="AY227" s="250" t="s">
        <v>138</v>
      </c>
    </row>
    <row r="228" spans="2:51" s="257" customFormat="1" ht="20.25" customHeight="1">
      <c r="B228" s="251"/>
      <c r="C228" s="252"/>
      <c r="D228" s="252"/>
      <c r="E228" s="253" t="s">
        <v>3</v>
      </c>
      <c r="F228" s="521" t="s">
        <v>157</v>
      </c>
      <c r="G228" s="522"/>
      <c r="H228" s="522"/>
      <c r="I228" s="522"/>
      <c r="J228" s="252"/>
      <c r="K228" s="255">
        <v>22.76</v>
      </c>
      <c r="L228" s="252"/>
      <c r="M228" s="252"/>
      <c r="N228" s="252"/>
      <c r="O228" s="252"/>
      <c r="P228" s="252"/>
      <c r="Q228" s="252"/>
      <c r="R228" s="256"/>
      <c r="T228" s="258"/>
      <c r="U228" s="252"/>
      <c r="V228" s="252"/>
      <c r="W228" s="252"/>
      <c r="X228" s="252"/>
      <c r="Y228" s="252"/>
      <c r="Z228" s="252"/>
      <c r="AA228" s="259"/>
      <c r="AT228" s="260" t="s">
        <v>153</v>
      </c>
      <c r="AU228" s="260" t="s">
        <v>98</v>
      </c>
      <c r="AV228" s="257" t="s">
        <v>158</v>
      </c>
      <c r="AW228" s="257" t="s">
        <v>33</v>
      </c>
      <c r="AX228" s="257" t="s">
        <v>20</v>
      </c>
      <c r="AY228" s="260" t="s">
        <v>138</v>
      </c>
    </row>
    <row r="229" spans="2:65" s="145" customFormat="1" ht="28.5" customHeight="1">
      <c r="B229" s="146"/>
      <c r="C229" s="222" t="s">
        <v>361</v>
      </c>
      <c r="D229" s="222" t="s">
        <v>139</v>
      </c>
      <c r="E229" s="223" t="s">
        <v>362</v>
      </c>
      <c r="F229" s="531" t="s">
        <v>363</v>
      </c>
      <c r="G229" s="517"/>
      <c r="H229" s="517"/>
      <c r="I229" s="517"/>
      <c r="J229" s="225" t="s">
        <v>193</v>
      </c>
      <c r="K229" s="226">
        <v>42.24</v>
      </c>
      <c r="L229" s="514"/>
      <c r="M229" s="515"/>
      <c r="N229" s="516">
        <f>ROUND(L229*K229,2)</f>
        <v>0</v>
      </c>
      <c r="O229" s="517"/>
      <c r="P229" s="517"/>
      <c r="Q229" s="517"/>
      <c r="R229" s="149"/>
      <c r="T229" s="227" t="s">
        <v>3</v>
      </c>
      <c r="U229" s="228" t="s">
        <v>42</v>
      </c>
      <c r="V229" s="229">
        <v>1.146</v>
      </c>
      <c r="W229" s="229">
        <f>V229*K229</f>
        <v>48.407039999999995</v>
      </c>
      <c r="X229" s="229">
        <v>0</v>
      </c>
      <c r="Y229" s="229">
        <f>X229*K229</f>
        <v>0</v>
      </c>
      <c r="Z229" s="229">
        <v>0</v>
      </c>
      <c r="AA229" s="230">
        <f>Z229*K229</f>
        <v>0</v>
      </c>
      <c r="AR229" s="136" t="s">
        <v>158</v>
      </c>
      <c r="AT229" s="136" t="s">
        <v>139</v>
      </c>
      <c r="AU229" s="136" t="s">
        <v>98</v>
      </c>
      <c r="AY229" s="136" t="s">
        <v>138</v>
      </c>
      <c r="BE229" s="231">
        <f>IF(U229="základní",N229,0)</f>
        <v>0</v>
      </c>
      <c r="BF229" s="231">
        <f>IF(U229="snížená",N229,0)</f>
        <v>0</v>
      </c>
      <c r="BG229" s="231">
        <f>IF(U229="zákl. přenesená",N229,0)</f>
        <v>0</v>
      </c>
      <c r="BH229" s="231">
        <f>IF(U229="sníž. přenesená",N229,0)</f>
        <v>0</v>
      </c>
      <c r="BI229" s="231">
        <f>IF(U229="nulová",N229,0)</f>
        <v>0</v>
      </c>
      <c r="BJ229" s="136" t="s">
        <v>20</v>
      </c>
      <c r="BK229" s="231">
        <f>ROUND(L229*K229,2)</f>
        <v>0</v>
      </c>
      <c r="BL229" s="136" t="s">
        <v>158</v>
      </c>
      <c r="BM229" s="136" t="s">
        <v>364</v>
      </c>
    </row>
    <row r="230" spans="2:51" s="247" customFormat="1" ht="20.25" customHeight="1">
      <c r="B230" s="241"/>
      <c r="C230" s="242"/>
      <c r="D230" s="242"/>
      <c r="E230" s="243" t="s">
        <v>3</v>
      </c>
      <c r="F230" s="559" t="s">
        <v>365</v>
      </c>
      <c r="G230" s="513"/>
      <c r="H230" s="513"/>
      <c r="I230" s="513"/>
      <c r="J230" s="242"/>
      <c r="K230" s="245">
        <v>42.24</v>
      </c>
      <c r="L230" s="242"/>
      <c r="M230" s="242"/>
      <c r="N230" s="242"/>
      <c r="O230" s="242"/>
      <c r="P230" s="242"/>
      <c r="Q230" s="242"/>
      <c r="R230" s="246"/>
      <c r="T230" s="248"/>
      <c r="U230" s="242"/>
      <c r="V230" s="242"/>
      <c r="W230" s="242"/>
      <c r="X230" s="242"/>
      <c r="Y230" s="242"/>
      <c r="Z230" s="242"/>
      <c r="AA230" s="249"/>
      <c r="AT230" s="250" t="s">
        <v>153</v>
      </c>
      <c r="AU230" s="250" t="s">
        <v>98</v>
      </c>
      <c r="AV230" s="247" t="s">
        <v>98</v>
      </c>
      <c r="AW230" s="247" t="s">
        <v>33</v>
      </c>
      <c r="AX230" s="247" t="s">
        <v>77</v>
      </c>
      <c r="AY230" s="250" t="s">
        <v>138</v>
      </c>
    </row>
    <row r="231" spans="2:51" s="257" customFormat="1" ht="20.25" customHeight="1">
      <c r="B231" s="251"/>
      <c r="C231" s="252"/>
      <c r="D231" s="252"/>
      <c r="E231" s="253" t="s">
        <v>3</v>
      </c>
      <c r="F231" s="521" t="s">
        <v>157</v>
      </c>
      <c r="G231" s="522"/>
      <c r="H231" s="522"/>
      <c r="I231" s="522"/>
      <c r="J231" s="252"/>
      <c r="K231" s="255">
        <v>42.24</v>
      </c>
      <c r="L231" s="252"/>
      <c r="M231" s="252"/>
      <c r="N231" s="252"/>
      <c r="O231" s="252"/>
      <c r="P231" s="252"/>
      <c r="Q231" s="252"/>
      <c r="R231" s="256"/>
      <c r="T231" s="258"/>
      <c r="U231" s="252"/>
      <c r="V231" s="252"/>
      <c r="W231" s="252"/>
      <c r="X231" s="252"/>
      <c r="Y231" s="252"/>
      <c r="Z231" s="252"/>
      <c r="AA231" s="259"/>
      <c r="AT231" s="260" t="s">
        <v>153</v>
      </c>
      <c r="AU231" s="260" t="s">
        <v>98</v>
      </c>
      <c r="AV231" s="257" t="s">
        <v>158</v>
      </c>
      <c r="AW231" s="257" t="s">
        <v>33</v>
      </c>
      <c r="AX231" s="257" t="s">
        <v>20</v>
      </c>
      <c r="AY231" s="260" t="s">
        <v>138</v>
      </c>
    </row>
    <row r="232" spans="2:65" s="145" customFormat="1" ht="39.75" customHeight="1">
      <c r="B232" s="146"/>
      <c r="C232" s="222" t="s">
        <v>366</v>
      </c>
      <c r="D232" s="222" t="s">
        <v>139</v>
      </c>
      <c r="E232" s="223" t="s">
        <v>367</v>
      </c>
      <c r="F232" s="531" t="s">
        <v>368</v>
      </c>
      <c r="G232" s="517"/>
      <c r="H232" s="517"/>
      <c r="I232" s="517"/>
      <c r="J232" s="225" t="s">
        <v>177</v>
      </c>
      <c r="K232" s="226">
        <v>113.8</v>
      </c>
      <c r="L232" s="514"/>
      <c r="M232" s="515"/>
      <c r="N232" s="516">
        <f>ROUND(L232*K232,2)</f>
        <v>0</v>
      </c>
      <c r="O232" s="517"/>
      <c r="P232" s="517"/>
      <c r="Q232" s="517"/>
      <c r="R232" s="149"/>
      <c r="T232" s="227" t="s">
        <v>3</v>
      </c>
      <c r="U232" s="228" t="s">
        <v>42</v>
      </c>
      <c r="V232" s="229">
        <v>0.74</v>
      </c>
      <c r="W232" s="229">
        <f>V232*K232</f>
        <v>84.212</v>
      </c>
      <c r="X232" s="229">
        <v>0.2631</v>
      </c>
      <c r="Y232" s="229">
        <f>X232*K232</f>
        <v>29.94078</v>
      </c>
      <c r="Z232" s="229">
        <v>0</v>
      </c>
      <c r="AA232" s="230">
        <f>Z232*K232</f>
        <v>0</v>
      </c>
      <c r="AR232" s="136" t="s">
        <v>158</v>
      </c>
      <c r="AT232" s="136" t="s">
        <v>139</v>
      </c>
      <c r="AU232" s="136" t="s">
        <v>98</v>
      </c>
      <c r="AY232" s="136" t="s">
        <v>138</v>
      </c>
      <c r="BE232" s="231">
        <f>IF(U232="základní",N232,0)</f>
        <v>0</v>
      </c>
      <c r="BF232" s="231">
        <f>IF(U232="snížená",N232,0)</f>
        <v>0</v>
      </c>
      <c r="BG232" s="231">
        <f>IF(U232="zákl. přenesená",N232,0)</f>
        <v>0</v>
      </c>
      <c r="BH232" s="231">
        <f>IF(U232="sníž. přenesená",N232,0)</f>
        <v>0</v>
      </c>
      <c r="BI232" s="231">
        <f>IF(U232="nulová",N232,0)</f>
        <v>0</v>
      </c>
      <c r="BJ232" s="136" t="s">
        <v>20</v>
      </c>
      <c r="BK232" s="231">
        <f>ROUND(L232*K232,2)</f>
        <v>0</v>
      </c>
      <c r="BL232" s="136" t="s">
        <v>158</v>
      </c>
      <c r="BM232" s="136" t="s">
        <v>369</v>
      </c>
    </row>
    <row r="233" spans="2:51" s="247" customFormat="1" ht="20.25" customHeight="1">
      <c r="B233" s="241"/>
      <c r="C233" s="242"/>
      <c r="D233" s="242"/>
      <c r="E233" s="243" t="s">
        <v>3</v>
      </c>
      <c r="F233" s="559" t="s">
        <v>370</v>
      </c>
      <c r="G233" s="513"/>
      <c r="H233" s="513"/>
      <c r="I233" s="513"/>
      <c r="J233" s="242"/>
      <c r="K233" s="245">
        <v>105.6</v>
      </c>
      <c r="L233" s="242"/>
      <c r="M233" s="242"/>
      <c r="N233" s="242"/>
      <c r="O233" s="242"/>
      <c r="P233" s="242"/>
      <c r="Q233" s="242"/>
      <c r="R233" s="246"/>
      <c r="T233" s="248"/>
      <c r="U233" s="242"/>
      <c r="V233" s="242"/>
      <c r="W233" s="242"/>
      <c r="X233" s="242"/>
      <c r="Y233" s="242"/>
      <c r="Z233" s="242"/>
      <c r="AA233" s="249"/>
      <c r="AT233" s="250" t="s">
        <v>153</v>
      </c>
      <c r="AU233" s="250" t="s">
        <v>98</v>
      </c>
      <c r="AV233" s="247" t="s">
        <v>98</v>
      </c>
      <c r="AW233" s="247" t="s">
        <v>33</v>
      </c>
      <c r="AX233" s="247" t="s">
        <v>77</v>
      </c>
      <c r="AY233" s="250" t="s">
        <v>138</v>
      </c>
    </row>
    <row r="234" spans="2:51" s="237" customFormat="1" ht="20.25" customHeight="1">
      <c r="B234" s="232"/>
      <c r="C234" s="233"/>
      <c r="D234" s="233"/>
      <c r="E234" s="234" t="s">
        <v>3</v>
      </c>
      <c r="F234" s="511" t="s">
        <v>371</v>
      </c>
      <c r="G234" s="510"/>
      <c r="H234" s="510"/>
      <c r="I234" s="510"/>
      <c r="J234" s="233"/>
      <c r="K234" s="234" t="s">
        <v>3</v>
      </c>
      <c r="L234" s="233"/>
      <c r="M234" s="233"/>
      <c r="N234" s="233"/>
      <c r="O234" s="233"/>
      <c r="P234" s="233"/>
      <c r="Q234" s="233"/>
      <c r="R234" s="236"/>
      <c r="T234" s="238"/>
      <c r="U234" s="233"/>
      <c r="V234" s="233"/>
      <c r="W234" s="233"/>
      <c r="X234" s="233"/>
      <c r="Y234" s="233"/>
      <c r="Z234" s="233"/>
      <c r="AA234" s="239"/>
      <c r="AT234" s="240" t="s">
        <v>153</v>
      </c>
      <c r="AU234" s="240" t="s">
        <v>98</v>
      </c>
      <c r="AV234" s="237" t="s">
        <v>20</v>
      </c>
      <c r="AW234" s="237" t="s">
        <v>33</v>
      </c>
      <c r="AX234" s="237" t="s">
        <v>77</v>
      </c>
      <c r="AY234" s="240" t="s">
        <v>138</v>
      </c>
    </row>
    <row r="235" spans="2:51" s="247" customFormat="1" ht="20.25" customHeight="1">
      <c r="B235" s="241"/>
      <c r="C235" s="242"/>
      <c r="D235" s="242"/>
      <c r="E235" s="243" t="s">
        <v>3</v>
      </c>
      <c r="F235" s="512" t="s">
        <v>372</v>
      </c>
      <c r="G235" s="513"/>
      <c r="H235" s="513"/>
      <c r="I235" s="513"/>
      <c r="J235" s="242"/>
      <c r="K235" s="245">
        <v>8.2</v>
      </c>
      <c r="L235" s="242"/>
      <c r="M235" s="242"/>
      <c r="N235" s="242"/>
      <c r="O235" s="242"/>
      <c r="P235" s="242"/>
      <c r="Q235" s="242"/>
      <c r="R235" s="246"/>
      <c r="T235" s="248"/>
      <c r="U235" s="242"/>
      <c r="V235" s="242"/>
      <c r="W235" s="242"/>
      <c r="X235" s="242"/>
      <c r="Y235" s="242"/>
      <c r="Z235" s="242"/>
      <c r="AA235" s="249"/>
      <c r="AT235" s="250" t="s">
        <v>153</v>
      </c>
      <c r="AU235" s="250" t="s">
        <v>98</v>
      </c>
      <c r="AV235" s="247" t="s">
        <v>98</v>
      </c>
      <c r="AW235" s="247" t="s">
        <v>33</v>
      </c>
      <c r="AX235" s="247" t="s">
        <v>77</v>
      </c>
      <c r="AY235" s="250" t="s">
        <v>138</v>
      </c>
    </row>
    <row r="236" spans="2:51" s="257" customFormat="1" ht="20.25" customHeight="1">
      <c r="B236" s="251"/>
      <c r="C236" s="252"/>
      <c r="D236" s="252"/>
      <c r="E236" s="253" t="s">
        <v>3</v>
      </c>
      <c r="F236" s="521" t="s">
        <v>157</v>
      </c>
      <c r="G236" s="522"/>
      <c r="H236" s="522"/>
      <c r="I236" s="522"/>
      <c r="J236" s="252"/>
      <c r="K236" s="255">
        <v>113.8</v>
      </c>
      <c r="L236" s="252"/>
      <c r="M236" s="252"/>
      <c r="N236" s="252"/>
      <c r="O236" s="252"/>
      <c r="P236" s="252"/>
      <c r="Q236" s="252"/>
      <c r="R236" s="256"/>
      <c r="T236" s="258"/>
      <c r="U236" s="252"/>
      <c r="V236" s="252"/>
      <c r="W236" s="252"/>
      <c r="X236" s="252"/>
      <c r="Y236" s="252"/>
      <c r="Z236" s="252"/>
      <c r="AA236" s="259"/>
      <c r="AT236" s="260" t="s">
        <v>153</v>
      </c>
      <c r="AU236" s="260" t="s">
        <v>98</v>
      </c>
      <c r="AV236" s="257" t="s">
        <v>158</v>
      </c>
      <c r="AW236" s="257" t="s">
        <v>33</v>
      </c>
      <c r="AX236" s="257" t="s">
        <v>20</v>
      </c>
      <c r="AY236" s="260" t="s">
        <v>138</v>
      </c>
    </row>
    <row r="237" spans="2:65" s="145" customFormat="1" ht="28.5" customHeight="1">
      <c r="B237" s="146"/>
      <c r="C237" s="222" t="s">
        <v>373</v>
      </c>
      <c r="D237" s="222" t="s">
        <v>139</v>
      </c>
      <c r="E237" s="223" t="s">
        <v>374</v>
      </c>
      <c r="F237" s="531" t="s">
        <v>375</v>
      </c>
      <c r="G237" s="517"/>
      <c r="H237" s="517"/>
      <c r="I237" s="517"/>
      <c r="J237" s="225" t="s">
        <v>189</v>
      </c>
      <c r="K237" s="226">
        <v>88</v>
      </c>
      <c r="L237" s="514"/>
      <c r="M237" s="515"/>
      <c r="N237" s="516">
        <f>ROUND(L237*K237,2)</f>
        <v>0</v>
      </c>
      <c r="O237" s="517"/>
      <c r="P237" s="517"/>
      <c r="Q237" s="517"/>
      <c r="R237" s="149"/>
      <c r="T237" s="227" t="s">
        <v>3</v>
      </c>
      <c r="U237" s="228" t="s">
        <v>42</v>
      </c>
      <c r="V237" s="229">
        <v>0.522</v>
      </c>
      <c r="W237" s="229">
        <f>V237*K237</f>
        <v>45.936</v>
      </c>
      <c r="X237" s="229">
        <v>0.03417</v>
      </c>
      <c r="Y237" s="229">
        <f>X237*K237</f>
        <v>3.00696</v>
      </c>
      <c r="Z237" s="229">
        <v>0</v>
      </c>
      <c r="AA237" s="230">
        <f>Z237*K237</f>
        <v>0</v>
      </c>
      <c r="AR237" s="136" t="s">
        <v>158</v>
      </c>
      <c r="AT237" s="136" t="s">
        <v>139</v>
      </c>
      <c r="AU237" s="136" t="s">
        <v>98</v>
      </c>
      <c r="AY237" s="136" t="s">
        <v>138</v>
      </c>
      <c r="BE237" s="231">
        <f>IF(U237="základní",N237,0)</f>
        <v>0</v>
      </c>
      <c r="BF237" s="231">
        <f>IF(U237="snížená",N237,0)</f>
        <v>0</v>
      </c>
      <c r="BG237" s="231">
        <f>IF(U237="zákl. přenesená",N237,0)</f>
        <v>0</v>
      </c>
      <c r="BH237" s="231">
        <f>IF(U237="sníž. přenesená",N237,0)</f>
        <v>0</v>
      </c>
      <c r="BI237" s="231">
        <f>IF(U237="nulová",N237,0)</f>
        <v>0</v>
      </c>
      <c r="BJ237" s="136" t="s">
        <v>20</v>
      </c>
      <c r="BK237" s="231">
        <f>ROUND(L237*K237,2)</f>
        <v>0</v>
      </c>
      <c r="BL237" s="136" t="s">
        <v>158</v>
      </c>
      <c r="BM237" s="136" t="s">
        <v>376</v>
      </c>
    </row>
    <row r="238" spans="2:63" s="214" customFormat="1" ht="29.25" customHeight="1">
      <c r="B238" s="210"/>
      <c r="C238" s="211"/>
      <c r="D238" s="221" t="s">
        <v>164</v>
      </c>
      <c r="E238" s="221"/>
      <c r="F238" s="221"/>
      <c r="G238" s="221"/>
      <c r="H238" s="221"/>
      <c r="I238" s="221"/>
      <c r="J238" s="221"/>
      <c r="K238" s="221"/>
      <c r="L238" s="221"/>
      <c r="M238" s="221"/>
      <c r="N238" s="529">
        <f>BK238</f>
        <v>0</v>
      </c>
      <c r="O238" s="530"/>
      <c r="P238" s="530"/>
      <c r="Q238" s="530"/>
      <c r="R238" s="213"/>
      <c r="T238" s="215"/>
      <c r="U238" s="211"/>
      <c r="V238" s="211"/>
      <c r="W238" s="216">
        <f>SUM(W239:W240)</f>
        <v>462</v>
      </c>
      <c r="X238" s="211"/>
      <c r="Y238" s="216">
        <f>SUM(Y239:Y240)</f>
        <v>0</v>
      </c>
      <c r="Z238" s="211"/>
      <c r="AA238" s="217">
        <f>SUM(AA239:AA240)</f>
        <v>0</v>
      </c>
      <c r="AR238" s="218" t="s">
        <v>20</v>
      </c>
      <c r="AT238" s="219" t="s">
        <v>76</v>
      </c>
      <c r="AU238" s="219" t="s">
        <v>20</v>
      </c>
      <c r="AY238" s="218" t="s">
        <v>138</v>
      </c>
      <c r="BK238" s="220">
        <f>SUM(BK239:BK240)</f>
        <v>0</v>
      </c>
    </row>
    <row r="239" spans="2:65" s="145" customFormat="1" ht="28.5" customHeight="1">
      <c r="B239" s="146"/>
      <c r="C239" s="222" t="s">
        <v>377</v>
      </c>
      <c r="D239" s="222" t="s">
        <v>139</v>
      </c>
      <c r="E239" s="223" t="s">
        <v>378</v>
      </c>
      <c r="F239" s="531" t="s">
        <v>379</v>
      </c>
      <c r="G239" s="517"/>
      <c r="H239" s="517"/>
      <c r="I239" s="517"/>
      <c r="J239" s="225" t="s">
        <v>177</v>
      </c>
      <c r="K239" s="226">
        <v>4620</v>
      </c>
      <c r="L239" s="514"/>
      <c r="M239" s="515"/>
      <c r="N239" s="516">
        <f>ROUND(L239*K239,2)</f>
        <v>0</v>
      </c>
      <c r="O239" s="517"/>
      <c r="P239" s="517"/>
      <c r="Q239" s="517"/>
      <c r="R239" s="149"/>
      <c r="T239" s="227" t="s">
        <v>3</v>
      </c>
      <c r="U239" s="228" t="s">
        <v>42</v>
      </c>
      <c r="V239" s="229">
        <v>0.05</v>
      </c>
      <c r="W239" s="229">
        <f>V239*K239</f>
        <v>231</v>
      </c>
      <c r="X239" s="229">
        <v>0</v>
      </c>
      <c r="Y239" s="229">
        <f>X239*K239</f>
        <v>0</v>
      </c>
      <c r="Z239" s="229">
        <v>0</v>
      </c>
      <c r="AA239" s="230">
        <f>Z239*K239</f>
        <v>0</v>
      </c>
      <c r="AR239" s="136" t="s">
        <v>158</v>
      </c>
      <c r="AT239" s="136" t="s">
        <v>139</v>
      </c>
      <c r="AU239" s="136" t="s">
        <v>98</v>
      </c>
      <c r="AY239" s="136" t="s">
        <v>138</v>
      </c>
      <c r="BE239" s="231">
        <f>IF(U239="základní",N239,0)</f>
        <v>0</v>
      </c>
      <c r="BF239" s="231">
        <f>IF(U239="snížená",N239,0)</f>
        <v>0</v>
      </c>
      <c r="BG239" s="231">
        <f>IF(U239="zákl. přenesená",N239,0)</f>
        <v>0</v>
      </c>
      <c r="BH239" s="231">
        <f>IF(U239="sníž. přenesená",N239,0)</f>
        <v>0</v>
      </c>
      <c r="BI239" s="231">
        <f>IF(U239="nulová",N239,0)</f>
        <v>0</v>
      </c>
      <c r="BJ239" s="136" t="s">
        <v>20</v>
      </c>
      <c r="BK239" s="231">
        <f>ROUND(L239*K239,2)</f>
        <v>0</v>
      </c>
      <c r="BL239" s="136" t="s">
        <v>158</v>
      </c>
      <c r="BM239" s="136" t="s">
        <v>380</v>
      </c>
    </row>
    <row r="240" spans="2:65" s="145" customFormat="1" ht="28.5" customHeight="1">
      <c r="B240" s="146"/>
      <c r="C240" s="222" t="s">
        <v>381</v>
      </c>
      <c r="D240" s="222" t="s">
        <v>139</v>
      </c>
      <c r="E240" s="223" t="s">
        <v>382</v>
      </c>
      <c r="F240" s="531" t="s">
        <v>383</v>
      </c>
      <c r="G240" s="517"/>
      <c r="H240" s="517"/>
      <c r="I240" s="517"/>
      <c r="J240" s="225" t="s">
        <v>177</v>
      </c>
      <c r="K240" s="226">
        <v>4620</v>
      </c>
      <c r="L240" s="514"/>
      <c r="M240" s="515"/>
      <c r="N240" s="516">
        <f>ROUND(L240*K240,2)</f>
        <v>0</v>
      </c>
      <c r="O240" s="517"/>
      <c r="P240" s="517"/>
      <c r="Q240" s="517"/>
      <c r="R240" s="149"/>
      <c r="T240" s="227" t="s">
        <v>3</v>
      </c>
      <c r="U240" s="228" t="s">
        <v>42</v>
      </c>
      <c r="V240" s="229">
        <v>0.05</v>
      </c>
      <c r="W240" s="229">
        <f>V240*K240</f>
        <v>231</v>
      </c>
      <c r="X240" s="229">
        <v>0</v>
      </c>
      <c r="Y240" s="229">
        <f>X240*K240</f>
        <v>0</v>
      </c>
      <c r="Z240" s="229">
        <v>0</v>
      </c>
      <c r="AA240" s="230">
        <f>Z240*K240</f>
        <v>0</v>
      </c>
      <c r="AR240" s="136" t="s">
        <v>158</v>
      </c>
      <c r="AT240" s="136" t="s">
        <v>139</v>
      </c>
      <c r="AU240" s="136" t="s">
        <v>98</v>
      </c>
      <c r="AY240" s="136" t="s">
        <v>138</v>
      </c>
      <c r="BE240" s="231">
        <f>IF(U240="základní",N240,0)</f>
        <v>0</v>
      </c>
      <c r="BF240" s="231">
        <f>IF(U240="snížená",N240,0)</f>
        <v>0</v>
      </c>
      <c r="BG240" s="231">
        <f>IF(U240="zákl. přenesená",N240,0)</f>
        <v>0</v>
      </c>
      <c r="BH240" s="231">
        <f>IF(U240="sníž. přenesená",N240,0)</f>
        <v>0</v>
      </c>
      <c r="BI240" s="231">
        <f>IF(U240="nulová",N240,0)</f>
        <v>0</v>
      </c>
      <c r="BJ240" s="136" t="s">
        <v>20</v>
      </c>
      <c r="BK240" s="231">
        <f>ROUND(L240*K240,2)</f>
        <v>0</v>
      </c>
      <c r="BL240" s="136" t="s">
        <v>158</v>
      </c>
      <c r="BM240" s="136" t="s">
        <v>384</v>
      </c>
    </row>
    <row r="241" spans="2:63" s="214" customFormat="1" ht="29.25" customHeight="1">
      <c r="B241" s="210"/>
      <c r="C241" s="211"/>
      <c r="D241" s="221" t="s">
        <v>165</v>
      </c>
      <c r="E241" s="221"/>
      <c r="F241" s="221"/>
      <c r="G241" s="221"/>
      <c r="H241" s="221"/>
      <c r="I241" s="221"/>
      <c r="J241" s="221"/>
      <c r="K241" s="221"/>
      <c r="L241" s="221"/>
      <c r="M241" s="221"/>
      <c r="N241" s="529">
        <f>BK241</f>
        <v>0</v>
      </c>
      <c r="O241" s="530"/>
      <c r="P241" s="530"/>
      <c r="Q241" s="530"/>
      <c r="R241" s="213"/>
      <c r="T241" s="215"/>
      <c r="U241" s="211"/>
      <c r="V241" s="211"/>
      <c r="W241" s="216">
        <f>SUM(W242:W272)</f>
        <v>2441.32</v>
      </c>
      <c r="X241" s="211"/>
      <c r="Y241" s="216">
        <f>SUM(Y242:Y272)</f>
        <v>1140.4357</v>
      </c>
      <c r="Z241" s="211"/>
      <c r="AA241" s="217">
        <f>SUM(AA242:AA272)</f>
        <v>0</v>
      </c>
      <c r="AR241" s="218" t="s">
        <v>20</v>
      </c>
      <c r="AT241" s="219" t="s">
        <v>76</v>
      </c>
      <c r="AU241" s="219" t="s">
        <v>20</v>
      </c>
      <c r="AY241" s="218" t="s">
        <v>138</v>
      </c>
      <c r="BK241" s="220">
        <f>SUM(BK242:BK272)</f>
        <v>0</v>
      </c>
    </row>
    <row r="242" spans="2:65" s="145" customFormat="1" ht="20.25" customHeight="1">
      <c r="B242" s="146"/>
      <c r="C242" s="222" t="s">
        <v>385</v>
      </c>
      <c r="D242" s="222" t="s">
        <v>139</v>
      </c>
      <c r="E242" s="223" t="s">
        <v>386</v>
      </c>
      <c r="F242" s="531" t="s">
        <v>387</v>
      </c>
      <c r="G242" s="517"/>
      <c r="H242" s="517"/>
      <c r="I242" s="517"/>
      <c r="J242" s="225" t="s">
        <v>177</v>
      </c>
      <c r="K242" s="226">
        <v>274</v>
      </c>
      <c r="L242" s="514"/>
      <c r="M242" s="515"/>
      <c r="N242" s="516">
        <f>ROUND(L242*K242,2)</f>
        <v>0</v>
      </c>
      <c r="O242" s="517"/>
      <c r="P242" s="517"/>
      <c r="Q242" s="517"/>
      <c r="R242" s="149"/>
      <c r="T242" s="227" t="s">
        <v>3</v>
      </c>
      <c r="U242" s="228" t="s">
        <v>42</v>
      </c>
      <c r="V242" s="229">
        <v>0.026</v>
      </c>
      <c r="W242" s="229">
        <f>V242*K242</f>
        <v>7.124</v>
      </c>
      <c r="X242" s="229">
        <v>0</v>
      </c>
      <c r="Y242" s="229">
        <f>X242*K242</f>
        <v>0</v>
      </c>
      <c r="Z242" s="229">
        <v>0</v>
      </c>
      <c r="AA242" s="230">
        <f>Z242*K242</f>
        <v>0</v>
      </c>
      <c r="AR242" s="136" t="s">
        <v>158</v>
      </c>
      <c r="AT242" s="136" t="s">
        <v>139</v>
      </c>
      <c r="AU242" s="136" t="s">
        <v>98</v>
      </c>
      <c r="AY242" s="136" t="s">
        <v>138</v>
      </c>
      <c r="BE242" s="231">
        <f>IF(U242="základní",N242,0)</f>
        <v>0</v>
      </c>
      <c r="BF242" s="231">
        <f>IF(U242="snížená",N242,0)</f>
        <v>0</v>
      </c>
      <c r="BG242" s="231">
        <f>IF(U242="zákl. přenesená",N242,0)</f>
        <v>0</v>
      </c>
      <c r="BH242" s="231">
        <f>IF(U242="sníž. přenesená",N242,0)</f>
        <v>0</v>
      </c>
      <c r="BI242" s="231">
        <f>IF(U242="nulová",N242,0)</f>
        <v>0</v>
      </c>
      <c r="BJ242" s="136" t="s">
        <v>20</v>
      </c>
      <c r="BK242" s="231">
        <f>ROUND(L242*K242,2)</f>
        <v>0</v>
      </c>
      <c r="BL242" s="136" t="s">
        <v>158</v>
      </c>
      <c r="BM242" s="136" t="s">
        <v>388</v>
      </c>
    </row>
    <row r="243" spans="2:51" s="237" customFormat="1" ht="20.25" customHeight="1">
      <c r="B243" s="232"/>
      <c r="C243" s="233"/>
      <c r="D243" s="233"/>
      <c r="E243" s="234" t="s">
        <v>3</v>
      </c>
      <c r="F243" s="509" t="s">
        <v>293</v>
      </c>
      <c r="G243" s="510"/>
      <c r="H243" s="510"/>
      <c r="I243" s="510"/>
      <c r="J243" s="233"/>
      <c r="K243" s="234" t="s">
        <v>3</v>
      </c>
      <c r="L243" s="233"/>
      <c r="M243" s="233"/>
      <c r="N243" s="233"/>
      <c r="O243" s="233"/>
      <c r="P243" s="233"/>
      <c r="Q243" s="233"/>
      <c r="R243" s="236"/>
      <c r="T243" s="238"/>
      <c r="U243" s="233"/>
      <c r="V243" s="233"/>
      <c r="W243" s="233"/>
      <c r="X243" s="233"/>
      <c r="Y243" s="233"/>
      <c r="Z243" s="233"/>
      <c r="AA243" s="239"/>
      <c r="AT243" s="240" t="s">
        <v>153</v>
      </c>
      <c r="AU243" s="240" t="s">
        <v>98</v>
      </c>
      <c r="AV243" s="237" t="s">
        <v>20</v>
      </c>
      <c r="AW243" s="237" t="s">
        <v>33</v>
      </c>
      <c r="AX243" s="237" t="s">
        <v>77</v>
      </c>
      <c r="AY243" s="240" t="s">
        <v>138</v>
      </c>
    </row>
    <row r="244" spans="2:51" s="247" customFormat="1" ht="20.25" customHeight="1">
      <c r="B244" s="241"/>
      <c r="C244" s="242"/>
      <c r="D244" s="242"/>
      <c r="E244" s="243" t="s">
        <v>3</v>
      </c>
      <c r="F244" s="512" t="s">
        <v>256</v>
      </c>
      <c r="G244" s="513"/>
      <c r="H244" s="513"/>
      <c r="I244" s="513"/>
      <c r="J244" s="242"/>
      <c r="K244" s="245">
        <v>274</v>
      </c>
      <c r="L244" s="242"/>
      <c r="M244" s="242"/>
      <c r="N244" s="242"/>
      <c r="O244" s="242"/>
      <c r="P244" s="242"/>
      <c r="Q244" s="242"/>
      <c r="R244" s="246"/>
      <c r="T244" s="248"/>
      <c r="U244" s="242"/>
      <c r="V244" s="242"/>
      <c r="W244" s="242"/>
      <c r="X244" s="242"/>
      <c r="Y244" s="242"/>
      <c r="Z244" s="242"/>
      <c r="AA244" s="249"/>
      <c r="AT244" s="250" t="s">
        <v>153</v>
      </c>
      <c r="AU244" s="250" t="s">
        <v>98</v>
      </c>
      <c r="AV244" s="247" t="s">
        <v>98</v>
      </c>
      <c r="AW244" s="247" t="s">
        <v>33</v>
      </c>
      <c r="AX244" s="247" t="s">
        <v>77</v>
      </c>
      <c r="AY244" s="250" t="s">
        <v>138</v>
      </c>
    </row>
    <row r="245" spans="2:51" s="257" customFormat="1" ht="20.25" customHeight="1">
      <c r="B245" s="251"/>
      <c r="C245" s="252"/>
      <c r="D245" s="252"/>
      <c r="E245" s="253" t="s">
        <v>3</v>
      </c>
      <c r="F245" s="521" t="s">
        <v>157</v>
      </c>
      <c r="G245" s="522"/>
      <c r="H245" s="522"/>
      <c r="I245" s="522"/>
      <c r="J245" s="252"/>
      <c r="K245" s="255">
        <v>274</v>
      </c>
      <c r="L245" s="252"/>
      <c r="M245" s="252"/>
      <c r="N245" s="252"/>
      <c r="O245" s="252"/>
      <c r="P245" s="252"/>
      <c r="Q245" s="252"/>
      <c r="R245" s="256"/>
      <c r="T245" s="258"/>
      <c r="U245" s="252"/>
      <c r="V245" s="252"/>
      <c r="W245" s="252"/>
      <c r="X245" s="252"/>
      <c r="Y245" s="252"/>
      <c r="Z245" s="252"/>
      <c r="AA245" s="259"/>
      <c r="AT245" s="260" t="s">
        <v>153</v>
      </c>
      <c r="AU245" s="260" t="s">
        <v>98</v>
      </c>
      <c r="AV245" s="257" t="s">
        <v>158</v>
      </c>
      <c r="AW245" s="257" t="s">
        <v>33</v>
      </c>
      <c r="AX245" s="257" t="s">
        <v>20</v>
      </c>
      <c r="AY245" s="260" t="s">
        <v>138</v>
      </c>
    </row>
    <row r="246" spans="2:65" s="145" customFormat="1" ht="20.25" customHeight="1">
      <c r="B246" s="146"/>
      <c r="C246" s="222" t="s">
        <v>389</v>
      </c>
      <c r="D246" s="222" t="s">
        <v>139</v>
      </c>
      <c r="E246" s="223" t="s">
        <v>390</v>
      </c>
      <c r="F246" s="531" t="s">
        <v>391</v>
      </c>
      <c r="G246" s="517"/>
      <c r="H246" s="517"/>
      <c r="I246" s="517"/>
      <c r="J246" s="225" t="s">
        <v>177</v>
      </c>
      <c r="K246" s="226">
        <v>680</v>
      </c>
      <c r="L246" s="514"/>
      <c r="M246" s="515"/>
      <c r="N246" s="516">
        <f>ROUND(L246*K246,2)</f>
        <v>0</v>
      </c>
      <c r="O246" s="517"/>
      <c r="P246" s="517"/>
      <c r="Q246" s="517"/>
      <c r="R246" s="149"/>
      <c r="T246" s="227" t="s">
        <v>3</v>
      </c>
      <c r="U246" s="228" t="s">
        <v>42</v>
      </c>
      <c r="V246" s="229">
        <v>0.029</v>
      </c>
      <c r="W246" s="229">
        <f>V246*K246</f>
        <v>19.720000000000002</v>
      </c>
      <c r="X246" s="229">
        <v>0</v>
      </c>
      <c r="Y246" s="229">
        <f>X246*K246</f>
        <v>0</v>
      </c>
      <c r="Z246" s="229">
        <v>0</v>
      </c>
      <c r="AA246" s="230">
        <f>Z246*K246</f>
        <v>0</v>
      </c>
      <c r="AR246" s="136" t="s">
        <v>158</v>
      </c>
      <c r="AT246" s="136" t="s">
        <v>139</v>
      </c>
      <c r="AU246" s="136" t="s">
        <v>98</v>
      </c>
      <c r="AY246" s="136" t="s">
        <v>138</v>
      </c>
      <c r="BE246" s="231">
        <f>IF(U246="základní",N246,0)</f>
        <v>0</v>
      </c>
      <c r="BF246" s="231">
        <f>IF(U246="snížená",N246,0)</f>
        <v>0</v>
      </c>
      <c r="BG246" s="231">
        <f>IF(U246="zákl. přenesená",N246,0)</f>
        <v>0</v>
      </c>
      <c r="BH246" s="231">
        <f>IF(U246="sníž. přenesená",N246,0)</f>
        <v>0</v>
      </c>
      <c r="BI246" s="231">
        <f>IF(U246="nulová",N246,0)</f>
        <v>0</v>
      </c>
      <c r="BJ246" s="136" t="s">
        <v>20</v>
      </c>
      <c r="BK246" s="231">
        <f>ROUND(L246*K246,2)</f>
        <v>0</v>
      </c>
      <c r="BL246" s="136" t="s">
        <v>158</v>
      </c>
      <c r="BM246" s="136" t="s">
        <v>392</v>
      </c>
    </row>
    <row r="247" spans="2:65" s="145" customFormat="1" ht="28.5" customHeight="1">
      <c r="B247" s="146"/>
      <c r="C247" s="222" t="s">
        <v>393</v>
      </c>
      <c r="D247" s="222" t="s">
        <v>139</v>
      </c>
      <c r="E247" s="223" t="s">
        <v>394</v>
      </c>
      <c r="F247" s="531" t="s">
        <v>395</v>
      </c>
      <c r="G247" s="517"/>
      <c r="H247" s="517"/>
      <c r="I247" s="517"/>
      <c r="J247" s="225" t="s">
        <v>177</v>
      </c>
      <c r="K247" s="226">
        <v>602</v>
      </c>
      <c r="L247" s="514"/>
      <c r="M247" s="515"/>
      <c r="N247" s="516">
        <f>ROUND(L247*K247,2)</f>
        <v>0</v>
      </c>
      <c r="O247" s="517"/>
      <c r="P247" s="517"/>
      <c r="Q247" s="517"/>
      <c r="R247" s="149"/>
      <c r="T247" s="227" t="s">
        <v>3</v>
      </c>
      <c r="U247" s="228" t="s">
        <v>42</v>
      </c>
      <c r="V247" s="229">
        <v>0.028</v>
      </c>
      <c r="W247" s="229">
        <f>V247*K247</f>
        <v>16.856</v>
      </c>
      <c r="X247" s="229">
        <v>0</v>
      </c>
      <c r="Y247" s="229">
        <f>X247*K247</f>
        <v>0</v>
      </c>
      <c r="Z247" s="229">
        <v>0</v>
      </c>
      <c r="AA247" s="230">
        <f>Z247*K247</f>
        <v>0</v>
      </c>
      <c r="AR247" s="136" t="s">
        <v>158</v>
      </c>
      <c r="AT247" s="136" t="s">
        <v>139</v>
      </c>
      <c r="AU247" s="136" t="s">
        <v>98</v>
      </c>
      <c r="AY247" s="136" t="s">
        <v>138</v>
      </c>
      <c r="BE247" s="231">
        <f>IF(U247="základní",N247,0)</f>
        <v>0</v>
      </c>
      <c r="BF247" s="231">
        <f>IF(U247="snížená",N247,0)</f>
        <v>0</v>
      </c>
      <c r="BG247" s="231">
        <f>IF(U247="zákl. přenesená",N247,0)</f>
        <v>0</v>
      </c>
      <c r="BH247" s="231">
        <f>IF(U247="sníž. přenesená",N247,0)</f>
        <v>0</v>
      </c>
      <c r="BI247" s="231">
        <f>IF(U247="nulová",N247,0)</f>
        <v>0</v>
      </c>
      <c r="BJ247" s="136" t="s">
        <v>20</v>
      </c>
      <c r="BK247" s="231">
        <f>ROUND(L247*K247,2)</f>
        <v>0</v>
      </c>
      <c r="BL247" s="136" t="s">
        <v>158</v>
      </c>
      <c r="BM247" s="136" t="s">
        <v>396</v>
      </c>
    </row>
    <row r="248" spans="2:65" s="145" customFormat="1" ht="39.75" customHeight="1">
      <c r="B248" s="146"/>
      <c r="C248" s="222" t="s">
        <v>397</v>
      </c>
      <c r="D248" s="222" t="s">
        <v>139</v>
      </c>
      <c r="E248" s="223" t="s">
        <v>398</v>
      </c>
      <c r="F248" s="531" t="s">
        <v>399</v>
      </c>
      <c r="G248" s="517"/>
      <c r="H248" s="517"/>
      <c r="I248" s="517"/>
      <c r="J248" s="225" t="s">
        <v>177</v>
      </c>
      <c r="K248" s="226">
        <v>602</v>
      </c>
      <c r="L248" s="514"/>
      <c r="M248" s="515"/>
      <c r="N248" s="516">
        <f>ROUND(L248*K248,2)</f>
        <v>0</v>
      </c>
      <c r="O248" s="517"/>
      <c r="P248" s="517"/>
      <c r="Q248" s="517"/>
      <c r="R248" s="149"/>
      <c r="T248" s="227" t="s">
        <v>3</v>
      </c>
      <c r="U248" s="228" t="s">
        <v>42</v>
      </c>
      <c r="V248" s="229">
        <v>0.021</v>
      </c>
      <c r="W248" s="229">
        <f>V248*K248</f>
        <v>12.642000000000001</v>
      </c>
      <c r="X248" s="229">
        <v>0</v>
      </c>
      <c r="Y248" s="229">
        <f>X248*K248</f>
        <v>0</v>
      </c>
      <c r="Z248" s="229">
        <v>0</v>
      </c>
      <c r="AA248" s="230">
        <f>Z248*K248</f>
        <v>0</v>
      </c>
      <c r="AR248" s="136" t="s">
        <v>158</v>
      </c>
      <c r="AT248" s="136" t="s">
        <v>139</v>
      </c>
      <c r="AU248" s="136" t="s">
        <v>98</v>
      </c>
      <c r="AY248" s="136" t="s">
        <v>138</v>
      </c>
      <c r="BE248" s="231">
        <f>IF(U248="základní",N248,0)</f>
        <v>0</v>
      </c>
      <c r="BF248" s="231">
        <f>IF(U248="snížená",N248,0)</f>
        <v>0</v>
      </c>
      <c r="BG248" s="231">
        <f>IF(U248="zákl. přenesená",N248,0)</f>
        <v>0</v>
      </c>
      <c r="BH248" s="231">
        <f>IF(U248="sníž. přenesená",N248,0)</f>
        <v>0</v>
      </c>
      <c r="BI248" s="231">
        <f>IF(U248="nulová",N248,0)</f>
        <v>0</v>
      </c>
      <c r="BJ248" s="136" t="s">
        <v>20</v>
      </c>
      <c r="BK248" s="231">
        <f>ROUND(L248*K248,2)</f>
        <v>0</v>
      </c>
      <c r="BL248" s="136" t="s">
        <v>158</v>
      </c>
      <c r="BM248" s="136" t="s">
        <v>400</v>
      </c>
    </row>
    <row r="249" spans="2:65" s="145" customFormat="1" ht="28.5" customHeight="1">
      <c r="B249" s="146"/>
      <c r="C249" s="222" t="s">
        <v>401</v>
      </c>
      <c r="D249" s="222" t="s">
        <v>139</v>
      </c>
      <c r="E249" s="223" t="s">
        <v>402</v>
      </c>
      <c r="F249" s="531" t="s">
        <v>403</v>
      </c>
      <c r="G249" s="517"/>
      <c r="H249" s="517"/>
      <c r="I249" s="517"/>
      <c r="J249" s="225" t="s">
        <v>177</v>
      </c>
      <c r="K249" s="226">
        <v>602</v>
      </c>
      <c r="L249" s="514"/>
      <c r="M249" s="515"/>
      <c r="N249" s="516">
        <f>ROUND(L249*K249,2)</f>
        <v>0</v>
      </c>
      <c r="O249" s="517"/>
      <c r="P249" s="517"/>
      <c r="Q249" s="517"/>
      <c r="R249" s="149"/>
      <c r="T249" s="227" t="s">
        <v>3</v>
      </c>
      <c r="U249" s="228" t="s">
        <v>42</v>
      </c>
      <c r="V249" s="229">
        <v>0.004</v>
      </c>
      <c r="W249" s="229">
        <f>V249*K249</f>
        <v>2.408</v>
      </c>
      <c r="X249" s="229">
        <v>0.00601</v>
      </c>
      <c r="Y249" s="229">
        <f>X249*K249</f>
        <v>3.61802</v>
      </c>
      <c r="Z249" s="229">
        <v>0</v>
      </c>
      <c r="AA249" s="230">
        <f>Z249*K249</f>
        <v>0</v>
      </c>
      <c r="AR249" s="136" t="s">
        <v>158</v>
      </c>
      <c r="AT249" s="136" t="s">
        <v>139</v>
      </c>
      <c r="AU249" s="136" t="s">
        <v>98</v>
      </c>
      <c r="AY249" s="136" t="s">
        <v>138</v>
      </c>
      <c r="BE249" s="231">
        <f>IF(U249="základní",N249,0)</f>
        <v>0</v>
      </c>
      <c r="BF249" s="231">
        <f>IF(U249="snížená",N249,0)</f>
        <v>0</v>
      </c>
      <c r="BG249" s="231">
        <f>IF(U249="zákl. přenesená",N249,0)</f>
        <v>0</v>
      </c>
      <c r="BH249" s="231">
        <f>IF(U249="sníž. přenesená",N249,0)</f>
        <v>0</v>
      </c>
      <c r="BI249" s="231">
        <f>IF(U249="nulová",N249,0)</f>
        <v>0</v>
      </c>
      <c r="BJ249" s="136" t="s">
        <v>20</v>
      </c>
      <c r="BK249" s="231">
        <f>ROUND(L249*K249,2)</f>
        <v>0</v>
      </c>
      <c r="BL249" s="136" t="s">
        <v>158</v>
      </c>
      <c r="BM249" s="136" t="s">
        <v>404</v>
      </c>
    </row>
    <row r="250" spans="2:65" s="145" customFormat="1" ht="28.5" customHeight="1">
      <c r="B250" s="146"/>
      <c r="C250" s="222" t="s">
        <v>405</v>
      </c>
      <c r="D250" s="222" t="s">
        <v>139</v>
      </c>
      <c r="E250" s="223" t="s">
        <v>406</v>
      </c>
      <c r="F250" s="531" t="s">
        <v>407</v>
      </c>
      <c r="G250" s="517"/>
      <c r="H250" s="517"/>
      <c r="I250" s="517"/>
      <c r="J250" s="225" t="s">
        <v>177</v>
      </c>
      <c r="K250" s="226">
        <v>618</v>
      </c>
      <c r="L250" s="514"/>
      <c r="M250" s="515"/>
      <c r="N250" s="516">
        <f>ROUND(L250*K250,2)</f>
        <v>0</v>
      </c>
      <c r="O250" s="517"/>
      <c r="P250" s="517"/>
      <c r="Q250" s="517"/>
      <c r="R250" s="149"/>
      <c r="T250" s="227" t="s">
        <v>3</v>
      </c>
      <c r="U250" s="228" t="s">
        <v>42</v>
      </c>
      <c r="V250" s="229">
        <v>0.002</v>
      </c>
      <c r="W250" s="229">
        <f>V250*K250</f>
        <v>1.236</v>
      </c>
      <c r="X250" s="229">
        <v>0.00061</v>
      </c>
      <c r="Y250" s="229">
        <f>X250*K250</f>
        <v>0.37698</v>
      </c>
      <c r="Z250" s="229">
        <v>0</v>
      </c>
      <c r="AA250" s="230">
        <f>Z250*K250</f>
        <v>0</v>
      </c>
      <c r="AR250" s="136" t="s">
        <v>158</v>
      </c>
      <c r="AT250" s="136" t="s">
        <v>139</v>
      </c>
      <c r="AU250" s="136" t="s">
        <v>98</v>
      </c>
      <c r="AY250" s="136" t="s">
        <v>138</v>
      </c>
      <c r="BE250" s="231">
        <f>IF(U250="základní",N250,0)</f>
        <v>0</v>
      </c>
      <c r="BF250" s="231">
        <f>IF(U250="snížená",N250,0)</f>
        <v>0</v>
      </c>
      <c r="BG250" s="231">
        <f>IF(U250="zákl. přenesená",N250,0)</f>
        <v>0</v>
      </c>
      <c r="BH250" s="231">
        <f>IF(U250="sníž. přenesená",N250,0)</f>
        <v>0</v>
      </c>
      <c r="BI250" s="231">
        <f>IF(U250="nulová",N250,0)</f>
        <v>0</v>
      </c>
      <c r="BJ250" s="136" t="s">
        <v>20</v>
      </c>
      <c r="BK250" s="231">
        <f>ROUND(L250*K250,2)</f>
        <v>0</v>
      </c>
      <c r="BL250" s="136" t="s">
        <v>158</v>
      </c>
      <c r="BM250" s="136" t="s">
        <v>408</v>
      </c>
    </row>
    <row r="251" spans="2:51" s="247" customFormat="1" ht="20.25" customHeight="1">
      <c r="B251" s="241"/>
      <c r="C251" s="242"/>
      <c r="D251" s="242"/>
      <c r="E251" s="243" t="s">
        <v>3</v>
      </c>
      <c r="F251" s="559" t="s">
        <v>409</v>
      </c>
      <c r="G251" s="513"/>
      <c r="H251" s="513"/>
      <c r="I251" s="513"/>
      <c r="J251" s="242"/>
      <c r="K251" s="245">
        <v>602</v>
      </c>
      <c r="L251" s="242"/>
      <c r="M251" s="242"/>
      <c r="N251" s="242"/>
      <c r="O251" s="242"/>
      <c r="P251" s="242"/>
      <c r="Q251" s="242"/>
      <c r="R251" s="246"/>
      <c r="T251" s="248"/>
      <c r="U251" s="242"/>
      <c r="V251" s="242"/>
      <c r="W251" s="242"/>
      <c r="X251" s="242"/>
      <c r="Y251" s="242"/>
      <c r="Z251" s="242"/>
      <c r="AA251" s="249"/>
      <c r="AT251" s="250" t="s">
        <v>153</v>
      </c>
      <c r="AU251" s="250" t="s">
        <v>98</v>
      </c>
      <c r="AV251" s="247" t="s">
        <v>98</v>
      </c>
      <c r="AW251" s="247" t="s">
        <v>33</v>
      </c>
      <c r="AX251" s="247" t="s">
        <v>77</v>
      </c>
      <c r="AY251" s="250" t="s">
        <v>138</v>
      </c>
    </row>
    <row r="252" spans="2:51" s="247" customFormat="1" ht="20.25" customHeight="1">
      <c r="B252" s="241"/>
      <c r="C252" s="242"/>
      <c r="D252" s="242"/>
      <c r="E252" s="243" t="s">
        <v>3</v>
      </c>
      <c r="F252" s="512" t="s">
        <v>410</v>
      </c>
      <c r="G252" s="513"/>
      <c r="H252" s="513"/>
      <c r="I252" s="513"/>
      <c r="J252" s="242"/>
      <c r="K252" s="245">
        <v>16</v>
      </c>
      <c r="L252" s="242"/>
      <c r="M252" s="242"/>
      <c r="N252" s="242"/>
      <c r="O252" s="242"/>
      <c r="P252" s="242"/>
      <c r="Q252" s="242"/>
      <c r="R252" s="246"/>
      <c r="T252" s="248"/>
      <c r="U252" s="242"/>
      <c r="V252" s="242"/>
      <c r="W252" s="242"/>
      <c r="X252" s="242"/>
      <c r="Y252" s="242"/>
      <c r="Z252" s="242"/>
      <c r="AA252" s="249"/>
      <c r="AT252" s="250" t="s">
        <v>153</v>
      </c>
      <c r="AU252" s="250" t="s">
        <v>98</v>
      </c>
      <c r="AV252" s="247" t="s">
        <v>98</v>
      </c>
      <c r="AW252" s="247" t="s">
        <v>33</v>
      </c>
      <c r="AX252" s="247" t="s">
        <v>77</v>
      </c>
      <c r="AY252" s="250" t="s">
        <v>138</v>
      </c>
    </row>
    <row r="253" spans="2:51" s="257" customFormat="1" ht="20.25" customHeight="1">
      <c r="B253" s="251"/>
      <c r="C253" s="252"/>
      <c r="D253" s="252"/>
      <c r="E253" s="253" t="s">
        <v>3</v>
      </c>
      <c r="F253" s="521" t="s">
        <v>157</v>
      </c>
      <c r="G253" s="522"/>
      <c r="H253" s="522"/>
      <c r="I253" s="522"/>
      <c r="J253" s="252"/>
      <c r="K253" s="255">
        <v>618</v>
      </c>
      <c r="L253" s="252"/>
      <c r="M253" s="252"/>
      <c r="N253" s="252"/>
      <c r="O253" s="252"/>
      <c r="P253" s="252"/>
      <c r="Q253" s="252"/>
      <c r="R253" s="256"/>
      <c r="T253" s="258"/>
      <c r="U253" s="252"/>
      <c r="V253" s="252"/>
      <c r="W253" s="252"/>
      <c r="X253" s="252"/>
      <c r="Y253" s="252"/>
      <c r="Z253" s="252"/>
      <c r="AA253" s="259"/>
      <c r="AT253" s="260" t="s">
        <v>153</v>
      </c>
      <c r="AU253" s="260" t="s">
        <v>98</v>
      </c>
      <c r="AV253" s="257" t="s">
        <v>158</v>
      </c>
      <c r="AW253" s="257" t="s">
        <v>33</v>
      </c>
      <c r="AX253" s="257" t="s">
        <v>20</v>
      </c>
      <c r="AY253" s="260" t="s">
        <v>138</v>
      </c>
    </row>
    <row r="254" spans="2:65" s="145" customFormat="1" ht="39.75" customHeight="1">
      <c r="B254" s="146"/>
      <c r="C254" s="222" t="s">
        <v>411</v>
      </c>
      <c r="D254" s="222" t="s">
        <v>139</v>
      </c>
      <c r="E254" s="223" t="s">
        <v>412</v>
      </c>
      <c r="F254" s="531" t="s">
        <v>413</v>
      </c>
      <c r="G254" s="517"/>
      <c r="H254" s="517"/>
      <c r="I254" s="517"/>
      <c r="J254" s="225" t="s">
        <v>177</v>
      </c>
      <c r="K254" s="226">
        <v>618</v>
      </c>
      <c r="L254" s="514"/>
      <c r="M254" s="515"/>
      <c r="N254" s="516">
        <f>ROUND(L254*K254,2)</f>
        <v>0</v>
      </c>
      <c r="O254" s="517"/>
      <c r="P254" s="517"/>
      <c r="Q254" s="517"/>
      <c r="R254" s="149"/>
      <c r="T254" s="227" t="s">
        <v>3</v>
      </c>
      <c r="U254" s="228" t="s">
        <v>42</v>
      </c>
      <c r="V254" s="229">
        <v>0.013</v>
      </c>
      <c r="W254" s="229">
        <f>V254*K254</f>
        <v>8.033999999999999</v>
      </c>
      <c r="X254" s="229">
        <v>0</v>
      </c>
      <c r="Y254" s="229">
        <f>X254*K254</f>
        <v>0</v>
      </c>
      <c r="Z254" s="229">
        <v>0</v>
      </c>
      <c r="AA254" s="230">
        <f>Z254*K254</f>
        <v>0</v>
      </c>
      <c r="AR254" s="136" t="s">
        <v>158</v>
      </c>
      <c r="AT254" s="136" t="s">
        <v>139</v>
      </c>
      <c r="AU254" s="136" t="s">
        <v>98</v>
      </c>
      <c r="AY254" s="136" t="s">
        <v>138</v>
      </c>
      <c r="BE254" s="231">
        <f>IF(U254="základní",N254,0)</f>
        <v>0</v>
      </c>
      <c r="BF254" s="231">
        <f>IF(U254="snížená",N254,0)</f>
        <v>0</v>
      </c>
      <c r="BG254" s="231">
        <f>IF(U254="zákl. přenesená",N254,0)</f>
        <v>0</v>
      </c>
      <c r="BH254" s="231">
        <f>IF(U254="sníž. přenesená",N254,0)</f>
        <v>0</v>
      </c>
      <c r="BI254" s="231">
        <f>IF(U254="nulová",N254,0)</f>
        <v>0</v>
      </c>
      <c r="BJ254" s="136" t="s">
        <v>20</v>
      </c>
      <c r="BK254" s="231">
        <f>ROUND(L254*K254,2)</f>
        <v>0</v>
      </c>
      <c r="BL254" s="136" t="s">
        <v>158</v>
      </c>
      <c r="BM254" s="136" t="s">
        <v>414</v>
      </c>
    </row>
    <row r="255" spans="2:51" s="247" customFormat="1" ht="20.25" customHeight="1">
      <c r="B255" s="241"/>
      <c r="C255" s="242"/>
      <c r="D255" s="242"/>
      <c r="E255" s="243" t="s">
        <v>3</v>
      </c>
      <c r="F255" s="559" t="s">
        <v>409</v>
      </c>
      <c r="G255" s="513"/>
      <c r="H255" s="513"/>
      <c r="I255" s="513"/>
      <c r="J255" s="242"/>
      <c r="K255" s="245">
        <v>602</v>
      </c>
      <c r="L255" s="242"/>
      <c r="M255" s="242"/>
      <c r="N255" s="242"/>
      <c r="O255" s="242"/>
      <c r="P255" s="242"/>
      <c r="Q255" s="242"/>
      <c r="R255" s="246"/>
      <c r="T255" s="248"/>
      <c r="U255" s="242"/>
      <c r="V255" s="242"/>
      <c r="W255" s="242"/>
      <c r="X255" s="242"/>
      <c r="Y255" s="242"/>
      <c r="Z255" s="242"/>
      <c r="AA255" s="249"/>
      <c r="AT255" s="250" t="s">
        <v>153</v>
      </c>
      <c r="AU255" s="250" t="s">
        <v>98</v>
      </c>
      <c r="AV255" s="247" t="s">
        <v>98</v>
      </c>
      <c r="AW255" s="247" t="s">
        <v>33</v>
      </c>
      <c r="AX255" s="247" t="s">
        <v>77</v>
      </c>
      <c r="AY255" s="250" t="s">
        <v>138</v>
      </c>
    </row>
    <row r="256" spans="2:51" s="247" customFormat="1" ht="20.25" customHeight="1">
      <c r="B256" s="241"/>
      <c r="C256" s="242"/>
      <c r="D256" s="242"/>
      <c r="E256" s="243" t="s">
        <v>3</v>
      </c>
      <c r="F256" s="512" t="s">
        <v>410</v>
      </c>
      <c r="G256" s="513"/>
      <c r="H256" s="513"/>
      <c r="I256" s="513"/>
      <c r="J256" s="242"/>
      <c r="K256" s="245">
        <v>16</v>
      </c>
      <c r="L256" s="242"/>
      <c r="M256" s="242"/>
      <c r="N256" s="242"/>
      <c r="O256" s="242"/>
      <c r="P256" s="242"/>
      <c r="Q256" s="242"/>
      <c r="R256" s="246"/>
      <c r="T256" s="248"/>
      <c r="U256" s="242"/>
      <c r="V256" s="242"/>
      <c r="W256" s="242"/>
      <c r="X256" s="242"/>
      <c r="Y256" s="242"/>
      <c r="Z256" s="242"/>
      <c r="AA256" s="249"/>
      <c r="AT256" s="250" t="s">
        <v>153</v>
      </c>
      <c r="AU256" s="250" t="s">
        <v>98</v>
      </c>
      <c r="AV256" s="247" t="s">
        <v>98</v>
      </c>
      <c r="AW256" s="247" t="s">
        <v>33</v>
      </c>
      <c r="AX256" s="247" t="s">
        <v>77</v>
      </c>
      <c r="AY256" s="250" t="s">
        <v>138</v>
      </c>
    </row>
    <row r="257" spans="2:51" s="257" customFormat="1" ht="20.25" customHeight="1">
      <c r="B257" s="251"/>
      <c r="C257" s="252"/>
      <c r="D257" s="252"/>
      <c r="E257" s="253" t="s">
        <v>3</v>
      </c>
      <c r="F257" s="521" t="s">
        <v>157</v>
      </c>
      <c r="G257" s="522"/>
      <c r="H257" s="522"/>
      <c r="I257" s="522"/>
      <c r="J257" s="252"/>
      <c r="K257" s="255">
        <v>618</v>
      </c>
      <c r="L257" s="252"/>
      <c r="M257" s="252"/>
      <c r="N257" s="252"/>
      <c r="O257" s="252"/>
      <c r="P257" s="252"/>
      <c r="Q257" s="252"/>
      <c r="R257" s="256"/>
      <c r="T257" s="258"/>
      <c r="U257" s="252"/>
      <c r="V257" s="252"/>
      <c r="W257" s="252"/>
      <c r="X257" s="252"/>
      <c r="Y257" s="252"/>
      <c r="Z257" s="252"/>
      <c r="AA257" s="259"/>
      <c r="AT257" s="260" t="s">
        <v>153</v>
      </c>
      <c r="AU257" s="260" t="s">
        <v>98</v>
      </c>
      <c r="AV257" s="257" t="s">
        <v>158</v>
      </c>
      <c r="AW257" s="257" t="s">
        <v>33</v>
      </c>
      <c r="AX257" s="257" t="s">
        <v>20</v>
      </c>
      <c r="AY257" s="260" t="s">
        <v>138</v>
      </c>
    </row>
    <row r="258" spans="2:65" s="145" customFormat="1" ht="28.5" customHeight="1">
      <c r="B258" s="146"/>
      <c r="C258" s="222" t="s">
        <v>415</v>
      </c>
      <c r="D258" s="222" t="s">
        <v>139</v>
      </c>
      <c r="E258" s="223" t="s">
        <v>416</v>
      </c>
      <c r="F258" s="531" t="s">
        <v>417</v>
      </c>
      <c r="G258" s="517"/>
      <c r="H258" s="517"/>
      <c r="I258" s="517"/>
      <c r="J258" s="225" t="s">
        <v>177</v>
      </c>
      <c r="K258" s="226">
        <v>274</v>
      </c>
      <c r="L258" s="514"/>
      <c r="M258" s="515"/>
      <c r="N258" s="516">
        <f>ROUND(L258*K258,2)</f>
        <v>0</v>
      </c>
      <c r="O258" s="517"/>
      <c r="P258" s="517"/>
      <c r="Q258" s="517"/>
      <c r="R258" s="149"/>
      <c r="T258" s="227" t="s">
        <v>3</v>
      </c>
      <c r="U258" s="228" t="s">
        <v>42</v>
      </c>
      <c r="V258" s="229">
        <v>0.72</v>
      </c>
      <c r="W258" s="229">
        <f>V258*K258</f>
        <v>197.28</v>
      </c>
      <c r="X258" s="229">
        <v>0.08425</v>
      </c>
      <c r="Y258" s="229">
        <f>X258*K258</f>
        <v>23.084500000000002</v>
      </c>
      <c r="Z258" s="229">
        <v>0</v>
      </c>
      <c r="AA258" s="230">
        <f>Z258*K258</f>
        <v>0</v>
      </c>
      <c r="AR258" s="136" t="s">
        <v>158</v>
      </c>
      <c r="AT258" s="136" t="s">
        <v>139</v>
      </c>
      <c r="AU258" s="136" t="s">
        <v>98</v>
      </c>
      <c r="AY258" s="136" t="s">
        <v>138</v>
      </c>
      <c r="BE258" s="231">
        <f>IF(U258="základní",N258,0)</f>
        <v>0</v>
      </c>
      <c r="BF258" s="231">
        <f>IF(U258="snížená",N258,0)</f>
        <v>0</v>
      </c>
      <c r="BG258" s="231">
        <f>IF(U258="zákl. přenesená",N258,0)</f>
        <v>0</v>
      </c>
      <c r="BH258" s="231">
        <f>IF(U258="sníž. přenesená",N258,0)</f>
        <v>0</v>
      </c>
      <c r="BI258" s="231">
        <f>IF(U258="nulová",N258,0)</f>
        <v>0</v>
      </c>
      <c r="BJ258" s="136" t="s">
        <v>20</v>
      </c>
      <c r="BK258" s="231">
        <f>ROUND(L258*K258,2)</f>
        <v>0</v>
      </c>
      <c r="BL258" s="136" t="s">
        <v>158</v>
      </c>
      <c r="BM258" s="136" t="s">
        <v>418</v>
      </c>
    </row>
    <row r="259" spans="2:51" s="237" customFormat="1" ht="20.25" customHeight="1">
      <c r="B259" s="232"/>
      <c r="C259" s="233"/>
      <c r="D259" s="233"/>
      <c r="E259" s="234" t="s">
        <v>3</v>
      </c>
      <c r="F259" s="509" t="s">
        <v>293</v>
      </c>
      <c r="G259" s="510"/>
      <c r="H259" s="510"/>
      <c r="I259" s="510"/>
      <c r="J259" s="233"/>
      <c r="K259" s="234" t="s">
        <v>3</v>
      </c>
      <c r="L259" s="233"/>
      <c r="M259" s="233"/>
      <c r="N259" s="233"/>
      <c r="O259" s="233"/>
      <c r="P259" s="233"/>
      <c r="Q259" s="233"/>
      <c r="R259" s="236"/>
      <c r="T259" s="238"/>
      <c r="U259" s="233"/>
      <c r="V259" s="233"/>
      <c r="W259" s="233"/>
      <c r="X259" s="233"/>
      <c r="Y259" s="233"/>
      <c r="Z259" s="233"/>
      <c r="AA259" s="239"/>
      <c r="AT259" s="240" t="s">
        <v>153</v>
      </c>
      <c r="AU259" s="240" t="s">
        <v>98</v>
      </c>
      <c r="AV259" s="237" t="s">
        <v>20</v>
      </c>
      <c r="AW259" s="237" t="s">
        <v>33</v>
      </c>
      <c r="AX259" s="237" t="s">
        <v>77</v>
      </c>
      <c r="AY259" s="240" t="s">
        <v>138</v>
      </c>
    </row>
    <row r="260" spans="2:51" s="247" customFormat="1" ht="20.25" customHeight="1">
      <c r="B260" s="241"/>
      <c r="C260" s="242"/>
      <c r="D260" s="242"/>
      <c r="E260" s="243" t="s">
        <v>3</v>
      </c>
      <c r="F260" s="512" t="s">
        <v>419</v>
      </c>
      <c r="G260" s="513"/>
      <c r="H260" s="513"/>
      <c r="I260" s="513"/>
      <c r="J260" s="242"/>
      <c r="K260" s="245">
        <v>274</v>
      </c>
      <c r="L260" s="242"/>
      <c r="M260" s="242"/>
      <c r="N260" s="242"/>
      <c r="O260" s="242"/>
      <c r="P260" s="242"/>
      <c r="Q260" s="242"/>
      <c r="R260" s="246"/>
      <c r="T260" s="248"/>
      <c r="U260" s="242"/>
      <c r="V260" s="242"/>
      <c r="W260" s="242"/>
      <c r="X260" s="242"/>
      <c r="Y260" s="242"/>
      <c r="Z260" s="242"/>
      <c r="AA260" s="249"/>
      <c r="AT260" s="250" t="s">
        <v>153</v>
      </c>
      <c r="AU260" s="250" t="s">
        <v>98</v>
      </c>
      <c r="AV260" s="247" t="s">
        <v>98</v>
      </c>
      <c r="AW260" s="247" t="s">
        <v>33</v>
      </c>
      <c r="AX260" s="247" t="s">
        <v>77</v>
      </c>
      <c r="AY260" s="250" t="s">
        <v>138</v>
      </c>
    </row>
    <row r="261" spans="2:51" s="257" customFormat="1" ht="20.25" customHeight="1">
      <c r="B261" s="251"/>
      <c r="C261" s="252"/>
      <c r="D261" s="252"/>
      <c r="E261" s="253" t="s">
        <v>3</v>
      </c>
      <c r="F261" s="521" t="s">
        <v>157</v>
      </c>
      <c r="G261" s="522"/>
      <c r="H261" s="522"/>
      <c r="I261" s="522"/>
      <c r="J261" s="252"/>
      <c r="K261" s="255">
        <v>274</v>
      </c>
      <c r="L261" s="252"/>
      <c r="M261" s="252"/>
      <c r="N261" s="252"/>
      <c r="O261" s="252"/>
      <c r="P261" s="252"/>
      <c r="Q261" s="252"/>
      <c r="R261" s="256"/>
      <c r="T261" s="258"/>
      <c r="U261" s="252"/>
      <c r="V261" s="252"/>
      <c r="W261" s="252"/>
      <c r="X261" s="252"/>
      <c r="Y261" s="252"/>
      <c r="Z261" s="252"/>
      <c r="AA261" s="259"/>
      <c r="AT261" s="260" t="s">
        <v>153</v>
      </c>
      <c r="AU261" s="260" t="s">
        <v>98</v>
      </c>
      <c r="AV261" s="257" t="s">
        <v>158</v>
      </c>
      <c r="AW261" s="257" t="s">
        <v>33</v>
      </c>
      <c r="AX261" s="257" t="s">
        <v>20</v>
      </c>
      <c r="AY261" s="260" t="s">
        <v>138</v>
      </c>
    </row>
    <row r="262" spans="2:65" s="145" customFormat="1" ht="28.5" customHeight="1">
      <c r="B262" s="146"/>
      <c r="C262" s="261" t="s">
        <v>420</v>
      </c>
      <c r="D262" s="261" t="s">
        <v>277</v>
      </c>
      <c r="E262" s="262" t="s">
        <v>421</v>
      </c>
      <c r="F262" s="561" t="s">
        <v>422</v>
      </c>
      <c r="G262" s="562"/>
      <c r="H262" s="562"/>
      <c r="I262" s="562"/>
      <c r="J262" s="263" t="s">
        <v>177</v>
      </c>
      <c r="K262" s="264">
        <v>40.7</v>
      </c>
      <c r="L262" s="563"/>
      <c r="M262" s="564"/>
      <c r="N262" s="560">
        <f>ROUND(L262*K262,2)</f>
        <v>0</v>
      </c>
      <c r="O262" s="517"/>
      <c r="P262" s="517"/>
      <c r="Q262" s="517"/>
      <c r="R262" s="149"/>
      <c r="T262" s="227" t="s">
        <v>3</v>
      </c>
      <c r="U262" s="228" t="s">
        <v>42</v>
      </c>
      <c r="V262" s="229">
        <v>0</v>
      </c>
      <c r="W262" s="229">
        <f>V262*K262</f>
        <v>0</v>
      </c>
      <c r="X262" s="229">
        <v>0.14</v>
      </c>
      <c r="Y262" s="229">
        <f>X262*K262</f>
        <v>5.698000000000001</v>
      </c>
      <c r="Z262" s="229">
        <v>0</v>
      </c>
      <c r="AA262" s="230">
        <f>Z262*K262</f>
        <v>0</v>
      </c>
      <c r="AR262" s="136" t="s">
        <v>209</v>
      </c>
      <c r="AT262" s="136" t="s">
        <v>277</v>
      </c>
      <c r="AU262" s="136" t="s">
        <v>98</v>
      </c>
      <c r="AY262" s="136" t="s">
        <v>138</v>
      </c>
      <c r="BE262" s="231">
        <f>IF(U262="základní",N262,0)</f>
        <v>0</v>
      </c>
      <c r="BF262" s="231">
        <f>IF(U262="snížená",N262,0)</f>
        <v>0</v>
      </c>
      <c r="BG262" s="231">
        <f>IF(U262="zákl. přenesená",N262,0)</f>
        <v>0</v>
      </c>
      <c r="BH262" s="231">
        <f>IF(U262="sníž. přenesená",N262,0)</f>
        <v>0</v>
      </c>
      <c r="BI262" s="231">
        <f>IF(U262="nulová",N262,0)</f>
        <v>0</v>
      </c>
      <c r="BJ262" s="136" t="s">
        <v>20</v>
      </c>
      <c r="BK262" s="231">
        <f>ROUND(L262*K262,2)</f>
        <v>0</v>
      </c>
      <c r="BL262" s="136" t="s">
        <v>158</v>
      </c>
      <c r="BM262" s="136" t="s">
        <v>423</v>
      </c>
    </row>
    <row r="263" spans="2:65" s="145" customFormat="1" ht="20.25" customHeight="1">
      <c r="B263" s="146"/>
      <c r="C263" s="261" t="s">
        <v>424</v>
      </c>
      <c r="D263" s="261" t="s">
        <v>277</v>
      </c>
      <c r="E263" s="262" t="s">
        <v>425</v>
      </c>
      <c r="F263" s="561" t="s">
        <v>426</v>
      </c>
      <c r="G263" s="562"/>
      <c r="H263" s="562"/>
      <c r="I263" s="562"/>
      <c r="J263" s="263" t="s">
        <v>427</v>
      </c>
      <c r="K263" s="264">
        <v>260.7</v>
      </c>
      <c r="L263" s="563"/>
      <c r="M263" s="564"/>
      <c r="N263" s="560">
        <f>ROUND(L263*K263,2)</f>
        <v>0</v>
      </c>
      <c r="O263" s="517"/>
      <c r="P263" s="517"/>
      <c r="Q263" s="517"/>
      <c r="R263" s="149"/>
      <c r="T263" s="227" t="s">
        <v>3</v>
      </c>
      <c r="U263" s="228" t="s">
        <v>42</v>
      </c>
      <c r="V263" s="229">
        <v>0</v>
      </c>
      <c r="W263" s="229">
        <f>V263*K263</f>
        <v>0</v>
      </c>
      <c r="X263" s="229">
        <v>0.051</v>
      </c>
      <c r="Y263" s="229">
        <f>X263*K263</f>
        <v>13.295699999999998</v>
      </c>
      <c r="Z263" s="229">
        <v>0</v>
      </c>
      <c r="AA263" s="230">
        <f>Z263*K263</f>
        <v>0</v>
      </c>
      <c r="AR263" s="136" t="s">
        <v>209</v>
      </c>
      <c r="AT263" s="136" t="s">
        <v>277</v>
      </c>
      <c r="AU263" s="136" t="s">
        <v>98</v>
      </c>
      <c r="AY263" s="136" t="s">
        <v>138</v>
      </c>
      <c r="BE263" s="231">
        <f>IF(U263="základní",N263,0)</f>
        <v>0</v>
      </c>
      <c r="BF263" s="231">
        <f>IF(U263="snížená",N263,0)</f>
        <v>0</v>
      </c>
      <c r="BG263" s="231">
        <f>IF(U263="zákl. přenesená",N263,0)</f>
        <v>0</v>
      </c>
      <c r="BH263" s="231">
        <f>IF(U263="sníž. přenesená",N263,0)</f>
        <v>0</v>
      </c>
      <c r="BI263" s="231">
        <f>IF(U263="nulová",N263,0)</f>
        <v>0</v>
      </c>
      <c r="BJ263" s="136" t="s">
        <v>20</v>
      </c>
      <c r="BK263" s="231">
        <f>ROUND(L263*K263,2)</f>
        <v>0</v>
      </c>
      <c r="BL263" s="136" t="s">
        <v>158</v>
      </c>
      <c r="BM263" s="136" t="s">
        <v>428</v>
      </c>
    </row>
    <row r="264" spans="2:65" s="145" customFormat="1" ht="28.5" customHeight="1">
      <c r="B264" s="146"/>
      <c r="C264" s="222" t="s">
        <v>429</v>
      </c>
      <c r="D264" s="222" t="s">
        <v>139</v>
      </c>
      <c r="E264" s="223" t="s">
        <v>430</v>
      </c>
      <c r="F264" s="531" t="s">
        <v>431</v>
      </c>
      <c r="G264" s="517"/>
      <c r="H264" s="517"/>
      <c r="I264" s="517"/>
      <c r="J264" s="225" t="s">
        <v>177</v>
      </c>
      <c r="K264" s="226">
        <v>4620</v>
      </c>
      <c r="L264" s="514"/>
      <c r="M264" s="515"/>
      <c r="N264" s="516">
        <f>ROUND(L264*K264,2)</f>
        <v>0</v>
      </c>
      <c r="O264" s="517"/>
      <c r="P264" s="517"/>
      <c r="Q264" s="517"/>
      <c r="R264" s="149"/>
      <c r="T264" s="227" t="s">
        <v>3</v>
      </c>
      <c r="U264" s="228" t="s">
        <v>42</v>
      </c>
      <c r="V264" s="229">
        <v>0.471</v>
      </c>
      <c r="W264" s="229">
        <f>V264*K264</f>
        <v>2176.02</v>
      </c>
      <c r="X264" s="229">
        <v>0.098</v>
      </c>
      <c r="Y264" s="229">
        <f>X264*K264</f>
        <v>452.76</v>
      </c>
      <c r="Z264" s="229">
        <v>0</v>
      </c>
      <c r="AA264" s="230">
        <f>Z264*K264</f>
        <v>0</v>
      </c>
      <c r="AR264" s="136" t="s">
        <v>158</v>
      </c>
      <c r="AT264" s="136" t="s">
        <v>139</v>
      </c>
      <c r="AU264" s="136" t="s">
        <v>98</v>
      </c>
      <c r="AY264" s="136" t="s">
        <v>138</v>
      </c>
      <c r="BE264" s="231">
        <f>IF(U264="základní",N264,0)</f>
        <v>0</v>
      </c>
      <c r="BF264" s="231">
        <f>IF(U264="snížená",N264,0)</f>
        <v>0</v>
      </c>
      <c r="BG264" s="231">
        <f>IF(U264="zákl. přenesená",N264,0)</f>
        <v>0</v>
      </c>
      <c r="BH264" s="231">
        <f>IF(U264="sníž. přenesená",N264,0)</f>
        <v>0</v>
      </c>
      <c r="BI264" s="231">
        <f>IF(U264="nulová",N264,0)</f>
        <v>0</v>
      </c>
      <c r="BJ264" s="136" t="s">
        <v>20</v>
      </c>
      <c r="BK264" s="231">
        <f>ROUND(L264*K264,2)</f>
        <v>0</v>
      </c>
      <c r="BL264" s="136" t="s">
        <v>158</v>
      </c>
      <c r="BM264" s="136" t="s">
        <v>432</v>
      </c>
    </row>
    <row r="265" spans="2:51" s="237" customFormat="1" ht="20.25" customHeight="1">
      <c r="B265" s="232"/>
      <c r="C265" s="233"/>
      <c r="D265" s="233"/>
      <c r="E265" s="234" t="s">
        <v>3</v>
      </c>
      <c r="F265" s="509" t="s">
        <v>433</v>
      </c>
      <c r="G265" s="510"/>
      <c r="H265" s="510"/>
      <c r="I265" s="510"/>
      <c r="J265" s="233"/>
      <c r="K265" s="234" t="s">
        <v>3</v>
      </c>
      <c r="L265" s="233"/>
      <c r="M265" s="233"/>
      <c r="N265" s="233"/>
      <c r="O265" s="233"/>
      <c r="P265" s="233"/>
      <c r="Q265" s="233"/>
      <c r="R265" s="236"/>
      <c r="T265" s="238"/>
      <c r="U265" s="233"/>
      <c r="V265" s="233"/>
      <c r="W265" s="233"/>
      <c r="X265" s="233"/>
      <c r="Y265" s="233"/>
      <c r="Z265" s="233"/>
      <c r="AA265" s="239"/>
      <c r="AT265" s="240" t="s">
        <v>153</v>
      </c>
      <c r="AU265" s="240" t="s">
        <v>98</v>
      </c>
      <c r="AV265" s="237" t="s">
        <v>20</v>
      </c>
      <c r="AW265" s="237" t="s">
        <v>33</v>
      </c>
      <c r="AX265" s="237" t="s">
        <v>77</v>
      </c>
      <c r="AY265" s="240" t="s">
        <v>138</v>
      </c>
    </row>
    <row r="266" spans="2:51" s="247" customFormat="1" ht="20.25" customHeight="1">
      <c r="B266" s="241"/>
      <c r="C266" s="242"/>
      <c r="D266" s="242"/>
      <c r="E266" s="243" t="s">
        <v>3</v>
      </c>
      <c r="F266" s="512" t="s">
        <v>434</v>
      </c>
      <c r="G266" s="513"/>
      <c r="H266" s="513"/>
      <c r="I266" s="513"/>
      <c r="J266" s="242"/>
      <c r="K266" s="245">
        <v>2226</v>
      </c>
      <c r="L266" s="242"/>
      <c r="M266" s="242"/>
      <c r="N266" s="242"/>
      <c r="O266" s="242"/>
      <c r="P266" s="242"/>
      <c r="Q266" s="242"/>
      <c r="R266" s="246"/>
      <c r="T266" s="248"/>
      <c r="U266" s="242"/>
      <c r="V266" s="242"/>
      <c r="W266" s="242"/>
      <c r="X266" s="242"/>
      <c r="Y266" s="242"/>
      <c r="Z266" s="242"/>
      <c r="AA266" s="249"/>
      <c r="AT266" s="250" t="s">
        <v>153</v>
      </c>
      <c r="AU266" s="250" t="s">
        <v>98</v>
      </c>
      <c r="AV266" s="247" t="s">
        <v>98</v>
      </c>
      <c r="AW266" s="247" t="s">
        <v>33</v>
      </c>
      <c r="AX266" s="247" t="s">
        <v>77</v>
      </c>
      <c r="AY266" s="250" t="s">
        <v>138</v>
      </c>
    </row>
    <row r="267" spans="2:51" s="237" customFormat="1" ht="20.25" customHeight="1">
      <c r="B267" s="232"/>
      <c r="C267" s="233"/>
      <c r="D267" s="233"/>
      <c r="E267" s="234" t="s">
        <v>3</v>
      </c>
      <c r="F267" s="511" t="s">
        <v>435</v>
      </c>
      <c r="G267" s="510"/>
      <c r="H267" s="510"/>
      <c r="I267" s="510"/>
      <c r="J267" s="233"/>
      <c r="K267" s="234" t="s">
        <v>3</v>
      </c>
      <c r="L267" s="233"/>
      <c r="M267" s="233"/>
      <c r="N267" s="233"/>
      <c r="O267" s="233"/>
      <c r="P267" s="233"/>
      <c r="Q267" s="233"/>
      <c r="R267" s="236"/>
      <c r="T267" s="238"/>
      <c r="U267" s="233"/>
      <c r="V267" s="233"/>
      <c r="W267" s="233"/>
      <c r="X267" s="233"/>
      <c r="Y267" s="233"/>
      <c r="Z267" s="233"/>
      <c r="AA267" s="239"/>
      <c r="AT267" s="240" t="s">
        <v>153</v>
      </c>
      <c r="AU267" s="240" t="s">
        <v>98</v>
      </c>
      <c r="AV267" s="237" t="s">
        <v>20</v>
      </c>
      <c r="AW267" s="237" t="s">
        <v>33</v>
      </c>
      <c r="AX267" s="237" t="s">
        <v>77</v>
      </c>
      <c r="AY267" s="240" t="s">
        <v>138</v>
      </c>
    </row>
    <row r="268" spans="2:51" s="247" customFormat="1" ht="20.25" customHeight="1">
      <c r="B268" s="241"/>
      <c r="C268" s="242"/>
      <c r="D268" s="242"/>
      <c r="E268" s="243" t="s">
        <v>3</v>
      </c>
      <c r="F268" s="512" t="s">
        <v>436</v>
      </c>
      <c r="G268" s="513"/>
      <c r="H268" s="513"/>
      <c r="I268" s="513"/>
      <c r="J268" s="242"/>
      <c r="K268" s="245">
        <v>2394</v>
      </c>
      <c r="L268" s="242"/>
      <c r="M268" s="242"/>
      <c r="N268" s="242"/>
      <c r="O268" s="242"/>
      <c r="P268" s="242"/>
      <c r="Q268" s="242"/>
      <c r="R268" s="246"/>
      <c r="T268" s="248"/>
      <c r="U268" s="242"/>
      <c r="V268" s="242"/>
      <c r="W268" s="242"/>
      <c r="X268" s="242"/>
      <c r="Y268" s="242"/>
      <c r="Z268" s="242"/>
      <c r="AA268" s="249"/>
      <c r="AT268" s="250" t="s">
        <v>153</v>
      </c>
      <c r="AU268" s="250" t="s">
        <v>98</v>
      </c>
      <c r="AV268" s="247" t="s">
        <v>98</v>
      </c>
      <c r="AW268" s="247" t="s">
        <v>33</v>
      </c>
      <c r="AX268" s="247" t="s">
        <v>77</v>
      </c>
      <c r="AY268" s="250" t="s">
        <v>138</v>
      </c>
    </row>
    <row r="269" spans="2:51" s="257" customFormat="1" ht="20.25" customHeight="1">
      <c r="B269" s="251"/>
      <c r="C269" s="252"/>
      <c r="D269" s="252"/>
      <c r="E269" s="253" t="s">
        <v>3</v>
      </c>
      <c r="F269" s="521" t="s">
        <v>157</v>
      </c>
      <c r="G269" s="522"/>
      <c r="H269" s="522"/>
      <c r="I269" s="522"/>
      <c r="J269" s="252"/>
      <c r="K269" s="255">
        <v>4620</v>
      </c>
      <c r="L269" s="252"/>
      <c r="M269" s="252"/>
      <c r="N269" s="252"/>
      <c r="O269" s="252"/>
      <c r="P269" s="252"/>
      <c r="Q269" s="252"/>
      <c r="R269" s="256"/>
      <c r="T269" s="258"/>
      <c r="U269" s="252"/>
      <c r="V269" s="252"/>
      <c r="W269" s="252"/>
      <c r="X269" s="252"/>
      <c r="Y269" s="252"/>
      <c r="Z269" s="252"/>
      <c r="AA269" s="259"/>
      <c r="AT269" s="260" t="s">
        <v>153</v>
      </c>
      <c r="AU269" s="260" t="s">
        <v>98</v>
      </c>
      <c r="AV269" s="257" t="s">
        <v>158</v>
      </c>
      <c r="AW269" s="257" t="s">
        <v>33</v>
      </c>
      <c r="AX269" s="257" t="s">
        <v>20</v>
      </c>
      <c r="AY269" s="260" t="s">
        <v>138</v>
      </c>
    </row>
    <row r="270" spans="2:65" s="145" customFormat="1" ht="28.5" customHeight="1">
      <c r="B270" s="146"/>
      <c r="C270" s="261" t="s">
        <v>437</v>
      </c>
      <c r="D270" s="261" t="s">
        <v>277</v>
      </c>
      <c r="E270" s="262" t="s">
        <v>438</v>
      </c>
      <c r="F270" s="561" t="s">
        <v>439</v>
      </c>
      <c r="G270" s="562"/>
      <c r="H270" s="562"/>
      <c r="I270" s="562"/>
      <c r="J270" s="263" t="s">
        <v>427</v>
      </c>
      <c r="K270" s="264">
        <v>19442.5</v>
      </c>
      <c r="L270" s="563"/>
      <c r="M270" s="564"/>
      <c r="N270" s="560">
        <f>ROUND(L270*K270,2)</f>
        <v>0</v>
      </c>
      <c r="O270" s="517"/>
      <c r="P270" s="517"/>
      <c r="Q270" s="517"/>
      <c r="R270" s="149"/>
      <c r="T270" s="227" t="s">
        <v>3</v>
      </c>
      <c r="U270" s="228" t="s">
        <v>42</v>
      </c>
      <c r="V270" s="229">
        <v>0</v>
      </c>
      <c r="W270" s="229">
        <f>V270*K270</f>
        <v>0</v>
      </c>
      <c r="X270" s="229">
        <v>0.033</v>
      </c>
      <c r="Y270" s="229">
        <f>X270*K270</f>
        <v>641.6025000000001</v>
      </c>
      <c r="Z270" s="229">
        <v>0</v>
      </c>
      <c r="AA270" s="230">
        <f>Z270*K270</f>
        <v>0</v>
      </c>
      <c r="AR270" s="136" t="s">
        <v>209</v>
      </c>
      <c r="AT270" s="136" t="s">
        <v>277</v>
      </c>
      <c r="AU270" s="136" t="s">
        <v>98</v>
      </c>
      <c r="AY270" s="136" t="s">
        <v>138</v>
      </c>
      <c r="BE270" s="231">
        <f>IF(U270="základní",N270,0)</f>
        <v>0</v>
      </c>
      <c r="BF270" s="231">
        <f>IF(U270="snížená",N270,0)</f>
        <v>0</v>
      </c>
      <c r="BG270" s="231">
        <f>IF(U270="zákl. přenesená",N270,0)</f>
        <v>0</v>
      </c>
      <c r="BH270" s="231">
        <f>IF(U270="sníž. přenesená",N270,0)</f>
        <v>0</v>
      </c>
      <c r="BI270" s="231">
        <f>IF(U270="nulová",N270,0)</f>
        <v>0</v>
      </c>
      <c r="BJ270" s="136" t="s">
        <v>20</v>
      </c>
      <c r="BK270" s="231">
        <f>ROUND(L270*K270,2)</f>
        <v>0</v>
      </c>
      <c r="BL270" s="136" t="s">
        <v>158</v>
      </c>
      <c r="BM270" s="136" t="s">
        <v>440</v>
      </c>
    </row>
    <row r="271" spans="2:51" s="247" customFormat="1" ht="20.25" customHeight="1">
      <c r="B271" s="241"/>
      <c r="C271" s="242"/>
      <c r="D271" s="242"/>
      <c r="E271" s="243" t="s">
        <v>3</v>
      </c>
      <c r="F271" s="559" t="s">
        <v>441</v>
      </c>
      <c r="G271" s="513"/>
      <c r="H271" s="513"/>
      <c r="I271" s="513"/>
      <c r="J271" s="242"/>
      <c r="K271" s="245">
        <v>19250</v>
      </c>
      <c r="L271" s="242"/>
      <c r="M271" s="242"/>
      <c r="N271" s="242"/>
      <c r="O271" s="242"/>
      <c r="P271" s="242"/>
      <c r="Q271" s="242"/>
      <c r="R271" s="246"/>
      <c r="T271" s="248"/>
      <c r="U271" s="242"/>
      <c r="V271" s="242"/>
      <c r="W271" s="242"/>
      <c r="X271" s="242"/>
      <c r="Y271" s="242"/>
      <c r="Z271" s="242"/>
      <c r="AA271" s="249"/>
      <c r="AT271" s="250" t="s">
        <v>153</v>
      </c>
      <c r="AU271" s="250" t="s">
        <v>98</v>
      </c>
      <c r="AV271" s="247" t="s">
        <v>98</v>
      </c>
      <c r="AW271" s="247" t="s">
        <v>33</v>
      </c>
      <c r="AX271" s="247" t="s">
        <v>77</v>
      </c>
      <c r="AY271" s="250" t="s">
        <v>138</v>
      </c>
    </row>
    <row r="272" spans="2:51" s="257" customFormat="1" ht="20.25" customHeight="1">
      <c r="B272" s="251"/>
      <c r="C272" s="252"/>
      <c r="D272" s="252"/>
      <c r="E272" s="253" t="s">
        <v>3</v>
      </c>
      <c r="F272" s="521" t="s">
        <v>157</v>
      </c>
      <c r="G272" s="522"/>
      <c r="H272" s="522"/>
      <c r="I272" s="522"/>
      <c r="J272" s="252"/>
      <c r="K272" s="255">
        <v>19250</v>
      </c>
      <c r="L272" s="252"/>
      <c r="M272" s="252"/>
      <c r="N272" s="252"/>
      <c r="O272" s="252"/>
      <c r="P272" s="252"/>
      <c r="Q272" s="252"/>
      <c r="R272" s="256"/>
      <c r="T272" s="258"/>
      <c r="U272" s="252"/>
      <c r="V272" s="252"/>
      <c r="W272" s="252"/>
      <c r="X272" s="252"/>
      <c r="Y272" s="252"/>
      <c r="Z272" s="252"/>
      <c r="AA272" s="259"/>
      <c r="AT272" s="260" t="s">
        <v>153</v>
      </c>
      <c r="AU272" s="260" t="s">
        <v>98</v>
      </c>
      <c r="AV272" s="257" t="s">
        <v>158</v>
      </c>
      <c r="AW272" s="257" t="s">
        <v>33</v>
      </c>
      <c r="AX272" s="257" t="s">
        <v>20</v>
      </c>
      <c r="AY272" s="260" t="s">
        <v>138</v>
      </c>
    </row>
    <row r="273" spans="2:63" s="214" customFormat="1" ht="29.25" customHeight="1">
      <c r="B273" s="210"/>
      <c r="C273" s="211"/>
      <c r="D273" s="221" t="s">
        <v>166</v>
      </c>
      <c r="E273" s="221"/>
      <c r="F273" s="221"/>
      <c r="G273" s="221"/>
      <c r="H273" s="221"/>
      <c r="I273" s="221"/>
      <c r="J273" s="221"/>
      <c r="K273" s="221"/>
      <c r="L273" s="221"/>
      <c r="M273" s="221"/>
      <c r="N273" s="527">
        <f>BK273</f>
        <v>0</v>
      </c>
      <c r="O273" s="528"/>
      <c r="P273" s="528"/>
      <c r="Q273" s="528"/>
      <c r="R273" s="213"/>
      <c r="T273" s="215"/>
      <c r="U273" s="211"/>
      <c r="V273" s="211"/>
      <c r="W273" s="216">
        <f>SUM(W274:W275)</f>
        <v>11.533999999999999</v>
      </c>
      <c r="X273" s="211"/>
      <c r="Y273" s="216">
        <f>SUM(Y274:Y275)</f>
        <v>0.14494</v>
      </c>
      <c r="Z273" s="211"/>
      <c r="AA273" s="217">
        <f>SUM(AA274:AA275)</f>
        <v>0.925</v>
      </c>
      <c r="AR273" s="218" t="s">
        <v>20</v>
      </c>
      <c r="AT273" s="219" t="s">
        <v>76</v>
      </c>
      <c r="AU273" s="219" t="s">
        <v>20</v>
      </c>
      <c r="AY273" s="218" t="s">
        <v>138</v>
      </c>
      <c r="BK273" s="220">
        <f>SUM(BK274:BK275)</f>
        <v>0</v>
      </c>
    </row>
    <row r="274" spans="2:65" s="145" customFormat="1" ht="28.5" customHeight="1">
      <c r="B274" s="146"/>
      <c r="C274" s="222" t="s">
        <v>442</v>
      </c>
      <c r="D274" s="222" t="s">
        <v>139</v>
      </c>
      <c r="E274" s="223" t="s">
        <v>443</v>
      </c>
      <c r="F274" s="531" t="s">
        <v>444</v>
      </c>
      <c r="G274" s="517"/>
      <c r="H274" s="517"/>
      <c r="I274" s="517"/>
      <c r="J274" s="225" t="s">
        <v>427</v>
      </c>
      <c r="K274" s="226">
        <v>5</v>
      </c>
      <c r="L274" s="514"/>
      <c r="M274" s="515"/>
      <c r="N274" s="516">
        <f>ROUND(L274*K274,2)</f>
        <v>0</v>
      </c>
      <c r="O274" s="517"/>
      <c r="P274" s="517"/>
      <c r="Q274" s="517"/>
      <c r="R274" s="149"/>
      <c r="T274" s="227" t="s">
        <v>3</v>
      </c>
      <c r="U274" s="228" t="s">
        <v>42</v>
      </c>
      <c r="V274" s="229">
        <v>1.302</v>
      </c>
      <c r="W274" s="229">
        <f>V274*K274</f>
        <v>6.51</v>
      </c>
      <c r="X274" s="229">
        <v>0</v>
      </c>
      <c r="Y274" s="229">
        <f>X274*K274</f>
        <v>0</v>
      </c>
      <c r="Z274" s="229">
        <v>0.185</v>
      </c>
      <c r="AA274" s="230">
        <f>Z274*K274</f>
        <v>0.925</v>
      </c>
      <c r="AR274" s="136" t="s">
        <v>158</v>
      </c>
      <c r="AT274" s="136" t="s">
        <v>139</v>
      </c>
      <c r="AU274" s="136" t="s">
        <v>98</v>
      </c>
      <c r="AY274" s="136" t="s">
        <v>138</v>
      </c>
      <c r="BE274" s="231">
        <f>IF(U274="základní",N274,0)</f>
        <v>0</v>
      </c>
      <c r="BF274" s="231">
        <f>IF(U274="snížená",N274,0)</f>
        <v>0</v>
      </c>
      <c r="BG274" s="231">
        <f>IF(U274="zákl. přenesená",N274,0)</f>
        <v>0</v>
      </c>
      <c r="BH274" s="231">
        <f>IF(U274="sníž. přenesená",N274,0)</f>
        <v>0</v>
      </c>
      <c r="BI274" s="231">
        <f>IF(U274="nulová",N274,0)</f>
        <v>0</v>
      </c>
      <c r="BJ274" s="136" t="s">
        <v>20</v>
      </c>
      <c r="BK274" s="231">
        <f>ROUND(L274*K274,2)</f>
        <v>0</v>
      </c>
      <c r="BL274" s="136" t="s">
        <v>158</v>
      </c>
      <c r="BM274" s="136" t="s">
        <v>445</v>
      </c>
    </row>
    <row r="275" spans="2:65" s="145" customFormat="1" ht="28.5" customHeight="1">
      <c r="B275" s="146"/>
      <c r="C275" s="222" t="s">
        <v>446</v>
      </c>
      <c r="D275" s="222" t="s">
        <v>139</v>
      </c>
      <c r="E275" s="223" t="s">
        <v>447</v>
      </c>
      <c r="F275" s="531" t="s">
        <v>448</v>
      </c>
      <c r="G275" s="517"/>
      <c r="H275" s="517"/>
      <c r="I275" s="517"/>
      <c r="J275" s="225" t="s">
        <v>427</v>
      </c>
      <c r="K275" s="226">
        <v>1</v>
      </c>
      <c r="L275" s="514"/>
      <c r="M275" s="515"/>
      <c r="N275" s="516">
        <f>ROUND(L275*K275,2)</f>
        <v>0</v>
      </c>
      <c r="O275" s="517"/>
      <c r="P275" s="517"/>
      <c r="Q275" s="517"/>
      <c r="R275" s="149"/>
      <c r="T275" s="227" t="s">
        <v>3</v>
      </c>
      <c r="U275" s="228" t="s">
        <v>42</v>
      </c>
      <c r="V275" s="229">
        <v>5.024</v>
      </c>
      <c r="W275" s="229">
        <f>V275*K275</f>
        <v>5.024</v>
      </c>
      <c r="X275" s="229">
        <v>0.14494</v>
      </c>
      <c r="Y275" s="229">
        <f>X275*K275</f>
        <v>0.14494</v>
      </c>
      <c r="Z275" s="229">
        <v>0</v>
      </c>
      <c r="AA275" s="230">
        <f>Z275*K275</f>
        <v>0</v>
      </c>
      <c r="AR275" s="136" t="s">
        <v>158</v>
      </c>
      <c r="AT275" s="136" t="s">
        <v>139</v>
      </c>
      <c r="AU275" s="136" t="s">
        <v>98</v>
      </c>
      <c r="AY275" s="136" t="s">
        <v>138</v>
      </c>
      <c r="BE275" s="231">
        <f>IF(U275="základní",N275,0)</f>
        <v>0</v>
      </c>
      <c r="BF275" s="231">
        <f>IF(U275="snížená",N275,0)</f>
        <v>0</v>
      </c>
      <c r="BG275" s="231">
        <f>IF(U275="zákl. přenesená",N275,0)</f>
        <v>0</v>
      </c>
      <c r="BH275" s="231">
        <f>IF(U275="sníž. přenesená",N275,0)</f>
        <v>0</v>
      </c>
      <c r="BI275" s="231">
        <f>IF(U275="nulová",N275,0)</f>
        <v>0</v>
      </c>
      <c r="BJ275" s="136" t="s">
        <v>20</v>
      </c>
      <c r="BK275" s="231">
        <f>ROUND(L275*K275,2)</f>
        <v>0</v>
      </c>
      <c r="BL275" s="136" t="s">
        <v>158</v>
      </c>
      <c r="BM275" s="136" t="s">
        <v>449</v>
      </c>
    </row>
    <row r="276" spans="2:63" s="214" customFormat="1" ht="29.25" customHeight="1">
      <c r="B276" s="210"/>
      <c r="C276" s="211"/>
      <c r="D276" s="221" t="s">
        <v>167</v>
      </c>
      <c r="E276" s="221"/>
      <c r="F276" s="221"/>
      <c r="G276" s="221"/>
      <c r="H276" s="221"/>
      <c r="I276" s="221"/>
      <c r="J276" s="221"/>
      <c r="K276" s="221"/>
      <c r="L276" s="221"/>
      <c r="M276" s="221"/>
      <c r="N276" s="529">
        <f>BK276</f>
        <v>0</v>
      </c>
      <c r="O276" s="530"/>
      <c r="P276" s="530"/>
      <c r="Q276" s="530"/>
      <c r="R276" s="213"/>
      <c r="T276" s="215"/>
      <c r="U276" s="211"/>
      <c r="V276" s="211"/>
      <c r="W276" s="216">
        <f>SUM(W277:W321)</f>
        <v>291.3519320000001</v>
      </c>
      <c r="X276" s="211"/>
      <c r="Y276" s="216">
        <f>SUM(Y277:Y321)</f>
        <v>175.44125</v>
      </c>
      <c r="Z276" s="211"/>
      <c r="AA276" s="217">
        <f>SUM(AA277:AA321)</f>
        <v>10.845125</v>
      </c>
      <c r="AR276" s="218" t="s">
        <v>20</v>
      </c>
      <c r="AT276" s="219" t="s">
        <v>76</v>
      </c>
      <c r="AU276" s="219" t="s">
        <v>20</v>
      </c>
      <c r="AY276" s="218" t="s">
        <v>138</v>
      </c>
      <c r="BK276" s="220">
        <f>SUM(BK277:BK321)</f>
        <v>0</v>
      </c>
    </row>
    <row r="277" spans="2:65" s="145" customFormat="1" ht="28.5" customHeight="1">
      <c r="B277" s="146"/>
      <c r="C277" s="222" t="s">
        <v>450</v>
      </c>
      <c r="D277" s="222" t="s">
        <v>139</v>
      </c>
      <c r="E277" s="223" t="s">
        <v>451</v>
      </c>
      <c r="F277" s="531" t="s">
        <v>452</v>
      </c>
      <c r="G277" s="517"/>
      <c r="H277" s="517"/>
      <c r="I277" s="517"/>
      <c r="J277" s="225" t="s">
        <v>427</v>
      </c>
      <c r="K277" s="226">
        <v>4</v>
      </c>
      <c r="L277" s="514"/>
      <c r="M277" s="515"/>
      <c r="N277" s="516">
        <f aca="true" t="shared" si="0" ref="N277:N286">ROUND(L277*K277,2)</f>
        <v>0</v>
      </c>
      <c r="O277" s="517"/>
      <c r="P277" s="517"/>
      <c r="Q277" s="517"/>
      <c r="R277" s="149"/>
      <c r="T277" s="227" t="s">
        <v>3</v>
      </c>
      <c r="U277" s="228" t="s">
        <v>42</v>
      </c>
      <c r="V277" s="229">
        <v>0.2</v>
      </c>
      <c r="W277" s="229">
        <f aca="true" t="shared" si="1" ref="W277:W286">V277*K277</f>
        <v>0.8</v>
      </c>
      <c r="X277" s="229">
        <v>0.0007</v>
      </c>
      <c r="Y277" s="229">
        <f aca="true" t="shared" si="2" ref="Y277:Y286">X277*K277</f>
        <v>0.0028</v>
      </c>
      <c r="Z277" s="229">
        <v>0</v>
      </c>
      <c r="AA277" s="230">
        <f aca="true" t="shared" si="3" ref="AA277:AA286">Z277*K277</f>
        <v>0</v>
      </c>
      <c r="AR277" s="136" t="s">
        <v>158</v>
      </c>
      <c r="AT277" s="136" t="s">
        <v>139</v>
      </c>
      <c r="AU277" s="136" t="s">
        <v>98</v>
      </c>
      <c r="AY277" s="136" t="s">
        <v>138</v>
      </c>
      <c r="BE277" s="231">
        <f aca="true" t="shared" si="4" ref="BE277:BE286">IF(U277="základní",N277,0)</f>
        <v>0</v>
      </c>
      <c r="BF277" s="231">
        <f aca="true" t="shared" si="5" ref="BF277:BF286">IF(U277="snížená",N277,0)</f>
        <v>0</v>
      </c>
      <c r="BG277" s="231">
        <f aca="true" t="shared" si="6" ref="BG277:BG286">IF(U277="zákl. přenesená",N277,0)</f>
        <v>0</v>
      </c>
      <c r="BH277" s="231">
        <f aca="true" t="shared" si="7" ref="BH277:BH286">IF(U277="sníž. přenesená",N277,0)</f>
        <v>0</v>
      </c>
      <c r="BI277" s="231">
        <f aca="true" t="shared" si="8" ref="BI277:BI286">IF(U277="nulová",N277,0)</f>
        <v>0</v>
      </c>
      <c r="BJ277" s="136" t="s">
        <v>20</v>
      </c>
      <c r="BK277" s="231">
        <f aca="true" t="shared" si="9" ref="BK277:BK286">ROUND(L277*K277,2)</f>
        <v>0</v>
      </c>
      <c r="BL277" s="136" t="s">
        <v>158</v>
      </c>
      <c r="BM277" s="136" t="s">
        <v>453</v>
      </c>
    </row>
    <row r="278" spans="2:65" s="145" customFormat="1" ht="28.5" customHeight="1">
      <c r="B278" s="146"/>
      <c r="C278" s="261" t="s">
        <v>454</v>
      </c>
      <c r="D278" s="261" t="s">
        <v>277</v>
      </c>
      <c r="E278" s="262" t="s">
        <v>455</v>
      </c>
      <c r="F278" s="561" t="s">
        <v>456</v>
      </c>
      <c r="G278" s="562"/>
      <c r="H278" s="562"/>
      <c r="I278" s="562"/>
      <c r="J278" s="263" t="s">
        <v>427</v>
      </c>
      <c r="K278" s="264">
        <v>1</v>
      </c>
      <c r="L278" s="563"/>
      <c r="M278" s="564"/>
      <c r="N278" s="560">
        <f t="shared" si="0"/>
        <v>0</v>
      </c>
      <c r="O278" s="517"/>
      <c r="P278" s="517"/>
      <c r="Q278" s="517"/>
      <c r="R278" s="149"/>
      <c r="T278" s="227" t="s">
        <v>3</v>
      </c>
      <c r="U278" s="228" t="s">
        <v>42</v>
      </c>
      <c r="V278" s="229">
        <v>0</v>
      </c>
      <c r="W278" s="229">
        <f t="shared" si="1"/>
        <v>0</v>
      </c>
      <c r="X278" s="229">
        <v>0.003</v>
      </c>
      <c r="Y278" s="229">
        <f t="shared" si="2"/>
        <v>0.003</v>
      </c>
      <c r="Z278" s="229">
        <v>0</v>
      </c>
      <c r="AA278" s="230">
        <f t="shared" si="3"/>
        <v>0</v>
      </c>
      <c r="AR278" s="136" t="s">
        <v>209</v>
      </c>
      <c r="AT278" s="136" t="s">
        <v>277</v>
      </c>
      <c r="AU278" s="136" t="s">
        <v>98</v>
      </c>
      <c r="AY278" s="136" t="s">
        <v>138</v>
      </c>
      <c r="BE278" s="231">
        <f t="shared" si="4"/>
        <v>0</v>
      </c>
      <c r="BF278" s="231">
        <f t="shared" si="5"/>
        <v>0</v>
      </c>
      <c r="BG278" s="231">
        <f t="shared" si="6"/>
        <v>0</v>
      </c>
      <c r="BH278" s="231">
        <f t="shared" si="7"/>
        <v>0</v>
      </c>
      <c r="BI278" s="231">
        <f t="shared" si="8"/>
        <v>0</v>
      </c>
      <c r="BJ278" s="136" t="s">
        <v>20</v>
      </c>
      <c r="BK278" s="231">
        <f t="shared" si="9"/>
        <v>0</v>
      </c>
      <c r="BL278" s="136" t="s">
        <v>158</v>
      </c>
      <c r="BM278" s="136" t="s">
        <v>457</v>
      </c>
    </row>
    <row r="279" spans="2:65" s="145" customFormat="1" ht="28.5" customHeight="1">
      <c r="B279" s="146"/>
      <c r="C279" s="261" t="s">
        <v>458</v>
      </c>
      <c r="D279" s="261" t="s">
        <v>277</v>
      </c>
      <c r="E279" s="262" t="s">
        <v>459</v>
      </c>
      <c r="F279" s="561" t="s">
        <v>460</v>
      </c>
      <c r="G279" s="562"/>
      <c r="H279" s="562"/>
      <c r="I279" s="562"/>
      <c r="J279" s="263" t="s">
        <v>427</v>
      </c>
      <c r="K279" s="264">
        <v>2</v>
      </c>
      <c r="L279" s="563"/>
      <c r="M279" s="564"/>
      <c r="N279" s="560">
        <f t="shared" si="0"/>
        <v>0</v>
      </c>
      <c r="O279" s="517"/>
      <c r="P279" s="517"/>
      <c r="Q279" s="517"/>
      <c r="R279" s="149"/>
      <c r="T279" s="227" t="s">
        <v>3</v>
      </c>
      <c r="U279" s="228" t="s">
        <v>42</v>
      </c>
      <c r="V279" s="229">
        <v>0</v>
      </c>
      <c r="W279" s="229">
        <f t="shared" si="1"/>
        <v>0</v>
      </c>
      <c r="X279" s="229">
        <v>0.006</v>
      </c>
      <c r="Y279" s="229">
        <f t="shared" si="2"/>
        <v>0.012</v>
      </c>
      <c r="Z279" s="229">
        <v>0</v>
      </c>
      <c r="AA279" s="230">
        <f t="shared" si="3"/>
        <v>0</v>
      </c>
      <c r="AR279" s="136" t="s">
        <v>209</v>
      </c>
      <c r="AT279" s="136" t="s">
        <v>277</v>
      </c>
      <c r="AU279" s="136" t="s">
        <v>98</v>
      </c>
      <c r="AY279" s="136" t="s">
        <v>138</v>
      </c>
      <c r="BE279" s="231">
        <f t="shared" si="4"/>
        <v>0</v>
      </c>
      <c r="BF279" s="231">
        <f t="shared" si="5"/>
        <v>0</v>
      </c>
      <c r="BG279" s="231">
        <f t="shared" si="6"/>
        <v>0</v>
      </c>
      <c r="BH279" s="231">
        <f t="shared" si="7"/>
        <v>0</v>
      </c>
      <c r="BI279" s="231">
        <f t="shared" si="8"/>
        <v>0</v>
      </c>
      <c r="BJ279" s="136" t="s">
        <v>20</v>
      </c>
      <c r="BK279" s="231">
        <f t="shared" si="9"/>
        <v>0</v>
      </c>
      <c r="BL279" s="136" t="s">
        <v>158</v>
      </c>
      <c r="BM279" s="136" t="s">
        <v>461</v>
      </c>
    </row>
    <row r="280" spans="2:65" s="145" customFormat="1" ht="20.25" customHeight="1">
      <c r="B280" s="146"/>
      <c r="C280" s="261" t="s">
        <v>462</v>
      </c>
      <c r="D280" s="261" t="s">
        <v>277</v>
      </c>
      <c r="E280" s="262" t="s">
        <v>463</v>
      </c>
      <c r="F280" s="561" t="s">
        <v>464</v>
      </c>
      <c r="G280" s="562"/>
      <c r="H280" s="562"/>
      <c r="I280" s="562"/>
      <c r="J280" s="263" t="s">
        <v>427</v>
      </c>
      <c r="K280" s="264">
        <v>1</v>
      </c>
      <c r="L280" s="563"/>
      <c r="M280" s="564"/>
      <c r="N280" s="560">
        <f t="shared" si="0"/>
        <v>0</v>
      </c>
      <c r="O280" s="517"/>
      <c r="P280" s="517"/>
      <c r="Q280" s="517"/>
      <c r="R280" s="149"/>
      <c r="T280" s="227" t="s">
        <v>3</v>
      </c>
      <c r="U280" s="228" t="s">
        <v>42</v>
      </c>
      <c r="V280" s="229">
        <v>0</v>
      </c>
      <c r="W280" s="229">
        <f t="shared" si="1"/>
        <v>0</v>
      </c>
      <c r="X280" s="229">
        <v>0.004</v>
      </c>
      <c r="Y280" s="229">
        <f t="shared" si="2"/>
        <v>0.004</v>
      </c>
      <c r="Z280" s="229">
        <v>0</v>
      </c>
      <c r="AA280" s="230">
        <f t="shared" si="3"/>
        <v>0</v>
      </c>
      <c r="AR280" s="136" t="s">
        <v>209</v>
      </c>
      <c r="AT280" s="136" t="s">
        <v>277</v>
      </c>
      <c r="AU280" s="136" t="s">
        <v>98</v>
      </c>
      <c r="AY280" s="136" t="s">
        <v>138</v>
      </c>
      <c r="BE280" s="231">
        <f t="shared" si="4"/>
        <v>0</v>
      </c>
      <c r="BF280" s="231">
        <f t="shared" si="5"/>
        <v>0</v>
      </c>
      <c r="BG280" s="231">
        <f t="shared" si="6"/>
        <v>0</v>
      </c>
      <c r="BH280" s="231">
        <f t="shared" si="7"/>
        <v>0</v>
      </c>
      <c r="BI280" s="231">
        <f t="shared" si="8"/>
        <v>0</v>
      </c>
      <c r="BJ280" s="136" t="s">
        <v>20</v>
      </c>
      <c r="BK280" s="231">
        <f t="shared" si="9"/>
        <v>0</v>
      </c>
      <c r="BL280" s="136" t="s">
        <v>158</v>
      </c>
      <c r="BM280" s="136" t="s">
        <v>465</v>
      </c>
    </row>
    <row r="281" spans="2:65" s="145" customFormat="1" ht="28.5" customHeight="1">
      <c r="B281" s="146"/>
      <c r="C281" s="222" t="s">
        <v>466</v>
      </c>
      <c r="D281" s="222" t="s">
        <v>139</v>
      </c>
      <c r="E281" s="223" t="s">
        <v>467</v>
      </c>
      <c r="F281" s="531" t="s">
        <v>468</v>
      </c>
      <c r="G281" s="517"/>
      <c r="H281" s="517"/>
      <c r="I281" s="517"/>
      <c r="J281" s="225" t="s">
        <v>427</v>
      </c>
      <c r="K281" s="226">
        <v>5</v>
      </c>
      <c r="L281" s="514"/>
      <c r="M281" s="515"/>
      <c r="N281" s="516">
        <f t="shared" si="0"/>
        <v>0</v>
      </c>
      <c r="O281" s="517"/>
      <c r="P281" s="517"/>
      <c r="Q281" s="517"/>
      <c r="R281" s="149"/>
      <c r="T281" s="227" t="s">
        <v>3</v>
      </c>
      <c r="U281" s="228" t="s">
        <v>42</v>
      </c>
      <c r="V281" s="229">
        <v>0.549</v>
      </c>
      <c r="W281" s="229">
        <f t="shared" si="1"/>
        <v>2.745</v>
      </c>
      <c r="X281" s="229">
        <v>0.11241</v>
      </c>
      <c r="Y281" s="229">
        <f t="shared" si="2"/>
        <v>0.5620499999999999</v>
      </c>
      <c r="Z281" s="229">
        <v>0</v>
      </c>
      <c r="AA281" s="230">
        <f t="shared" si="3"/>
        <v>0</v>
      </c>
      <c r="AR281" s="136" t="s">
        <v>158</v>
      </c>
      <c r="AT281" s="136" t="s">
        <v>139</v>
      </c>
      <c r="AU281" s="136" t="s">
        <v>98</v>
      </c>
      <c r="AY281" s="136" t="s">
        <v>138</v>
      </c>
      <c r="BE281" s="231">
        <f t="shared" si="4"/>
        <v>0</v>
      </c>
      <c r="BF281" s="231">
        <f t="shared" si="5"/>
        <v>0</v>
      </c>
      <c r="BG281" s="231">
        <f t="shared" si="6"/>
        <v>0</v>
      </c>
      <c r="BH281" s="231">
        <f t="shared" si="7"/>
        <v>0</v>
      </c>
      <c r="BI281" s="231">
        <f t="shared" si="8"/>
        <v>0</v>
      </c>
      <c r="BJ281" s="136" t="s">
        <v>20</v>
      </c>
      <c r="BK281" s="231">
        <f t="shared" si="9"/>
        <v>0</v>
      </c>
      <c r="BL281" s="136" t="s">
        <v>158</v>
      </c>
      <c r="BM281" s="136" t="s">
        <v>469</v>
      </c>
    </row>
    <row r="282" spans="2:65" s="145" customFormat="1" ht="20.25" customHeight="1">
      <c r="B282" s="146"/>
      <c r="C282" s="261" t="s">
        <v>470</v>
      </c>
      <c r="D282" s="261" t="s">
        <v>277</v>
      </c>
      <c r="E282" s="262" t="s">
        <v>471</v>
      </c>
      <c r="F282" s="561" t="s">
        <v>472</v>
      </c>
      <c r="G282" s="562"/>
      <c r="H282" s="562"/>
      <c r="I282" s="562"/>
      <c r="J282" s="263" t="s">
        <v>427</v>
      </c>
      <c r="K282" s="264">
        <v>5</v>
      </c>
      <c r="L282" s="563"/>
      <c r="M282" s="564"/>
      <c r="N282" s="560">
        <f t="shared" si="0"/>
        <v>0</v>
      </c>
      <c r="O282" s="517"/>
      <c r="P282" s="517"/>
      <c r="Q282" s="517"/>
      <c r="R282" s="149"/>
      <c r="T282" s="227" t="s">
        <v>3</v>
      </c>
      <c r="U282" s="228" t="s">
        <v>42</v>
      </c>
      <c r="V282" s="229">
        <v>0</v>
      </c>
      <c r="W282" s="229">
        <f t="shared" si="1"/>
        <v>0</v>
      </c>
      <c r="X282" s="229">
        <v>0.003</v>
      </c>
      <c r="Y282" s="229">
        <f t="shared" si="2"/>
        <v>0.015</v>
      </c>
      <c r="Z282" s="229">
        <v>0</v>
      </c>
      <c r="AA282" s="230">
        <f t="shared" si="3"/>
        <v>0</v>
      </c>
      <c r="AR282" s="136" t="s">
        <v>209</v>
      </c>
      <c r="AT282" s="136" t="s">
        <v>277</v>
      </c>
      <c r="AU282" s="136" t="s">
        <v>98</v>
      </c>
      <c r="AY282" s="136" t="s">
        <v>138</v>
      </c>
      <c r="BE282" s="231">
        <f t="shared" si="4"/>
        <v>0</v>
      </c>
      <c r="BF282" s="231">
        <f t="shared" si="5"/>
        <v>0</v>
      </c>
      <c r="BG282" s="231">
        <f t="shared" si="6"/>
        <v>0</v>
      </c>
      <c r="BH282" s="231">
        <f t="shared" si="7"/>
        <v>0</v>
      </c>
      <c r="BI282" s="231">
        <f t="shared" si="8"/>
        <v>0</v>
      </c>
      <c r="BJ282" s="136" t="s">
        <v>20</v>
      </c>
      <c r="BK282" s="231">
        <f t="shared" si="9"/>
        <v>0</v>
      </c>
      <c r="BL282" s="136" t="s">
        <v>158</v>
      </c>
      <c r="BM282" s="136" t="s">
        <v>473</v>
      </c>
    </row>
    <row r="283" spans="2:65" s="145" customFormat="1" ht="20.25" customHeight="1">
      <c r="B283" s="146"/>
      <c r="C283" s="261" t="s">
        <v>474</v>
      </c>
      <c r="D283" s="261" t="s">
        <v>277</v>
      </c>
      <c r="E283" s="262" t="s">
        <v>475</v>
      </c>
      <c r="F283" s="561" t="s">
        <v>476</v>
      </c>
      <c r="G283" s="562"/>
      <c r="H283" s="562"/>
      <c r="I283" s="562"/>
      <c r="J283" s="263" t="s">
        <v>427</v>
      </c>
      <c r="K283" s="264">
        <v>5</v>
      </c>
      <c r="L283" s="563"/>
      <c r="M283" s="564"/>
      <c r="N283" s="560">
        <f t="shared" si="0"/>
        <v>0</v>
      </c>
      <c r="O283" s="517"/>
      <c r="P283" s="517"/>
      <c r="Q283" s="517"/>
      <c r="R283" s="149"/>
      <c r="T283" s="227" t="s">
        <v>3</v>
      </c>
      <c r="U283" s="228" t="s">
        <v>42</v>
      </c>
      <c r="V283" s="229">
        <v>0</v>
      </c>
      <c r="W283" s="229">
        <f t="shared" si="1"/>
        <v>0</v>
      </c>
      <c r="X283" s="229">
        <v>0.0061</v>
      </c>
      <c r="Y283" s="229">
        <f t="shared" si="2"/>
        <v>0.030500000000000003</v>
      </c>
      <c r="Z283" s="229">
        <v>0</v>
      </c>
      <c r="AA283" s="230">
        <f t="shared" si="3"/>
        <v>0</v>
      </c>
      <c r="AR283" s="136" t="s">
        <v>209</v>
      </c>
      <c r="AT283" s="136" t="s">
        <v>277</v>
      </c>
      <c r="AU283" s="136" t="s">
        <v>98</v>
      </c>
      <c r="AY283" s="136" t="s">
        <v>138</v>
      </c>
      <c r="BE283" s="231">
        <f t="shared" si="4"/>
        <v>0</v>
      </c>
      <c r="BF283" s="231">
        <f t="shared" si="5"/>
        <v>0</v>
      </c>
      <c r="BG283" s="231">
        <f t="shared" si="6"/>
        <v>0</v>
      </c>
      <c r="BH283" s="231">
        <f t="shared" si="7"/>
        <v>0</v>
      </c>
      <c r="BI283" s="231">
        <f t="shared" si="8"/>
        <v>0</v>
      </c>
      <c r="BJ283" s="136" t="s">
        <v>20</v>
      </c>
      <c r="BK283" s="231">
        <f t="shared" si="9"/>
        <v>0</v>
      </c>
      <c r="BL283" s="136" t="s">
        <v>158</v>
      </c>
      <c r="BM283" s="136" t="s">
        <v>477</v>
      </c>
    </row>
    <row r="284" spans="2:65" s="145" customFormat="1" ht="20.25" customHeight="1">
      <c r="B284" s="146"/>
      <c r="C284" s="261" t="s">
        <v>478</v>
      </c>
      <c r="D284" s="261" t="s">
        <v>277</v>
      </c>
      <c r="E284" s="262" t="s">
        <v>479</v>
      </c>
      <c r="F284" s="561" t="s">
        <v>480</v>
      </c>
      <c r="G284" s="562"/>
      <c r="H284" s="562"/>
      <c r="I284" s="562"/>
      <c r="J284" s="263" t="s">
        <v>427</v>
      </c>
      <c r="K284" s="264">
        <v>5</v>
      </c>
      <c r="L284" s="563"/>
      <c r="M284" s="564"/>
      <c r="N284" s="560">
        <f t="shared" si="0"/>
        <v>0</v>
      </c>
      <c r="O284" s="517"/>
      <c r="P284" s="517"/>
      <c r="Q284" s="517"/>
      <c r="R284" s="149"/>
      <c r="T284" s="227" t="s">
        <v>3</v>
      </c>
      <c r="U284" s="228" t="s">
        <v>42</v>
      </c>
      <c r="V284" s="229">
        <v>0</v>
      </c>
      <c r="W284" s="229">
        <f t="shared" si="1"/>
        <v>0</v>
      </c>
      <c r="X284" s="229">
        <v>0.0001</v>
      </c>
      <c r="Y284" s="229">
        <f t="shared" si="2"/>
        <v>0.0005</v>
      </c>
      <c r="Z284" s="229">
        <v>0</v>
      </c>
      <c r="AA284" s="230">
        <f t="shared" si="3"/>
        <v>0</v>
      </c>
      <c r="AR284" s="136" t="s">
        <v>209</v>
      </c>
      <c r="AT284" s="136" t="s">
        <v>277</v>
      </c>
      <c r="AU284" s="136" t="s">
        <v>98</v>
      </c>
      <c r="AY284" s="136" t="s">
        <v>138</v>
      </c>
      <c r="BE284" s="231">
        <f t="shared" si="4"/>
        <v>0</v>
      </c>
      <c r="BF284" s="231">
        <f t="shared" si="5"/>
        <v>0</v>
      </c>
      <c r="BG284" s="231">
        <f t="shared" si="6"/>
        <v>0</v>
      </c>
      <c r="BH284" s="231">
        <f t="shared" si="7"/>
        <v>0</v>
      </c>
      <c r="BI284" s="231">
        <f t="shared" si="8"/>
        <v>0</v>
      </c>
      <c r="BJ284" s="136" t="s">
        <v>20</v>
      </c>
      <c r="BK284" s="231">
        <f t="shared" si="9"/>
        <v>0</v>
      </c>
      <c r="BL284" s="136" t="s">
        <v>158</v>
      </c>
      <c r="BM284" s="136" t="s">
        <v>481</v>
      </c>
    </row>
    <row r="285" spans="2:65" s="145" customFormat="1" ht="20.25" customHeight="1">
      <c r="B285" s="146"/>
      <c r="C285" s="261" t="s">
        <v>482</v>
      </c>
      <c r="D285" s="261" t="s">
        <v>277</v>
      </c>
      <c r="E285" s="262" t="s">
        <v>483</v>
      </c>
      <c r="F285" s="561" t="s">
        <v>484</v>
      </c>
      <c r="G285" s="562"/>
      <c r="H285" s="562"/>
      <c r="I285" s="562"/>
      <c r="J285" s="263" t="s">
        <v>427</v>
      </c>
      <c r="K285" s="264">
        <v>12</v>
      </c>
      <c r="L285" s="563"/>
      <c r="M285" s="564"/>
      <c r="N285" s="560">
        <f t="shared" si="0"/>
        <v>0</v>
      </c>
      <c r="O285" s="517"/>
      <c r="P285" s="517"/>
      <c r="Q285" s="517"/>
      <c r="R285" s="149"/>
      <c r="T285" s="227" t="s">
        <v>3</v>
      </c>
      <c r="U285" s="228" t="s">
        <v>42</v>
      </c>
      <c r="V285" s="229">
        <v>0</v>
      </c>
      <c r="W285" s="229">
        <f t="shared" si="1"/>
        <v>0</v>
      </c>
      <c r="X285" s="229">
        <v>0.00035</v>
      </c>
      <c r="Y285" s="229">
        <f t="shared" si="2"/>
        <v>0.0042</v>
      </c>
      <c r="Z285" s="229">
        <v>0</v>
      </c>
      <c r="AA285" s="230">
        <f t="shared" si="3"/>
        <v>0</v>
      </c>
      <c r="AR285" s="136" t="s">
        <v>209</v>
      </c>
      <c r="AT285" s="136" t="s">
        <v>277</v>
      </c>
      <c r="AU285" s="136" t="s">
        <v>98</v>
      </c>
      <c r="AY285" s="136" t="s">
        <v>138</v>
      </c>
      <c r="BE285" s="231">
        <f t="shared" si="4"/>
        <v>0</v>
      </c>
      <c r="BF285" s="231">
        <f t="shared" si="5"/>
        <v>0</v>
      </c>
      <c r="BG285" s="231">
        <f t="shared" si="6"/>
        <v>0</v>
      </c>
      <c r="BH285" s="231">
        <f t="shared" si="7"/>
        <v>0</v>
      </c>
      <c r="BI285" s="231">
        <f t="shared" si="8"/>
        <v>0</v>
      </c>
      <c r="BJ285" s="136" t="s">
        <v>20</v>
      </c>
      <c r="BK285" s="231">
        <f t="shared" si="9"/>
        <v>0</v>
      </c>
      <c r="BL285" s="136" t="s">
        <v>158</v>
      </c>
      <c r="BM285" s="136" t="s">
        <v>485</v>
      </c>
    </row>
    <row r="286" spans="2:65" s="145" customFormat="1" ht="39.75" customHeight="1">
      <c r="B286" s="146"/>
      <c r="C286" s="222" t="s">
        <v>486</v>
      </c>
      <c r="D286" s="222" t="s">
        <v>139</v>
      </c>
      <c r="E286" s="223" t="s">
        <v>487</v>
      </c>
      <c r="F286" s="531" t="s">
        <v>488</v>
      </c>
      <c r="G286" s="517"/>
      <c r="H286" s="517"/>
      <c r="I286" s="517"/>
      <c r="J286" s="225" t="s">
        <v>189</v>
      </c>
      <c r="K286" s="226">
        <v>1036</v>
      </c>
      <c r="L286" s="514"/>
      <c r="M286" s="515"/>
      <c r="N286" s="516">
        <f t="shared" si="0"/>
        <v>0</v>
      </c>
      <c r="O286" s="517"/>
      <c r="P286" s="517"/>
      <c r="Q286" s="517"/>
      <c r="R286" s="149"/>
      <c r="T286" s="227" t="s">
        <v>3</v>
      </c>
      <c r="U286" s="228" t="s">
        <v>42</v>
      </c>
      <c r="V286" s="229">
        <v>0.003</v>
      </c>
      <c r="W286" s="229">
        <f t="shared" si="1"/>
        <v>3.108</v>
      </c>
      <c r="X286" s="229">
        <v>0.00033</v>
      </c>
      <c r="Y286" s="229">
        <f t="shared" si="2"/>
        <v>0.34188</v>
      </c>
      <c r="Z286" s="229">
        <v>0</v>
      </c>
      <c r="AA286" s="230">
        <f t="shared" si="3"/>
        <v>0</v>
      </c>
      <c r="AR286" s="136" t="s">
        <v>158</v>
      </c>
      <c r="AT286" s="136" t="s">
        <v>139</v>
      </c>
      <c r="AU286" s="136" t="s">
        <v>98</v>
      </c>
      <c r="AY286" s="136" t="s">
        <v>138</v>
      </c>
      <c r="BE286" s="231">
        <f t="shared" si="4"/>
        <v>0</v>
      </c>
      <c r="BF286" s="231">
        <f t="shared" si="5"/>
        <v>0</v>
      </c>
      <c r="BG286" s="231">
        <f t="shared" si="6"/>
        <v>0</v>
      </c>
      <c r="BH286" s="231">
        <f t="shared" si="7"/>
        <v>0</v>
      </c>
      <c r="BI286" s="231">
        <f t="shared" si="8"/>
        <v>0</v>
      </c>
      <c r="BJ286" s="136" t="s">
        <v>20</v>
      </c>
      <c r="BK286" s="231">
        <f t="shared" si="9"/>
        <v>0</v>
      </c>
      <c r="BL286" s="136" t="s">
        <v>158</v>
      </c>
      <c r="BM286" s="136" t="s">
        <v>489</v>
      </c>
    </row>
    <row r="287" spans="2:51" s="237" customFormat="1" ht="20.25" customHeight="1">
      <c r="B287" s="232"/>
      <c r="C287" s="233"/>
      <c r="D287" s="233"/>
      <c r="E287" s="234" t="s">
        <v>3</v>
      </c>
      <c r="F287" s="509" t="s">
        <v>490</v>
      </c>
      <c r="G287" s="510"/>
      <c r="H287" s="510"/>
      <c r="I287" s="510"/>
      <c r="J287" s="233"/>
      <c r="K287" s="234" t="s">
        <v>3</v>
      </c>
      <c r="L287" s="233"/>
      <c r="M287" s="233"/>
      <c r="N287" s="233"/>
      <c r="O287" s="233"/>
      <c r="P287" s="233"/>
      <c r="Q287" s="233"/>
      <c r="R287" s="236"/>
      <c r="T287" s="238"/>
      <c r="U287" s="233"/>
      <c r="V287" s="233"/>
      <c r="W287" s="233"/>
      <c r="X287" s="233"/>
      <c r="Y287" s="233"/>
      <c r="Z287" s="233"/>
      <c r="AA287" s="239"/>
      <c r="AT287" s="240" t="s">
        <v>153</v>
      </c>
      <c r="AU287" s="240" t="s">
        <v>98</v>
      </c>
      <c r="AV287" s="237" t="s">
        <v>20</v>
      </c>
      <c r="AW287" s="237" t="s">
        <v>33</v>
      </c>
      <c r="AX287" s="237" t="s">
        <v>77</v>
      </c>
      <c r="AY287" s="240" t="s">
        <v>138</v>
      </c>
    </row>
    <row r="288" spans="2:51" s="247" customFormat="1" ht="20.25" customHeight="1">
      <c r="B288" s="241"/>
      <c r="C288" s="242"/>
      <c r="D288" s="242"/>
      <c r="E288" s="243" t="s">
        <v>3</v>
      </c>
      <c r="F288" s="512" t="s">
        <v>491</v>
      </c>
      <c r="G288" s="513"/>
      <c r="H288" s="513"/>
      <c r="I288" s="513"/>
      <c r="J288" s="242"/>
      <c r="K288" s="245">
        <v>1036</v>
      </c>
      <c r="L288" s="242"/>
      <c r="M288" s="242"/>
      <c r="N288" s="242"/>
      <c r="O288" s="242"/>
      <c r="P288" s="242"/>
      <c r="Q288" s="242"/>
      <c r="R288" s="246"/>
      <c r="T288" s="248"/>
      <c r="U288" s="242"/>
      <c r="V288" s="242"/>
      <c r="W288" s="242"/>
      <c r="X288" s="242"/>
      <c r="Y288" s="242"/>
      <c r="Z288" s="242"/>
      <c r="AA288" s="249"/>
      <c r="AT288" s="250" t="s">
        <v>153</v>
      </c>
      <c r="AU288" s="250" t="s">
        <v>98</v>
      </c>
      <c r="AV288" s="247" t="s">
        <v>98</v>
      </c>
      <c r="AW288" s="247" t="s">
        <v>33</v>
      </c>
      <c r="AX288" s="247" t="s">
        <v>77</v>
      </c>
      <c r="AY288" s="250" t="s">
        <v>138</v>
      </c>
    </row>
    <row r="289" spans="2:51" s="257" customFormat="1" ht="20.25" customHeight="1">
      <c r="B289" s="251"/>
      <c r="C289" s="252"/>
      <c r="D289" s="252"/>
      <c r="E289" s="253" t="s">
        <v>3</v>
      </c>
      <c r="F289" s="521" t="s">
        <v>157</v>
      </c>
      <c r="G289" s="522"/>
      <c r="H289" s="522"/>
      <c r="I289" s="522"/>
      <c r="J289" s="252"/>
      <c r="K289" s="255">
        <v>1036</v>
      </c>
      <c r="L289" s="252"/>
      <c r="M289" s="252"/>
      <c r="N289" s="252"/>
      <c r="O289" s="252"/>
      <c r="P289" s="252"/>
      <c r="Q289" s="252"/>
      <c r="R289" s="256"/>
      <c r="T289" s="258"/>
      <c r="U289" s="252"/>
      <c r="V289" s="252"/>
      <c r="W289" s="252"/>
      <c r="X289" s="252"/>
      <c r="Y289" s="252"/>
      <c r="Z289" s="252"/>
      <c r="AA289" s="259"/>
      <c r="AT289" s="260" t="s">
        <v>153</v>
      </c>
      <c r="AU289" s="260" t="s">
        <v>98</v>
      </c>
      <c r="AV289" s="257" t="s">
        <v>158</v>
      </c>
      <c r="AW289" s="257" t="s">
        <v>33</v>
      </c>
      <c r="AX289" s="257" t="s">
        <v>20</v>
      </c>
      <c r="AY289" s="260" t="s">
        <v>138</v>
      </c>
    </row>
    <row r="290" spans="2:65" s="145" customFormat="1" ht="39.75" customHeight="1">
      <c r="B290" s="146"/>
      <c r="C290" s="222" t="s">
        <v>492</v>
      </c>
      <c r="D290" s="222" t="s">
        <v>139</v>
      </c>
      <c r="E290" s="223" t="s">
        <v>493</v>
      </c>
      <c r="F290" s="531" t="s">
        <v>494</v>
      </c>
      <c r="G290" s="517"/>
      <c r="H290" s="517"/>
      <c r="I290" s="517"/>
      <c r="J290" s="225" t="s">
        <v>177</v>
      </c>
      <c r="K290" s="226">
        <v>126</v>
      </c>
      <c r="L290" s="514"/>
      <c r="M290" s="515"/>
      <c r="N290" s="516">
        <f>ROUND(L290*K290,2)</f>
        <v>0</v>
      </c>
      <c r="O290" s="517"/>
      <c r="P290" s="517"/>
      <c r="Q290" s="517"/>
      <c r="R290" s="149"/>
      <c r="T290" s="227" t="s">
        <v>3</v>
      </c>
      <c r="U290" s="228" t="s">
        <v>42</v>
      </c>
      <c r="V290" s="229">
        <v>0.129</v>
      </c>
      <c r="W290" s="229">
        <f>V290*K290</f>
        <v>16.254</v>
      </c>
      <c r="X290" s="229">
        <v>0.0026</v>
      </c>
      <c r="Y290" s="229">
        <f>X290*K290</f>
        <v>0.3276</v>
      </c>
      <c r="Z290" s="229">
        <v>0</v>
      </c>
      <c r="AA290" s="230">
        <f>Z290*K290</f>
        <v>0</v>
      </c>
      <c r="AR290" s="136" t="s">
        <v>158</v>
      </c>
      <c r="AT290" s="136" t="s">
        <v>139</v>
      </c>
      <c r="AU290" s="136" t="s">
        <v>98</v>
      </c>
      <c r="AY290" s="136" t="s">
        <v>138</v>
      </c>
      <c r="BE290" s="231">
        <f>IF(U290="základní",N290,0)</f>
        <v>0</v>
      </c>
      <c r="BF290" s="231">
        <f>IF(U290="snížená",N290,0)</f>
        <v>0</v>
      </c>
      <c r="BG290" s="231">
        <f>IF(U290="zákl. přenesená",N290,0)</f>
        <v>0</v>
      </c>
      <c r="BH290" s="231">
        <f>IF(U290="sníž. přenesená",N290,0)</f>
        <v>0</v>
      </c>
      <c r="BI290" s="231">
        <f>IF(U290="nulová",N290,0)</f>
        <v>0</v>
      </c>
      <c r="BJ290" s="136" t="s">
        <v>20</v>
      </c>
      <c r="BK290" s="231">
        <f>ROUND(L290*K290,2)</f>
        <v>0</v>
      </c>
      <c r="BL290" s="136" t="s">
        <v>158</v>
      </c>
      <c r="BM290" s="136" t="s">
        <v>495</v>
      </c>
    </row>
    <row r="291" spans="2:51" s="237" customFormat="1" ht="20.25" customHeight="1">
      <c r="B291" s="232"/>
      <c r="C291" s="233"/>
      <c r="D291" s="233"/>
      <c r="E291" s="234" t="s">
        <v>3</v>
      </c>
      <c r="F291" s="509" t="s">
        <v>496</v>
      </c>
      <c r="G291" s="510"/>
      <c r="H291" s="510"/>
      <c r="I291" s="510"/>
      <c r="J291" s="233"/>
      <c r="K291" s="234" t="s">
        <v>3</v>
      </c>
      <c r="L291" s="233"/>
      <c r="M291" s="233"/>
      <c r="N291" s="233"/>
      <c r="O291" s="233"/>
      <c r="P291" s="233"/>
      <c r="Q291" s="233"/>
      <c r="R291" s="236"/>
      <c r="T291" s="238"/>
      <c r="U291" s="233"/>
      <c r="V291" s="233"/>
      <c r="W291" s="233"/>
      <c r="X291" s="233"/>
      <c r="Y291" s="233"/>
      <c r="Z291" s="233"/>
      <c r="AA291" s="239"/>
      <c r="AT291" s="240" t="s">
        <v>153</v>
      </c>
      <c r="AU291" s="240" t="s">
        <v>98</v>
      </c>
      <c r="AV291" s="237" t="s">
        <v>20</v>
      </c>
      <c r="AW291" s="237" t="s">
        <v>33</v>
      </c>
      <c r="AX291" s="237" t="s">
        <v>77</v>
      </c>
      <c r="AY291" s="240" t="s">
        <v>138</v>
      </c>
    </row>
    <row r="292" spans="2:51" s="247" customFormat="1" ht="20.25" customHeight="1">
      <c r="B292" s="241"/>
      <c r="C292" s="242"/>
      <c r="D292" s="242"/>
      <c r="E292" s="243" t="s">
        <v>3</v>
      </c>
      <c r="F292" s="512" t="s">
        <v>497</v>
      </c>
      <c r="G292" s="513"/>
      <c r="H292" s="513"/>
      <c r="I292" s="513"/>
      <c r="J292" s="242"/>
      <c r="K292" s="245">
        <v>126</v>
      </c>
      <c r="L292" s="242"/>
      <c r="M292" s="242"/>
      <c r="N292" s="242"/>
      <c r="O292" s="242"/>
      <c r="P292" s="242"/>
      <c r="Q292" s="242"/>
      <c r="R292" s="246"/>
      <c r="T292" s="248"/>
      <c r="U292" s="242"/>
      <c r="V292" s="242"/>
      <c r="W292" s="242"/>
      <c r="X292" s="242"/>
      <c r="Y292" s="242"/>
      <c r="Z292" s="242"/>
      <c r="AA292" s="249"/>
      <c r="AT292" s="250" t="s">
        <v>153</v>
      </c>
      <c r="AU292" s="250" t="s">
        <v>98</v>
      </c>
      <c r="AV292" s="247" t="s">
        <v>98</v>
      </c>
      <c r="AW292" s="247" t="s">
        <v>33</v>
      </c>
      <c r="AX292" s="247" t="s">
        <v>77</v>
      </c>
      <c r="AY292" s="250" t="s">
        <v>138</v>
      </c>
    </row>
    <row r="293" spans="2:51" s="257" customFormat="1" ht="20.25" customHeight="1">
      <c r="B293" s="251"/>
      <c r="C293" s="252"/>
      <c r="D293" s="252"/>
      <c r="E293" s="253" t="s">
        <v>3</v>
      </c>
      <c r="F293" s="521" t="s">
        <v>157</v>
      </c>
      <c r="G293" s="522"/>
      <c r="H293" s="522"/>
      <c r="I293" s="522"/>
      <c r="J293" s="252"/>
      <c r="K293" s="255">
        <v>126</v>
      </c>
      <c r="L293" s="252"/>
      <c r="M293" s="252"/>
      <c r="N293" s="252"/>
      <c r="O293" s="252"/>
      <c r="P293" s="252"/>
      <c r="Q293" s="252"/>
      <c r="R293" s="256"/>
      <c r="T293" s="258"/>
      <c r="U293" s="252"/>
      <c r="V293" s="252"/>
      <c r="W293" s="252"/>
      <c r="X293" s="252"/>
      <c r="Y293" s="252"/>
      <c r="Z293" s="252"/>
      <c r="AA293" s="259"/>
      <c r="AT293" s="260" t="s">
        <v>153</v>
      </c>
      <c r="AU293" s="260" t="s">
        <v>98</v>
      </c>
      <c r="AV293" s="257" t="s">
        <v>158</v>
      </c>
      <c r="AW293" s="257" t="s">
        <v>33</v>
      </c>
      <c r="AX293" s="257" t="s">
        <v>20</v>
      </c>
      <c r="AY293" s="260" t="s">
        <v>138</v>
      </c>
    </row>
    <row r="294" spans="2:65" s="145" customFormat="1" ht="20.25" customHeight="1">
      <c r="B294" s="146"/>
      <c r="C294" s="222" t="s">
        <v>498</v>
      </c>
      <c r="D294" s="222" t="s">
        <v>139</v>
      </c>
      <c r="E294" s="223" t="s">
        <v>499</v>
      </c>
      <c r="F294" s="531" t="s">
        <v>500</v>
      </c>
      <c r="G294" s="517"/>
      <c r="H294" s="517"/>
      <c r="I294" s="517"/>
      <c r="J294" s="225" t="s">
        <v>189</v>
      </c>
      <c r="K294" s="226">
        <v>1036</v>
      </c>
      <c r="L294" s="514"/>
      <c r="M294" s="515"/>
      <c r="N294" s="516">
        <f>ROUND(L294*K294,2)</f>
        <v>0</v>
      </c>
      <c r="O294" s="517"/>
      <c r="P294" s="517"/>
      <c r="Q294" s="517"/>
      <c r="R294" s="149"/>
      <c r="T294" s="227" t="s">
        <v>3</v>
      </c>
      <c r="U294" s="228" t="s">
        <v>42</v>
      </c>
      <c r="V294" s="229">
        <v>0.016</v>
      </c>
      <c r="W294" s="229">
        <f>V294*K294</f>
        <v>16.576</v>
      </c>
      <c r="X294" s="229">
        <v>0</v>
      </c>
      <c r="Y294" s="229">
        <f>X294*K294</f>
        <v>0</v>
      </c>
      <c r="Z294" s="229">
        <v>0</v>
      </c>
      <c r="AA294" s="230">
        <f>Z294*K294</f>
        <v>0</v>
      </c>
      <c r="AR294" s="136" t="s">
        <v>158</v>
      </c>
      <c r="AT294" s="136" t="s">
        <v>139</v>
      </c>
      <c r="AU294" s="136" t="s">
        <v>98</v>
      </c>
      <c r="AY294" s="136" t="s">
        <v>138</v>
      </c>
      <c r="BE294" s="231">
        <f>IF(U294="základní",N294,0)</f>
        <v>0</v>
      </c>
      <c r="BF294" s="231">
        <f>IF(U294="snížená",N294,0)</f>
        <v>0</v>
      </c>
      <c r="BG294" s="231">
        <f>IF(U294="zákl. přenesená",N294,0)</f>
        <v>0</v>
      </c>
      <c r="BH294" s="231">
        <f>IF(U294="sníž. přenesená",N294,0)</f>
        <v>0</v>
      </c>
      <c r="BI294" s="231">
        <f>IF(U294="nulová",N294,0)</f>
        <v>0</v>
      </c>
      <c r="BJ294" s="136" t="s">
        <v>20</v>
      </c>
      <c r="BK294" s="231">
        <f>ROUND(L294*K294,2)</f>
        <v>0</v>
      </c>
      <c r="BL294" s="136" t="s">
        <v>158</v>
      </c>
      <c r="BM294" s="136" t="s">
        <v>501</v>
      </c>
    </row>
    <row r="295" spans="2:65" s="145" customFormat="1" ht="20.25" customHeight="1">
      <c r="B295" s="146"/>
      <c r="C295" s="222" t="s">
        <v>502</v>
      </c>
      <c r="D295" s="222" t="s">
        <v>139</v>
      </c>
      <c r="E295" s="223" t="s">
        <v>503</v>
      </c>
      <c r="F295" s="531" t="s">
        <v>504</v>
      </c>
      <c r="G295" s="517"/>
      <c r="H295" s="517"/>
      <c r="I295" s="517"/>
      <c r="J295" s="225" t="s">
        <v>177</v>
      </c>
      <c r="K295" s="226">
        <v>126</v>
      </c>
      <c r="L295" s="514"/>
      <c r="M295" s="515"/>
      <c r="N295" s="516">
        <f>ROUND(L295*K295,2)</f>
        <v>0</v>
      </c>
      <c r="O295" s="517"/>
      <c r="P295" s="517"/>
      <c r="Q295" s="517"/>
      <c r="R295" s="149"/>
      <c r="T295" s="227" t="s">
        <v>3</v>
      </c>
      <c r="U295" s="228" t="s">
        <v>42</v>
      </c>
      <c r="V295" s="229">
        <v>0.083</v>
      </c>
      <c r="W295" s="229">
        <f>V295*K295</f>
        <v>10.458</v>
      </c>
      <c r="X295" s="229">
        <v>1E-05</v>
      </c>
      <c r="Y295" s="229">
        <f>X295*K295</f>
        <v>0.00126</v>
      </c>
      <c r="Z295" s="229">
        <v>0</v>
      </c>
      <c r="AA295" s="230">
        <f>Z295*K295</f>
        <v>0</v>
      </c>
      <c r="AR295" s="136" t="s">
        <v>158</v>
      </c>
      <c r="AT295" s="136" t="s">
        <v>139</v>
      </c>
      <c r="AU295" s="136" t="s">
        <v>98</v>
      </c>
      <c r="AY295" s="136" t="s">
        <v>138</v>
      </c>
      <c r="BE295" s="231">
        <f>IF(U295="základní",N295,0)</f>
        <v>0</v>
      </c>
      <c r="BF295" s="231">
        <f>IF(U295="snížená",N295,0)</f>
        <v>0</v>
      </c>
      <c r="BG295" s="231">
        <f>IF(U295="zákl. přenesená",N295,0)</f>
        <v>0</v>
      </c>
      <c r="BH295" s="231">
        <f>IF(U295="sníž. přenesená",N295,0)</f>
        <v>0</v>
      </c>
      <c r="BI295" s="231">
        <f>IF(U295="nulová",N295,0)</f>
        <v>0</v>
      </c>
      <c r="BJ295" s="136" t="s">
        <v>20</v>
      </c>
      <c r="BK295" s="231">
        <f>ROUND(L295*K295,2)</f>
        <v>0</v>
      </c>
      <c r="BL295" s="136" t="s">
        <v>158</v>
      </c>
      <c r="BM295" s="136" t="s">
        <v>505</v>
      </c>
    </row>
    <row r="296" spans="2:65" s="145" customFormat="1" ht="39.75" customHeight="1">
      <c r="B296" s="146"/>
      <c r="C296" s="222" t="s">
        <v>506</v>
      </c>
      <c r="D296" s="222" t="s">
        <v>139</v>
      </c>
      <c r="E296" s="223" t="s">
        <v>507</v>
      </c>
      <c r="F296" s="531" t="s">
        <v>508</v>
      </c>
      <c r="G296" s="517"/>
      <c r="H296" s="517"/>
      <c r="I296" s="517"/>
      <c r="J296" s="225" t="s">
        <v>189</v>
      </c>
      <c r="K296" s="226">
        <v>624</v>
      </c>
      <c r="L296" s="514"/>
      <c r="M296" s="515"/>
      <c r="N296" s="516">
        <f>ROUND(L296*K296,2)</f>
        <v>0</v>
      </c>
      <c r="O296" s="517"/>
      <c r="P296" s="517"/>
      <c r="Q296" s="517"/>
      <c r="R296" s="149"/>
      <c r="T296" s="227" t="s">
        <v>3</v>
      </c>
      <c r="U296" s="228" t="s">
        <v>42</v>
      </c>
      <c r="V296" s="229">
        <v>0.325</v>
      </c>
      <c r="W296" s="229">
        <f>V296*K296</f>
        <v>202.8</v>
      </c>
      <c r="X296" s="229">
        <v>0.20219</v>
      </c>
      <c r="Y296" s="229">
        <f>X296*K296</f>
        <v>126.16656</v>
      </c>
      <c r="Z296" s="229">
        <v>0</v>
      </c>
      <c r="AA296" s="230">
        <f>Z296*K296</f>
        <v>0</v>
      </c>
      <c r="AR296" s="136" t="s">
        <v>158</v>
      </c>
      <c r="AT296" s="136" t="s">
        <v>139</v>
      </c>
      <c r="AU296" s="136" t="s">
        <v>98</v>
      </c>
      <c r="AY296" s="136" t="s">
        <v>138</v>
      </c>
      <c r="BE296" s="231">
        <f>IF(U296="základní",N296,0)</f>
        <v>0</v>
      </c>
      <c r="BF296" s="231">
        <f>IF(U296="snížená",N296,0)</f>
        <v>0</v>
      </c>
      <c r="BG296" s="231">
        <f>IF(U296="zákl. přenesená",N296,0)</f>
        <v>0</v>
      </c>
      <c r="BH296" s="231">
        <f>IF(U296="sníž. přenesená",N296,0)</f>
        <v>0</v>
      </c>
      <c r="BI296" s="231">
        <f>IF(U296="nulová",N296,0)</f>
        <v>0</v>
      </c>
      <c r="BJ296" s="136" t="s">
        <v>20</v>
      </c>
      <c r="BK296" s="231">
        <f>ROUND(L296*K296,2)</f>
        <v>0</v>
      </c>
      <c r="BL296" s="136" t="s">
        <v>158</v>
      </c>
      <c r="BM296" s="136" t="s">
        <v>509</v>
      </c>
    </row>
    <row r="297" spans="2:51" s="247" customFormat="1" ht="20.25" customHeight="1">
      <c r="B297" s="241"/>
      <c r="C297" s="242"/>
      <c r="D297" s="242"/>
      <c r="E297" s="243" t="s">
        <v>3</v>
      </c>
      <c r="F297" s="559" t="s">
        <v>510</v>
      </c>
      <c r="G297" s="513"/>
      <c r="H297" s="513"/>
      <c r="I297" s="513"/>
      <c r="J297" s="242"/>
      <c r="K297" s="245">
        <v>555</v>
      </c>
      <c r="L297" s="242"/>
      <c r="M297" s="242"/>
      <c r="N297" s="242"/>
      <c r="O297" s="242"/>
      <c r="P297" s="242"/>
      <c r="Q297" s="242"/>
      <c r="R297" s="246"/>
      <c r="T297" s="248"/>
      <c r="U297" s="242"/>
      <c r="V297" s="242"/>
      <c r="W297" s="242"/>
      <c r="X297" s="242"/>
      <c r="Y297" s="242"/>
      <c r="Z297" s="242"/>
      <c r="AA297" s="249"/>
      <c r="AT297" s="250" t="s">
        <v>153</v>
      </c>
      <c r="AU297" s="250" t="s">
        <v>98</v>
      </c>
      <c r="AV297" s="247" t="s">
        <v>98</v>
      </c>
      <c r="AW297" s="247" t="s">
        <v>33</v>
      </c>
      <c r="AX297" s="247" t="s">
        <v>77</v>
      </c>
      <c r="AY297" s="250" t="s">
        <v>138</v>
      </c>
    </row>
    <row r="298" spans="2:51" s="247" customFormat="1" ht="20.25" customHeight="1">
      <c r="B298" s="241"/>
      <c r="C298" s="242"/>
      <c r="D298" s="242"/>
      <c r="E298" s="243" t="s">
        <v>3</v>
      </c>
      <c r="F298" s="512" t="s">
        <v>511</v>
      </c>
      <c r="G298" s="513"/>
      <c r="H298" s="513"/>
      <c r="I298" s="513"/>
      <c r="J298" s="242"/>
      <c r="K298" s="245">
        <v>69</v>
      </c>
      <c r="L298" s="242"/>
      <c r="M298" s="242"/>
      <c r="N298" s="242"/>
      <c r="O298" s="242"/>
      <c r="P298" s="242"/>
      <c r="Q298" s="242"/>
      <c r="R298" s="246"/>
      <c r="T298" s="248"/>
      <c r="U298" s="242"/>
      <c r="V298" s="242"/>
      <c r="W298" s="242"/>
      <c r="X298" s="242"/>
      <c r="Y298" s="242"/>
      <c r="Z298" s="242"/>
      <c r="AA298" s="249"/>
      <c r="AT298" s="250" t="s">
        <v>153</v>
      </c>
      <c r="AU298" s="250" t="s">
        <v>98</v>
      </c>
      <c r="AV298" s="247" t="s">
        <v>98</v>
      </c>
      <c r="AW298" s="247" t="s">
        <v>33</v>
      </c>
      <c r="AX298" s="247" t="s">
        <v>77</v>
      </c>
      <c r="AY298" s="250" t="s">
        <v>138</v>
      </c>
    </row>
    <row r="299" spans="2:51" s="257" customFormat="1" ht="20.25" customHeight="1">
      <c r="B299" s="251"/>
      <c r="C299" s="252"/>
      <c r="D299" s="252"/>
      <c r="E299" s="253" t="s">
        <v>3</v>
      </c>
      <c r="F299" s="521" t="s">
        <v>157</v>
      </c>
      <c r="G299" s="522"/>
      <c r="H299" s="522"/>
      <c r="I299" s="522"/>
      <c r="J299" s="252"/>
      <c r="K299" s="255">
        <v>624</v>
      </c>
      <c r="L299" s="252"/>
      <c r="M299" s="252"/>
      <c r="N299" s="252"/>
      <c r="O299" s="252"/>
      <c r="P299" s="252"/>
      <c r="Q299" s="252"/>
      <c r="R299" s="256"/>
      <c r="T299" s="258"/>
      <c r="U299" s="252"/>
      <c r="V299" s="252"/>
      <c r="W299" s="252"/>
      <c r="X299" s="252"/>
      <c r="Y299" s="252"/>
      <c r="Z299" s="252"/>
      <c r="AA299" s="259"/>
      <c r="AT299" s="260" t="s">
        <v>153</v>
      </c>
      <c r="AU299" s="260" t="s">
        <v>98</v>
      </c>
      <c r="AV299" s="257" t="s">
        <v>158</v>
      </c>
      <c r="AW299" s="257" t="s">
        <v>33</v>
      </c>
      <c r="AX299" s="257" t="s">
        <v>20</v>
      </c>
      <c r="AY299" s="260" t="s">
        <v>138</v>
      </c>
    </row>
    <row r="300" spans="2:65" s="145" customFormat="1" ht="20.25" customHeight="1">
      <c r="B300" s="146"/>
      <c r="C300" s="261" t="s">
        <v>512</v>
      </c>
      <c r="D300" s="261" t="s">
        <v>277</v>
      </c>
      <c r="E300" s="262" t="s">
        <v>513</v>
      </c>
      <c r="F300" s="561" t="s">
        <v>514</v>
      </c>
      <c r="G300" s="562"/>
      <c r="H300" s="562"/>
      <c r="I300" s="562"/>
      <c r="J300" s="263" t="s">
        <v>427</v>
      </c>
      <c r="K300" s="264">
        <v>69</v>
      </c>
      <c r="L300" s="563"/>
      <c r="M300" s="564"/>
      <c r="N300" s="560">
        <f aca="true" t="shared" si="10" ref="N300:N305">ROUND(L300*K300,2)</f>
        <v>0</v>
      </c>
      <c r="O300" s="517"/>
      <c r="P300" s="517"/>
      <c r="Q300" s="517"/>
      <c r="R300" s="149"/>
      <c r="T300" s="227" t="s">
        <v>3</v>
      </c>
      <c r="U300" s="228" t="s">
        <v>42</v>
      </c>
      <c r="V300" s="229">
        <v>0</v>
      </c>
      <c r="W300" s="229">
        <f aca="true" t="shared" si="11" ref="W300:W305">V300*K300</f>
        <v>0</v>
      </c>
      <c r="X300" s="229">
        <v>0.0467</v>
      </c>
      <c r="Y300" s="229">
        <f aca="true" t="shared" si="12" ref="Y300:Y305">X300*K300</f>
        <v>3.2222999999999997</v>
      </c>
      <c r="Z300" s="229">
        <v>0</v>
      </c>
      <c r="AA300" s="230">
        <f aca="true" t="shared" si="13" ref="AA300:AA305">Z300*K300</f>
        <v>0</v>
      </c>
      <c r="AR300" s="136" t="s">
        <v>209</v>
      </c>
      <c r="AT300" s="136" t="s">
        <v>277</v>
      </c>
      <c r="AU300" s="136" t="s">
        <v>98</v>
      </c>
      <c r="AY300" s="136" t="s">
        <v>138</v>
      </c>
      <c r="BE300" s="231">
        <f aca="true" t="shared" si="14" ref="BE300:BE305">IF(U300="základní",N300,0)</f>
        <v>0</v>
      </c>
      <c r="BF300" s="231">
        <f aca="true" t="shared" si="15" ref="BF300:BF305">IF(U300="snížená",N300,0)</f>
        <v>0</v>
      </c>
      <c r="BG300" s="231">
        <f aca="true" t="shared" si="16" ref="BG300:BG305">IF(U300="zákl. přenesená",N300,0)</f>
        <v>0</v>
      </c>
      <c r="BH300" s="231">
        <f aca="true" t="shared" si="17" ref="BH300:BH305">IF(U300="sníž. přenesená",N300,0)</f>
        <v>0</v>
      </c>
      <c r="BI300" s="231">
        <f aca="true" t="shared" si="18" ref="BI300:BI305">IF(U300="nulová",N300,0)</f>
        <v>0</v>
      </c>
      <c r="BJ300" s="136" t="s">
        <v>20</v>
      </c>
      <c r="BK300" s="231">
        <f aca="true" t="shared" si="19" ref="BK300:BK305">ROUND(L300*K300,2)</f>
        <v>0</v>
      </c>
      <c r="BL300" s="136" t="s">
        <v>158</v>
      </c>
      <c r="BM300" s="136" t="s">
        <v>515</v>
      </c>
    </row>
    <row r="301" spans="2:65" s="145" customFormat="1" ht="28.5" customHeight="1">
      <c r="B301" s="146"/>
      <c r="C301" s="261" t="s">
        <v>516</v>
      </c>
      <c r="D301" s="261" t="s">
        <v>277</v>
      </c>
      <c r="E301" s="262" t="s">
        <v>517</v>
      </c>
      <c r="F301" s="561" t="s">
        <v>518</v>
      </c>
      <c r="G301" s="562"/>
      <c r="H301" s="562"/>
      <c r="I301" s="562"/>
      <c r="J301" s="263" t="s">
        <v>427</v>
      </c>
      <c r="K301" s="264">
        <v>555</v>
      </c>
      <c r="L301" s="563"/>
      <c r="M301" s="564"/>
      <c r="N301" s="560">
        <f t="shared" si="10"/>
        <v>0</v>
      </c>
      <c r="O301" s="517"/>
      <c r="P301" s="517"/>
      <c r="Q301" s="517"/>
      <c r="R301" s="149"/>
      <c r="T301" s="227" t="s">
        <v>3</v>
      </c>
      <c r="U301" s="228" t="s">
        <v>42</v>
      </c>
      <c r="V301" s="229">
        <v>0</v>
      </c>
      <c r="W301" s="229">
        <f t="shared" si="11"/>
        <v>0</v>
      </c>
      <c r="X301" s="229">
        <v>0.08</v>
      </c>
      <c r="Y301" s="229">
        <f t="shared" si="12"/>
        <v>44.4</v>
      </c>
      <c r="Z301" s="229">
        <v>0</v>
      </c>
      <c r="AA301" s="230">
        <f t="shared" si="13"/>
        <v>0</v>
      </c>
      <c r="AR301" s="136" t="s">
        <v>209</v>
      </c>
      <c r="AT301" s="136" t="s">
        <v>277</v>
      </c>
      <c r="AU301" s="136" t="s">
        <v>98</v>
      </c>
      <c r="AY301" s="136" t="s">
        <v>138</v>
      </c>
      <c r="BE301" s="231">
        <f t="shared" si="14"/>
        <v>0</v>
      </c>
      <c r="BF301" s="231">
        <f t="shared" si="15"/>
        <v>0</v>
      </c>
      <c r="BG301" s="231">
        <f t="shared" si="16"/>
        <v>0</v>
      </c>
      <c r="BH301" s="231">
        <f t="shared" si="17"/>
        <v>0</v>
      </c>
      <c r="BI301" s="231">
        <f t="shared" si="18"/>
        <v>0</v>
      </c>
      <c r="BJ301" s="136" t="s">
        <v>20</v>
      </c>
      <c r="BK301" s="231">
        <f t="shared" si="19"/>
        <v>0</v>
      </c>
      <c r="BL301" s="136" t="s">
        <v>158</v>
      </c>
      <c r="BM301" s="136" t="s">
        <v>519</v>
      </c>
    </row>
    <row r="302" spans="2:65" s="145" customFormat="1" ht="28.5" customHeight="1">
      <c r="B302" s="146"/>
      <c r="C302" s="222" t="s">
        <v>520</v>
      </c>
      <c r="D302" s="222" t="s">
        <v>139</v>
      </c>
      <c r="E302" s="223" t="s">
        <v>521</v>
      </c>
      <c r="F302" s="531" t="s">
        <v>522</v>
      </c>
      <c r="G302" s="517"/>
      <c r="H302" s="517"/>
      <c r="I302" s="517"/>
      <c r="J302" s="225" t="s">
        <v>189</v>
      </c>
      <c r="K302" s="226">
        <v>4</v>
      </c>
      <c r="L302" s="514"/>
      <c r="M302" s="515"/>
      <c r="N302" s="516">
        <f t="shared" si="10"/>
        <v>0</v>
      </c>
      <c r="O302" s="517"/>
      <c r="P302" s="517"/>
      <c r="Q302" s="517"/>
      <c r="R302" s="149"/>
      <c r="T302" s="227" t="s">
        <v>3</v>
      </c>
      <c r="U302" s="228" t="s">
        <v>42</v>
      </c>
      <c r="V302" s="229">
        <v>0.155</v>
      </c>
      <c r="W302" s="229">
        <f t="shared" si="11"/>
        <v>0.62</v>
      </c>
      <c r="X302" s="229">
        <v>0</v>
      </c>
      <c r="Y302" s="229">
        <f t="shared" si="12"/>
        <v>0</v>
      </c>
      <c r="Z302" s="229">
        <v>0</v>
      </c>
      <c r="AA302" s="230">
        <f t="shared" si="13"/>
        <v>0</v>
      </c>
      <c r="AR302" s="136" t="s">
        <v>158</v>
      </c>
      <c r="AT302" s="136" t="s">
        <v>139</v>
      </c>
      <c r="AU302" s="136" t="s">
        <v>98</v>
      </c>
      <c r="AY302" s="136" t="s">
        <v>138</v>
      </c>
      <c r="BE302" s="231">
        <f t="shared" si="14"/>
        <v>0</v>
      </c>
      <c r="BF302" s="231">
        <f t="shared" si="15"/>
        <v>0</v>
      </c>
      <c r="BG302" s="231">
        <f t="shared" si="16"/>
        <v>0</v>
      </c>
      <c r="BH302" s="231">
        <f t="shared" si="17"/>
        <v>0</v>
      </c>
      <c r="BI302" s="231">
        <f t="shared" si="18"/>
        <v>0</v>
      </c>
      <c r="BJ302" s="136" t="s">
        <v>20</v>
      </c>
      <c r="BK302" s="231">
        <f t="shared" si="19"/>
        <v>0</v>
      </c>
      <c r="BL302" s="136" t="s">
        <v>158</v>
      </c>
      <c r="BM302" s="136" t="s">
        <v>523</v>
      </c>
    </row>
    <row r="303" spans="2:65" s="145" customFormat="1" ht="20.25" customHeight="1">
      <c r="B303" s="146"/>
      <c r="C303" s="222" t="s">
        <v>524</v>
      </c>
      <c r="D303" s="222" t="s">
        <v>139</v>
      </c>
      <c r="E303" s="223" t="s">
        <v>525</v>
      </c>
      <c r="F303" s="531" t="s">
        <v>526</v>
      </c>
      <c r="G303" s="517"/>
      <c r="H303" s="517"/>
      <c r="I303" s="517"/>
      <c r="J303" s="225" t="s">
        <v>189</v>
      </c>
      <c r="K303" s="226">
        <v>4</v>
      </c>
      <c r="L303" s="514"/>
      <c r="M303" s="515"/>
      <c r="N303" s="516">
        <f t="shared" si="10"/>
        <v>0</v>
      </c>
      <c r="O303" s="517"/>
      <c r="P303" s="517"/>
      <c r="Q303" s="517"/>
      <c r="R303" s="149"/>
      <c r="T303" s="227" t="s">
        <v>3</v>
      </c>
      <c r="U303" s="228" t="s">
        <v>42</v>
      </c>
      <c r="V303" s="229">
        <v>0.152</v>
      </c>
      <c r="W303" s="229">
        <f t="shared" si="11"/>
        <v>0.608</v>
      </c>
      <c r="X303" s="229">
        <v>0.08654</v>
      </c>
      <c r="Y303" s="229">
        <f t="shared" si="12"/>
        <v>0.34616</v>
      </c>
      <c r="Z303" s="229">
        <v>0</v>
      </c>
      <c r="AA303" s="230">
        <f t="shared" si="13"/>
        <v>0</v>
      </c>
      <c r="AR303" s="136" t="s">
        <v>158</v>
      </c>
      <c r="AT303" s="136" t="s">
        <v>139</v>
      </c>
      <c r="AU303" s="136" t="s">
        <v>98</v>
      </c>
      <c r="AY303" s="136" t="s">
        <v>138</v>
      </c>
      <c r="BE303" s="231">
        <f t="shared" si="14"/>
        <v>0</v>
      </c>
      <c r="BF303" s="231">
        <f t="shared" si="15"/>
        <v>0</v>
      </c>
      <c r="BG303" s="231">
        <f t="shared" si="16"/>
        <v>0</v>
      </c>
      <c r="BH303" s="231">
        <f t="shared" si="17"/>
        <v>0</v>
      </c>
      <c r="BI303" s="231">
        <f t="shared" si="18"/>
        <v>0</v>
      </c>
      <c r="BJ303" s="136" t="s">
        <v>20</v>
      </c>
      <c r="BK303" s="231">
        <f t="shared" si="19"/>
        <v>0</v>
      </c>
      <c r="BL303" s="136" t="s">
        <v>158</v>
      </c>
      <c r="BM303" s="136" t="s">
        <v>527</v>
      </c>
    </row>
    <row r="304" spans="2:65" s="145" customFormat="1" ht="20.25" customHeight="1">
      <c r="B304" s="146"/>
      <c r="C304" s="222" t="s">
        <v>528</v>
      </c>
      <c r="D304" s="222" t="s">
        <v>139</v>
      </c>
      <c r="E304" s="223" t="s">
        <v>529</v>
      </c>
      <c r="F304" s="531" t="s">
        <v>530</v>
      </c>
      <c r="G304" s="517"/>
      <c r="H304" s="517"/>
      <c r="I304" s="517"/>
      <c r="J304" s="225" t="s">
        <v>177</v>
      </c>
      <c r="K304" s="226">
        <v>16</v>
      </c>
      <c r="L304" s="514"/>
      <c r="M304" s="515"/>
      <c r="N304" s="516">
        <f t="shared" si="10"/>
        <v>0</v>
      </c>
      <c r="O304" s="517"/>
      <c r="P304" s="517"/>
      <c r="Q304" s="517"/>
      <c r="R304" s="149"/>
      <c r="T304" s="227" t="s">
        <v>3</v>
      </c>
      <c r="U304" s="228" t="s">
        <v>42</v>
      </c>
      <c r="V304" s="229">
        <v>0.022</v>
      </c>
      <c r="W304" s="229">
        <f t="shared" si="11"/>
        <v>0.352</v>
      </c>
      <c r="X304" s="229">
        <v>0</v>
      </c>
      <c r="Y304" s="229">
        <f t="shared" si="12"/>
        <v>0</v>
      </c>
      <c r="Z304" s="229">
        <v>0.02</v>
      </c>
      <c r="AA304" s="230">
        <f t="shared" si="13"/>
        <v>0.32</v>
      </c>
      <c r="AR304" s="136" t="s">
        <v>158</v>
      </c>
      <c r="AT304" s="136" t="s">
        <v>139</v>
      </c>
      <c r="AU304" s="136" t="s">
        <v>98</v>
      </c>
      <c r="AY304" s="136" t="s">
        <v>138</v>
      </c>
      <c r="BE304" s="231">
        <f t="shared" si="14"/>
        <v>0</v>
      </c>
      <c r="BF304" s="231">
        <f t="shared" si="15"/>
        <v>0</v>
      </c>
      <c r="BG304" s="231">
        <f t="shared" si="16"/>
        <v>0</v>
      </c>
      <c r="BH304" s="231">
        <f t="shared" si="17"/>
        <v>0</v>
      </c>
      <c r="BI304" s="231">
        <f t="shared" si="18"/>
        <v>0</v>
      </c>
      <c r="BJ304" s="136" t="s">
        <v>20</v>
      </c>
      <c r="BK304" s="231">
        <f t="shared" si="19"/>
        <v>0</v>
      </c>
      <c r="BL304" s="136" t="s">
        <v>158</v>
      </c>
      <c r="BM304" s="136" t="s">
        <v>531</v>
      </c>
    </row>
    <row r="305" spans="2:65" s="145" customFormat="1" ht="28.5" customHeight="1">
      <c r="B305" s="146"/>
      <c r="C305" s="222" t="s">
        <v>532</v>
      </c>
      <c r="D305" s="222" t="s">
        <v>139</v>
      </c>
      <c r="E305" s="223" t="s">
        <v>533</v>
      </c>
      <c r="F305" s="531" t="s">
        <v>534</v>
      </c>
      <c r="G305" s="517"/>
      <c r="H305" s="517"/>
      <c r="I305" s="517"/>
      <c r="J305" s="225" t="s">
        <v>427</v>
      </c>
      <c r="K305" s="226">
        <v>16</v>
      </c>
      <c r="L305" s="514"/>
      <c r="M305" s="515"/>
      <c r="N305" s="516">
        <f t="shared" si="10"/>
        <v>0</v>
      </c>
      <c r="O305" s="517"/>
      <c r="P305" s="517"/>
      <c r="Q305" s="517"/>
      <c r="R305" s="149"/>
      <c r="T305" s="227" t="s">
        <v>3</v>
      </c>
      <c r="U305" s="228" t="s">
        <v>42</v>
      </c>
      <c r="V305" s="229">
        <v>0.28</v>
      </c>
      <c r="W305" s="229">
        <f t="shared" si="11"/>
        <v>4.48</v>
      </c>
      <c r="X305" s="229">
        <v>9E-05</v>
      </c>
      <c r="Y305" s="229">
        <f t="shared" si="12"/>
        <v>0.00144</v>
      </c>
      <c r="Z305" s="229">
        <v>0</v>
      </c>
      <c r="AA305" s="230">
        <f t="shared" si="13"/>
        <v>0</v>
      </c>
      <c r="AR305" s="136" t="s">
        <v>158</v>
      </c>
      <c r="AT305" s="136" t="s">
        <v>139</v>
      </c>
      <c r="AU305" s="136" t="s">
        <v>98</v>
      </c>
      <c r="AY305" s="136" t="s">
        <v>138</v>
      </c>
      <c r="BE305" s="231">
        <f t="shared" si="14"/>
        <v>0</v>
      </c>
      <c r="BF305" s="231">
        <f t="shared" si="15"/>
        <v>0</v>
      </c>
      <c r="BG305" s="231">
        <f t="shared" si="16"/>
        <v>0</v>
      </c>
      <c r="BH305" s="231">
        <f t="shared" si="17"/>
        <v>0</v>
      </c>
      <c r="BI305" s="231">
        <f t="shared" si="18"/>
        <v>0</v>
      </c>
      <c r="BJ305" s="136" t="s">
        <v>20</v>
      </c>
      <c r="BK305" s="231">
        <f t="shared" si="19"/>
        <v>0</v>
      </c>
      <c r="BL305" s="136" t="s">
        <v>158</v>
      </c>
      <c r="BM305" s="136" t="s">
        <v>535</v>
      </c>
    </row>
    <row r="306" spans="2:51" s="237" customFormat="1" ht="20.25" customHeight="1">
      <c r="B306" s="232"/>
      <c r="C306" s="233"/>
      <c r="D306" s="233"/>
      <c r="E306" s="234" t="s">
        <v>3</v>
      </c>
      <c r="F306" s="509" t="s">
        <v>536</v>
      </c>
      <c r="G306" s="510"/>
      <c r="H306" s="510"/>
      <c r="I306" s="510"/>
      <c r="J306" s="233"/>
      <c r="K306" s="234" t="s">
        <v>3</v>
      </c>
      <c r="L306" s="233"/>
      <c r="M306" s="233"/>
      <c r="N306" s="233"/>
      <c r="O306" s="233"/>
      <c r="P306" s="233"/>
      <c r="Q306" s="233"/>
      <c r="R306" s="236"/>
      <c r="T306" s="238"/>
      <c r="U306" s="233"/>
      <c r="V306" s="233"/>
      <c r="W306" s="233"/>
      <c r="X306" s="233"/>
      <c r="Y306" s="233"/>
      <c r="Z306" s="233"/>
      <c r="AA306" s="239"/>
      <c r="AT306" s="240" t="s">
        <v>153</v>
      </c>
      <c r="AU306" s="240" t="s">
        <v>98</v>
      </c>
      <c r="AV306" s="237" t="s">
        <v>20</v>
      </c>
      <c r="AW306" s="237" t="s">
        <v>33</v>
      </c>
      <c r="AX306" s="237" t="s">
        <v>77</v>
      </c>
      <c r="AY306" s="240" t="s">
        <v>138</v>
      </c>
    </row>
    <row r="307" spans="2:51" s="247" customFormat="1" ht="20.25" customHeight="1">
      <c r="B307" s="241"/>
      <c r="C307" s="242"/>
      <c r="D307" s="242"/>
      <c r="E307" s="243" t="s">
        <v>3</v>
      </c>
      <c r="F307" s="512" t="s">
        <v>537</v>
      </c>
      <c r="G307" s="513"/>
      <c r="H307" s="513"/>
      <c r="I307" s="513"/>
      <c r="J307" s="242"/>
      <c r="K307" s="245">
        <v>16</v>
      </c>
      <c r="L307" s="242"/>
      <c r="M307" s="242"/>
      <c r="N307" s="242"/>
      <c r="O307" s="242"/>
      <c r="P307" s="242"/>
      <c r="Q307" s="242"/>
      <c r="R307" s="246"/>
      <c r="T307" s="248"/>
      <c r="U307" s="242"/>
      <c r="V307" s="242"/>
      <c r="W307" s="242"/>
      <c r="X307" s="242"/>
      <c r="Y307" s="242"/>
      <c r="Z307" s="242"/>
      <c r="AA307" s="249"/>
      <c r="AT307" s="250" t="s">
        <v>153</v>
      </c>
      <c r="AU307" s="250" t="s">
        <v>98</v>
      </c>
      <c r="AV307" s="247" t="s">
        <v>98</v>
      </c>
      <c r="AW307" s="247" t="s">
        <v>33</v>
      </c>
      <c r="AX307" s="247" t="s">
        <v>77</v>
      </c>
      <c r="AY307" s="250" t="s">
        <v>138</v>
      </c>
    </row>
    <row r="308" spans="2:51" s="257" customFormat="1" ht="20.25" customHeight="1">
      <c r="B308" s="251"/>
      <c r="C308" s="252"/>
      <c r="D308" s="252"/>
      <c r="E308" s="253" t="s">
        <v>3</v>
      </c>
      <c r="F308" s="521" t="s">
        <v>157</v>
      </c>
      <c r="G308" s="522"/>
      <c r="H308" s="522"/>
      <c r="I308" s="522"/>
      <c r="J308" s="252"/>
      <c r="K308" s="255">
        <v>16</v>
      </c>
      <c r="L308" s="252"/>
      <c r="M308" s="252"/>
      <c r="N308" s="252"/>
      <c r="O308" s="252"/>
      <c r="P308" s="252"/>
      <c r="Q308" s="252"/>
      <c r="R308" s="256"/>
      <c r="T308" s="258"/>
      <c r="U308" s="252"/>
      <c r="V308" s="252"/>
      <c r="W308" s="252"/>
      <c r="X308" s="252"/>
      <c r="Y308" s="252"/>
      <c r="Z308" s="252"/>
      <c r="AA308" s="259"/>
      <c r="AT308" s="260" t="s">
        <v>153</v>
      </c>
      <c r="AU308" s="260" t="s">
        <v>98</v>
      </c>
      <c r="AV308" s="257" t="s">
        <v>158</v>
      </c>
      <c r="AW308" s="257" t="s">
        <v>33</v>
      </c>
      <c r="AX308" s="257" t="s">
        <v>20</v>
      </c>
      <c r="AY308" s="260" t="s">
        <v>138</v>
      </c>
    </row>
    <row r="309" spans="2:65" s="145" customFormat="1" ht="20.25" customHeight="1">
      <c r="B309" s="146"/>
      <c r="C309" s="222" t="s">
        <v>538</v>
      </c>
      <c r="D309" s="222" t="s">
        <v>139</v>
      </c>
      <c r="E309" s="223" t="s">
        <v>539</v>
      </c>
      <c r="F309" s="531" t="s">
        <v>540</v>
      </c>
      <c r="G309" s="517"/>
      <c r="H309" s="517"/>
      <c r="I309" s="517"/>
      <c r="J309" s="225" t="s">
        <v>193</v>
      </c>
      <c r="K309" s="226">
        <v>1.692</v>
      </c>
      <c r="L309" s="514"/>
      <c r="M309" s="515"/>
      <c r="N309" s="516">
        <f>ROUND(L309*K309,2)</f>
        <v>0</v>
      </c>
      <c r="O309" s="517"/>
      <c r="P309" s="517"/>
      <c r="Q309" s="517"/>
      <c r="R309" s="149"/>
      <c r="T309" s="227" t="s">
        <v>3</v>
      </c>
      <c r="U309" s="228" t="s">
        <v>42</v>
      </c>
      <c r="V309" s="229">
        <v>6.436</v>
      </c>
      <c r="W309" s="229">
        <f>V309*K309</f>
        <v>10.889712</v>
      </c>
      <c r="X309" s="229">
        <v>0</v>
      </c>
      <c r="Y309" s="229">
        <f>X309*K309</f>
        <v>0</v>
      </c>
      <c r="Z309" s="229">
        <v>2</v>
      </c>
      <c r="AA309" s="230">
        <f>Z309*K309</f>
        <v>3.384</v>
      </c>
      <c r="AR309" s="136" t="s">
        <v>158</v>
      </c>
      <c r="AT309" s="136" t="s">
        <v>139</v>
      </c>
      <c r="AU309" s="136" t="s">
        <v>98</v>
      </c>
      <c r="AY309" s="136" t="s">
        <v>138</v>
      </c>
      <c r="BE309" s="231">
        <f>IF(U309="základní",N309,0)</f>
        <v>0</v>
      </c>
      <c r="BF309" s="231">
        <f>IF(U309="snížená",N309,0)</f>
        <v>0</v>
      </c>
      <c r="BG309" s="231">
        <f>IF(U309="zákl. přenesená",N309,0)</f>
        <v>0</v>
      </c>
      <c r="BH309" s="231">
        <f>IF(U309="sníž. přenesená",N309,0)</f>
        <v>0</v>
      </c>
      <c r="BI309" s="231">
        <f>IF(U309="nulová",N309,0)</f>
        <v>0</v>
      </c>
      <c r="BJ309" s="136" t="s">
        <v>20</v>
      </c>
      <c r="BK309" s="231">
        <f>ROUND(L309*K309,2)</f>
        <v>0</v>
      </c>
      <c r="BL309" s="136" t="s">
        <v>158</v>
      </c>
      <c r="BM309" s="136" t="s">
        <v>541</v>
      </c>
    </row>
    <row r="310" spans="2:51" s="237" customFormat="1" ht="20.25" customHeight="1">
      <c r="B310" s="232"/>
      <c r="C310" s="233"/>
      <c r="D310" s="233"/>
      <c r="E310" s="234" t="s">
        <v>3</v>
      </c>
      <c r="F310" s="509" t="s">
        <v>542</v>
      </c>
      <c r="G310" s="510"/>
      <c r="H310" s="510"/>
      <c r="I310" s="510"/>
      <c r="J310" s="233"/>
      <c r="K310" s="234" t="s">
        <v>3</v>
      </c>
      <c r="L310" s="233"/>
      <c r="M310" s="233"/>
      <c r="N310" s="233"/>
      <c r="O310" s="233"/>
      <c r="P310" s="233"/>
      <c r="Q310" s="233"/>
      <c r="R310" s="236"/>
      <c r="T310" s="238"/>
      <c r="U310" s="233"/>
      <c r="V310" s="233"/>
      <c r="W310" s="233"/>
      <c r="X310" s="233"/>
      <c r="Y310" s="233"/>
      <c r="Z310" s="233"/>
      <c r="AA310" s="239"/>
      <c r="AT310" s="240" t="s">
        <v>153</v>
      </c>
      <c r="AU310" s="240" t="s">
        <v>98</v>
      </c>
      <c r="AV310" s="237" t="s">
        <v>20</v>
      </c>
      <c r="AW310" s="237" t="s">
        <v>33</v>
      </c>
      <c r="AX310" s="237" t="s">
        <v>77</v>
      </c>
      <c r="AY310" s="240" t="s">
        <v>138</v>
      </c>
    </row>
    <row r="311" spans="2:51" s="247" customFormat="1" ht="20.25" customHeight="1">
      <c r="B311" s="241"/>
      <c r="C311" s="242"/>
      <c r="D311" s="242"/>
      <c r="E311" s="243" t="s">
        <v>3</v>
      </c>
      <c r="F311" s="512" t="s">
        <v>543</v>
      </c>
      <c r="G311" s="513"/>
      <c r="H311" s="513"/>
      <c r="I311" s="513"/>
      <c r="J311" s="242"/>
      <c r="K311" s="245">
        <v>1.692</v>
      </c>
      <c r="L311" s="242"/>
      <c r="M311" s="242"/>
      <c r="N311" s="242"/>
      <c r="O311" s="242"/>
      <c r="P311" s="242"/>
      <c r="Q311" s="242"/>
      <c r="R311" s="246"/>
      <c r="T311" s="248"/>
      <c r="U311" s="242"/>
      <c r="V311" s="242"/>
      <c r="W311" s="242"/>
      <c r="X311" s="242"/>
      <c r="Y311" s="242"/>
      <c r="Z311" s="242"/>
      <c r="AA311" s="249"/>
      <c r="AT311" s="250" t="s">
        <v>153</v>
      </c>
      <c r="AU311" s="250" t="s">
        <v>98</v>
      </c>
      <c r="AV311" s="247" t="s">
        <v>98</v>
      </c>
      <c r="AW311" s="247" t="s">
        <v>33</v>
      </c>
      <c r="AX311" s="247" t="s">
        <v>77</v>
      </c>
      <c r="AY311" s="250" t="s">
        <v>138</v>
      </c>
    </row>
    <row r="312" spans="2:51" s="257" customFormat="1" ht="20.25" customHeight="1">
      <c r="B312" s="251"/>
      <c r="C312" s="252"/>
      <c r="D312" s="252"/>
      <c r="E312" s="253" t="s">
        <v>3</v>
      </c>
      <c r="F312" s="521" t="s">
        <v>157</v>
      </c>
      <c r="G312" s="522"/>
      <c r="H312" s="522"/>
      <c r="I312" s="522"/>
      <c r="J312" s="252"/>
      <c r="K312" s="255">
        <v>1.692</v>
      </c>
      <c r="L312" s="252"/>
      <c r="M312" s="252"/>
      <c r="N312" s="252"/>
      <c r="O312" s="252"/>
      <c r="P312" s="252"/>
      <c r="Q312" s="252"/>
      <c r="R312" s="256"/>
      <c r="T312" s="258"/>
      <c r="U312" s="252"/>
      <c r="V312" s="252"/>
      <c r="W312" s="252"/>
      <c r="X312" s="252"/>
      <c r="Y312" s="252"/>
      <c r="Z312" s="252"/>
      <c r="AA312" s="259"/>
      <c r="AT312" s="260" t="s">
        <v>153</v>
      </c>
      <c r="AU312" s="260" t="s">
        <v>98</v>
      </c>
      <c r="AV312" s="257" t="s">
        <v>158</v>
      </c>
      <c r="AW312" s="257" t="s">
        <v>33</v>
      </c>
      <c r="AX312" s="257" t="s">
        <v>20</v>
      </c>
      <c r="AY312" s="260" t="s">
        <v>138</v>
      </c>
    </row>
    <row r="313" spans="2:65" s="145" customFormat="1" ht="28.5" customHeight="1">
      <c r="B313" s="146"/>
      <c r="C313" s="222" t="s">
        <v>544</v>
      </c>
      <c r="D313" s="222" t="s">
        <v>139</v>
      </c>
      <c r="E313" s="223" t="s">
        <v>545</v>
      </c>
      <c r="F313" s="531" t="s">
        <v>546</v>
      </c>
      <c r="G313" s="517"/>
      <c r="H313" s="517"/>
      <c r="I313" s="517"/>
      <c r="J313" s="225" t="s">
        <v>193</v>
      </c>
      <c r="K313" s="226">
        <v>2.82</v>
      </c>
      <c r="L313" s="514"/>
      <c r="M313" s="515"/>
      <c r="N313" s="516">
        <f>ROUND(L313*K313,2)</f>
        <v>0</v>
      </c>
      <c r="O313" s="517"/>
      <c r="P313" s="517"/>
      <c r="Q313" s="517"/>
      <c r="R313" s="149"/>
      <c r="T313" s="227" t="s">
        <v>3</v>
      </c>
      <c r="U313" s="228" t="s">
        <v>42</v>
      </c>
      <c r="V313" s="229">
        <v>4.996</v>
      </c>
      <c r="W313" s="229">
        <f>V313*K313</f>
        <v>14.08872</v>
      </c>
      <c r="X313" s="229">
        <v>0</v>
      </c>
      <c r="Y313" s="229">
        <f>X313*K313</f>
        <v>0</v>
      </c>
      <c r="Z313" s="229">
        <v>2.2</v>
      </c>
      <c r="AA313" s="230">
        <f>Z313*K313</f>
        <v>6.204</v>
      </c>
      <c r="AR313" s="136" t="s">
        <v>158</v>
      </c>
      <c r="AT313" s="136" t="s">
        <v>139</v>
      </c>
      <c r="AU313" s="136" t="s">
        <v>98</v>
      </c>
      <c r="AY313" s="136" t="s">
        <v>138</v>
      </c>
      <c r="BE313" s="231">
        <f>IF(U313="základní",N313,0)</f>
        <v>0</v>
      </c>
      <c r="BF313" s="231">
        <f>IF(U313="snížená",N313,0)</f>
        <v>0</v>
      </c>
      <c r="BG313" s="231">
        <f>IF(U313="zákl. přenesená",N313,0)</f>
        <v>0</v>
      </c>
      <c r="BH313" s="231">
        <f>IF(U313="sníž. přenesená",N313,0)</f>
        <v>0</v>
      </c>
      <c r="BI313" s="231">
        <f>IF(U313="nulová",N313,0)</f>
        <v>0</v>
      </c>
      <c r="BJ313" s="136" t="s">
        <v>20</v>
      </c>
      <c r="BK313" s="231">
        <f>ROUND(L313*K313,2)</f>
        <v>0</v>
      </c>
      <c r="BL313" s="136" t="s">
        <v>158</v>
      </c>
      <c r="BM313" s="136" t="s">
        <v>547</v>
      </c>
    </row>
    <row r="314" spans="2:51" s="237" customFormat="1" ht="20.25" customHeight="1">
      <c r="B314" s="232"/>
      <c r="C314" s="233"/>
      <c r="D314" s="233"/>
      <c r="E314" s="234" t="s">
        <v>3</v>
      </c>
      <c r="F314" s="509" t="s">
        <v>548</v>
      </c>
      <c r="G314" s="510"/>
      <c r="H314" s="510"/>
      <c r="I314" s="510"/>
      <c r="J314" s="233"/>
      <c r="K314" s="234" t="s">
        <v>3</v>
      </c>
      <c r="L314" s="233"/>
      <c r="M314" s="233"/>
      <c r="N314" s="233"/>
      <c r="O314" s="233"/>
      <c r="P314" s="233"/>
      <c r="Q314" s="233"/>
      <c r="R314" s="236"/>
      <c r="T314" s="238"/>
      <c r="U314" s="233"/>
      <c r="V314" s="233"/>
      <c r="W314" s="233"/>
      <c r="X314" s="233"/>
      <c r="Y314" s="233"/>
      <c r="Z314" s="233"/>
      <c r="AA314" s="239"/>
      <c r="AT314" s="240" t="s">
        <v>153</v>
      </c>
      <c r="AU314" s="240" t="s">
        <v>98</v>
      </c>
      <c r="AV314" s="237" t="s">
        <v>20</v>
      </c>
      <c r="AW314" s="237" t="s">
        <v>33</v>
      </c>
      <c r="AX314" s="237" t="s">
        <v>77</v>
      </c>
      <c r="AY314" s="240" t="s">
        <v>138</v>
      </c>
    </row>
    <row r="315" spans="2:51" s="247" customFormat="1" ht="20.25" customHeight="1">
      <c r="B315" s="241"/>
      <c r="C315" s="242"/>
      <c r="D315" s="242"/>
      <c r="E315" s="243" t="s">
        <v>3</v>
      </c>
      <c r="F315" s="512" t="s">
        <v>549</v>
      </c>
      <c r="G315" s="513"/>
      <c r="H315" s="513"/>
      <c r="I315" s="513"/>
      <c r="J315" s="242"/>
      <c r="K315" s="245">
        <v>2.82</v>
      </c>
      <c r="L315" s="242"/>
      <c r="M315" s="242"/>
      <c r="N315" s="242"/>
      <c r="O315" s="242"/>
      <c r="P315" s="242"/>
      <c r="Q315" s="242"/>
      <c r="R315" s="246"/>
      <c r="T315" s="248"/>
      <c r="U315" s="242"/>
      <c r="V315" s="242"/>
      <c r="W315" s="242"/>
      <c r="X315" s="242"/>
      <c r="Y315" s="242"/>
      <c r="Z315" s="242"/>
      <c r="AA315" s="249"/>
      <c r="AT315" s="250" t="s">
        <v>153</v>
      </c>
      <c r="AU315" s="250" t="s">
        <v>98</v>
      </c>
      <c r="AV315" s="247" t="s">
        <v>98</v>
      </c>
      <c r="AW315" s="247" t="s">
        <v>33</v>
      </c>
      <c r="AX315" s="247" t="s">
        <v>77</v>
      </c>
      <c r="AY315" s="250" t="s">
        <v>138</v>
      </c>
    </row>
    <row r="316" spans="2:51" s="257" customFormat="1" ht="20.25" customHeight="1">
      <c r="B316" s="251"/>
      <c r="C316" s="252"/>
      <c r="D316" s="252"/>
      <c r="E316" s="253" t="s">
        <v>3</v>
      </c>
      <c r="F316" s="521" t="s">
        <v>157</v>
      </c>
      <c r="G316" s="522"/>
      <c r="H316" s="522"/>
      <c r="I316" s="522"/>
      <c r="J316" s="252"/>
      <c r="K316" s="255">
        <v>2.82</v>
      </c>
      <c r="L316" s="252"/>
      <c r="M316" s="252"/>
      <c r="N316" s="252"/>
      <c r="O316" s="252"/>
      <c r="P316" s="252"/>
      <c r="Q316" s="252"/>
      <c r="R316" s="256"/>
      <c r="T316" s="258"/>
      <c r="U316" s="252"/>
      <c r="V316" s="252"/>
      <c r="W316" s="252"/>
      <c r="X316" s="252"/>
      <c r="Y316" s="252"/>
      <c r="Z316" s="252"/>
      <c r="AA316" s="259"/>
      <c r="AT316" s="260" t="s">
        <v>153</v>
      </c>
      <c r="AU316" s="260" t="s">
        <v>98</v>
      </c>
      <c r="AV316" s="257" t="s">
        <v>158</v>
      </c>
      <c r="AW316" s="257" t="s">
        <v>33</v>
      </c>
      <c r="AX316" s="257" t="s">
        <v>20</v>
      </c>
      <c r="AY316" s="260" t="s">
        <v>138</v>
      </c>
    </row>
    <row r="317" spans="2:65" s="145" customFormat="1" ht="28.5" customHeight="1">
      <c r="B317" s="146"/>
      <c r="C317" s="222" t="s">
        <v>550</v>
      </c>
      <c r="D317" s="222" t="s">
        <v>139</v>
      </c>
      <c r="E317" s="223" t="s">
        <v>551</v>
      </c>
      <c r="F317" s="531" t="s">
        <v>552</v>
      </c>
      <c r="G317" s="517"/>
      <c r="H317" s="517"/>
      <c r="I317" s="517"/>
      <c r="J317" s="225" t="s">
        <v>553</v>
      </c>
      <c r="K317" s="226">
        <v>1</v>
      </c>
      <c r="L317" s="514"/>
      <c r="M317" s="515"/>
      <c r="N317" s="516">
        <f>ROUND(L317*K317,2)</f>
        <v>0</v>
      </c>
      <c r="O317" s="517"/>
      <c r="P317" s="517"/>
      <c r="Q317" s="517"/>
      <c r="R317" s="149"/>
      <c r="T317" s="227" t="s">
        <v>3</v>
      </c>
      <c r="U317" s="228" t="s">
        <v>42</v>
      </c>
      <c r="V317" s="229">
        <v>0.947</v>
      </c>
      <c r="W317" s="229">
        <f>V317*K317</f>
        <v>0.947</v>
      </c>
      <c r="X317" s="229">
        <v>0</v>
      </c>
      <c r="Y317" s="229">
        <f>X317*K317</f>
        <v>0</v>
      </c>
      <c r="Z317" s="229">
        <v>0.44</v>
      </c>
      <c r="AA317" s="230">
        <f>Z317*K317</f>
        <v>0.44</v>
      </c>
      <c r="AR317" s="136" t="s">
        <v>158</v>
      </c>
      <c r="AT317" s="136" t="s">
        <v>139</v>
      </c>
      <c r="AU317" s="136" t="s">
        <v>98</v>
      </c>
      <c r="AY317" s="136" t="s">
        <v>138</v>
      </c>
      <c r="BE317" s="231">
        <f>IF(U317="základní",N317,0)</f>
        <v>0</v>
      </c>
      <c r="BF317" s="231">
        <f>IF(U317="snížená",N317,0)</f>
        <v>0</v>
      </c>
      <c r="BG317" s="231">
        <f>IF(U317="zákl. přenesená",N317,0)</f>
        <v>0</v>
      </c>
      <c r="BH317" s="231">
        <f>IF(U317="sníž. přenesená",N317,0)</f>
        <v>0</v>
      </c>
      <c r="BI317" s="231">
        <f>IF(U317="nulová",N317,0)</f>
        <v>0</v>
      </c>
      <c r="BJ317" s="136" t="s">
        <v>20</v>
      </c>
      <c r="BK317" s="231">
        <f>ROUND(L317*K317,2)</f>
        <v>0</v>
      </c>
      <c r="BL317" s="136" t="s">
        <v>158</v>
      </c>
      <c r="BM317" s="136" t="s">
        <v>554</v>
      </c>
    </row>
    <row r="318" spans="2:65" s="145" customFormat="1" ht="28.5" customHeight="1">
      <c r="B318" s="146"/>
      <c r="C318" s="222" t="s">
        <v>555</v>
      </c>
      <c r="D318" s="222" t="s">
        <v>139</v>
      </c>
      <c r="E318" s="223" t="s">
        <v>556</v>
      </c>
      <c r="F318" s="531" t="s">
        <v>557</v>
      </c>
      <c r="G318" s="517"/>
      <c r="H318" s="517"/>
      <c r="I318" s="517"/>
      <c r="J318" s="225" t="s">
        <v>189</v>
      </c>
      <c r="K318" s="226">
        <v>10.5</v>
      </c>
      <c r="L318" s="514"/>
      <c r="M318" s="515"/>
      <c r="N318" s="516">
        <f>ROUND(L318*K318,2)</f>
        <v>0</v>
      </c>
      <c r="O318" s="517"/>
      <c r="P318" s="517"/>
      <c r="Q318" s="517"/>
      <c r="R318" s="149"/>
      <c r="T318" s="227" t="s">
        <v>3</v>
      </c>
      <c r="U318" s="228" t="s">
        <v>42</v>
      </c>
      <c r="V318" s="229">
        <v>0.287</v>
      </c>
      <c r="W318" s="229">
        <f>V318*K318</f>
        <v>3.0134999999999996</v>
      </c>
      <c r="X318" s="229">
        <v>0</v>
      </c>
      <c r="Y318" s="229">
        <f>X318*K318</f>
        <v>0</v>
      </c>
      <c r="Z318" s="229">
        <v>0.00925</v>
      </c>
      <c r="AA318" s="230">
        <f>Z318*K318</f>
        <v>0.09712499999999999</v>
      </c>
      <c r="AR318" s="136" t="s">
        <v>158</v>
      </c>
      <c r="AT318" s="136" t="s">
        <v>139</v>
      </c>
      <c r="AU318" s="136" t="s">
        <v>98</v>
      </c>
      <c r="AY318" s="136" t="s">
        <v>138</v>
      </c>
      <c r="BE318" s="231">
        <f>IF(U318="základní",N318,0)</f>
        <v>0</v>
      </c>
      <c r="BF318" s="231">
        <f>IF(U318="snížená",N318,0)</f>
        <v>0</v>
      </c>
      <c r="BG318" s="231">
        <f>IF(U318="zákl. přenesená",N318,0)</f>
        <v>0</v>
      </c>
      <c r="BH318" s="231">
        <f>IF(U318="sníž. přenesená",N318,0)</f>
        <v>0</v>
      </c>
      <c r="BI318" s="231">
        <f>IF(U318="nulová",N318,0)</f>
        <v>0</v>
      </c>
      <c r="BJ318" s="136" t="s">
        <v>20</v>
      </c>
      <c r="BK318" s="231">
        <f>ROUND(L318*K318,2)</f>
        <v>0</v>
      </c>
      <c r="BL318" s="136" t="s">
        <v>158</v>
      </c>
      <c r="BM318" s="136" t="s">
        <v>558</v>
      </c>
    </row>
    <row r="319" spans="2:51" s="247" customFormat="1" ht="20.25" customHeight="1">
      <c r="B319" s="241"/>
      <c r="C319" s="242"/>
      <c r="D319" s="242"/>
      <c r="E319" s="243" t="s">
        <v>3</v>
      </c>
      <c r="F319" s="559" t="s">
        <v>559</v>
      </c>
      <c r="G319" s="513"/>
      <c r="H319" s="513"/>
      <c r="I319" s="513"/>
      <c r="J319" s="242"/>
      <c r="K319" s="245">
        <v>10.5</v>
      </c>
      <c r="L319" s="242"/>
      <c r="M319" s="242"/>
      <c r="N319" s="242"/>
      <c r="O319" s="242"/>
      <c r="P319" s="242"/>
      <c r="Q319" s="242"/>
      <c r="R319" s="246"/>
      <c r="T319" s="248"/>
      <c r="U319" s="242"/>
      <c r="V319" s="242"/>
      <c r="W319" s="242"/>
      <c r="X319" s="242"/>
      <c r="Y319" s="242"/>
      <c r="Z319" s="242"/>
      <c r="AA319" s="249"/>
      <c r="AT319" s="250" t="s">
        <v>153</v>
      </c>
      <c r="AU319" s="250" t="s">
        <v>98</v>
      </c>
      <c r="AV319" s="247" t="s">
        <v>98</v>
      </c>
      <c r="AW319" s="247" t="s">
        <v>33</v>
      </c>
      <c r="AX319" s="247" t="s">
        <v>77</v>
      </c>
      <c r="AY319" s="250" t="s">
        <v>138</v>
      </c>
    </row>
    <row r="320" spans="2:51" s="257" customFormat="1" ht="20.25" customHeight="1">
      <c r="B320" s="251"/>
      <c r="C320" s="252"/>
      <c r="D320" s="252"/>
      <c r="E320" s="253" t="s">
        <v>3</v>
      </c>
      <c r="F320" s="521" t="s">
        <v>157</v>
      </c>
      <c r="G320" s="522"/>
      <c r="H320" s="522"/>
      <c r="I320" s="522"/>
      <c r="J320" s="252"/>
      <c r="K320" s="255">
        <v>10.5</v>
      </c>
      <c r="L320" s="252"/>
      <c r="M320" s="252"/>
      <c r="N320" s="252"/>
      <c r="O320" s="252"/>
      <c r="P320" s="252"/>
      <c r="Q320" s="252"/>
      <c r="R320" s="256"/>
      <c r="T320" s="258"/>
      <c r="U320" s="252"/>
      <c r="V320" s="252"/>
      <c r="W320" s="252"/>
      <c r="X320" s="252"/>
      <c r="Y320" s="252"/>
      <c r="Z320" s="252"/>
      <c r="AA320" s="259"/>
      <c r="AT320" s="260" t="s">
        <v>153</v>
      </c>
      <c r="AU320" s="260" t="s">
        <v>98</v>
      </c>
      <c r="AV320" s="257" t="s">
        <v>158</v>
      </c>
      <c r="AW320" s="257" t="s">
        <v>33</v>
      </c>
      <c r="AX320" s="257" t="s">
        <v>20</v>
      </c>
      <c r="AY320" s="260" t="s">
        <v>138</v>
      </c>
    </row>
    <row r="321" spans="2:65" s="145" customFormat="1" ht="28.5" customHeight="1">
      <c r="B321" s="146"/>
      <c r="C321" s="222" t="s">
        <v>560</v>
      </c>
      <c r="D321" s="222" t="s">
        <v>139</v>
      </c>
      <c r="E321" s="223" t="s">
        <v>561</v>
      </c>
      <c r="F321" s="531" t="s">
        <v>562</v>
      </c>
      <c r="G321" s="517"/>
      <c r="H321" s="517"/>
      <c r="I321" s="517"/>
      <c r="J321" s="225" t="s">
        <v>427</v>
      </c>
      <c r="K321" s="226">
        <v>1</v>
      </c>
      <c r="L321" s="514"/>
      <c r="M321" s="515"/>
      <c r="N321" s="516">
        <f>ROUND(L321*K321,2)</f>
        <v>0</v>
      </c>
      <c r="O321" s="517"/>
      <c r="P321" s="517"/>
      <c r="Q321" s="517"/>
      <c r="R321" s="149"/>
      <c r="T321" s="227" t="s">
        <v>3</v>
      </c>
      <c r="U321" s="228" t="s">
        <v>42</v>
      </c>
      <c r="V321" s="229">
        <v>3.612</v>
      </c>
      <c r="W321" s="229">
        <f>V321*K321</f>
        <v>3.612</v>
      </c>
      <c r="X321" s="229">
        <v>0</v>
      </c>
      <c r="Y321" s="229">
        <f>X321*K321</f>
        <v>0</v>
      </c>
      <c r="Z321" s="229">
        <v>0.4</v>
      </c>
      <c r="AA321" s="230">
        <f>Z321*K321</f>
        <v>0.4</v>
      </c>
      <c r="AR321" s="136" t="s">
        <v>158</v>
      </c>
      <c r="AT321" s="136" t="s">
        <v>139</v>
      </c>
      <c r="AU321" s="136" t="s">
        <v>98</v>
      </c>
      <c r="AY321" s="136" t="s">
        <v>138</v>
      </c>
      <c r="BE321" s="231">
        <f>IF(U321="základní",N321,0)</f>
        <v>0</v>
      </c>
      <c r="BF321" s="231">
        <f>IF(U321="snížená",N321,0)</f>
        <v>0</v>
      </c>
      <c r="BG321" s="231">
        <f>IF(U321="zákl. přenesená",N321,0)</f>
        <v>0</v>
      </c>
      <c r="BH321" s="231">
        <f>IF(U321="sníž. přenesená",N321,0)</f>
        <v>0</v>
      </c>
      <c r="BI321" s="231">
        <f>IF(U321="nulová",N321,0)</f>
        <v>0</v>
      </c>
      <c r="BJ321" s="136" t="s">
        <v>20</v>
      </c>
      <c r="BK321" s="231">
        <f>ROUND(L321*K321,2)</f>
        <v>0</v>
      </c>
      <c r="BL321" s="136" t="s">
        <v>158</v>
      </c>
      <c r="BM321" s="136" t="s">
        <v>563</v>
      </c>
    </row>
    <row r="322" spans="2:63" s="214" customFormat="1" ht="29.25" customHeight="1">
      <c r="B322" s="210"/>
      <c r="C322" s="211"/>
      <c r="D322" s="221" t="s">
        <v>168</v>
      </c>
      <c r="E322" s="221"/>
      <c r="F322" s="221"/>
      <c r="G322" s="221"/>
      <c r="H322" s="221"/>
      <c r="I322" s="221"/>
      <c r="J322" s="221"/>
      <c r="K322" s="221"/>
      <c r="L322" s="221"/>
      <c r="M322" s="221"/>
      <c r="N322" s="529">
        <f>BK322</f>
        <v>0</v>
      </c>
      <c r="O322" s="530"/>
      <c r="P322" s="530"/>
      <c r="Q322" s="530"/>
      <c r="R322" s="213"/>
      <c r="T322" s="215"/>
      <c r="U322" s="211"/>
      <c r="V322" s="211"/>
      <c r="W322" s="216">
        <f>SUM(W323:W351)</f>
        <v>70.82593</v>
      </c>
      <c r="X322" s="211"/>
      <c r="Y322" s="216">
        <f>SUM(Y323:Y351)</f>
        <v>0</v>
      </c>
      <c r="Z322" s="211"/>
      <c r="AA322" s="217">
        <f>SUM(AA323:AA351)</f>
        <v>0</v>
      </c>
      <c r="AR322" s="218" t="s">
        <v>20</v>
      </c>
      <c r="AT322" s="219" t="s">
        <v>76</v>
      </c>
      <c r="AU322" s="219" t="s">
        <v>20</v>
      </c>
      <c r="AY322" s="218" t="s">
        <v>138</v>
      </c>
      <c r="BK322" s="220">
        <f>SUM(BK323:BK351)</f>
        <v>0</v>
      </c>
    </row>
    <row r="323" spans="2:65" s="145" customFormat="1" ht="28.5" customHeight="1">
      <c r="B323" s="146"/>
      <c r="C323" s="222" t="s">
        <v>564</v>
      </c>
      <c r="D323" s="222" t="s">
        <v>139</v>
      </c>
      <c r="E323" s="223" t="s">
        <v>565</v>
      </c>
      <c r="F323" s="531" t="s">
        <v>566</v>
      </c>
      <c r="G323" s="517"/>
      <c r="H323" s="517"/>
      <c r="I323" s="517"/>
      <c r="J323" s="225" t="s">
        <v>264</v>
      </c>
      <c r="K323" s="226">
        <v>169.376</v>
      </c>
      <c r="L323" s="514"/>
      <c r="M323" s="515"/>
      <c r="N323" s="516">
        <f>ROUND(L323*K323,2)</f>
        <v>0</v>
      </c>
      <c r="O323" s="517"/>
      <c r="P323" s="517"/>
      <c r="Q323" s="517"/>
      <c r="R323" s="149"/>
      <c r="T323" s="227" t="s">
        <v>3</v>
      </c>
      <c r="U323" s="228" t="s">
        <v>42</v>
      </c>
      <c r="V323" s="229">
        <v>0.03</v>
      </c>
      <c r="W323" s="229">
        <f>V323*K323</f>
        <v>5.08128</v>
      </c>
      <c r="X323" s="229">
        <v>0</v>
      </c>
      <c r="Y323" s="229">
        <f>X323*K323</f>
        <v>0</v>
      </c>
      <c r="Z323" s="229">
        <v>0</v>
      </c>
      <c r="AA323" s="230">
        <f>Z323*K323</f>
        <v>0</v>
      </c>
      <c r="AR323" s="136" t="s">
        <v>158</v>
      </c>
      <c r="AT323" s="136" t="s">
        <v>139</v>
      </c>
      <c r="AU323" s="136" t="s">
        <v>98</v>
      </c>
      <c r="AY323" s="136" t="s">
        <v>138</v>
      </c>
      <c r="BE323" s="231">
        <f>IF(U323="základní",N323,0)</f>
        <v>0</v>
      </c>
      <c r="BF323" s="231">
        <f>IF(U323="snížená",N323,0)</f>
        <v>0</v>
      </c>
      <c r="BG323" s="231">
        <f>IF(U323="zákl. přenesená",N323,0)</f>
        <v>0</v>
      </c>
      <c r="BH323" s="231">
        <f>IF(U323="sníž. přenesená",N323,0)</f>
        <v>0</v>
      </c>
      <c r="BI323" s="231">
        <f>IF(U323="nulová",N323,0)</f>
        <v>0</v>
      </c>
      <c r="BJ323" s="136" t="s">
        <v>20</v>
      </c>
      <c r="BK323" s="231">
        <f>ROUND(L323*K323,2)</f>
        <v>0</v>
      </c>
      <c r="BL323" s="136" t="s">
        <v>158</v>
      </c>
      <c r="BM323" s="136" t="s">
        <v>567</v>
      </c>
    </row>
    <row r="324" spans="2:51" s="247" customFormat="1" ht="20.25" customHeight="1">
      <c r="B324" s="241"/>
      <c r="C324" s="242"/>
      <c r="D324" s="242"/>
      <c r="E324" s="243" t="s">
        <v>3</v>
      </c>
      <c r="F324" s="559" t="s">
        <v>568</v>
      </c>
      <c r="G324" s="513"/>
      <c r="H324" s="513"/>
      <c r="I324" s="513"/>
      <c r="J324" s="242"/>
      <c r="K324" s="245">
        <v>0.32</v>
      </c>
      <c r="L324" s="242"/>
      <c r="M324" s="242"/>
      <c r="N324" s="242"/>
      <c r="O324" s="242"/>
      <c r="P324" s="242"/>
      <c r="Q324" s="242"/>
      <c r="R324" s="246"/>
      <c r="T324" s="248"/>
      <c r="U324" s="242"/>
      <c r="V324" s="242"/>
      <c r="W324" s="242"/>
      <c r="X324" s="242"/>
      <c r="Y324" s="242"/>
      <c r="Z324" s="242"/>
      <c r="AA324" s="249"/>
      <c r="AT324" s="250" t="s">
        <v>153</v>
      </c>
      <c r="AU324" s="250" t="s">
        <v>98</v>
      </c>
      <c r="AV324" s="247" t="s">
        <v>98</v>
      </c>
      <c r="AW324" s="247" t="s">
        <v>33</v>
      </c>
      <c r="AX324" s="247" t="s">
        <v>77</v>
      </c>
      <c r="AY324" s="250" t="s">
        <v>138</v>
      </c>
    </row>
    <row r="325" spans="2:51" s="247" customFormat="1" ht="20.25" customHeight="1">
      <c r="B325" s="241"/>
      <c r="C325" s="242"/>
      <c r="D325" s="242"/>
      <c r="E325" s="243" t="s">
        <v>3</v>
      </c>
      <c r="F325" s="512" t="s">
        <v>569</v>
      </c>
      <c r="G325" s="513"/>
      <c r="H325" s="513"/>
      <c r="I325" s="513"/>
      <c r="J325" s="242"/>
      <c r="K325" s="245">
        <v>32.528</v>
      </c>
      <c r="L325" s="242"/>
      <c r="M325" s="242"/>
      <c r="N325" s="242"/>
      <c r="O325" s="242"/>
      <c r="P325" s="242"/>
      <c r="Q325" s="242"/>
      <c r="R325" s="246"/>
      <c r="T325" s="248"/>
      <c r="U325" s="242"/>
      <c r="V325" s="242"/>
      <c r="W325" s="242"/>
      <c r="X325" s="242"/>
      <c r="Y325" s="242"/>
      <c r="Z325" s="242"/>
      <c r="AA325" s="249"/>
      <c r="AT325" s="250" t="s">
        <v>153</v>
      </c>
      <c r="AU325" s="250" t="s">
        <v>98</v>
      </c>
      <c r="AV325" s="247" t="s">
        <v>98</v>
      </c>
      <c r="AW325" s="247" t="s">
        <v>33</v>
      </c>
      <c r="AX325" s="247" t="s">
        <v>77</v>
      </c>
      <c r="AY325" s="250" t="s">
        <v>138</v>
      </c>
    </row>
    <row r="326" spans="2:51" s="247" customFormat="1" ht="20.25" customHeight="1">
      <c r="B326" s="241"/>
      <c r="C326" s="242"/>
      <c r="D326" s="242"/>
      <c r="E326" s="243" t="s">
        <v>3</v>
      </c>
      <c r="F326" s="512" t="s">
        <v>570</v>
      </c>
      <c r="G326" s="513"/>
      <c r="H326" s="513"/>
      <c r="I326" s="513"/>
      <c r="J326" s="242"/>
      <c r="K326" s="245">
        <v>134.88</v>
      </c>
      <c r="L326" s="242"/>
      <c r="M326" s="242"/>
      <c r="N326" s="242"/>
      <c r="O326" s="242"/>
      <c r="P326" s="242"/>
      <c r="Q326" s="242"/>
      <c r="R326" s="246"/>
      <c r="T326" s="248"/>
      <c r="U326" s="242"/>
      <c r="V326" s="242"/>
      <c r="W326" s="242"/>
      <c r="X326" s="242"/>
      <c r="Y326" s="242"/>
      <c r="Z326" s="242"/>
      <c r="AA326" s="249"/>
      <c r="AT326" s="250" t="s">
        <v>153</v>
      </c>
      <c r="AU326" s="250" t="s">
        <v>98</v>
      </c>
      <c r="AV326" s="247" t="s">
        <v>98</v>
      </c>
      <c r="AW326" s="247" t="s">
        <v>33</v>
      </c>
      <c r="AX326" s="247" t="s">
        <v>77</v>
      </c>
      <c r="AY326" s="250" t="s">
        <v>138</v>
      </c>
    </row>
    <row r="327" spans="2:51" s="247" customFormat="1" ht="20.25" customHeight="1">
      <c r="B327" s="241"/>
      <c r="C327" s="242"/>
      <c r="D327" s="242"/>
      <c r="E327" s="243" t="s">
        <v>3</v>
      </c>
      <c r="F327" s="512" t="s">
        <v>571</v>
      </c>
      <c r="G327" s="513"/>
      <c r="H327" s="513"/>
      <c r="I327" s="513"/>
      <c r="J327" s="242"/>
      <c r="K327" s="245">
        <v>1.648</v>
      </c>
      <c r="L327" s="242"/>
      <c r="M327" s="242"/>
      <c r="N327" s="242"/>
      <c r="O327" s="242"/>
      <c r="P327" s="242"/>
      <c r="Q327" s="242"/>
      <c r="R327" s="246"/>
      <c r="T327" s="248"/>
      <c r="U327" s="242"/>
      <c r="V327" s="242"/>
      <c r="W327" s="242"/>
      <c r="X327" s="242"/>
      <c r="Y327" s="242"/>
      <c r="Z327" s="242"/>
      <c r="AA327" s="249"/>
      <c r="AT327" s="250" t="s">
        <v>153</v>
      </c>
      <c r="AU327" s="250" t="s">
        <v>98</v>
      </c>
      <c r="AV327" s="247" t="s">
        <v>98</v>
      </c>
      <c r="AW327" s="247" t="s">
        <v>33</v>
      </c>
      <c r="AX327" s="247" t="s">
        <v>77</v>
      </c>
      <c r="AY327" s="250" t="s">
        <v>138</v>
      </c>
    </row>
    <row r="328" spans="2:51" s="257" customFormat="1" ht="20.25" customHeight="1">
      <c r="B328" s="251"/>
      <c r="C328" s="252"/>
      <c r="D328" s="252"/>
      <c r="E328" s="253" t="s">
        <v>3</v>
      </c>
      <c r="F328" s="521" t="s">
        <v>157</v>
      </c>
      <c r="G328" s="522"/>
      <c r="H328" s="522"/>
      <c r="I328" s="522"/>
      <c r="J328" s="252"/>
      <c r="K328" s="255">
        <v>169.376</v>
      </c>
      <c r="L328" s="252"/>
      <c r="M328" s="252"/>
      <c r="N328" s="252"/>
      <c r="O328" s="252"/>
      <c r="P328" s="252"/>
      <c r="Q328" s="252"/>
      <c r="R328" s="256"/>
      <c r="T328" s="258"/>
      <c r="U328" s="252"/>
      <c r="V328" s="252"/>
      <c r="W328" s="252"/>
      <c r="X328" s="252"/>
      <c r="Y328" s="252"/>
      <c r="Z328" s="252"/>
      <c r="AA328" s="259"/>
      <c r="AT328" s="260" t="s">
        <v>153</v>
      </c>
      <c r="AU328" s="260" t="s">
        <v>98</v>
      </c>
      <c r="AV328" s="257" t="s">
        <v>158</v>
      </c>
      <c r="AW328" s="257" t="s">
        <v>33</v>
      </c>
      <c r="AX328" s="257" t="s">
        <v>20</v>
      </c>
      <c r="AY328" s="260" t="s">
        <v>138</v>
      </c>
    </row>
    <row r="329" spans="2:65" s="145" customFormat="1" ht="28.5" customHeight="1">
      <c r="B329" s="146"/>
      <c r="C329" s="222" t="s">
        <v>572</v>
      </c>
      <c r="D329" s="222" t="s">
        <v>139</v>
      </c>
      <c r="E329" s="223" t="s">
        <v>573</v>
      </c>
      <c r="F329" s="531" t="s">
        <v>574</v>
      </c>
      <c r="G329" s="517"/>
      <c r="H329" s="517"/>
      <c r="I329" s="517"/>
      <c r="J329" s="225" t="s">
        <v>264</v>
      </c>
      <c r="K329" s="226">
        <v>1693.76</v>
      </c>
      <c r="L329" s="514"/>
      <c r="M329" s="515"/>
      <c r="N329" s="516">
        <f>ROUND(L329*K329,2)</f>
        <v>0</v>
      </c>
      <c r="O329" s="517"/>
      <c r="P329" s="517"/>
      <c r="Q329" s="517"/>
      <c r="R329" s="149"/>
      <c r="T329" s="227" t="s">
        <v>3</v>
      </c>
      <c r="U329" s="228" t="s">
        <v>42</v>
      </c>
      <c r="V329" s="229">
        <v>0.002</v>
      </c>
      <c r="W329" s="229">
        <f>V329*K329</f>
        <v>3.38752</v>
      </c>
      <c r="X329" s="229">
        <v>0</v>
      </c>
      <c r="Y329" s="229">
        <f>X329*K329</f>
        <v>0</v>
      </c>
      <c r="Z329" s="229">
        <v>0</v>
      </c>
      <c r="AA329" s="230">
        <f>Z329*K329</f>
        <v>0</v>
      </c>
      <c r="AR329" s="136" t="s">
        <v>158</v>
      </c>
      <c r="AT329" s="136" t="s">
        <v>139</v>
      </c>
      <c r="AU329" s="136" t="s">
        <v>98</v>
      </c>
      <c r="AY329" s="136" t="s">
        <v>138</v>
      </c>
      <c r="BE329" s="231">
        <f>IF(U329="základní",N329,0)</f>
        <v>0</v>
      </c>
      <c r="BF329" s="231">
        <f>IF(U329="snížená",N329,0)</f>
        <v>0</v>
      </c>
      <c r="BG329" s="231">
        <f>IF(U329="zákl. přenesená",N329,0)</f>
        <v>0</v>
      </c>
      <c r="BH329" s="231">
        <f>IF(U329="sníž. přenesená",N329,0)</f>
        <v>0</v>
      </c>
      <c r="BI329" s="231">
        <f>IF(U329="nulová",N329,0)</f>
        <v>0</v>
      </c>
      <c r="BJ329" s="136" t="s">
        <v>20</v>
      </c>
      <c r="BK329" s="231">
        <f>ROUND(L329*K329,2)</f>
        <v>0</v>
      </c>
      <c r="BL329" s="136" t="s">
        <v>158</v>
      </c>
      <c r="BM329" s="136" t="s">
        <v>575</v>
      </c>
    </row>
    <row r="330" spans="2:65" s="145" customFormat="1" ht="28.5" customHeight="1">
      <c r="B330" s="146"/>
      <c r="C330" s="222" t="s">
        <v>576</v>
      </c>
      <c r="D330" s="222" t="s">
        <v>139</v>
      </c>
      <c r="E330" s="223" t="s">
        <v>577</v>
      </c>
      <c r="F330" s="531" t="s">
        <v>578</v>
      </c>
      <c r="G330" s="517"/>
      <c r="H330" s="517"/>
      <c r="I330" s="517"/>
      <c r="J330" s="225" t="s">
        <v>264</v>
      </c>
      <c r="K330" s="226">
        <v>80.882</v>
      </c>
      <c r="L330" s="514"/>
      <c r="M330" s="515"/>
      <c r="N330" s="516">
        <f>ROUND(L330*K330,2)</f>
        <v>0</v>
      </c>
      <c r="O330" s="517"/>
      <c r="P330" s="517"/>
      <c r="Q330" s="517"/>
      <c r="R330" s="149"/>
      <c r="T330" s="227" t="s">
        <v>3</v>
      </c>
      <c r="U330" s="228" t="s">
        <v>42</v>
      </c>
      <c r="V330" s="229">
        <v>0.032</v>
      </c>
      <c r="W330" s="229">
        <f>V330*K330</f>
        <v>2.5882240000000003</v>
      </c>
      <c r="X330" s="229">
        <v>0</v>
      </c>
      <c r="Y330" s="229">
        <f>X330*K330</f>
        <v>0</v>
      </c>
      <c r="Z330" s="229">
        <v>0</v>
      </c>
      <c r="AA330" s="230">
        <f>Z330*K330</f>
        <v>0</v>
      </c>
      <c r="AR330" s="136" t="s">
        <v>158</v>
      </c>
      <c r="AT330" s="136" t="s">
        <v>139</v>
      </c>
      <c r="AU330" s="136" t="s">
        <v>98</v>
      </c>
      <c r="AY330" s="136" t="s">
        <v>138</v>
      </c>
      <c r="BE330" s="231">
        <f>IF(U330="základní",N330,0)</f>
        <v>0</v>
      </c>
      <c r="BF330" s="231">
        <f>IF(U330="snížená",N330,0)</f>
        <v>0</v>
      </c>
      <c r="BG330" s="231">
        <f>IF(U330="zákl. přenesená",N330,0)</f>
        <v>0</v>
      </c>
      <c r="BH330" s="231">
        <f>IF(U330="sníž. přenesená",N330,0)</f>
        <v>0</v>
      </c>
      <c r="BI330" s="231">
        <f>IF(U330="nulová",N330,0)</f>
        <v>0</v>
      </c>
      <c r="BJ330" s="136" t="s">
        <v>20</v>
      </c>
      <c r="BK330" s="231">
        <f>ROUND(L330*K330,2)</f>
        <v>0</v>
      </c>
      <c r="BL330" s="136" t="s">
        <v>158</v>
      </c>
      <c r="BM330" s="136" t="s">
        <v>579</v>
      </c>
    </row>
    <row r="331" spans="2:51" s="247" customFormat="1" ht="20.25" customHeight="1">
      <c r="B331" s="241"/>
      <c r="C331" s="242"/>
      <c r="D331" s="242"/>
      <c r="E331" s="243" t="s">
        <v>3</v>
      </c>
      <c r="F331" s="559" t="s">
        <v>580</v>
      </c>
      <c r="G331" s="513"/>
      <c r="H331" s="513"/>
      <c r="I331" s="513"/>
      <c r="J331" s="242"/>
      <c r="K331" s="245">
        <v>79.46</v>
      </c>
      <c r="L331" s="242"/>
      <c r="M331" s="242"/>
      <c r="N331" s="242"/>
      <c r="O331" s="242"/>
      <c r="P331" s="242"/>
      <c r="Q331" s="242"/>
      <c r="R331" s="246"/>
      <c r="T331" s="248"/>
      <c r="U331" s="242"/>
      <c r="V331" s="242"/>
      <c r="W331" s="242"/>
      <c r="X331" s="242"/>
      <c r="Y331" s="242"/>
      <c r="Z331" s="242"/>
      <c r="AA331" s="249"/>
      <c r="AT331" s="250" t="s">
        <v>153</v>
      </c>
      <c r="AU331" s="250" t="s">
        <v>98</v>
      </c>
      <c r="AV331" s="247" t="s">
        <v>98</v>
      </c>
      <c r="AW331" s="247" t="s">
        <v>33</v>
      </c>
      <c r="AX331" s="247" t="s">
        <v>77</v>
      </c>
      <c r="AY331" s="250" t="s">
        <v>138</v>
      </c>
    </row>
    <row r="332" spans="2:51" s="247" customFormat="1" ht="20.25" customHeight="1">
      <c r="B332" s="241"/>
      <c r="C332" s="242"/>
      <c r="D332" s="242"/>
      <c r="E332" s="243" t="s">
        <v>3</v>
      </c>
      <c r="F332" s="512" t="s">
        <v>581</v>
      </c>
      <c r="G332" s="513"/>
      <c r="H332" s="513"/>
      <c r="I332" s="513"/>
      <c r="J332" s="242"/>
      <c r="K332" s="245">
        <v>0.925</v>
      </c>
      <c r="L332" s="242"/>
      <c r="M332" s="242"/>
      <c r="N332" s="242"/>
      <c r="O332" s="242"/>
      <c r="P332" s="242"/>
      <c r="Q332" s="242"/>
      <c r="R332" s="246"/>
      <c r="T332" s="248"/>
      <c r="U332" s="242"/>
      <c r="V332" s="242"/>
      <c r="W332" s="242"/>
      <c r="X332" s="242"/>
      <c r="Y332" s="242"/>
      <c r="Z332" s="242"/>
      <c r="AA332" s="249"/>
      <c r="AT332" s="250" t="s">
        <v>153</v>
      </c>
      <c r="AU332" s="250" t="s">
        <v>98</v>
      </c>
      <c r="AV332" s="247" t="s">
        <v>98</v>
      </c>
      <c r="AW332" s="247" t="s">
        <v>33</v>
      </c>
      <c r="AX332" s="247" t="s">
        <v>77</v>
      </c>
      <c r="AY332" s="250" t="s">
        <v>138</v>
      </c>
    </row>
    <row r="333" spans="2:51" s="247" customFormat="1" ht="20.25" customHeight="1">
      <c r="B333" s="241"/>
      <c r="C333" s="242"/>
      <c r="D333" s="242"/>
      <c r="E333" s="243" t="s">
        <v>3</v>
      </c>
      <c r="F333" s="512" t="s">
        <v>582</v>
      </c>
      <c r="G333" s="513"/>
      <c r="H333" s="513"/>
      <c r="I333" s="513"/>
      <c r="J333" s="242"/>
      <c r="K333" s="245">
        <v>0.097</v>
      </c>
      <c r="L333" s="242"/>
      <c r="M333" s="242"/>
      <c r="N333" s="242"/>
      <c r="O333" s="242"/>
      <c r="P333" s="242"/>
      <c r="Q333" s="242"/>
      <c r="R333" s="246"/>
      <c r="T333" s="248"/>
      <c r="U333" s="242"/>
      <c r="V333" s="242"/>
      <c r="W333" s="242"/>
      <c r="X333" s="242"/>
      <c r="Y333" s="242"/>
      <c r="Z333" s="242"/>
      <c r="AA333" s="249"/>
      <c r="AT333" s="250" t="s">
        <v>153</v>
      </c>
      <c r="AU333" s="250" t="s">
        <v>98</v>
      </c>
      <c r="AV333" s="247" t="s">
        <v>98</v>
      </c>
      <c r="AW333" s="247" t="s">
        <v>33</v>
      </c>
      <c r="AX333" s="247" t="s">
        <v>77</v>
      </c>
      <c r="AY333" s="250" t="s">
        <v>138</v>
      </c>
    </row>
    <row r="334" spans="2:51" s="247" customFormat="1" ht="20.25" customHeight="1">
      <c r="B334" s="241"/>
      <c r="C334" s="242"/>
      <c r="D334" s="242"/>
      <c r="E334" s="243" t="s">
        <v>3</v>
      </c>
      <c r="F334" s="512" t="s">
        <v>583</v>
      </c>
      <c r="G334" s="513"/>
      <c r="H334" s="513"/>
      <c r="I334" s="513"/>
      <c r="J334" s="242"/>
      <c r="K334" s="245">
        <v>0.4</v>
      </c>
      <c r="L334" s="242"/>
      <c r="M334" s="242"/>
      <c r="N334" s="242"/>
      <c r="O334" s="242"/>
      <c r="P334" s="242"/>
      <c r="Q334" s="242"/>
      <c r="R334" s="246"/>
      <c r="T334" s="248"/>
      <c r="U334" s="242"/>
      <c r="V334" s="242"/>
      <c r="W334" s="242"/>
      <c r="X334" s="242"/>
      <c r="Y334" s="242"/>
      <c r="Z334" s="242"/>
      <c r="AA334" s="249"/>
      <c r="AT334" s="250" t="s">
        <v>153</v>
      </c>
      <c r="AU334" s="250" t="s">
        <v>98</v>
      </c>
      <c r="AV334" s="247" t="s">
        <v>98</v>
      </c>
      <c r="AW334" s="247" t="s">
        <v>33</v>
      </c>
      <c r="AX334" s="247" t="s">
        <v>77</v>
      </c>
      <c r="AY334" s="250" t="s">
        <v>138</v>
      </c>
    </row>
    <row r="335" spans="2:51" s="257" customFormat="1" ht="20.25" customHeight="1">
      <c r="B335" s="251"/>
      <c r="C335" s="252"/>
      <c r="D335" s="252"/>
      <c r="E335" s="253" t="s">
        <v>3</v>
      </c>
      <c r="F335" s="521" t="s">
        <v>157</v>
      </c>
      <c r="G335" s="522"/>
      <c r="H335" s="522"/>
      <c r="I335" s="522"/>
      <c r="J335" s="252"/>
      <c r="K335" s="255">
        <v>80.882</v>
      </c>
      <c r="L335" s="252"/>
      <c r="M335" s="252"/>
      <c r="N335" s="252"/>
      <c r="O335" s="252"/>
      <c r="P335" s="252"/>
      <c r="Q335" s="252"/>
      <c r="R335" s="256"/>
      <c r="T335" s="258"/>
      <c r="U335" s="252"/>
      <c r="V335" s="252"/>
      <c r="W335" s="252"/>
      <c r="X335" s="252"/>
      <c r="Y335" s="252"/>
      <c r="Z335" s="252"/>
      <c r="AA335" s="259"/>
      <c r="AT335" s="260" t="s">
        <v>153</v>
      </c>
      <c r="AU335" s="260" t="s">
        <v>98</v>
      </c>
      <c r="AV335" s="257" t="s">
        <v>158</v>
      </c>
      <c r="AW335" s="257" t="s">
        <v>33</v>
      </c>
      <c r="AX335" s="257" t="s">
        <v>20</v>
      </c>
      <c r="AY335" s="260" t="s">
        <v>138</v>
      </c>
    </row>
    <row r="336" spans="2:65" s="145" customFormat="1" ht="28.5" customHeight="1">
      <c r="B336" s="146"/>
      <c r="C336" s="222" t="s">
        <v>584</v>
      </c>
      <c r="D336" s="222" t="s">
        <v>139</v>
      </c>
      <c r="E336" s="223" t="s">
        <v>585</v>
      </c>
      <c r="F336" s="531" t="s">
        <v>586</v>
      </c>
      <c r="G336" s="517"/>
      <c r="H336" s="517"/>
      <c r="I336" s="517"/>
      <c r="J336" s="225" t="s">
        <v>264</v>
      </c>
      <c r="K336" s="226">
        <v>808.83</v>
      </c>
      <c r="L336" s="514"/>
      <c r="M336" s="515"/>
      <c r="N336" s="516">
        <f>ROUND(L336*K336,2)</f>
        <v>0</v>
      </c>
      <c r="O336" s="517"/>
      <c r="P336" s="517"/>
      <c r="Q336" s="517"/>
      <c r="R336" s="149"/>
      <c r="T336" s="227" t="s">
        <v>3</v>
      </c>
      <c r="U336" s="228" t="s">
        <v>42</v>
      </c>
      <c r="V336" s="229">
        <v>0.003</v>
      </c>
      <c r="W336" s="229">
        <f>V336*K336</f>
        <v>2.4264900000000003</v>
      </c>
      <c r="X336" s="229">
        <v>0</v>
      </c>
      <c r="Y336" s="229">
        <f>X336*K336</f>
        <v>0</v>
      </c>
      <c r="Z336" s="229">
        <v>0</v>
      </c>
      <c r="AA336" s="230">
        <f>Z336*K336</f>
        <v>0</v>
      </c>
      <c r="AR336" s="136" t="s">
        <v>158</v>
      </c>
      <c r="AT336" s="136" t="s">
        <v>139</v>
      </c>
      <c r="AU336" s="136" t="s">
        <v>98</v>
      </c>
      <c r="AY336" s="136" t="s">
        <v>138</v>
      </c>
      <c r="BE336" s="231">
        <f>IF(U336="základní",N336,0)</f>
        <v>0</v>
      </c>
      <c r="BF336" s="231">
        <f>IF(U336="snížená",N336,0)</f>
        <v>0</v>
      </c>
      <c r="BG336" s="231">
        <f>IF(U336="zákl. přenesená",N336,0)</f>
        <v>0</v>
      </c>
      <c r="BH336" s="231">
        <f>IF(U336="sníž. přenesená",N336,0)</f>
        <v>0</v>
      </c>
      <c r="BI336" s="231">
        <f>IF(U336="nulová",N336,0)</f>
        <v>0</v>
      </c>
      <c r="BJ336" s="136" t="s">
        <v>20</v>
      </c>
      <c r="BK336" s="231">
        <f>ROUND(L336*K336,2)</f>
        <v>0</v>
      </c>
      <c r="BL336" s="136" t="s">
        <v>158</v>
      </c>
      <c r="BM336" s="136" t="s">
        <v>587</v>
      </c>
    </row>
    <row r="337" spans="2:65" s="145" customFormat="1" ht="28.5" customHeight="1">
      <c r="B337" s="146"/>
      <c r="C337" s="222" t="s">
        <v>588</v>
      </c>
      <c r="D337" s="222" t="s">
        <v>139</v>
      </c>
      <c r="E337" s="223" t="s">
        <v>589</v>
      </c>
      <c r="F337" s="531" t="s">
        <v>590</v>
      </c>
      <c r="G337" s="517"/>
      <c r="H337" s="517"/>
      <c r="I337" s="517"/>
      <c r="J337" s="225" t="s">
        <v>264</v>
      </c>
      <c r="K337" s="226">
        <v>169.376</v>
      </c>
      <c r="L337" s="514"/>
      <c r="M337" s="515"/>
      <c r="N337" s="516">
        <f>ROUND(L337*K337,2)</f>
        <v>0</v>
      </c>
      <c r="O337" s="517"/>
      <c r="P337" s="517"/>
      <c r="Q337" s="517"/>
      <c r="R337" s="149"/>
      <c r="T337" s="227" t="s">
        <v>3</v>
      </c>
      <c r="U337" s="228" t="s">
        <v>42</v>
      </c>
      <c r="V337" s="229">
        <v>0.159</v>
      </c>
      <c r="W337" s="229">
        <f>V337*K337</f>
        <v>26.930784000000003</v>
      </c>
      <c r="X337" s="229">
        <v>0</v>
      </c>
      <c r="Y337" s="229">
        <f>X337*K337</f>
        <v>0</v>
      </c>
      <c r="Z337" s="229">
        <v>0</v>
      </c>
      <c r="AA337" s="230">
        <f>Z337*K337</f>
        <v>0</v>
      </c>
      <c r="AR337" s="136" t="s">
        <v>158</v>
      </c>
      <c r="AT337" s="136" t="s">
        <v>139</v>
      </c>
      <c r="AU337" s="136" t="s">
        <v>98</v>
      </c>
      <c r="AY337" s="136" t="s">
        <v>138</v>
      </c>
      <c r="BE337" s="231">
        <f>IF(U337="základní",N337,0)</f>
        <v>0</v>
      </c>
      <c r="BF337" s="231">
        <f>IF(U337="snížená",N337,0)</f>
        <v>0</v>
      </c>
      <c r="BG337" s="231">
        <f>IF(U337="zákl. přenesená",N337,0)</f>
        <v>0</v>
      </c>
      <c r="BH337" s="231">
        <f>IF(U337="sníž. přenesená",N337,0)</f>
        <v>0</v>
      </c>
      <c r="BI337" s="231">
        <f>IF(U337="nulová",N337,0)</f>
        <v>0</v>
      </c>
      <c r="BJ337" s="136" t="s">
        <v>20</v>
      </c>
      <c r="BK337" s="231">
        <f>ROUND(L337*K337,2)</f>
        <v>0</v>
      </c>
      <c r="BL337" s="136" t="s">
        <v>158</v>
      </c>
      <c r="BM337" s="136" t="s">
        <v>591</v>
      </c>
    </row>
    <row r="338" spans="2:65" s="145" customFormat="1" ht="28.5" customHeight="1">
      <c r="B338" s="146"/>
      <c r="C338" s="222" t="s">
        <v>592</v>
      </c>
      <c r="D338" s="222" t="s">
        <v>139</v>
      </c>
      <c r="E338" s="223" t="s">
        <v>593</v>
      </c>
      <c r="F338" s="531" t="s">
        <v>594</v>
      </c>
      <c r="G338" s="517"/>
      <c r="H338" s="517"/>
      <c r="I338" s="517"/>
      <c r="J338" s="225" t="s">
        <v>264</v>
      </c>
      <c r="K338" s="226">
        <v>80.882</v>
      </c>
      <c r="L338" s="514"/>
      <c r="M338" s="515"/>
      <c r="N338" s="516">
        <f>ROUND(L338*K338,2)</f>
        <v>0</v>
      </c>
      <c r="O338" s="517"/>
      <c r="P338" s="517"/>
      <c r="Q338" s="517"/>
      <c r="R338" s="149"/>
      <c r="T338" s="227" t="s">
        <v>3</v>
      </c>
      <c r="U338" s="228" t="s">
        <v>42</v>
      </c>
      <c r="V338" s="229">
        <v>0.376</v>
      </c>
      <c r="W338" s="229">
        <f>V338*K338</f>
        <v>30.411632</v>
      </c>
      <c r="X338" s="229">
        <v>0</v>
      </c>
      <c r="Y338" s="229">
        <f>X338*K338</f>
        <v>0</v>
      </c>
      <c r="Z338" s="229">
        <v>0</v>
      </c>
      <c r="AA338" s="230">
        <f>Z338*K338</f>
        <v>0</v>
      </c>
      <c r="AR338" s="136" t="s">
        <v>158</v>
      </c>
      <c r="AT338" s="136" t="s">
        <v>139</v>
      </c>
      <c r="AU338" s="136" t="s">
        <v>98</v>
      </c>
      <c r="AY338" s="136" t="s">
        <v>138</v>
      </c>
      <c r="BE338" s="231">
        <f>IF(U338="základní",N338,0)</f>
        <v>0</v>
      </c>
      <c r="BF338" s="231">
        <f>IF(U338="snížená",N338,0)</f>
        <v>0</v>
      </c>
      <c r="BG338" s="231">
        <f>IF(U338="zákl. přenesená",N338,0)</f>
        <v>0</v>
      </c>
      <c r="BH338" s="231">
        <f>IF(U338="sníž. přenesená",N338,0)</f>
        <v>0</v>
      </c>
      <c r="BI338" s="231">
        <f>IF(U338="nulová",N338,0)</f>
        <v>0</v>
      </c>
      <c r="BJ338" s="136" t="s">
        <v>20</v>
      </c>
      <c r="BK338" s="231">
        <f>ROUND(L338*K338,2)</f>
        <v>0</v>
      </c>
      <c r="BL338" s="136" t="s">
        <v>158</v>
      </c>
      <c r="BM338" s="136" t="s">
        <v>595</v>
      </c>
    </row>
    <row r="339" spans="2:65" s="145" customFormat="1" ht="28.5" customHeight="1">
      <c r="B339" s="146"/>
      <c r="C339" s="222" t="s">
        <v>596</v>
      </c>
      <c r="D339" s="222" t="s">
        <v>139</v>
      </c>
      <c r="E339" s="223" t="s">
        <v>597</v>
      </c>
      <c r="F339" s="531" t="s">
        <v>598</v>
      </c>
      <c r="G339" s="517"/>
      <c r="H339" s="517"/>
      <c r="I339" s="517"/>
      <c r="J339" s="225" t="s">
        <v>264</v>
      </c>
      <c r="K339" s="226">
        <v>112.913</v>
      </c>
      <c r="L339" s="514"/>
      <c r="M339" s="515"/>
      <c r="N339" s="516">
        <f>ROUND(L339*K339,2)</f>
        <v>0</v>
      </c>
      <c r="O339" s="517"/>
      <c r="P339" s="517"/>
      <c r="Q339" s="517"/>
      <c r="R339" s="149"/>
      <c r="T339" s="227" t="s">
        <v>3</v>
      </c>
      <c r="U339" s="228" t="s">
        <v>42</v>
      </c>
      <c r="V339" s="229">
        <v>0</v>
      </c>
      <c r="W339" s="229">
        <f>V339*K339</f>
        <v>0</v>
      </c>
      <c r="X339" s="229">
        <v>0</v>
      </c>
      <c r="Y339" s="229">
        <f>X339*K339</f>
        <v>0</v>
      </c>
      <c r="Z339" s="229">
        <v>0</v>
      </c>
      <c r="AA339" s="230">
        <f>Z339*K339</f>
        <v>0</v>
      </c>
      <c r="AR339" s="136" t="s">
        <v>158</v>
      </c>
      <c r="AT339" s="136" t="s">
        <v>139</v>
      </c>
      <c r="AU339" s="136" t="s">
        <v>98</v>
      </c>
      <c r="AY339" s="136" t="s">
        <v>138</v>
      </c>
      <c r="BE339" s="231">
        <f>IF(U339="základní",N339,0)</f>
        <v>0</v>
      </c>
      <c r="BF339" s="231">
        <f>IF(U339="snížená",N339,0)</f>
        <v>0</v>
      </c>
      <c r="BG339" s="231">
        <f>IF(U339="zákl. přenesená",N339,0)</f>
        <v>0</v>
      </c>
      <c r="BH339" s="231">
        <f>IF(U339="sníž. přenesená",N339,0)</f>
        <v>0</v>
      </c>
      <c r="BI339" s="231">
        <f>IF(U339="nulová",N339,0)</f>
        <v>0</v>
      </c>
      <c r="BJ339" s="136" t="s">
        <v>20</v>
      </c>
      <c r="BK339" s="231">
        <f>ROUND(L339*K339,2)</f>
        <v>0</v>
      </c>
      <c r="BL339" s="136" t="s">
        <v>158</v>
      </c>
      <c r="BM339" s="136" t="s">
        <v>599</v>
      </c>
    </row>
    <row r="340" spans="2:51" s="247" customFormat="1" ht="20.25" customHeight="1">
      <c r="B340" s="241"/>
      <c r="C340" s="242"/>
      <c r="D340" s="242"/>
      <c r="E340" s="243" t="s">
        <v>3</v>
      </c>
      <c r="F340" s="559" t="s">
        <v>569</v>
      </c>
      <c r="G340" s="513"/>
      <c r="H340" s="513"/>
      <c r="I340" s="513"/>
      <c r="J340" s="242"/>
      <c r="K340" s="245">
        <v>32.528</v>
      </c>
      <c r="L340" s="242"/>
      <c r="M340" s="242"/>
      <c r="N340" s="242"/>
      <c r="O340" s="242"/>
      <c r="P340" s="242"/>
      <c r="Q340" s="242"/>
      <c r="R340" s="246"/>
      <c r="T340" s="248"/>
      <c r="U340" s="242"/>
      <c r="V340" s="242"/>
      <c r="W340" s="242"/>
      <c r="X340" s="242"/>
      <c r="Y340" s="242"/>
      <c r="Z340" s="242"/>
      <c r="AA340" s="249"/>
      <c r="AT340" s="250" t="s">
        <v>153</v>
      </c>
      <c r="AU340" s="250" t="s">
        <v>98</v>
      </c>
      <c r="AV340" s="247" t="s">
        <v>98</v>
      </c>
      <c r="AW340" s="247" t="s">
        <v>33</v>
      </c>
      <c r="AX340" s="247" t="s">
        <v>77</v>
      </c>
      <c r="AY340" s="250" t="s">
        <v>138</v>
      </c>
    </row>
    <row r="341" spans="2:51" s="247" customFormat="1" ht="20.25" customHeight="1">
      <c r="B341" s="241"/>
      <c r="C341" s="242"/>
      <c r="D341" s="242"/>
      <c r="E341" s="243" t="s">
        <v>3</v>
      </c>
      <c r="F341" s="512" t="s">
        <v>600</v>
      </c>
      <c r="G341" s="513"/>
      <c r="H341" s="513"/>
      <c r="I341" s="513"/>
      <c r="J341" s="242"/>
      <c r="K341" s="245">
        <v>80.385</v>
      </c>
      <c r="L341" s="242"/>
      <c r="M341" s="242"/>
      <c r="N341" s="242"/>
      <c r="O341" s="242"/>
      <c r="P341" s="242"/>
      <c r="Q341" s="242"/>
      <c r="R341" s="246"/>
      <c r="T341" s="248"/>
      <c r="U341" s="242"/>
      <c r="V341" s="242"/>
      <c r="W341" s="242"/>
      <c r="X341" s="242"/>
      <c r="Y341" s="242"/>
      <c r="Z341" s="242"/>
      <c r="AA341" s="249"/>
      <c r="AT341" s="250" t="s">
        <v>153</v>
      </c>
      <c r="AU341" s="250" t="s">
        <v>98</v>
      </c>
      <c r="AV341" s="247" t="s">
        <v>98</v>
      </c>
      <c r="AW341" s="247" t="s">
        <v>33</v>
      </c>
      <c r="AX341" s="247" t="s">
        <v>77</v>
      </c>
      <c r="AY341" s="250" t="s">
        <v>138</v>
      </c>
    </row>
    <row r="342" spans="2:51" s="257" customFormat="1" ht="20.25" customHeight="1">
      <c r="B342" s="251"/>
      <c r="C342" s="252"/>
      <c r="D342" s="252"/>
      <c r="E342" s="253" t="s">
        <v>3</v>
      </c>
      <c r="F342" s="521" t="s">
        <v>157</v>
      </c>
      <c r="G342" s="522"/>
      <c r="H342" s="522"/>
      <c r="I342" s="522"/>
      <c r="J342" s="252"/>
      <c r="K342" s="255">
        <v>112.913</v>
      </c>
      <c r="L342" s="252"/>
      <c r="M342" s="252"/>
      <c r="N342" s="252"/>
      <c r="O342" s="252"/>
      <c r="P342" s="252"/>
      <c r="Q342" s="252"/>
      <c r="R342" s="256"/>
      <c r="T342" s="258"/>
      <c r="U342" s="252"/>
      <c r="V342" s="252"/>
      <c r="W342" s="252"/>
      <c r="X342" s="252"/>
      <c r="Y342" s="252"/>
      <c r="Z342" s="252"/>
      <c r="AA342" s="259"/>
      <c r="AT342" s="260" t="s">
        <v>153</v>
      </c>
      <c r="AU342" s="260" t="s">
        <v>98</v>
      </c>
      <c r="AV342" s="257" t="s">
        <v>158</v>
      </c>
      <c r="AW342" s="257" t="s">
        <v>33</v>
      </c>
      <c r="AX342" s="257" t="s">
        <v>20</v>
      </c>
      <c r="AY342" s="260" t="s">
        <v>138</v>
      </c>
    </row>
    <row r="343" spans="2:65" s="145" customFormat="1" ht="28.5" customHeight="1">
      <c r="B343" s="146"/>
      <c r="C343" s="222" t="s">
        <v>601</v>
      </c>
      <c r="D343" s="222" t="s">
        <v>139</v>
      </c>
      <c r="E343" s="223" t="s">
        <v>602</v>
      </c>
      <c r="F343" s="531" t="s">
        <v>603</v>
      </c>
      <c r="G343" s="517"/>
      <c r="H343" s="517"/>
      <c r="I343" s="517"/>
      <c r="J343" s="225" t="s">
        <v>264</v>
      </c>
      <c r="K343" s="226">
        <v>1.648</v>
      </c>
      <c r="L343" s="514"/>
      <c r="M343" s="515"/>
      <c r="N343" s="516">
        <f>ROUND(L343*K343,2)</f>
        <v>0</v>
      </c>
      <c r="O343" s="517"/>
      <c r="P343" s="517"/>
      <c r="Q343" s="517"/>
      <c r="R343" s="149"/>
      <c r="T343" s="227" t="s">
        <v>3</v>
      </c>
      <c r="U343" s="228" t="s">
        <v>42</v>
      </c>
      <c r="V343" s="229">
        <v>0</v>
      </c>
      <c r="W343" s="229">
        <f>V343*K343</f>
        <v>0</v>
      </c>
      <c r="X343" s="229">
        <v>0</v>
      </c>
      <c r="Y343" s="229">
        <f>X343*K343</f>
        <v>0</v>
      </c>
      <c r="Z343" s="229">
        <v>0</v>
      </c>
      <c r="AA343" s="230">
        <f>Z343*K343</f>
        <v>0</v>
      </c>
      <c r="AR343" s="136" t="s">
        <v>158</v>
      </c>
      <c r="AT343" s="136" t="s">
        <v>139</v>
      </c>
      <c r="AU343" s="136" t="s">
        <v>98</v>
      </c>
      <c r="AY343" s="136" t="s">
        <v>138</v>
      </c>
      <c r="BE343" s="231">
        <f>IF(U343="základní",N343,0)</f>
        <v>0</v>
      </c>
      <c r="BF343" s="231">
        <f>IF(U343="snížená",N343,0)</f>
        <v>0</v>
      </c>
      <c r="BG343" s="231">
        <f>IF(U343="zákl. přenesená",N343,0)</f>
        <v>0</v>
      </c>
      <c r="BH343" s="231">
        <f>IF(U343="sníž. přenesená",N343,0)</f>
        <v>0</v>
      </c>
      <c r="BI343" s="231">
        <f>IF(U343="nulová",N343,0)</f>
        <v>0</v>
      </c>
      <c r="BJ343" s="136" t="s">
        <v>20</v>
      </c>
      <c r="BK343" s="231">
        <f>ROUND(L343*K343,2)</f>
        <v>0</v>
      </c>
      <c r="BL343" s="136" t="s">
        <v>158</v>
      </c>
      <c r="BM343" s="136" t="s">
        <v>604</v>
      </c>
    </row>
    <row r="344" spans="2:65" s="145" customFormat="1" ht="28.5" customHeight="1">
      <c r="B344" s="146"/>
      <c r="C344" s="222" t="s">
        <v>605</v>
      </c>
      <c r="D344" s="222" t="s">
        <v>139</v>
      </c>
      <c r="E344" s="223" t="s">
        <v>606</v>
      </c>
      <c r="F344" s="531" t="s">
        <v>607</v>
      </c>
      <c r="G344" s="517"/>
      <c r="H344" s="517"/>
      <c r="I344" s="517"/>
      <c r="J344" s="225" t="s">
        <v>264</v>
      </c>
      <c r="K344" s="226">
        <v>135.2</v>
      </c>
      <c r="L344" s="514"/>
      <c r="M344" s="515"/>
      <c r="N344" s="516">
        <f>ROUND(L344*K344,2)</f>
        <v>0</v>
      </c>
      <c r="O344" s="517"/>
      <c r="P344" s="517"/>
      <c r="Q344" s="517"/>
      <c r="R344" s="149"/>
      <c r="T344" s="227" t="s">
        <v>3</v>
      </c>
      <c r="U344" s="228" t="s">
        <v>42</v>
      </c>
      <c r="V344" s="229">
        <v>0</v>
      </c>
      <c r="W344" s="229">
        <f>V344*K344</f>
        <v>0</v>
      </c>
      <c r="X344" s="229">
        <v>0</v>
      </c>
      <c r="Y344" s="229">
        <f>X344*K344</f>
        <v>0</v>
      </c>
      <c r="Z344" s="229">
        <v>0</v>
      </c>
      <c r="AA344" s="230">
        <f>Z344*K344</f>
        <v>0</v>
      </c>
      <c r="AR344" s="136" t="s">
        <v>158</v>
      </c>
      <c r="AT344" s="136" t="s">
        <v>139</v>
      </c>
      <c r="AU344" s="136" t="s">
        <v>98</v>
      </c>
      <c r="AY344" s="136" t="s">
        <v>138</v>
      </c>
      <c r="BE344" s="231">
        <f>IF(U344="základní",N344,0)</f>
        <v>0</v>
      </c>
      <c r="BF344" s="231">
        <f>IF(U344="snížená",N344,0)</f>
        <v>0</v>
      </c>
      <c r="BG344" s="231">
        <f>IF(U344="zákl. přenesená",N344,0)</f>
        <v>0</v>
      </c>
      <c r="BH344" s="231">
        <f>IF(U344="sníž. přenesená",N344,0)</f>
        <v>0</v>
      </c>
      <c r="BI344" s="231">
        <f>IF(U344="nulová",N344,0)</f>
        <v>0</v>
      </c>
      <c r="BJ344" s="136" t="s">
        <v>20</v>
      </c>
      <c r="BK344" s="231">
        <f>ROUND(L344*K344,2)</f>
        <v>0</v>
      </c>
      <c r="BL344" s="136" t="s">
        <v>158</v>
      </c>
      <c r="BM344" s="136" t="s">
        <v>608</v>
      </c>
    </row>
    <row r="345" spans="2:51" s="247" customFormat="1" ht="20.25" customHeight="1">
      <c r="B345" s="241"/>
      <c r="C345" s="242"/>
      <c r="D345" s="242"/>
      <c r="E345" s="243" t="s">
        <v>3</v>
      </c>
      <c r="F345" s="559" t="s">
        <v>609</v>
      </c>
      <c r="G345" s="513"/>
      <c r="H345" s="513"/>
      <c r="I345" s="513"/>
      <c r="J345" s="242"/>
      <c r="K345" s="245">
        <v>135.2</v>
      </c>
      <c r="L345" s="242"/>
      <c r="M345" s="242"/>
      <c r="N345" s="242"/>
      <c r="O345" s="242"/>
      <c r="P345" s="242"/>
      <c r="Q345" s="242"/>
      <c r="R345" s="246"/>
      <c r="T345" s="248"/>
      <c r="U345" s="242"/>
      <c r="V345" s="242"/>
      <c r="W345" s="242"/>
      <c r="X345" s="242"/>
      <c r="Y345" s="242"/>
      <c r="Z345" s="242"/>
      <c r="AA345" s="249"/>
      <c r="AT345" s="250" t="s">
        <v>153</v>
      </c>
      <c r="AU345" s="250" t="s">
        <v>98</v>
      </c>
      <c r="AV345" s="247" t="s">
        <v>98</v>
      </c>
      <c r="AW345" s="247" t="s">
        <v>33</v>
      </c>
      <c r="AX345" s="247" t="s">
        <v>77</v>
      </c>
      <c r="AY345" s="250" t="s">
        <v>138</v>
      </c>
    </row>
    <row r="346" spans="2:51" s="257" customFormat="1" ht="20.25" customHeight="1">
      <c r="B346" s="251"/>
      <c r="C346" s="252"/>
      <c r="D346" s="252"/>
      <c r="E346" s="253" t="s">
        <v>3</v>
      </c>
      <c r="F346" s="521" t="s">
        <v>157</v>
      </c>
      <c r="G346" s="522"/>
      <c r="H346" s="522"/>
      <c r="I346" s="522"/>
      <c r="J346" s="252"/>
      <c r="K346" s="255">
        <v>135.2</v>
      </c>
      <c r="L346" s="252"/>
      <c r="M346" s="252"/>
      <c r="N346" s="252"/>
      <c r="O346" s="252"/>
      <c r="P346" s="252"/>
      <c r="Q346" s="252"/>
      <c r="R346" s="256"/>
      <c r="T346" s="258"/>
      <c r="U346" s="252"/>
      <c r="V346" s="252"/>
      <c r="W346" s="252"/>
      <c r="X346" s="252"/>
      <c r="Y346" s="252"/>
      <c r="Z346" s="252"/>
      <c r="AA346" s="259"/>
      <c r="AT346" s="260" t="s">
        <v>153</v>
      </c>
      <c r="AU346" s="260" t="s">
        <v>98</v>
      </c>
      <c r="AV346" s="257" t="s">
        <v>158</v>
      </c>
      <c r="AW346" s="257" t="s">
        <v>33</v>
      </c>
      <c r="AX346" s="257" t="s">
        <v>20</v>
      </c>
      <c r="AY346" s="260" t="s">
        <v>138</v>
      </c>
    </row>
    <row r="347" spans="2:65" s="145" customFormat="1" ht="28.5" customHeight="1">
      <c r="B347" s="146"/>
      <c r="C347" s="222" t="s">
        <v>610</v>
      </c>
      <c r="D347" s="222" t="s">
        <v>139</v>
      </c>
      <c r="E347" s="223" t="s">
        <v>611</v>
      </c>
      <c r="F347" s="531" t="s">
        <v>612</v>
      </c>
      <c r="G347" s="517"/>
      <c r="H347" s="517"/>
      <c r="I347" s="517"/>
      <c r="J347" s="225" t="s">
        <v>264</v>
      </c>
      <c r="K347" s="226">
        <v>0.497</v>
      </c>
      <c r="L347" s="514"/>
      <c r="M347" s="515"/>
      <c r="N347" s="516">
        <f>ROUND(L347*K347,2)</f>
        <v>0</v>
      </c>
      <c r="O347" s="517"/>
      <c r="P347" s="517"/>
      <c r="Q347" s="517"/>
      <c r="R347" s="149"/>
      <c r="T347" s="227" t="s">
        <v>3</v>
      </c>
      <c r="U347" s="228" t="s">
        <v>42</v>
      </c>
      <c r="V347" s="229">
        <v>0</v>
      </c>
      <c r="W347" s="229">
        <f>V347*K347</f>
        <v>0</v>
      </c>
      <c r="X347" s="229">
        <v>0</v>
      </c>
      <c r="Y347" s="229">
        <f>X347*K347</f>
        <v>0</v>
      </c>
      <c r="Z347" s="229">
        <v>0</v>
      </c>
      <c r="AA347" s="230">
        <f>Z347*K347</f>
        <v>0</v>
      </c>
      <c r="AR347" s="136" t="s">
        <v>158</v>
      </c>
      <c r="AT347" s="136" t="s">
        <v>139</v>
      </c>
      <c r="AU347" s="136" t="s">
        <v>98</v>
      </c>
      <c r="AY347" s="136" t="s">
        <v>138</v>
      </c>
      <c r="BE347" s="231">
        <f>IF(U347="základní",N347,0)</f>
        <v>0</v>
      </c>
      <c r="BF347" s="231">
        <f>IF(U347="snížená",N347,0)</f>
        <v>0</v>
      </c>
      <c r="BG347" s="231">
        <f>IF(U347="zákl. přenesená",N347,0)</f>
        <v>0</v>
      </c>
      <c r="BH347" s="231">
        <f>IF(U347="sníž. přenesená",N347,0)</f>
        <v>0</v>
      </c>
      <c r="BI347" s="231">
        <f>IF(U347="nulová",N347,0)</f>
        <v>0</v>
      </c>
      <c r="BJ347" s="136" t="s">
        <v>20</v>
      </c>
      <c r="BK347" s="231">
        <f>ROUND(L347*K347,2)</f>
        <v>0</v>
      </c>
      <c r="BL347" s="136" t="s">
        <v>158</v>
      </c>
      <c r="BM347" s="136" t="s">
        <v>613</v>
      </c>
    </row>
    <row r="348" spans="2:51" s="237" customFormat="1" ht="20.25" customHeight="1">
      <c r="B348" s="232"/>
      <c r="C348" s="233"/>
      <c r="D348" s="233"/>
      <c r="E348" s="234" t="s">
        <v>3</v>
      </c>
      <c r="F348" s="509" t="s">
        <v>614</v>
      </c>
      <c r="G348" s="510"/>
      <c r="H348" s="510"/>
      <c r="I348" s="510"/>
      <c r="J348" s="233"/>
      <c r="K348" s="234" t="s">
        <v>3</v>
      </c>
      <c r="L348" s="233"/>
      <c r="M348" s="233"/>
      <c r="N348" s="233"/>
      <c r="O348" s="233"/>
      <c r="P348" s="233"/>
      <c r="Q348" s="233"/>
      <c r="R348" s="236"/>
      <c r="T348" s="238"/>
      <c r="U348" s="233"/>
      <c r="V348" s="233"/>
      <c r="W348" s="233"/>
      <c r="X348" s="233"/>
      <c r="Y348" s="233"/>
      <c r="Z348" s="233"/>
      <c r="AA348" s="239"/>
      <c r="AT348" s="240" t="s">
        <v>153</v>
      </c>
      <c r="AU348" s="240" t="s">
        <v>98</v>
      </c>
      <c r="AV348" s="237" t="s">
        <v>20</v>
      </c>
      <c r="AW348" s="237" t="s">
        <v>33</v>
      </c>
      <c r="AX348" s="237" t="s">
        <v>77</v>
      </c>
      <c r="AY348" s="240" t="s">
        <v>138</v>
      </c>
    </row>
    <row r="349" spans="2:51" s="247" customFormat="1" ht="20.25" customHeight="1">
      <c r="B349" s="241"/>
      <c r="C349" s="242"/>
      <c r="D349" s="242"/>
      <c r="E349" s="243" t="s">
        <v>3</v>
      </c>
      <c r="F349" s="512" t="s">
        <v>582</v>
      </c>
      <c r="G349" s="513"/>
      <c r="H349" s="513"/>
      <c r="I349" s="513"/>
      <c r="J349" s="242"/>
      <c r="K349" s="245">
        <v>0.097</v>
      </c>
      <c r="L349" s="242"/>
      <c r="M349" s="242"/>
      <c r="N349" s="242"/>
      <c r="O349" s="242"/>
      <c r="P349" s="242"/>
      <c r="Q349" s="242"/>
      <c r="R349" s="246"/>
      <c r="T349" s="248"/>
      <c r="U349" s="242"/>
      <c r="V349" s="242"/>
      <c r="W349" s="242"/>
      <c r="X349" s="242"/>
      <c r="Y349" s="242"/>
      <c r="Z349" s="242"/>
      <c r="AA349" s="249"/>
      <c r="AT349" s="250" t="s">
        <v>153</v>
      </c>
      <c r="AU349" s="250" t="s">
        <v>98</v>
      </c>
      <c r="AV349" s="247" t="s">
        <v>98</v>
      </c>
      <c r="AW349" s="247" t="s">
        <v>33</v>
      </c>
      <c r="AX349" s="247" t="s">
        <v>77</v>
      </c>
      <c r="AY349" s="250" t="s">
        <v>138</v>
      </c>
    </row>
    <row r="350" spans="2:51" s="247" customFormat="1" ht="20.25" customHeight="1">
      <c r="B350" s="241"/>
      <c r="C350" s="242"/>
      <c r="D350" s="242"/>
      <c r="E350" s="243" t="s">
        <v>3</v>
      </c>
      <c r="F350" s="512" t="s">
        <v>583</v>
      </c>
      <c r="G350" s="513"/>
      <c r="H350" s="513"/>
      <c r="I350" s="513"/>
      <c r="J350" s="242"/>
      <c r="K350" s="245">
        <v>0.4</v>
      </c>
      <c r="L350" s="242"/>
      <c r="M350" s="242"/>
      <c r="N350" s="242"/>
      <c r="O350" s="242"/>
      <c r="P350" s="242"/>
      <c r="Q350" s="242"/>
      <c r="R350" s="246"/>
      <c r="T350" s="248"/>
      <c r="U350" s="242"/>
      <c r="V350" s="242"/>
      <c r="W350" s="242"/>
      <c r="X350" s="242"/>
      <c r="Y350" s="242"/>
      <c r="Z350" s="242"/>
      <c r="AA350" s="249"/>
      <c r="AT350" s="250" t="s">
        <v>153</v>
      </c>
      <c r="AU350" s="250" t="s">
        <v>98</v>
      </c>
      <c r="AV350" s="247" t="s">
        <v>98</v>
      </c>
      <c r="AW350" s="247" t="s">
        <v>33</v>
      </c>
      <c r="AX350" s="247" t="s">
        <v>77</v>
      </c>
      <c r="AY350" s="250" t="s">
        <v>138</v>
      </c>
    </row>
    <row r="351" spans="2:51" s="257" customFormat="1" ht="20.25" customHeight="1">
      <c r="B351" s="251"/>
      <c r="C351" s="252"/>
      <c r="D351" s="252"/>
      <c r="E351" s="253" t="s">
        <v>3</v>
      </c>
      <c r="F351" s="521" t="s">
        <v>157</v>
      </c>
      <c r="G351" s="522"/>
      <c r="H351" s="522"/>
      <c r="I351" s="522"/>
      <c r="J351" s="252"/>
      <c r="K351" s="255">
        <v>0.497</v>
      </c>
      <c r="L351" s="252"/>
      <c r="M351" s="252"/>
      <c r="N351" s="252"/>
      <c r="O351" s="252"/>
      <c r="P351" s="252"/>
      <c r="Q351" s="252"/>
      <c r="R351" s="256"/>
      <c r="T351" s="258"/>
      <c r="U351" s="252"/>
      <c r="V351" s="252"/>
      <c r="W351" s="252"/>
      <c r="X351" s="252"/>
      <c r="Y351" s="252"/>
      <c r="Z351" s="252"/>
      <c r="AA351" s="259"/>
      <c r="AT351" s="260" t="s">
        <v>153</v>
      </c>
      <c r="AU351" s="260" t="s">
        <v>98</v>
      </c>
      <c r="AV351" s="257" t="s">
        <v>158</v>
      </c>
      <c r="AW351" s="257" t="s">
        <v>33</v>
      </c>
      <c r="AX351" s="257" t="s">
        <v>20</v>
      </c>
      <c r="AY351" s="260" t="s">
        <v>138</v>
      </c>
    </row>
    <row r="352" spans="2:63" s="214" customFormat="1" ht="29.25" customHeight="1">
      <c r="B352" s="210"/>
      <c r="C352" s="211"/>
      <c r="D352" s="221" t="s">
        <v>169</v>
      </c>
      <c r="E352" s="221"/>
      <c r="F352" s="221"/>
      <c r="G352" s="221"/>
      <c r="H352" s="221"/>
      <c r="I352" s="221"/>
      <c r="J352" s="221"/>
      <c r="K352" s="221"/>
      <c r="L352" s="221"/>
      <c r="M352" s="221"/>
      <c r="N352" s="527">
        <f>BK352</f>
        <v>0</v>
      </c>
      <c r="O352" s="528"/>
      <c r="P352" s="528"/>
      <c r="Q352" s="528"/>
      <c r="R352" s="213"/>
      <c r="T352" s="215"/>
      <c r="U352" s="211"/>
      <c r="V352" s="211"/>
      <c r="W352" s="216">
        <f>W353</f>
        <v>639.004451</v>
      </c>
      <c r="X352" s="211"/>
      <c r="Y352" s="216">
        <f>Y353</f>
        <v>0</v>
      </c>
      <c r="Z352" s="211"/>
      <c r="AA352" s="217">
        <f>AA353</f>
        <v>0</v>
      </c>
      <c r="AR352" s="218" t="s">
        <v>20</v>
      </c>
      <c r="AT352" s="219" t="s">
        <v>76</v>
      </c>
      <c r="AU352" s="219" t="s">
        <v>20</v>
      </c>
      <c r="AY352" s="218" t="s">
        <v>138</v>
      </c>
      <c r="BK352" s="220">
        <f>BK353</f>
        <v>0</v>
      </c>
    </row>
    <row r="353" spans="2:65" s="145" customFormat="1" ht="28.5" customHeight="1">
      <c r="B353" s="146"/>
      <c r="C353" s="222" t="s">
        <v>615</v>
      </c>
      <c r="D353" s="222" t="s">
        <v>139</v>
      </c>
      <c r="E353" s="223" t="s">
        <v>616</v>
      </c>
      <c r="F353" s="531" t="s">
        <v>617</v>
      </c>
      <c r="G353" s="517"/>
      <c r="H353" s="517"/>
      <c r="I353" s="517"/>
      <c r="J353" s="225" t="s">
        <v>264</v>
      </c>
      <c r="K353" s="226">
        <v>1609.583</v>
      </c>
      <c r="L353" s="514"/>
      <c r="M353" s="515"/>
      <c r="N353" s="516">
        <f>ROUND(L353*K353,2)</f>
        <v>0</v>
      </c>
      <c r="O353" s="517"/>
      <c r="P353" s="517"/>
      <c r="Q353" s="517"/>
      <c r="R353" s="149"/>
      <c r="T353" s="227" t="s">
        <v>3</v>
      </c>
      <c r="U353" s="228" t="s">
        <v>42</v>
      </c>
      <c r="V353" s="229">
        <v>0.397</v>
      </c>
      <c r="W353" s="229">
        <f>V353*K353</f>
        <v>639.004451</v>
      </c>
      <c r="X353" s="229">
        <v>0</v>
      </c>
      <c r="Y353" s="229">
        <f>X353*K353</f>
        <v>0</v>
      </c>
      <c r="Z353" s="229">
        <v>0</v>
      </c>
      <c r="AA353" s="230">
        <f>Z353*K353</f>
        <v>0</v>
      </c>
      <c r="AR353" s="136" t="s">
        <v>158</v>
      </c>
      <c r="AT353" s="136" t="s">
        <v>139</v>
      </c>
      <c r="AU353" s="136" t="s">
        <v>98</v>
      </c>
      <c r="AY353" s="136" t="s">
        <v>138</v>
      </c>
      <c r="BE353" s="231">
        <f>IF(U353="základní",N353,0)</f>
        <v>0</v>
      </c>
      <c r="BF353" s="231">
        <f>IF(U353="snížená",N353,0)</f>
        <v>0</v>
      </c>
      <c r="BG353" s="231">
        <f>IF(U353="zákl. přenesená",N353,0)</f>
        <v>0</v>
      </c>
      <c r="BH353" s="231">
        <f>IF(U353="sníž. přenesená",N353,0)</f>
        <v>0</v>
      </c>
      <c r="BI353" s="231">
        <f>IF(U353="nulová",N353,0)</f>
        <v>0</v>
      </c>
      <c r="BJ353" s="136" t="s">
        <v>20</v>
      </c>
      <c r="BK353" s="231">
        <f>ROUND(L353*K353,2)</f>
        <v>0</v>
      </c>
      <c r="BL353" s="136" t="s">
        <v>158</v>
      </c>
      <c r="BM353" s="136" t="s">
        <v>618</v>
      </c>
    </row>
    <row r="354" spans="2:63" s="214" customFormat="1" ht="36.75" customHeight="1">
      <c r="B354" s="210"/>
      <c r="C354" s="211"/>
      <c r="D354" s="212" t="s">
        <v>170</v>
      </c>
      <c r="E354" s="212"/>
      <c r="F354" s="212"/>
      <c r="G354" s="212"/>
      <c r="H354" s="212"/>
      <c r="I354" s="212"/>
      <c r="J354" s="212"/>
      <c r="K354" s="212"/>
      <c r="L354" s="212"/>
      <c r="M354" s="212"/>
      <c r="N354" s="557">
        <f>BK354</f>
        <v>0</v>
      </c>
      <c r="O354" s="558"/>
      <c r="P354" s="558"/>
      <c r="Q354" s="558"/>
      <c r="R354" s="213"/>
      <c r="T354" s="215"/>
      <c r="U354" s="211"/>
      <c r="V354" s="211"/>
      <c r="W354" s="216">
        <f>W355+W363</f>
        <v>35.90448</v>
      </c>
      <c r="X354" s="211"/>
      <c r="Y354" s="216">
        <f>Y355+Y363</f>
        <v>0.21810079999999998</v>
      </c>
      <c r="Z354" s="211"/>
      <c r="AA354" s="217">
        <f>AA355+AA363</f>
        <v>0</v>
      </c>
      <c r="AR354" s="218" t="s">
        <v>98</v>
      </c>
      <c r="AT354" s="219" t="s">
        <v>76</v>
      </c>
      <c r="AU354" s="219" t="s">
        <v>77</v>
      </c>
      <c r="AY354" s="218" t="s">
        <v>138</v>
      </c>
      <c r="BK354" s="220">
        <f>BK355+BK363</f>
        <v>0</v>
      </c>
    </row>
    <row r="355" spans="2:63" s="214" customFormat="1" ht="19.5" customHeight="1">
      <c r="B355" s="210"/>
      <c r="C355" s="211"/>
      <c r="D355" s="221" t="s">
        <v>171</v>
      </c>
      <c r="E355" s="221"/>
      <c r="F355" s="221"/>
      <c r="G355" s="221"/>
      <c r="H355" s="221"/>
      <c r="I355" s="221"/>
      <c r="J355" s="221"/>
      <c r="K355" s="221"/>
      <c r="L355" s="221"/>
      <c r="M355" s="221"/>
      <c r="N355" s="527">
        <f>BK355</f>
        <v>0</v>
      </c>
      <c r="O355" s="528"/>
      <c r="P355" s="528"/>
      <c r="Q355" s="528"/>
      <c r="R355" s="213"/>
      <c r="T355" s="215"/>
      <c r="U355" s="211"/>
      <c r="V355" s="211"/>
      <c r="W355" s="216">
        <f>SUM(W356:W362)</f>
        <v>35.18448</v>
      </c>
      <c r="X355" s="211"/>
      <c r="Y355" s="216">
        <f>SUM(Y356:Y362)</f>
        <v>0.21799079999999998</v>
      </c>
      <c r="Z355" s="211"/>
      <c r="AA355" s="217">
        <f>SUM(AA356:AA362)</f>
        <v>0</v>
      </c>
      <c r="AR355" s="218" t="s">
        <v>98</v>
      </c>
      <c r="AT355" s="219" t="s">
        <v>76</v>
      </c>
      <c r="AU355" s="219" t="s">
        <v>20</v>
      </c>
      <c r="AY355" s="218" t="s">
        <v>138</v>
      </c>
      <c r="BK355" s="220">
        <f>SUM(BK356:BK362)</f>
        <v>0</v>
      </c>
    </row>
    <row r="356" spans="2:65" s="145" customFormat="1" ht="39.75" customHeight="1">
      <c r="B356" s="146"/>
      <c r="C356" s="222" t="s">
        <v>619</v>
      </c>
      <c r="D356" s="222" t="s">
        <v>139</v>
      </c>
      <c r="E356" s="223" t="s">
        <v>620</v>
      </c>
      <c r="F356" s="531" t="s">
        <v>621</v>
      </c>
      <c r="G356" s="517"/>
      <c r="H356" s="517"/>
      <c r="I356" s="517"/>
      <c r="J356" s="225" t="s">
        <v>177</v>
      </c>
      <c r="K356" s="226">
        <v>382.44</v>
      </c>
      <c r="L356" s="514"/>
      <c r="M356" s="515"/>
      <c r="N356" s="516">
        <f>ROUND(L356*K356,2)</f>
        <v>0</v>
      </c>
      <c r="O356" s="517"/>
      <c r="P356" s="517"/>
      <c r="Q356" s="517"/>
      <c r="R356" s="149"/>
      <c r="T356" s="227" t="s">
        <v>3</v>
      </c>
      <c r="U356" s="228" t="s">
        <v>42</v>
      </c>
      <c r="V356" s="229">
        <v>0.092</v>
      </c>
      <c r="W356" s="229">
        <f>V356*K356</f>
        <v>35.18448</v>
      </c>
      <c r="X356" s="229">
        <v>0.00057</v>
      </c>
      <c r="Y356" s="229">
        <f>X356*K356</f>
        <v>0.21799079999999998</v>
      </c>
      <c r="Z356" s="229">
        <v>0</v>
      </c>
      <c r="AA356" s="230">
        <f>Z356*K356</f>
        <v>0</v>
      </c>
      <c r="AR356" s="136" t="s">
        <v>247</v>
      </c>
      <c r="AT356" s="136" t="s">
        <v>139</v>
      </c>
      <c r="AU356" s="136" t="s">
        <v>98</v>
      </c>
      <c r="AY356" s="136" t="s">
        <v>138</v>
      </c>
      <c r="BE356" s="231">
        <f>IF(U356="základní",N356,0)</f>
        <v>0</v>
      </c>
      <c r="BF356" s="231">
        <f>IF(U356="snížená",N356,0)</f>
        <v>0</v>
      </c>
      <c r="BG356" s="231">
        <f>IF(U356="zákl. přenesená",N356,0)</f>
        <v>0</v>
      </c>
      <c r="BH356" s="231">
        <f>IF(U356="sníž. přenesená",N356,0)</f>
        <v>0</v>
      </c>
      <c r="BI356" s="231">
        <f>IF(U356="nulová",N356,0)</f>
        <v>0</v>
      </c>
      <c r="BJ356" s="136" t="s">
        <v>20</v>
      </c>
      <c r="BK356" s="231">
        <f>ROUND(L356*K356,2)</f>
        <v>0</v>
      </c>
      <c r="BL356" s="136" t="s">
        <v>247</v>
      </c>
      <c r="BM356" s="136" t="s">
        <v>622</v>
      </c>
    </row>
    <row r="357" spans="2:51" s="237" customFormat="1" ht="20.25" customHeight="1">
      <c r="B357" s="232"/>
      <c r="C357" s="233"/>
      <c r="D357" s="233"/>
      <c r="E357" s="234" t="s">
        <v>3</v>
      </c>
      <c r="F357" s="509" t="s">
        <v>623</v>
      </c>
      <c r="G357" s="510"/>
      <c r="H357" s="510"/>
      <c r="I357" s="510"/>
      <c r="J357" s="233"/>
      <c r="K357" s="234" t="s">
        <v>3</v>
      </c>
      <c r="L357" s="233"/>
      <c r="M357" s="233"/>
      <c r="N357" s="233"/>
      <c r="O357" s="233"/>
      <c r="P357" s="233"/>
      <c r="Q357" s="233"/>
      <c r="R357" s="236"/>
      <c r="T357" s="238"/>
      <c r="U357" s="233"/>
      <c r="V357" s="233"/>
      <c r="W357" s="233"/>
      <c r="X357" s="233"/>
      <c r="Y357" s="233"/>
      <c r="Z357" s="233"/>
      <c r="AA357" s="239"/>
      <c r="AT357" s="240" t="s">
        <v>153</v>
      </c>
      <c r="AU357" s="240" t="s">
        <v>98</v>
      </c>
      <c r="AV357" s="237" t="s">
        <v>20</v>
      </c>
      <c r="AW357" s="237" t="s">
        <v>33</v>
      </c>
      <c r="AX357" s="237" t="s">
        <v>77</v>
      </c>
      <c r="AY357" s="240" t="s">
        <v>138</v>
      </c>
    </row>
    <row r="358" spans="2:51" s="247" customFormat="1" ht="20.25" customHeight="1">
      <c r="B358" s="241"/>
      <c r="C358" s="242"/>
      <c r="D358" s="242"/>
      <c r="E358" s="243" t="s">
        <v>3</v>
      </c>
      <c r="F358" s="512" t="s">
        <v>624</v>
      </c>
      <c r="G358" s="513"/>
      <c r="H358" s="513"/>
      <c r="I358" s="513"/>
      <c r="J358" s="242"/>
      <c r="K358" s="245">
        <v>276.84</v>
      </c>
      <c r="L358" s="242"/>
      <c r="M358" s="242"/>
      <c r="N358" s="242"/>
      <c r="O358" s="242"/>
      <c r="P358" s="242"/>
      <c r="Q358" s="242"/>
      <c r="R358" s="246"/>
      <c r="T358" s="248"/>
      <c r="U358" s="242"/>
      <c r="V358" s="242"/>
      <c r="W358" s="242"/>
      <c r="X358" s="242"/>
      <c r="Y358" s="242"/>
      <c r="Z358" s="242"/>
      <c r="AA358" s="249"/>
      <c r="AT358" s="250" t="s">
        <v>153</v>
      </c>
      <c r="AU358" s="250" t="s">
        <v>98</v>
      </c>
      <c r="AV358" s="247" t="s">
        <v>98</v>
      </c>
      <c r="AW358" s="247" t="s">
        <v>33</v>
      </c>
      <c r="AX358" s="247" t="s">
        <v>77</v>
      </c>
      <c r="AY358" s="250" t="s">
        <v>138</v>
      </c>
    </row>
    <row r="359" spans="2:51" s="237" customFormat="1" ht="20.25" customHeight="1">
      <c r="B359" s="232"/>
      <c r="C359" s="233"/>
      <c r="D359" s="233"/>
      <c r="E359" s="234" t="s">
        <v>3</v>
      </c>
      <c r="F359" s="511" t="s">
        <v>342</v>
      </c>
      <c r="G359" s="510"/>
      <c r="H359" s="510"/>
      <c r="I359" s="510"/>
      <c r="J359" s="233"/>
      <c r="K359" s="234" t="s">
        <v>3</v>
      </c>
      <c r="L359" s="233"/>
      <c r="M359" s="233"/>
      <c r="N359" s="233"/>
      <c r="O359" s="233"/>
      <c r="P359" s="233"/>
      <c r="Q359" s="233"/>
      <c r="R359" s="236"/>
      <c r="T359" s="238"/>
      <c r="U359" s="233"/>
      <c r="V359" s="233"/>
      <c r="W359" s="233"/>
      <c r="X359" s="233"/>
      <c r="Y359" s="233"/>
      <c r="Z359" s="233"/>
      <c r="AA359" s="239"/>
      <c r="AT359" s="240" t="s">
        <v>153</v>
      </c>
      <c r="AU359" s="240" t="s">
        <v>98</v>
      </c>
      <c r="AV359" s="237" t="s">
        <v>20</v>
      </c>
      <c r="AW359" s="237" t="s">
        <v>33</v>
      </c>
      <c r="AX359" s="237" t="s">
        <v>77</v>
      </c>
      <c r="AY359" s="240" t="s">
        <v>138</v>
      </c>
    </row>
    <row r="360" spans="2:51" s="247" customFormat="1" ht="20.25" customHeight="1">
      <c r="B360" s="241"/>
      <c r="C360" s="242"/>
      <c r="D360" s="242"/>
      <c r="E360" s="243" t="s">
        <v>3</v>
      </c>
      <c r="F360" s="512" t="s">
        <v>370</v>
      </c>
      <c r="G360" s="513"/>
      <c r="H360" s="513"/>
      <c r="I360" s="513"/>
      <c r="J360" s="242"/>
      <c r="K360" s="245">
        <v>105.6</v>
      </c>
      <c r="L360" s="242"/>
      <c r="M360" s="242"/>
      <c r="N360" s="242"/>
      <c r="O360" s="242"/>
      <c r="P360" s="242"/>
      <c r="Q360" s="242"/>
      <c r="R360" s="246"/>
      <c r="T360" s="248"/>
      <c r="U360" s="242"/>
      <c r="V360" s="242"/>
      <c r="W360" s="242"/>
      <c r="X360" s="242"/>
      <c r="Y360" s="242"/>
      <c r="Z360" s="242"/>
      <c r="AA360" s="249"/>
      <c r="AT360" s="250" t="s">
        <v>153</v>
      </c>
      <c r="AU360" s="250" t="s">
        <v>98</v>
      </c>
      <c r="AV360" s="247" t="s">
        <v>98</v>
      </c>
      <c r="AW360" s="247" t="s">
        <v>33</v>
      </c>
      <c r="AX360" s="247" t="s">
        <v>77</v>
      </c>
      <c r="AY360" s="250" t="s">
        <v>138</v>
      </c>
    </row>
    <row r="361" spans="2:51" s="257" customFormat="1" ht="20.25" customHeight="1">
      <c r="B361" s="251"/>
      <c r="C361" s="252"/>
      <c r="D361" s="252"/>
      <c r="E361" s="253" t="s">
        <v>3</v>
      </c>
      <c r="F361" s="521" t="s">
        <v>157</v>
      </c>
      <c r="G361" s="522"/>
      <c r="H361" s="522"/>
      <c r="I361" s="522"/>
      <c r="J361" s="252"/>
      <c r="K361" s="255">
        <v>382.44</v>
      </c>
      <c r="L361" s="252"/>
      <c r="M361" s="252"/>
      <c r="N361" s="252"/>
      <c r="O361" s="252"/>
      <c r="P361" s="252"/>
      <c r="Q361" s="252"/>
      <c r="R361" s="256"/>
      <c r="T361" s="258"/>
      <c r="U361" s="252"/>
      <c r="V361" s="252"/>
      <c r="W361" s="252"/>
      <c r="X361" s="252"/>
      <c r="Y361" s="252"/>
      <c r="Z361" s="252"/>
      <c r="AA361" s="259"/>
      <c r="AT361" s="260" t="s">
        <v>153</v>
      </c>
      <c r="AU361" s="260" t="s">
        <v>98</v>
      </c>
      <c r="AV361" s="257" t="s">
        <v>158</v>
      </c>
      <c r="AW361" s="257" t="s">
        <v>33</v>
      </c>
      <c r="AX361" s="257" t="s">
        <v>20</v>
      </c>
      <c r="AY361" s="260" t="s">
        <v>138</v>
      </c>
    </row>
    <row r="362" spans="2:65" s="145" customFormat="1" ht="28.5" customHeight="1">
      <c r="B362" s="146"/>
      <c r="C362" s="222" t="s">
        <v>625</v>
      </c>
      <c r="D362" s="222" t="s">
        <v>139</v>
      </c>
      <c r="E362" s="223" t="s">
        <v>626</v>
      </c>
      <c r="F362" s="531" t="s">
        <v>627</v>
      </c>
      <c r="G362" s="517"/>
      <c r="H362" s="517"/>
      <c r="I362" s="517"/>
      <c r="J362" s="225" t="s">
        <v>142</v>
      </c>
      <c r="K362" s="226">
        <v>376.703</v>
      </c>
      <c r="L362" s="514"/>
      <c r="M362" s="515"/>
      <c r="N362" s="516">
        <f>ROUND(L362*K362,2)</f>
        <v>0</v>
      </c>
      <c r="O362" s="517"/>
      <c r="P362" s="517"/>
      <c r="Q362" s="517"/>
      <c r="R362" s="149"/>
      <c r="T362" s="227" t="s">
        <v>3</v>
      </c>
      <c r="U362" s="228" t="s">
        <v>42</v>
      </c>
      <c r="V362" s="229">
        <v>0</v>
      </c>
      <c r="W362" s="229">
        <f>V362*K362</f>
        <v>0</v>
      </c>
      <c r="X362" s="229">
        <v>0</v>
      </c>
      <c r="Y362" s="229">
        <f>X362*K362</f>
        <v>0</v>
      </c>
      <c r="Z362" s="229">
        <v>0</v>
      </c>
      <c r="AA362" s="230">
        <f>Z362*K362</f>
        <v>0</v>
      </c>
      <c r="AR362" s="136" t="s">
        <v>247</v>
      </c>
      <c r="AT362" s="136" t="s">
        <v>139</v>
      </c>
      <c r="AU362" s="136" t="s">
        <v>98</v>
      </c>
      <c r="AY362" s="136" t="s">
        <v>138</v>
      </c>
      <c r="BE362" s="231">
        <f>IF(U362="základní",N362,0)</f>
        <v>0</v>
      </c>
      <c r="BF362" s="231">
        <f>IF(U362="snížená",N362,0)</f>
        <v>0</v>
      </c>
      <c r="BG362" s="231">
        <f>IF(U362="zákl. přenesená",N362,0)</f>
        <v>0</v>
      </c>
      <c r="BH362" s="231">
        <f>IF(U362="sníž. přenesená",N362,0)</f>
        <v>0</v>
      </c>
      <c r="BI362" s="231">
        <f>IF(U362="nulová",N362,0)</f>
        <v>0</v>
      </c>
      <c r="BJ362" s="136" t="s">
        <v>20</v>
      </c>
      <c r="BK362" s="231">
        <f>ROUND(L362*K362,2)</f>
        <v>0</v>
      </c>
      <c r="BL362" s="136" t="s">
        <v>247</v>
      </c>
      <c r="BM362" s="136" t="s">
        <v>628</v>
      </c>
    </row>
    <row r="363" spans="2:63" s="214" customFormat="1" ht="29.25" customHeight="1">
      <c r="B363" s="210"/>
      <c r="C363" s="211"/>
      <c r="D363" s="221" t="s">
        <v>172</v>
      </c>
      <c r="E363" s="221"/>
      <c r="F363" s="221"/>
      <c r="G363" s="221"/>
      <c r="H363" s="221"/>
      <c r="I363" s="221"/>
      <c r="J363" s="221"/>
      <c r="K363" s="221"/>
      <c r="L363" s="221"/>
      <c r="M363" s="221"/>
      <c r="N363" s="529">
        <f>BK363</f>
        <v>0</v>
      </c>
      <c r="O363" s="530"/>
      <c r="P363" s="530"/>
      <c r="Q363" s="530"/>
      <c r="R363" s="213"/>
      <c r="T363" s="215"/>
      <c r="U363" s="211"/>
      <c r="V363" s="211"/>
      <c r="W363" s="216">
        <f>SUM(W364:W369)</f>
        <v>0.72</v>
      </c>
      <c r="X363" s="211"/>
      <c r="Y363" s="216">
        <f>SUM(Y364:Y369)</f>
        <v>0.00011</v>
      </c>
      <c r="Z363" s="211"/>
      <c r="AA363" s="217">
        <f>SUM(AA364:AA369)</f>
        <v>0</v>
      </c>
      <c r="AR363" s="218" t="s">
        <v>98</v>
      </c>
      <c r="AT363" s="219" t="s">
        <v>76</v>
      </c>
      <c r="AU363" s="219" t="s">
        <v>20</v>
      </c>
      <c r="AY363" s="218" t="s">
        <v>138</v>
      </c>
      <c r="BK363" s="220">
        <f>SUM(BK364:BK369)</f>
        <v>0</v>
      </c>
    </row>
    <row r="364" spans="2:65" s="145" customFormat="1" ht="20.25" customHeight="1">
      <c r="B364" s="146"/>
      <c r="C364" s="222" t="s">
        <v>629</v>
      </c>
      <c r="D364" s="222" t="s">
        <v>139</v>
      </c>
      <c r="E364" s="223" t="s">
        <v>630</v>
      </c>
      <c r="F364" s="531" t="s">
        <v>631</v>
      </c>
      <c r="G364" s="517"/>
      <c r="H364" s="517"/>
      <c r="I364" s="517"/>
      <c r="J364" s="225" t="s">
        <v>553</v>
      </c>
      <c r="K364" s="226">
        <v>1</v>
      </c>
      <c r="L364" s="514"/>
      <c r="M364" s="515"/>
      <c r="N364" s="516">
        <f>ROUND(L364*K364,2)</f>
        <v>0</v>
      </c>
      <c r="O364" s="517"/>
      <c r="P364" s="517"/>
      <c r="Q364" s="517"/>
      <c r="R364" s="149"/>
      <c r="T364" s="227" t="s">
        <v>3</v>
      </c>
      <c r="U364" s="228" t="s">
        <v>42</v>
      </c>
      <c r="V364" s="229">
        <v>0.72</v>
      </c>
      <c r="W364" s="229">
        <f>V364*K364</f>
        <v>0.72</v>
      </c>
      <c r="X364" s="229">
        <v>0.00011</v>
      </c>
      <c r="Y364" s="229">
        <f>X364*K364</f>
        <v>0.00011</v>
      </c>
      <c r="Z364" s="229">
        <v>0</v>
      </c>
      <c r="AA364" s="230">
        <f>Z364*K364</f>
        <v>0</v>
      </c>
      <c r="AR364" s="136" t="s">
        <v>247</v>
      </c>
      <c r="AT364" s="136" t="s">
        <v>139</v>
      </c>
      <c r="AU364" s="136" t="s">
        <v>98</v>
      </c>
      <c r="AY364" s="136" t="s">
        <v>138</v>
      </c>
      <c r="BE364" s="231">
        <f>IF(U364="základní",N364,0)</f>
        <v>0</v>
      </c>
      <c r="BF364" s="231">
        <f>IF(U364="snížená",N364,0)</f>
        <v>0</v>
      </c>
      <c r="BG364" s="231">
        <f>IF(U364="zákl. přenesená",N364,0)</f>
        <v>0</v>
      </c>
      <c r="BH364" s="231">
        <f>IF(U364="sníž. přenesená",N364,0)</f>
        <v>0</v>
      </c>
      <c r="BI364" s="231">
        <f>IF(U364="nulová",N364,0)</f>
        <v>0</v>
      </c>
      <c r="BJ364" s="136" t="s">
        <v>20</v>
      </c>
      <c r="BK364" s="231">
        <f>ROUND(L364*K364,2)</f>
        <v>0</v>
      </c>
      <c r="BL364" s="136" t="s">
        <v>247</v>
      </c>
      <c r="BM364" s="136" t="s">
        <v>632</v>
      </c>
    </row>
    <row r="365" spans="2:51" s="237" customFormat="1" ht="20.25" customHeight="1">
      <c r="B365" s="232"/>
      <c r="C365" s="233"/>
      <c r="D365" s="233"/>
      <c r="E365" s="234" t="s">
        <v>3</v>
      </c>
      <c r="F365" s="509" t="s">
        <v>633</v>
      </c>
      <c r="G365" s="510"/>
      <c r="H365" s="510"/>
      <c r="I365" s="510"/>
      <c r="J365" s="233"/>
      <c r="K365" s="234" t="s">
        <v>3</v>
      </c>
      <c r="L365" s="233"/>
      <c r="M365" s="233"/>
      <c r="N365" s="233"/>
      <c r="O365" s="233"/>
      <c r="P365" s="233"/>
      <c r="Q365" s="233"/>
      <c r="R365" s="236"/>
      <c r="T365" s="238"/>
      <c r="U365" s="233"/>
      <c r="V365" s="233"/>
      <c r="W365" s="233"/>
      <c r="X365" s="233"/>
      <c r="Y365" s="233"/>
      <c r="Z365" s="233"/>
      <c r="AA365" s="239"/>
      <c r="AT365" s="240" t="s">
        <v>153</v>
      </c>
      <c r="AU365" s="240" t="s">
        <v>98</v>
      </c>
      <c r="AV365" s="237" t="s">
        <v>20</v>
      </c>
      <c r="AW365" s="237" t="s">
        <v>33</v>
      </c>
      <c r="AX365" s="237" t="s">
        <v>77</v>
      </c>
      <c r="AY365" s="240" t="s">
        <v>138</v>
      </c>
    </row>
    <row r="366" spans="2:51" s="237" customFormat="1" ht="20.25" customHeight="1">
      <c r="B366" s="232"/>
      <c r="C366" s="233"/>
      <c r="D366" s="233"/>
      <c r="E366" s="234" t="s">
        <v>3</v>
      </c>
      <c r="F366" s="511" t="s">
        <v>634</v>
      </c>
      <c r="G366" s="510"/>
      <c r="H366" s="510"/>
      <c r="I366" s="510"/>
      <c r="J366" s="233"/>
      <c r="K366" s="234" t="s">
        <v>3</v>
      </c>
      <c r="L366" s="233"/>
      <c r="M366" s="233"/>
      <c r="N366" s="233"/>
      <c r="O366" s="233"/>
      <c r="P366" s="233"/>
      <c r="Q366" s="233"/>
      <c r="R366" s="236"/>
      <c r="T366" s="238"/>
      <c r="U366" s="233"/>
      <c r="V366" s="233"/>
      <c r="W366" s="233"/>
      <c r="X366" s="233"/>
      <c r="Y366" s="233"/>
      <c r="Z366" s="233"/>
      <c r="AA366" s="239"/>
      <c r="AT366" s="240" t="s">
        <v>153</v>
      </c>
      <c r="AU366" s="240" t="s">
        <v>98</v>
      </c>
      <c r="AV366" s="237" t="s">
        <v>20</v>
      </c>
      <c r="AW366" s="237" t="s">
        <v>33</v>
      </c>
      <c r="AX366" s="237" t="s">
        <v>77</v>
      </c>
      <c r="AY366" s="240" t="s">
        <v>138</v>
      </c>
    </row>
    <row r="367" spans="2:51" s="247" customFormat="1" ht="20.25" customHeight="1">
      <c r="B367" s="241"/>
      <c r="C367" s="242"/>
      <c r="D367" s="242"/>
      <c r="E367" s="243" t="s">
        <v>3</v>
      </c>
      <c r="F367" s="512" t="s">
        <v>635</v>
      </c>
      <c r="G367" s="513"/>
      <c r="H367" s="513"/>
      <c r="I367" s="513"/>
      <c r="J367" s="242"/>
      <c r="K367" s="245">
        <v>1</v>
      </c>
      <c r="L367" s="242"/>
      <c r="M367" s="242"/>
      <c r="N367" s="242"/>
      <c r="O367" s="242"/>
      <c r="P367" s="242"/>
      <c r="Q367" s="242"/>
      <c r="R367" s="246"/>
      <c r="T367" s="248"/>
      <c r="U367" s="242"/>
      <c r="V367" s="242"/>
      <c r="W367" s="242"/>
      <c r="X367" s="242"/>
      <c r="Y367" s="242"/>
      <c r="Z367" s="242"/>
      <c r="AA367" s="249"/>
      <c r="AT367" s="250" t="s">
        <v>153</v>
      </c>
      <c r="AU367" s="250" t="s">
        <v>98</v>
      </c>
      <c r="AV367" s="247" t="s">
        <v>98</v>
      </c>
      <c r="AW367" s="247" t="s">
        <v>33</v>
      </c>
      <c r="AX367" s="247" t="s">
        <v>77</v>
      </c>
      <c r="AY367" s="250" t="s">
        <v>138</v>
      </c>
    </row>
    <row r="368" spans="2:51" s="257" customFormat="1" ht="20.25" customHeight="1">
      <c r="B368" s="251"/>
      <c r="C368" s="252"/>
      <c r="D368" s="252"/>
      <c r="E368" s="253" t="s">
        <v>3</v>
      </c>
      <c r="F368" s="521" t="s">
        <v>157</v>
      </c>
      <c r="G368" s="522"/>
      <c r="H368" s="522"/>
      <c r="I368" s="522"/>
      <c r="J368" s="252"/>
      <c r="K368" s="255">
        <v>1</v>
      </c>
      <c r="L368" s="252"/>
      <c r="M368" s="252"/>
      <c r="N368" s="252"/>
      <c r="O368" s="252"/>
      <c r="P368" s="252"/>
      <c r="Q368" s="252"/>
      <c r="R368" s="256"/>
      <c r="T368" s="258"/>
      <c r="U368" s="252"/>
      <c r="V368" s="252"/>
      <c r="W368" s="252"/>
      <c r="X368" s="252"/>
      <c r="Y368" s="252"/>
      <c r="Z368" s="252"/>
      <c r="AA368" s="259"/>
      <c r="AT368" s="260" t="s">
        <v>153</v>
      </c>
      <c r="AU368" s="260" t="s">
        <v>98</v>
      </c>
      <c r="AV368" s="257" t="s">
        <v>158</v>
      </c>
      <c r="AW368" s="257" t="s">
        <v>33</v>
      </c>
      <c r="AX368" s="257" t="s">
        <v>20</v>
      </c>
      <c r="AY368" s="260" t="s">
        <v>138</v>
      </c>
    </row>
    <row r="369" spans="2:65" s="145" customFormat="1" ht="28.5" customHeight="1">
      <c r="B369" s="146"/>
      <c r="C369" s="222" t="s">
        <v>636</v>
      </c>
      <c r="D369" s="222" t="s">
        <v>139</v>
      </c>
      <c r="E369" s="223" t="s">
        <v>637</v>
      </c>
      <c r="F369" s="531" t="s">
        <v>638</v>
      </c>
      <c r="G369" s="517"/>
      <c r="H369" s="517"/>
      <c r="I369" s="517"/>
      <c r="J369" s="225" t="s">
        <v>142</v>
      </c>
      <c r="K369" s="226">
        <v>80</v>
      </c>
      <c r="L369" s="514"/>
      <c r="M369" s="515"/>
      <c r="N369" s="516">
        <f>ROUND(L369*K369,2)</f>
        <v>0</v>
      </c>
      <c r="O369" s="517"/>
      <c r="P369" s="517"/>
      <c r="Q369" s="517"/>
      <c r="R369" s="149"/>
      <c r="T369" s="227" t="s">
        <v>3</v>
      </c>
      <c r="U369" s="228" t="s">
        <v>42</v>
      </c>
      <c r="V369" s="229">
        <v>0</v>
      </c>
      <c r="W369" s="229">
        <f>V369*K369</f>
        <v>0</v>
      </c>
      <c r="X369" s="229">
        <v>0</v>
      </c>
      <c r="Y369" s="229">
        <f>X369*K369</f>
        <v>0</v>
      </c>
      <c r="Z369" s="229">
        <v>0</v>
      </c>
      <c r="AA369" s="230">
        <f>Z369*K369</f>
        <v>0</v>
      </c>
      <c r="AR369" s="136" t="s">
        <v>247</v>
      </c>
      <c r="AT369" s="136" t="s">
        <v>139</v>
      </c>
      <c r="AU369" s="136" t="s">
        <v>98</v>
      </c>
      <c r="AY369" s="136" t="s">
        <v>138</v>
      </c>
      <c r="BE369" s="231">
        <f>IF(U369="základní",N369,0)</f>
        <v>0</v>
      </c>
      <c r="BF369" s="231">
        <f>IF(U369="snížená",N369,0)</f>
        <v>0</v>
      </c>
      <c r="BG369" s="231">
        <f>IF(U369="zákl. přenesená",N369,0)</f>
        <v>0</v>
      </c>
      <c r="BH369" s="231">
        <f>IF(U369="sníž. přenesená",N369,0)</f>
        <v>0</v>
      </c>
      <c r="BI369" s="231">
        <f>IF(U369="nulová",N369,0)</f>
        <v>0</v>
      </c>
      <c r="BJ369" s="136" t="s">
        <v>20</v>
      </c>
      <c r="BK369" s="231">
        <f>ROUND(L369*K369,2)</f>
        <v>0</v>
      </c>
      <c r="BL369" s="136" t="s">
        <v>247</v>
      </c>
      <c r="BM369" s="136" t="s">
        <v>639</v>
      </c>
    </row>
    <row r="370" spans="2:63" s="214" customFormat="1" ht="36.75" customHeight="1">
      <c r="B370" s="210"/>
      <c r="C370" s="211"/>
      <c r="D370" s="212" t="s">
        <v>173</v>
      </c>
      <c r="E370" s="212"/>
      <c r="F370" s="212"/>
      <c r="G370" s="212"/>
      <c r="H370" s="212"/>
      <c r="I370" s="212"/>
      <c r="J370" s="212"/>
      <c r="K370" s="212"/>
      <c r="L370" s="212"/>
      <c r="M370" s="212"/>
      <c r="N370" s="557">
        <f>BK370</f>
        <v>0</v>
      </c>
      <c r="O370" s="558"/>
      <c r="P370" s="558"/>
      <c r="Q370" s="558"/>
      <c r="R370" s="213"/>
      <c r="T370" s="215"/>
      <c r="U370" s="211"/>
      <c r="V370" s="211"/>
      <c r="W370" s="216">
        <f>W371</f>
        <v>17.9</v>
      </c>
      <c r="X370" s="211"/>
      <c r="Y370" s="216">
        <f>Y371</f>
        <v>0</v>
      </c>
      <c r="Z370" s="211"/>
      <c r="AA370" s="217">
        <f>AA371</f>
        <v>0</v>
      </c>
      <c r="AR370" s="218" t="s">
        <v>148</v>
      </c>
      <c r="AT370" s="219" t="s">
        <v>76</v>
      </c>
      <c r="AU370" s="219" t="s">
        <v>77</v>
      </c>
      <c r="AY370" s="218" t="s">
        <v>138</v>
      </c>
      <c r="BK370" s="220">
        <f>BK371</f>
        <v>0</v>
      </c>
    </row>
    <row r="371" spans="2:63" s="214" customFormat="1" ht="19.5" customHeight="1">
      <c r="B371" s="210"/>
      <c r="C371" s="211"/>
      <c r="D371" s="221" t="s">
        <v>174</v>
      </c>
      <c r="E371" s="221"/>
      <c r="F371" s="221"/>
      <c r="G371" s="221"/>
      <c r="H371" s="221"/>
      <c r="I371" s="221"/>
      <c r="J371" s="221"/>
      <c r="K371" s="221"/>
      <c r="L371" s="221"/>
      <c r="M371" s="221"/>
      <c r="N371" s="527">
        <f>BK371</f>
        <v>0</v>
      </c>
      <c r="O371" s="528"/>
      <c r="P371" s="528"/>
      <c r="Q371" s="528"/>
      <c r="R371" s="213"/>
      <c r="T371" s="215"/>
      <c r="U371" s="211"/>
      <c r="V371" s="211"/>
      <c r="W371" s="216">
        <f>W372</f>
        <v>17.9</v>
      </c>
      <c r="X371" s="211"/>
      <c r="Y371" s="216">
        <f>Y372</f>
        <v>0</v>
      </c>
      <c r="Z371" s="211"/>
      <c r="AA371" s="217">
        <f>AA372</f>
        <v>0</v>
      </c>
      <c r="AR371" s="218" t="s">
        <v>148</v>
      </c>
      <c r="AT371" s="219" t="s">
        <v>76</v>
      </c>
      <c r="AU371" s="219" t="s">
        <v>20</v>
      </c>
      <c r="AY371" s="218" t="s">
        <v>138</v>
      </c>
      <c r="BK371" s="220">
        <f>BK372</f>
        <v>0</v>
      </c>
    </row>
    <row r="372" spans="2:65" s="145" customFormat="1" ht="28.5" customHeight="1">
      <c r="B372" s="146"/>
      <c r="C372" s="222" t="s">
        <v>640</v>
      </c>
      <c r="D372" s="222" t="s">
        <v>139</v>
      </c>
      <c r="E372" s="223" t="s">
        <v>641</v>
      </c>
      <c r="F372" s="531" t="s">
        <v>642</v>
      </c>
      <c r="G372" s="517"/>
      <c r="H372" s="517"/>
      <c r="I372" s="517"/>
      <c r="J372" s="225" t="s">
        <v>427</v>
      </c>
      <c r="K372" s="226">
        <v>2</v>
      </c>
      <c r="L372" s="514"/>
      <c r="M372" s="515"/>
      <c r="N372" s="516">
        <f>ROUND(L372*K372,2)</f>
        <v>0</v>
      </c>
      <c r="O372" s="517"/>
      <c r="P372" s="517"/>
      <c r="Q372" s="517"/>
      <c r="R372" s="149"/>
      <c r="T372" s="227" t="s">
        <v>3</v>
      </c>
      <c r="U372" s="265" t="s">
        <v>42</v>
      </c>
      <c r="V372" s="266">
        <v>8.95</v>
      </c>
      <c r="W372" s="266">
        <f>V372*K372</f>
        <v>17.9</v>
      </c>
      <c r="X372" s="266">
        <v>0</v>
      </c>
      <c r="Y372" s="266">
        <f>X372*K372</f>
        <v>0</v>
      </c>
      <c r="Z372" s="266">
        <v>0</v>
      </c>
      <c r="AA372" s="267">
        <f>Z372*K372</f>
        <v>0</v>
      </c>
      <c r="AR372" s="136" t="s">
        <v>478</v>
      </c>
      <c r="AT372" s="136" t="s">
        <v>139</v>
      </c>
      <c r="AU372" s="136" t="s">
        <v>98</v>
      </c>
      <c r="AY372" s="136" t="s">
        <v>138</v>
      </c>
      <c r="BE372" s="231">
        <f>IF(U372="základní",N372,0)</f>
        <v>0</v>
      </c>
      <c r="BF372" s="231">
        <f>IF(U372="snížená",N372,0)</f>
        <v>0</v>
      </c>
      <c r="BG372" s="231">
        <f>IF(U372="zákl. přenesená",N372,0)</f>
        <v>0</v>
      </c>
      <c r="BH372" s="231">
        <f>IF(U372="sníž. přenesená",N372,0)</f>
        <v>0</v>
      </c>
      <c r="BI372" s="231">
        <f>IF(U372="nulová",N372,0)</f>
        <v>0</v>
      </c>
      <c r="BJ372" s="136" t="s">
        <v>20</v>
      </c>
      <c r="BK372" s="231">
        <f>ROUND(L372*K372,2)</f>
        <v>0</v>
      </c>
      <c r="BL372" s="136" t="s">
        <v>478</v>
      </c>
      <c r="BM372" s="136" t="s">
        <v>643</v>
      </c>
    </row>
    <row r="373" spans="2:18" s="145" customFormat="1" ht="6.75" customHeight="1">
      <c r="B373" s="172"/>
      <c r="C373" s="173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4"/>
    </row>
  </sheetData>
  <sheetProtection password="CA21" sheet="1" selectLockedCells="1"/>
  <mergeCells count="51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L156:M156"/>
    <mergeCell ref="F157:I157"/>
    <mergeCell ref="F158:I158"/>
    <mergeCell ref="F159:I159"/>
    <mergeCell ref="F160:I160"/>
    <mergeCell ref="F161:I161"/>
    <mergeCell ref="L161:M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F173:I173"/>
    <mergeCell ref="L173:M173"/>
    <mergeCell ref="F175:I175"/>
    <mergeCell ref="F176:I176"/>
    <mergeCell ref="F177:I177"/>
    <mergeCell ref="F178:I178"/>
    <mergeCell ref="F179:I179"/>
    <mergeCell ref="L179:M179"/>
    <mergeCell ref="F180:I180"/>
    <mergeCell ref="F181:I181"/>
    <mergeCell ref="F182:I182"/>
    <mergeCell ref="F183:I183"/>
    <mergeCell ref="L183:M183"/>
    <mergeCell ref="N183:Q183"/>
    <mergeCell ref="L192:M192"/>
    <mergeCell ref="F184:I184"/>
    <mergeCell ref="L184:M184"/>
    <mergeCell ref="N184:Q184"/>
    <mergeCell ref="F185:I185"/>
    <mergeCell ref="F186:I186"/>
    <mergeCell ref="F187:I187"/>
    <mergeCell ref="F193:I193"/>
    <mergeCell ref="L193:M193"/>
    <mergeCell ref="N193:Q193"/>
    <mergeCell ref="F194:I194"/>
    <mergeCell ref="F195:I195"/>
    <mergeCell ref="F188:I188"/>
    <mergeCell ref="F189:I189"/>
    <mergeCell ref="F190:I190"/>
    <mergeCell ref="F191:I191"/>
    <mergeCell ref="F192:I192"/>
    <mergeCell ref="F196:I196"/>
    <mergeCell ref="F197:I197"/>
    <mergeCell ref="F198:I198"/>
    <mergeCell ref="F199:I199"/>
    <mergeCell ref="L199:M199"/>
    <mergeCell ref="N199:Q199"/>
    <mergeCell ref="F201:I201"/>
    <mergeCell ref="L201:M201"/>
    <mergeCell ref="N201:Q201"/>
    <mergeCell ref="F202:I202"/>
    <mergeCell ref="L202:M202"/>
    <mergeCell ref="N202:Q202"/>
    <mergeCell ref="F203:I203"/>
    <mergeCell ref="F204:I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F209:I209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F222:I222"/>
    <mergeCell ref="L222:M222"/>
    <mergeCell ref="N222:Q222"/>
    <mergeCell ref="F223:I223"/>
    <mergeCell ref="F224:I224"/>
    <mergeCell ref="F225:I225"/>
    <mergeCell ref="L225:M225"/>
    <mergeCell ref="N225:Q225"/>
    <mergeCell ref="F226:I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F237:I237"/>
    <mergeCell ref="L237:M237"/>
    <mergeCell ref="N237:Q237"/>
    <mergeCell ref="F239:I239"/>
    <mergeCell ref="L239:M239"/>
    <mergeCell ref="N239:Q239"/>
    <mergeCell ref="F240:I240"/>
    <mergeCell ref="L240:M240"/>
    <mergeCell ref="N240:Q240"/>
    <mergeCell ref="F242:I242"/>
    <mergeCell ref="L242:M242"/>
    <mergeCell ref="N242:Q242"/>
    <mergeCell ref="F243:I243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F252:I252"/>
    <mergeCell ref="F253:I253"/>
    <mergeCell ref="F254:I254"/>
    <mergeCell ref="L254:M254"/>
    <mergeCell ref="N254:Q254"/>
    <mergeCell ref="F255:I255"/>
    <mergeCell ref="F256:I256"/>
    <mergeCell ref="F257:I257"/>
    <mergeCell ref="F258:I258"/>
    <mergeCell ref="L258:M258"/>
    <mergeCell ref="N258:Q258"/>
    <mergeCell ref="F259:I259"/>
    <mergeCell ref="F260:I260"/>
    <mergeCell ref="F261:I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F266:I266"/>
    <mergeCell ref="F267:I267"/>
    <mergeCell ref="F268:I268"/>
    <mergeCell ref="F269:I269"/>
    <mergeCell ref="F270:I270"/>
    <mergeCell ref="L270:M270"/>
    <mergeCell ref="N270:Q270"/>
    <mergeCell ref="F271:I271"/>
    <mergeCell ref="F272:I272"/>
    <mergeCell ref="F274:I274"/>
    <mergeCell ref="L274:M274"/>
    <mergeCell ref="N274:Q274"/>
    <mergeCell ref="F275:I275"/>
    <mergeCell ref="L275:M275"/>
    <mergeCell ref="N275:Q275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F288:I288"/>
    <mergeCell ref="F289:I289"/>
    <mergeCell ref="F290:I290"/>
    <mergeCell ref="L290:M290"/>
    <mergeCell ref="N290:Q290"/>
    <mergeCell ref="F291:I291"/>
    <mergeCell ref="F292:I292"/>
    <mergeCell ref="F293:I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F298:I298"/>
    <mergeCell ref="F299:I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F307:I307"/>
    <mergeCell ref="F308:I308"/>
    <mergeCell ref="F309:I309"/>
    <mergeCell ref="L309:M309"/>
    <mergeCell ref="N309:Q309"/>
    <mergeCell ref="F310:I310"/>
    <mergeCell ref="F311:I311"/>
    <mergeCell ref="F312:I312"/>
    <mergeCell ref="F313:I313"/>
    <mergeCell ref="L313:M313"/>
    <mergeCell ref="N313:Q313"/>
    <mergeCell ref="F314:I314"/>
    <mergeCell ref="F315:I315"/>
    <mergeCell ref="F316:I316"/>
    <mergeCell ref="F317:I317"/>
    <mergeCell ref="L317:M317"/>
    <mergeCell ref="N317:Q317"/>
    <mergeCell ref="F318:I318"/>
    <mergeCell ref="L318:M318"/>
    <mergeCell ref="N318:Q318"/>
    <mergeCell ref="F319:I319"/>
    <mergeCell ref="F320:I320"/>
    <mergeCell ref="F321:I321"/>
    <mergeCell ref="L321:M321"/>
    <mergeCell ref="N321:Q321"/>
    <mergeCell ref="F323:I323"/>
    <mergeCell ref="L323:M323"/>
    <mergeCell ref="N323:Q323"/>
    <mergeCell ref="F324:I324"/>
    <mergeCell ref="F325:I325"/>
    <mergeCell ref="F326:I326"/>
    <mergeCell ref="F327:I327"/>
    <mergeCell ref="F328:I328"/>
    <mergeCell ref="F329:I329"/>
    <mergeCell ref="L329:M329"/>
    <mergeCell ref="N329:Q329"/>
    <mergeCell ref="F330:I330"/>
    <mergeCell ref="L330:M330"/>
    <mergeCell ref="N330:Q330"/>
    <mergeCell ref="F331:I331"/>
    <mergeCell ref="F332:I332"/>
    <mergeCell ref="F333:I333"/>
    <mergeCell ref="F334:I334"/>
    <mergeCell ref="F335:I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N344:Q344"/>
    <mergeCell ref="F339:I339"/>
    <mergeCell ref="L339:M339"/>
    <mergeCell ref="N339:Q339"/>
    <mergeCell ref="F340:I340"/>
    <mergeCell ref="F341:I341"/>
    <mergeCell ref="F342:I342"/>
    <mergeCell ref="N355:Q355"/>
    <mergeCell ref="F347:I347"/>
    <mergeCell ref="L347:M347"/>
    <mergeCell ref="N347:Q347"/>
    <mergeCell ref="F348:I348"/>
    <mergeCell ref="F343:I343"/>
    <mergeCell ref="L343:M343"/>
    <mergeCell ref="N343:Q343"/>
    <mergeCell ref="F344:I344"/>
    <mergeCell ref="L344:M344"/>
    <mergeCell ref="F349:I349"/>
    <mergeCell ref="F350:I350"/>
    <mergeCell ref="F351:I351"/>
    <mergeCell ref="F353:I353"/>
    <mergeCell ref="L353:M353"/>
    <mergeCell ref="N353:Q353"/>
    <mergeCell ref="N352:Q352"/>
    <mergeCell ref="N364:Q364"/>
    <mergeCell ref="F356:I356"/>
    <mergeCell ref="L356:M356"/>
    <mergeCell ref="N356:Q356"/>
    <mergeCell ref="F357:I357"/>
    <mergeCell ref="F358:I358"/>
    <mergeCell ref="F359:I359"/>
    <mergeCell ref="N363:Q363"/>
    <mergeCell ref="N362:Q362"/>
    <mergeCell ref="F369:I369"/>
    <mergeCell ref="L369:M369"/>
    <mergeCell ref="F360:I360"/>
    <mergeCell ref="F361:I361"/>
    <mergeCell ref="F362:I362"/>
    <mergeCell ref="L362:M362"/>
    <mergeCell ref="F364:I364"/>
    <mergeCell ref="L364:M364"/>
    <mergeCell ref="N124:Q124"/>
    <mergeCell ref="N125:Q125"/>
    <mergeCell ref="N126:Q126"/>
    <mergeCell ref="N200:Q200"/>
    <mergeCell ref="N221:Q221"/>
    <mergeCell ref="N238:Q238"/>
    <mergeCell ref="N192:Q192"/>
    <mergeCell ref="N179:Q179"/>
    <mergeCell ref="N156:Q156"/>
    <mergeCell ref="N173:Q173"/>
    <mergeCell ref="N369:Q369"/>
    <mergeCell ref="F372:I372"/>
    <mergeCell ref="L372:M372"/>
    <mergeCell ref="N372:Q372"/>
    <mergeCell ref="F365:I365"/>
    <mergeCell ref="F366:I366"/>
    <mergeCell ref="F367:I367"/>
    <mergeCell ref="F368:I368"/>
    <mergeCell ref="N370:Q370"/>
    <mergeCell ref="N371:Q371"/>
    <mergeCell ref="N354:Q354"/>
    <mergeCell ref="H1:K1"/>
    <mergeCell ref="S2:AC2"/>
    <mergeCell ref="N241:Q241"/>
    <mergeCell ref="N273:Q273"/>
    <mergeCell ref="N276:Q276"/>
    <mergeCell ref="N322:Q322"/>
    <mergeCell ref="N161:Q161"/>
    <mergeCell ref="F345:I345"/>
    <mergeCell ref="F346:I34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9"/>
  <sheetViews>
    <sheetView showGridLines="0" zoomScalePageLayoutView="0" workbookViewId="0" topLeftCell="A1">
      <pane ySplit="1" topLeftCell="A171" activePane="bottomLeft" state="frozen"/>
      <selection pane="topLeft" activeCell="A1" sqref="A1"/>
      <selection pane="bottomLeft" activeCell="L150" sqref="L150:M150"/>
    </sheetView>
  </sheetViews>
  <sheetFormatPr defaultColWidth="9.140625" defaultRowHeight="13.5"/>
  <cols>
    <col min="1" max="1" width="7.140625" style="135" customWidth="1"/>
    <col min="2" max="2" width="1.421875" style="135" customWidth="1"/>
    <col min="3" max="3" width="3.57421875" style="135" customWidth="1"/>
    <col min="4" max="4" width="3.7109375" style="135" customWidth="1"/>
    <col min="5" max="5" width="14.7109375" style="135" customWidth="1"/>
    <col min="6" max="7" width="9.57421875" style="135" customWidth="1"/>
    <col min="8" max="8" width="10.7109375" style="135" customWidth="1"/>
    <col min="9" max="9" width="6.00390625" style="135" customWidth="1"/>
    <col min="10" max="10" width="4.421875" style="135" customWidth="1"/>
    <col min="11" max="11" width="9.8515625" style="135" customWidth="1"/>
    <col min="12" max="12" width="10.28125" style="135" customWidth="1"/>
    <col min="13" max="14" width="5.140625" style="135" customWidth="1"/>
    <col min="15" max="15" width="1.7109375" style="135" customWidth="1"/>
    <col min="16" max="16" width="10.7109375" style="135" customWidth="1"/>
    <col min="17" max="17" width="3.57421875" style="135" customWidth="1"/>
    <col min="18" max="18" width="1.421875" style="135" customWidth="1"/>
    <col min="19" max="19" width="7.00390625" style="135" customWidth="1"/>
    <col min="20" max="20" width="25.421875" style="135" hidden="1" customWidth="1"/>
    <col min="21" max="21" width="14.00390625" style="135" hidden="1" customWidth="1"/>
    <col min="22" max="22" width="10.57421875" style="135" hidden="1" customWidth="1"/>
    <col min="23" max="23" width="14.00390625" style="135" hidden="1" customWidth="1"/>
    <col min="24" max="24" width="10.421875" style="135" hidden="1" customWidth="1"/>
    <col min="25" max="25" width="12.8515625" style="135" hidden="1" customWidth="1"/>
    <col min="26" max="26" width="9.421875" style="135" hidden="1" customWidth="1"/>
    <col min="27" max="27" width="12.8515625" style="135" hidden="1" customWidth="1"/>
    <col min="28" max="28" width="14.00390625" style="135" hidden="1" customWidth="1"/>
    <col min="29" max="29" width="9.421875" style="135" customWidth="1"/>
    <col min="30" max="30" width="12.8515625" style="135" customWidth="1"/>
    <col min="31" max="31" width="14.00390625" style="135" customWidth="1"/>
    <col min="32" max="43" width="9.140625" style="135" customWidth="1"/>
    <col min="44" max="64" width="0" style="135" hidden="1" customWidth="1"/>
    <col min="65" max="16384" width="9.140625" style="135" customWidth="1"/>
  </cols>
  <sheetData>
    <row r="1" spans="1:66" ht="21.75" customHeight="1">
      <c r="A1" s="105"/>
      <c r="B1" s="102"/>
      <c r="C1" s="102"/>
      <c r="D1" s="103" t="s">
        <v>1</v>
      </c>
      <c r="E1" s="102"/>
      <c r="F1" s="104" t="s">
        <v>886</v>
      </c>
      <c r="G1" s="104"/>
      <c r="H1" s="506" t="s">
        <v>887</v>
      </c>
      <c r="I1" s="506"/>
      <c r="J1" s="506"/>
      <c r="K1" s="506"/>
      <c r="L1" s="104" t="s">
        <v>888</v>
      </c>
      <c r="M1" s="102"/>
      <c r="N1" s="102"/>
      <c r="O1" s="103" t="s">
        <v>107</v>
      </c>
      <c r="P1" s="102"/>
      <c r="Q1" s="102"/>
      <c r="R1" s="102"/>
      <c r="S1" s="104" t="s">
        <v>889</v>
      </c>
      <c r="T1" s="104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</row>
    <row r="2" spans="3:46" ht="36.75" customHeight="1">
      <c r="C2" s="554" t="s">
        <v>5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S2" s="507" t="s">
        <v>6</v>
      </c>
      <c r="T2" s="508"/>
      <c r="U2" s="508"/>
      <c r="V2" s="508"/>
      <c r="W2" s="508"/>
      <c r="X2" s="508"/>
      <c r="Y2" s="508"/>
      <c r="Z2" s="508"/>
      <c r="AA2" s="508"/>
      <c r="AB2" s="508"/>
      <c r="AC2" s="508"/>
      <c r="AT2" s="136" t="s">
        <v>89</v>
      </c>
    </row>
    <row r="3" spans="2:46" ht="6.7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  <c r="AT3" s="136" t="s">
        <v>98</v>
      </c>
    </row>
    <row r="4" spans="2:46" ht="36.75" customHeight="1">
      <c r="B4" s="140"/>
      <c r="C4" s="533" t="s">
        <v>108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142"/>
      <c r="T4" s="143" t="s">
        <v>11</v>
      </c>
      <c r="AT4" s="136" t="s">
        <v>4</v>
      </c>
    </row>
    <row r="5" spans="2:18" ht="6.75" customHeight="1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</row>
    <row r="6" spans="2:18" ht="24.75" customHeight="1">
      <c r="B6" s="140"/>
      <c r="C6" s="141"/>
      <c r="D6" s="144" t="s">
        <v>15</v>
      </c>
      <c r="E6" s="141"/>
      <c r="F6" s="535" t="str">
        <f>'Rekapitulace stavby'!K6</f>
        <v>PARKOVIŠTĚ OA U BUDOVY B, KZ a.s. - NEMOCNICE MOST, o.z.</v>
      </c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141"/>
      <c r="R6" s="142"/>
    </row>
    <row r="7" spans="2:18" s="145" customFormat="1" ht="32.25" customHeight="1">
      <c r="B7" s="146"/>
      <c r="C7" s="147"/>
      <c r="D7" s="148" t="s">
        <v>109</v>
      </c>
      <c r="E7" s="147"/>
      <c r="F7" s="556" t="s">
        <v>644</v>
      </c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147"/>
      <c r="R7" s="149"/>
    </row>
    <row r="8" spans="2:18" s="145" customFormat="1" ht="14.25" customHeight="1">
      <c r="B8" s="146"/>
      <c r="C8" s="147"/>
      <c r="D8" s="144" t="s">
        <v>18</v>
      </c>
      <c r="E8" s="147"/>
      <c r="F8" s="150" t="s">
        <v>3</v>
      </c>
      <c r="G8" s="147"/>
      <c r="H8" s="147"/>
      <c r="I8" s="147"/>
      <c r="J8" s="147"/>
      <c r="K8" s="147"/>
      <c r="L8" s="147"/>
      <c r="M8" s="144" t="s">
        <v>19</v>
      </c>
      <c r="N8" s="147"/>
      <c r="O8" s="150" t="s">
        <v>3</v>
      </c>
      <c r="P8" s="147"/>
      <c r="Q8" s="147"/>
      <c r="R8" s="149"/>
    </row>
    <row r="9" spans="2:18" s="145" customFormat="1" ht="14.25" customHeight="1">
      <c r="B9" s="146"/>
      <c r="C9" s="147"/>
      <c r="D9" s="144" t="s">
        <v>21</v>
      </c>
      <c r="E9" s="147"/>
      <c r="F9" s="150" t="s">
        <v>22</v>
      </c>
      <c r="G9" s="147"/>
      <c r="H9" s="147"/>
      <c r="I9" s="147"/>
      <c r="J9" s="147"/>
      <c r="K9" s="147"/>
      <c r="L9" s="147"/>
      <c r="M9" s="144" t="s">
        <v>23</v>
      </c>
      <c r="N9" s="147"/>
      <c r="O9" s="537" t="str">
        <f>'Rekapitulace stavby'!AN8</f>
        <v>12.4.2016</v>
      </c>
      <c r="P9" s="534"/>
      <c r="Q9" s="147"/>
      <c r="R9" s="149"/>
    </row>
    <row r="10" spans="2:18" s="145" customFormat="1" ht="10.5" customHeight="1"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9"/>
    </row>
    <row r="11" spans="2:18" s="145" customFormat="1" ht="14.25" customHeight="1">
      <c r="B11" s="146"/>
      <c r="C11" s="147"/>
      <c r="D11" s="144" t="s">
        <v>27</v>
      </c>
      <c r="E11" s="147"/>
      <c r="F11" s="147"/>
      <c r="G11" s="147"/>
      <c r="H11" s="147"/>
      <c r="I11" s="147"/>
      <c r="J11" s="147"/>
      <c r="K11" s="147"/>
      <c r="L11" s="147"/>
      <c r="M11" s="144" t="s">
        <v>28</v>
      </c>
      <c r="N11" s="147"/>
      <c r="O11" s="538" t="s">
        <v>3</v>
      </c>
      <c r="P11" s="534"/>
      <c r="Q11" s="147"/>
      <c r="R11" s="149"/>
    </row>
    <row r="12" spans="2:18" s="145" customFormat="1" ht="18" customHeight="1">
      <c r="B12" s="146"/>
      <c r="C12" s="147"/>
      <c r="D12" s="147"/>
      <c r="E12" s="150" t="s">
        <v>29</v>
      </c>
      <c r="F12" s="147"/>
      <c r="G12" s="147"/>
      <c r="H12" s="147"/>
      <c r="I12" s="147"/>
      <c r="J12" s="147"/>
      <c r="K12" s="147"/>
      <c r="L12" s="147"/>
      <c r="M12" s="144" t="s">
        <v>30</v>
      </c>
      <c r="N12" s="147"/>
      <c r="O12" s="538" t="s">
        <v>3</v>
      </c>
      <c r="P12" s="534"/>
      <c r="Q12" s="147"/>
      <c r="R12" s="149"/>
    </row>
    <row r="13" spans="2:18" s="145" customFormat="1" ht="6.75" customHeight="1"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9"/>
    </row>
    <row r="14" spans="2:18" s="145" customFormat="1" ht="14.25" customHeight="1">
      <c r="B14" s="146"/>
      <c r="C14" s="147"/>
      <c r="D14" s="144" t="s">
        <v>31</v>
      </c>
      <c r="E14" s="147"/>
      <c r="F14" s="147"/>
      <c r="G14" s="147"/>
      <c r="H14" s="147"/>
      <c r="I14" s="147"/>
      <c r="J14" s="147"/>
      <c r="K14" s="147"/>
      <c r="L14" s="147"/>
      <c r="M14" s="144" t="s">
        <v>28</v>
      </c>
      <c r="N14" s="147"/>
      <c r="O14" s="538">
        <f>IF('Rekapitulace stavby'!AN13="","",'Rekapitulace stavby'!AN13)</f>
      </c>
      <c r="P14" s="534"/>
      <c r="Q14" s="147"/>
      <c r="R14" s="149"/>
    </row>
    <row r="15" spans="2:18" s="145" customFormat="1" ht="18" customHeight="1">
      <c r="B15" s="146"/>
      <c r="C15" s="147"/>
      <c r="D15" s="147"/>
      <c r="E15" s="150" t="str">
        <f>IF('Rekapitulace stavby'!E14="","",'Rekapitulace stavby'!E14)</f>
        <v> </v>
      </c>
      <c r="F15" s="147"/>
      <c r="G15" s="147"/>
      <c r="H15" s="147"/>
      <c r="I15" s="147"/>
      <c r="J15" s="147"/>
      <c r="K15" s="147"/>
      <c r="L15" s="147"/>
      <c r="M15" s="144" t="s">
        <v>30</v>
      </c>
      <c r="N15" s="147"/>
      <c r="O15" s="538">
        <f>IF('Rekapitulace stavby'!AN14="","",'Rekapitulace stavby'!AN14)</f>
      </c>
      <c r="P15" s="534"/>
      <c r="Q15" s="147"/>
      <c r="R15" s="149"/>
    </row>
    <row r="16" spans="2:18" s="145" customFormat="1" ht="6.75" customHeight="1"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9"/>
    </row>
    <row r="17" spans="2:18" s="145" customFormat="1" ht="14.25" customHeight="1">
      <c r="B17" s="146"/>
      <c r="C17" s="147"/>
      <c r="D17" s="144" t="s">
        <v>32</v>
      </c>
      <c r="E17" s="147"/>
      <c r="F17" s="147"/>
      <c r="G17" s="147"/>
      <c r="H17" s="147"/>
      <c r="I17" s="147"/>
      <c r="J17" s="147"/>
      <c r="K17" s="147"/>
      <c r="L17" s="147"/>
      <c r="M17" s="144" t="s">
        <v>28</v>
      </c>
      <c r="N17" s="147"/>
      <c r="O17" s="538">
        <f>IF('Rekapitulace stavby'!AN16="","",'Rekapitulace stavby'!AN16)</f>
      </c>
      <c r="P17" s="534"/>
      <c r="Q17" s="147"/>
      <c r="R17" s="149"/>
    </row>
    <row r="18" spans="2:18" s="145" customFormat="1" ht="18" customHeight="1">
      <c r="B18" s="146"/>
      <c r="C18" s="147"/>
      <c r="D18" s="147"/>
      <c r="E18" s="150" t="str">
        <f>IF('Rekapitulace stavby'!E17="","",'Rekapitulace stavby'!E17)</f>
        <v> </v>
      </c>
      <c r="F18" s="147"/>
      <c r="G18" s="147"/>
      <c r="H18" s="147"/>
      <c r="I18" s="147"/>
      <c r="J18" s="147"/>
      <c r="K18" s="147"/>
      <c r="L18" s="147"/>
      <c r="M18" s="144" t="s">
        <v>30</v>
      </c>
      <c r="N18" s="147"/>
      <c r="O18" s="538">
        <f>IF('Rekapitulace stavby'!AN17="","",'Rekapitulace stavby'!AN17)</f>
      </c>
      <c r="P18" s="534"/>
      <c r="Q18" s="147"/>
      <c r="R18" s="149"/>
    </row>
    <row r="19" spans="2:18" s="145" customFormat="1" ht="6.75" customHeight="1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9"/>
    </row>
    <row r="20" spans="2:18" s="145" customFormat="1" ht="14.25" customHeight="1">
      <c r="B20" s="146"/>
      <c r="C20" s="147"/>
      <c r="D20" s="144" t="s">
        <v>34</v>
      </c>
      <c r="E20" s="147"/>
      <c r="F20" s="147"/>
      <c r="G20" s="147"/>
      <c r="H20" s="147"/>
      <c r="I20" s="147"/>
      <c r="J20" s="147"/>
      <c r="K20" s="147"/>
      <c r="L20" s="147"/>
      <c r="M20" s="144" t="s">
        <v>28</v>
      </c>
      <c r="N20" s="147"/>
      <c r="O20" s="538" t="s">
        <v>35</v>
      </c>
      <c r="P20" s="534"/>
      <c r="Q20" s="147"/>
      <c r="R20" s="149"/>
    </row>
    <row r="21" spans="2:18" s="145" customFormat="1" ht="18" customHeight="1">
      <c r="B21" s="146"/>
      <c r="C21" s="147"/>
      <c r="D21" s="147"/>
      <c r="E21" s="150" t="s">
        <v>36</v>
      </c>
      <c r="F21" s="147"/>
      <c r="G21" s="147"/>
      <c r="H21" s="147"/>
      <c r="I21" s="147"/>
      <c r="J21" s="147"/>
      <c r="K21" s="147"/>
      <c r="L21" s="147"/>
      <c r="M21" s="144" t="s">
        <v>30</v>
      </c>
      <c r="N21" s="147"/>
      <c r="O21" s="538" t="s">
        <v>3</v>
      </c>
      <c r="P21" s="534"/>
      <c r="Q21" s="147"/>
      <c r="R21" s="149"/>
    </row>
    <row r="22" spans="2:18" s="145" customFormat="1" ht="6.75" customHeigh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9"/>
    </row>
    <row r="23" spans="2:18" s="145" customFormat="1" ht="14.25" customHeight="1">
      <c r="B23" s="146"/>
      <c r="C23" s="147"/>
      <c r="D23" s="144" t="s">
        <v>37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9"/>
    </row>
    <row r="24" spans="2:18" s="145" customFormat="1" ht="20.25" customHeight="1">
      <c r="B24" s="146"/>
      <c r="C24" s="147"/>
      <c r="D24" s="147"/>
      <c r="E24" s="551" t="s">
        <v>3</v>
      </c>
      <c r="F24" s="534"/>
      <c r="G24" s="534"/>
      <c r="H24" s="534"/>
      <c r="I24" s="534"/>
      <c r="J24" s="534"/>
      <c r="K24" s="534"/>
      <c r="L24" s="534"/>
      <c r="M24" s="147"/>
      <c r="N24" s="147"/>
      <c r="O24" s="147"/>
      <c r="P24" s="147"/>
      <c r="Q24" s="147"/>
      <c r="R24" s="149"/>
    </row>
    <row r="25" spans="2:18" s="145" customFormat="1" ht="6.75" customHeight="1"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9"/>
    </row>
    <row r="26" spans="2:18" s="145" customFormat="1" ht="6.75" customHeight="1">
      <c r="B26" s="146"/>
      <c r="C26" s="147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47"/>
      <c r="R26" s="149"/>
    </row>
    <row r="27" spans="2:18" s="145" customFormat="1" ht="14.25" customHeight="1">
      <c r="B27" s="146"/>
      <c r="C27" s="147"/>
      <c r="D27" s="152" t="s">
        <v>111</v>
      </c>
      <c r="E27" s="147"/>
      <c r="F27" s="147"/>
      <c r="G27" s="147"/>
      <c r="H27" s="147"/>
      <c r="I27" s="147"/>
      <c r="J27" s="147"/>
      <c r="K27" s="147"/>
      <c r="L27" s="147"/>
      <c r="M27" s="552">
        <f>N88</f>
        <v>0</v>
      </c>
      <c r="N27" s="534"/>
      <c r="O27" s="534"/>
      <c r="P27" s="534"/>
      <c r="Q27" s="147"/>
      <c r="R27" s="149"/>
    </row>
    <row r="28" spans="2:18" s="145" customFormat="1" ht="14.25" customHeight="1">
      <c r="B28" s="146"/>
      <c r="C28" s="147"/>
      <c r="D28" s="153" t="s">
        <v>112</v>
      </c>
      <c r="E28" s="147"/>
      <c r="F28" s="147"/>
      <c r="G28" s="147"/>
      <c r="H28" s="147"/>
      <c r="I28" s="147"/>
      <c r="J28" s="147"/>
      <c r="K28" s="147"/>
      <c r="L28" s="147"/>
      <c r="M28" s="552">
        <f>N95</f>
        <v>0</v>
      </c>
      <c r="N28" s="534"/>
      <c r="O28" s="534"/>
      <c r="P28" s="534"/>
      <c r="Q28" s="147"/>
      <c r="R28" s="149"/>
    </row>
    <row r="29" spans="2:18" s="145" customFormat="1" ht="6.75" customHeight="1"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9"/>
    </row>
    <row r="30" spans="2:18" s="145" customFormat="1" ht="24.75" customHeight="1">
      <c r="B30" s="146"/>
      <c r="C30" s="147"/>
      <c r="D30" s="154" t="s">
        <v>40</v>
      </c>
      <c r="E30" s="147"/>
      <c r="F30" s="147"/>
      <c r="G30" s="147"/>
      <c r="H30" s="147"/>
      <c r="I30" s="147"/>
      <c r="J30" s="147"/>
      <c r="K30" s="147"/>
      <c r="L30" s="147"/>
      <c r="M30" s="553">
        <f>ROUND(M27+M28,2)</f>
        <v>0</v>
      </c>
      <c r="N30" s="534"/>
      <c r="O30" s="534"/>
      <c r="P30" s="534"/>
      <c r="Q30" s="147"/>
      <c r="R30" s="149"/>
    </row>
    <row r="31" spans="2:18" s="145" customFormat="1" ht="6.75" customHeight="1">
      <c r="B31" s="146"/>
      <c r="C31" s="147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47"/>
      <c r="R31" s="149"/>
    </row>
    <row r="32" spans="2:18" s="145" customFormat="1" ht="14.25" customHeight="1">
      <c r="B32" s="146"/>
      <c r="C32" s="147"/>
      <c r="D32" s="155" t="s">
        <v>41</v>
      </c>
      <c r="E32" s="155" t="s">
        <v>42</v>
      </c>
      <c r="F32" s="156">
        <v>0.21</v>
      </c>
      <c r="G32" s="157" t="s">
        <v>43</v>
      </c>
      <c r="H32" s="547">
        <f>ROUND((SUM(BE95:BE96)+SUM(BE114:BE178)),2)</f>
        <v>0</v>
      </c>
      <c r="I32" s="534"/>
      <c r="J32" s="534"/>
      <c r="K32" s="147"/>
      <c r="L32" s="147"/>
      <c r="M32" s="547">
        <f>ROUND(ROUND((SUM(BE95:BE96)+SUM(BE114:BE178)),2)*F32,2)</f>
        <v>0</v>
      </c>
      <c r="N32" s="534"/>
      <c r="O32" s="534"/>
      <c r="P32" s="534"/>
      <c r="Q32" s="147"/>
      <c r="R32" s="149"/>
    </row>
    <row r="33" spans="2:18" s="145" customFormat="1" ht="14.25" customHeight="1">
      <c r="B33" s="146"/>
      <c r="C33" s="147"/>
      <c r="D33" s="147"/>
      <c r="E33" s="155" t="s">
        <v>44</v>
      </c>
      <c r="F33" s="156">
        <v>0.15</v>
      </c>
      <c r="G33" s="157" t="s">
        <v>43</v>
      </c>
      <c r="H33" s="547">
        <f>ROUND((SUM(BF95:BF96)+SUM(BF114:BF178)),2)</f>
        <v>0</v>
      </c>
      <c r="I33" s="534"/>
      <c r="J33" s="534"/>
      <c r="K33" s="147"/>
      <c r="L33" s="147"/>
      <c r="M33" s="547">
        <f>ROUND(ROUND((SUM(BF95:BF96)+SUM(BF114:BF178)),2)*F33,2)</f>
        <v>0</v>
      </c>
      <c r="N33" s="534"/>
      <c r="O33" s="534"/>
      <c r="P33" s="534"/>
      <c r="Q33" s="147"/>
      <c r="R33" s="149"/>
    </row>
    <row r="34" spans="2:18" s="145" customFormat="1" ht="14.25" customHeight="1" hidden="1">
      <c r="B34" s="146"/>
      <c r="C34" s="147"/>
      <c r="D34" s="147"/>
      <c r="E34" s="155" t="s">
        <v>45</v>
      </c>
      <c r="F34" s="156">
        <v>0.21</v>
      </c>
      <c r="G34" s="157" t="s">
        <v>43</v>
      </c>
      <c r="H34" s="547">
        <f>ROUND((SUM(BG95:BG96)+SUM(BG114:BG178)),2)</f>
        <v>0</v>
      </c>
      <c r="I34" s="534"/>
      <c r="J34" s="534"/>
      <c r="K34" s="147"/>
      <c r="L34" s="147"/>
      <c r="M34" s="547">
        <v>0</v>
      </c>
      <c r="N34" s="534"/>
      <c r="O34" s="534"/>
      <c r="P34" s="534"/>
      <c r="Q34" s="147"/>
      <c r="R34" s="149"/>
    </row>
    <row r="35" spans="2:18" s="145" customFormat="1" ht="14.25" customHeight="1" hidden="1">
      <c r="B35" s="146"/>
      <c r="C35" s="147"/>
      <c r="D35" s="147"/>
      <c r="E35" s="155" t="s">
        <v>46</v>
      </c>
      <c r="F35" s="156">
        <v>0.15</v>
      </c>
      <c r="G35" s="157" t="s">
        <v>43</v>
      </c>
      <c r="H35" s="547">
        <f>ROUND((SUM(BH95:BH96)+SUM(BH114:BH178)),2)</f>
        <v>0</v>
      </c>
      <c r="I35" s="534"/>
      <c r="J35" s="534"/>
      <c r="K35" s="147"/>
      <c r="L35" s="147"/>
      <c r="M35" s="547">
        <v>0</v>
      </c>
      <c r="N35" s="534"/>
      <c r="O35" s="534"/>
      <c r="P35" s="534"/>
      <c r="Q35" s="147"/>
      <c r="R35" s="149"/>
    </row>
    <row r="36" spans="2:18" s="145" customFormat="1" ht="14.25" customHeight="1" hidden="1">
      <c r="B36" s="146"/>
      <c r="C36" s="147"/>
      <c r="D36" s="147"/>
      <c r="E36" s="155" t="s">
        <v>47</v>
      </c>
      <c r="F36" s="156">
        <v>0</v>
      </c>
      <c r="G36" s="157" t="s">
        <v>43</v>
      </c>
      <c r="H36" s="547">
        <f>ROUND((SUM(BI95:BI96)+SUM(BI114:BI178)),2)</f>
        <v>0</v>
      </c>
      <c r="I36" s="534"/>
      <c r="J36" s="534"/>
      <c r="K36" s="147"/>
      <c r="L36" s="147"/>
      <c r="M36" s="547">
        <v>0</v>
      </c>
      <c r="N36" s="534"/>
      <c r="O36" s="534"/>
      <c r="P36" s="534"/>
      <c r="Q36" s="147"/>
      <c r="R36" s="149"/>
    </row>
    <row r="37" spans="2:18" s="145" customFormat="1" ht="6.75" customHeight="1"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9"/>
    </row>
    <row r="38" spans="2:18" s="145" customFormat="1" ht="24.75" customHeight="1">
      <c r="B38" s="146"/>
      <c r="C38" s="158"/>
      <c r="D38" s="159" t="s">
        <v>48</v>
      </c>
      <c r="E38" s="160"/>
      <c r="F38" s="160"/>
      <c r="G38" s="161" t="s">
        <v>49</v>
      </c>
      <c r="H38" s="162" t="s">
        <v>50</v>
      </c>
      <c r="I38" s="160"/>
      <c r="J38" s="160"/>
      <c r="K38" s="160"/>
      <c r="L38" s="548">
        <f>SUM(M30:M36)</f>
        <v>0</v>
      </c>
      <c r="M38" s="549"/>
      <c r="N38" s="549"/>
      <c r="O38" s="549"/>
      <c r="P38" s="550"/>
      <c r="Q38" s="158"/>
      <c r="R38" s="149"/>
    </row>
    <row r="39" spans="2:18" s="145" customFormat="1" ht="14.25" customHeight="1"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9"/>
    </row>
    <row r="40" spans="2:18" s="145" customFormat="1" ht="14.25" customHeight="1"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9"/>
    </row>
    <row r="41" spans="2:18" ht="13.5"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2"/>
    </row>
    <row r="42" spans="2:18" ht="13.5"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</row>
    <row r="43" spans="2:18" ht="13.5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2"/>
    </row>
    <row r="44" spans="2:18" ht="13.5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</row>
    <row r="45" spans="2:18" ht="13.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2"/>
    </row>
    <row r="46" spans="2:18" ht="13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2"/>
    </row>
    <row r="47" spans="2:18" ht="13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2"/>
    </row>
    <row r="48" spans="2:18" ht="13.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</row>
    <row r="49" spans="2:18" ht="13.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2"/>
    </row>
    <row r="50" spans="2:18" s="145" customFormat="1" ht="15">
      <c r="B50" s="146"/>
      <c r="C50" s="147"/>
      <c r="D50" s="164" t="s">
        <v>51</v>
      </c>
      <c r="E50" s="151"/>
      <c r="F50" s="151"/>
      <c r="G50" s="151"/>
      <c r="H50" s="165"/>
      <c r="I50" s="147"/>
      <c r="J50" s="164" t="s">
        <v>52</v>
      </c>
      <c r="K50" s="151"/>
      <c r="L50" s="151"/>
      <c r="M50" s="151"/>
      <c r="N50" s="151"/>
      <c r="O50" s="151"/>
      <c r="P50" s="165"/>
      <c r="Q50" s="147"/>
      <c r="R50" s="149"/>
    </row>
    <row r="51" spans="2:18" ht="13.5">
      <c r="B51" s="140"/>
      <c r="C51" s="141"/>
      <c r="D51" s="166"/>
      <c r="E51" s="141"/>
      <c r="F51" s="141"/>
      <c r="G51" s="141"/>
      <c r="H51" s="167"/>
      <c r="I51" s="141"/>
      <c r="J51" s="166"/>
      <c r="K51" s="141"/>
      <c r="L51" s="141"/>
      <c r="M51" s="141"/>
      <c r="N51" s="141"/>
      <c r="O51" s="141"/>
      <c r="P51" s="167"/>
      <c r="Q51" s="141"/>
      <c r="R51" s="142"/>
    </row>
    <row r="52" spans="2:18" ht="13.5">
      <c r="B52" s="140"/>
      <c r="C52" s="141"/>
      <c r="D52" s="166"/>
      <c r="E52" s="141"/>
      <c r="F52" s="141"/>
      <c r="G52" s="141"/>
      <c r="H52" s="167"/>
      <c r="I52" s="141"/>
      <c r="J52" s="166"/>
      <c r="K52" s="141"/>
      <c r="L52" s="141"/>
      <c r="M52" s="141"/>
      <c r="N52" s="141"/>
      <c r="O52" s="141"/>
      <c r="P52" s="167"/>
      <c r="Q52" s="141"/>
      <c r="R52" s="142"/>
    </row>
    <row r="53" spans="2:18" ht="13.5">
      <c r="B53" s="140"/>
      <c r="C53" s="141"/>
      <c r="D53" s="166"/>
      <c r="E53" s="141"/>
      <c r="F53" s="141"/>
      <c r="G53" s="141"/>
      <c r="H53" s="167"/>
      <c r="I53" s="141"/>
      <c r="J53" s="166"/>
      <c r="K53" s="141"/>
      <c r="L53" s="141"/>
      <c r="M53" s="141"/>
      <c r="N53" s="141"/>
      <c r="O53" s="141"/>
      <c r="P53" s="167"/>
      <c r="Q53" s="141"/>
      <c r="R53" s="142"/>
    </row>
    <row r="54" spans="2:18" ht="13.5">
      <c r="B54" s="140"/>
      <c r="C54" s="141"/>
      <c r="D54" s="166"/>
      <c r="E54" s="141"/>
      <c r="F54" s="141"/>
      <c r="G54" s="141"/>
      <c r="H54" s="167"/>
      <c r="I54" s="141"/>
      <c r="J54" s="166"/>
      <c r="K54" s="141"/>
      <c r="L54" s="141"/>
      <c r="M54" s="141"/>
      <c r="N54" s="141"/>
      <c r="O54" s="141"/>
      <c r="P54" s="167"/>
      <c r="Q54" s="141"/>
      <c r="R54" s="142"/>
    </row>
    <row r="55" spans="2:18" ht="13.5">
      <c r="B55" s="140"/>
      <c r="C55" s="141"/>
      <c r="D55" s="166"/>
      <c r="E55" s="141"/>
      <c r="F55" s="141"/>
      <c r="G55" s="141"/>
      <c r="H55" s="167"/>
      <c r="I55" s="141"/>
      <c r="J55" s="166"/>
      <c r="K55" s="141"/>
      <c r="L55" s="141"/>
      <c r="M55" s="141"/>
      <c r="N55" s="141"/>
      <c r="O55" s="141"/>
      <c r="P55" s="167"/>
      <c r="Q55" s="141"/>
      <c r="R55" s="142"/>
    </row>
    <row r="56" spans="2:18" ht="13.5">
      <c r="B56" s="140"/>
      <c r="C56" s="141"/>
      <c r="D56" s="166"/>
      <c r="E56" s="141"/>
      <c r="F56" s="141"/>
      <c r="G56" s="141"/>
      <c r="H56" s="167"/>
      <c r="I56" s="141"/>
      <c r="J56" s="166"/>
      <c r="K56" s="141"/>
      <c r="L56" s="141"/>
      <c r="M56" s="141"/>
      <c r="N56" s="141"/>
      <c r="O56" s="141"/>
      <c r="P56" s="167"/>
      <c r="Q56" s="141"/>
      <c r="R56" s="142"/>
    </row>
    <row r="57" spans="2:18" ht="13.5">
      <c r="B57" s="140"/>
      <c r="C57" s="141"/>
      <c r="D57" s="166"/>
      <c r="E57" s="141"/>
      <c r="F57" s="141"/>
      <c r="G57" s="141"/>
      <c r="H57" s="167"/>
      <c r="I57" s="141"/>
      <c r="J57" s="166"/>
      <c r="K57" s="141"/>
      <c r="L57" s="141"/>
      <c r="M57" s="141"/>
      <c r="N57" s="141"/>
      <c r="O57" s="141"/>
      <c r="P57" s="167"/>
      <c r="Q57" s="141"/>
      <c r="R57" s="142"/>
    </row>
    <row r="58" spans="2:18" ht="13.5">
      <c r="B58" s="140"/>
      <c r="C58" s="141"/>
      <c r="D58" s="166"/>
      <c r="E58" s="141"/>
      <c r="F58" s="141"/>
      <c r="G58" s="141"/>
      <c r="H58" s="167"/>
      <c r="I58" s="141"/>
      <c r="J58" s="166"/>
      <c r="K58" s="141"/>
      <c r="L58" s="141"/>
      <c r="M58" s="141"/>
      <c r="N58" s="141"/>
      <c r="O58" s="141"/>
      <c r="P58" s="167"/>
      <c r="Q58" s="141"/>
      <c r="R58" s="142"/>
    </row>
    <row r="59" spans="2:18" s="145" customFormat="1" ht="15">
      <c r="B59" s="146"/>
      <c r="C59" s="147"/>
      <c r="D59" s="168" t="s">
        <v>53</v>
      </c>
      <c r="E59" s="169"/>
      <c r="F59" s="169"/>
      <c r="G59" s="170" t="s">
        <v>54</v>
      </c>
      <c r="H59" s="171"/>
      <c r="I59" s="147"/>
      <c r="J59" s="168" t="s">
        <v>53</v>
      </c>
      <c r="K59" s="169"/>
      <c r="L59" s="169"/>
      <c r="M59" s="169"/>
      <c r="N59" s="170" t="s">
        <v>54</v>
      </c>
      <c r="O59" s="169"/>
      <c r="P59" s="171"/>
      <c r="Q59" s="147"/>
      <c r="R59" s="149"/>
    </row>
    <row r="60" spans="2:18" ht="13.5"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2"/>
    </row>
    <row r="61" spans="2:18" s="145" customFormat="1" ht="15">
      <c r="B61" s="146"/>
      <c r="C61" s="147"/>
      <c r="D61" s="164" t="s">
        <v>55</v>
      </c>
      <c r="E61" s="151"/>
      <c r="F61" s="151"/>
      <c r="G61" s="151"/>
      <c r="H61" s="165"/>
      <c r="I61" s="147"/>
      <c r="J61" s="164" t="s">
        <v>56</v>
      </c>
      <c r="K61" s="151"/>
      <c r="L61" s="151"/>
      <c r="M61" s="151"/>
      <c r="N61" s="151"/>
      <c r="O61" s="151"/>
      <c r="P61" s="165"/>
      <c r="Q61" s="147"/>
      <c r="R61" s="149"/>
    </row>
    <row r="62" spans="2:18" ht="13.5">
      <c r="B62" s="140"/>
      <c r="C62" s="141"/>
      <c r="D62" s="166"/>
      <c r="E62" s="141"/>
      <c r="F62" s="141"/>
      <c r="G62" s="141"/>
      <c r="H62" s="167"/>
      <c r="I62" s="141"/>
      <c r="J62" s="166"/>
      <c r="K62" s="141"/>
      <c r="L62" s="141"/>
      <c r="M62" s="141"/>
      <c r="N62" s="141"/>
      <c r="O62" s="141"/>
      <c r="P62" s="167"/>
      <c r="Q62" s="141"/>
      <c r="R62" s="142"/>
    </row>
    <row r="63" spans="2:18" ht="13.5">
      <c r="B63" s="140"/>
      <c r="C63" s="141"/>
      <c r="D63" s="166"/>
      <c r="E63" s="141"/>
      <c r="F63" s="141"/>
      <c r="G63" s="141"/>
      <c r="H63" s="167"/>
      <c r="I63" s="141"/>
      <c r="J63" s="166"/>
      <c r="K63" s="141"/>
      <c r="L63" s="141"/>
      <c r="M63" s="141"/>
      <c r="N63" s="141"/>
      <c r="O63" s="141"/>
      <c r="P63" s="167"/>
      <c r="Q63" s="141"/>
      <c r="R63" s="142"/>
    </row>
    <row r="64" spans="2:18" ht="13.5">
      <c r="B64" s="140"/>
      <c r="C64" s="141"/>
      <c r="D64" s="166"/>
      <c r="E64" s="141"/>
      <c r="F64" s="141"/>
      <c r="G64" s="141"/>
      <c r="H64" s="167"/>
      <c r="I64" s="141"/>
      <c r="J64" s="166"/>
      <c r="K64" s="141"/>
      <c r="L64" s="141"/>
      <c r="M64" s="141"/>
      <c r="N64" s="141"/>
      <c r="O64" s="141"/>
      <c r="P64" s="167"/>
      <c r="Q64" s="141"/>
      <c r="R64" s="142"/>
    </row>
    <row r="65" spans="2:18" ht="13.5">
      <c r="B65" s="140"/>
      <c r="C65" s="141"/>
      <c r="D65" s="166"/>
      <c r="E65" s="141"/>
      <c r="F65" s="141"/>
      <c r="G65" s="141"/>
      <c r="H65" s="167"/>
      <c r="I65" s="141"/>
      <c r="J65" s="166"/>
      <c r="K65" s="141"/>
      <c r="L65" s="141"/>
      <c r="M65" s="141"/>
      <c r="N65" s="141"/>
      <c r="O65" s="141"/>
      <c r="P65" s="167"/>
      <c r="Q65" s="141"/>
      <c r="R65" s="142"/>
    </row>
    <row r="66" spans="2:18" ht="13.5">
      <c r="B66" s="140"/>
      <c r="C66" s="141"/>
      <c r="D66" s="166"/>
      <c r="E66" s="141"/>
      <c r="F66" s="141"/>
      <c r="G66" s="141"/>
      <c r="H66" s="167"/>
      <c r="I66" s="141"/>
      <c r="J66" s="166"/>
      <c r="K66" s="141"/>
      <c r="L66" s="141"/>
      <c r="M66" s="141"/>
      <c r="N66" s="141"/>
      <c r="O66" s="141"/>
      <c r="P66" s="167"/>
      <c r="Q66" s="141"/>
      <c r="R66" s="142"/>
    </row>
    <row r="67" spans="2:18" ht="13.5">
      <c r="B67" s="140"/>
      <c r="C67" s="141"/>
      <c r="D67" s="166"/>
      <c r="E67" s="141"/>
      <c r="F67" s="141"/>
      <c r="G67" s="141"/>
      <c r="H67" s="167"/>
      <c r="I67" s="141"/>
      <c r="J67" s="166"/>
      <c r="K67" s="141"/>
      <c r="L67" s="141"/>
      <c r="M67" s="141"/>
      <c r="N67" s="141"/>
      <c r="O67" s="141"/>
      <c r="P67" s="167"/>
      <c r="Q67" s="141"/>
      <c r="R67" s="142"/>
    </row>
    <row r="68" spans="2:18" ht="13.5">
      <c r="B68" s="140"/>
      <c r="C68" s="141"/>
      <c r="D68" s="166"/>
      <c r="E68" s="141"/>
      <c r="F68" s="141"/>
      <c r="G68" s="141"/>
      <c r="H68" s="167"/>
      <c r="I68" s="141"/>
      <c r="J68" s="166"/>
      <c r="K68" s="141"/>
      <c r="L68" s="141"/>
      <c r="M68" s="141"/>
      <c r="N68" s="141"/>
      <c r="O68" s="141"/>
      <c r="P68" s="167"/>
      <c r="Q68" s="141"/>
      <c r="R68" s="142"/>
    </row>
    <row r="69" spans="2:18" ht="13.5">
      <c r="B69" s="140"/>
      <c r="C69" s="141"/>
      <c r="D69" s="166"/>
      <c r="E69" s="141"/>
      <c r="F69" s="141"/>
      <c r="G69" s="141"/>
      <c r="H69" s="167"/>
      <c r="I69" s="141"/>
      <c r="J69" s="166"/>
      <c r="K69" s="141"/>
      <c r="L69" s="141"/>
      <c r="M69" s="141"/>
      <c r="N69" s="141"/>
      <c r="O69" s="141"/>
      <c r="P69" s="167"/>
      <c r="Q69" s="141"/>
      <c r="R69" s="142"/>
    </row>
    <row r="70" spans="2:18" s="145" customFormat="1" ht="15">
      <c r="B70" s="146"/>
      <c r="C70" s="147"/>
      <c r="D70" s="168" t="s">
        <v>53</v>
      </c>
      <c r="E70" s="169"/>
      <c r="F70" s="169"/>
      <c r="G70" s="170" t="s">
        <v>54</v>
      </c>
      <c r="H70" s="171"/>
      <c r="I70" s="147"/>
      <c r="J70" s="168" t="s">
        <v>53</v>
      </c>
      <c r="K70" s="169"/>
      <c r="L70" s="169"/>
      <c r="M70" s="169"/>
      <c r="N70" s="170" t="s">
        <v>54</v>
      </c>
      <c r="O70" s="169"/>
      <c r="P70" s="171"/>
      <c r="Q70" s="147"/>
      <c r="R70" s="149"/>
    </row>
    <row r="71" spans="2:18" s="145" customFormat="1" ht="14.25" customHeight="1">
      <c r="B71" s="172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4"/>
    </row>
    <row r="75" spans="2:18" s="145" customFormat="1" ht="6.75" customHeight="1">
      <c r="B75" s="175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7"/>
    </row>
    <row r="76" spans="2:18" s="145" customFormat="1" ht="36.75" customHeight="1">
      <c r="B76" s="146"/>
      <c r="C76" s="533" t="s">
        <v>113</v>
      </c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149"/>
    </row>
    <row r="77" spans="2:18" s="145" customFormat="1" ht="6.75" customHeight="1"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9"/>
    </row>
    <row r="78" spans="2:18" s="145" customFormat="1" ht="30" customHeight="1">
      <c r="B78" s="146"/>
      <c r="C78" s="144" t="s">
        <v>15</v>
      </c>
      <c r="D78" s="147"/>
      <c r="E78" s="147"/>
      <c r="F78" s="535" t="str">
        <f>F6</f>
        <v>PARKOVIŠTĚ OA U BUDOVY B, KZ a.s. - NEMOCNICE MOST, o.z.</v>
      </c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147"/>
      <c r="R78" s="149"/>
    </row>
    <row r="79" spans="2:18" s="145" customFormat="1" ht="36.75" customHeight="1">
      <c r="B79" s="146"/>
      <c r="C79" s="178" t="s">
        <v>109</v>
      </c>
      <c r="D79" s="147"/>
      <c r="E79" s="147"/>
      <c r="F79" s="536" t="str">
        <f>F7</f>
        <v>301 - SO 301 VODOHOSPODÁŘSKÉ OBJEKTY</v>
      </c>
      <c r="G79" s="534"/>
      <c r="H79" s="534"/>
      <c r="I79" s="534"/>
      <c r="J79" s="534"/>
      <c r="K79" s="534"/>
      <c r="L79" s="534"/>
      <c r="M79" s="534"/>
      <c r="N79" s="534"/>
      <c r="O79" s="534"/>
      <c r="P79" s="534"/>
      <c r="Q79" s="147"/>
      <c r="R79" s="149"/>
    </row>
    <row r="80" spans="2:18" s="145" customFormat="1" ht="6.75" customHeight="1">
      <c r="B80" s="146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9"/>
    </row>
    <row r="81" spans="2:18" s="145" customFormat="1" ht="18" customHeight="1">
      <c r="B81" s="146"/>
      <c r="C81" s="144" t="s">
        <v>21</v>
      </c>
      <c r="D81" s="147"/>
      <c r="E81" s="147"/>
      <c r="F81" s="150" t="str">
        <f>F9</f>
        <v> </v>
      </c>
      <c r="G81" s="147"/>
      <c r="H81" s="147"/>
      <c r="I81" s="147"/>
      <c r="J81" s="147"/>
      <c r="K81" s="144" t="s">
        <v>23</v>
      </c>
      <c r="L81" s="147"/>
      <c r="M81" s="537" t="str">
        <f>IF(O9="","",O9)</f>
        <v>12.4.2016</v>
      </c>
      <c r="N81" s="534"/>
      <c r="O81" s="534"/>
      <c r="P81" s="534"/>
      <c r="Q81" s="147"/>
      <c r="R81" s="149"/>
    </row>
    <row r="82" spans="2:18" s="145" customFormat="1" ht="6.75" customHeight="1">
      <c r="B82" s="146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9"/>
    </row>
    <row r="83" spans="2:18" s="145" customFormat="1" ht="15">
      <c r="B83" s="146"/>
      <c r="C83" s="144" t="s">
        <v>27</v>
      </c>
      <c r="D83" s="147"/>
      <c r="E83" s="147"/>
      <c r="F83" s="150" t="str">
        <f>E12</f>
        <v>KRAJSKÁ ZDRAVOTNÍ a.s. ÚL</v>
      </c>
      <c r="G83" s="147"/>
      <c r="H83" s="147"/>
      <c r="I83" s="147"/>
      <c r="J83" s="147"/>
      <c r="K83" s="144" t="s">
        <v>32</v>
      </c>
      <c r="L83" s="147"/>
      <c r="M83" s="538" t="str">
        <f>E18</f>
        <v> </v>
      </c>
      <c r="N83" s="534"/>
      <c r="O83" s="534"/>
      <c r="P83" s="534"/>
      <c r="Q83" s="534"/>
      <c r="R83" s="149"/>
    </row>
    <row r="84" spans="2:18" s="145" customFormat="1" ht="14.25" customHeight="1">
      <c r="B84" s="146"/>
      <c r="C84" s="144" t="s">
        <v>31</v>
      </c>
      <c r="D84" s="147"/>
      <c r="E84" s="147"/>
      <c r="F84" s="150" t="str">
        <f>IF(E15="","",E15)</f>
        <v> </v>
      </c>
      <c r="G84" s="147"/>
      <c r="H84" s="147"/>
      <c r="I84" s="147"/>
      <c r="J84" s="147"/>
      <c r="K84" s="144" t="s">
        <v>34</v>
      </c>
      <c r="L84" s="147"/>
      <c r="M84" s="538" t="str">
        <f>E21</f>
        <v>ARTECH, spol. s r.o.</v>
      </c>
      <c r="N84" s="534"/>
      <c r="O84" s="534"/>
      <c r="P84" s="534"/>
      <c r="Q84" s="534"/>
      <c r="R84" s="149"/>
    </row>
    <row r="85" spans="2:18" s="145" customFormat="1" ht="9.75" customHeight="1"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9"/>
    </row>
    <row r="86" spans="2:18" s="145" customFormat="1" ht="29.25" customHeight="1">
      <c r="B86" s="146"/>
      <c r="C86" s="545" t="s">
        <v>114</v>
      </c>
      <c r="D86" s="544"/>
      <c r="E86" s="544"/>
      <c r="F86" s="544"/>
      <c r="G86" s="544"/>
      <c r="H86" s="158"/>
      <c r="I86" s="158"/>
      <c r="J86" s="158"/>
      <c r="K86" s="158"/>
      <c r="L86" s="158"/>
      <c r="M86" s="158"/>
      <c r="N86" s="545" t="s">
        <v>115</v>
      </c>
      <c r="O86" s="534"/>
      <c r="P86" s="534"/>
      <c r="Q86" s="534"/>
      <c r="R86" s="149"/>
    </row>
    <row r="87" spans="2:18" s="145" customFormat="1" ht="9.75" customHeight="1"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9"/>
    </row>
    <row r="88" spans="2:47" s="145" customFormat="1" ht="29.25" customHeight="1">
      <c r="B88" s="146"/>
      <c r="C88" s="180" t="s">
        <v>116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546">
        <f>N114</f>
        <v>0</v>
      </c>
      <c r="O88" s="534"/>
      <c r="P88" s="534"/>
      <c r="Q88" s="534"/>
      <c r="R88" s="149"/>
      <c r="AU88" s="136" t="s">
        <v>117</v>
      </c>
    </row>
    <row r="89" spans="2:18" s="186" customFormat="1" ht="24.75" customHeight="1">
      <c r="B89" s="181"/>
      <c r="C89" s="182"/>
      <c r="D89" s="183" t="s">
        <v>160</v>
      </c>
      <c r="E89" s="182"/>
      <c r="F89" s="182"/>
      <c r="G89" s="182"/>
      <c r="H89" s="182"/>
      <c r="I89" s="182"/>
      <c r="J89" s="182"/>
      <c r="K89" s="182"/>
      <c r="L89" s="182"/>
      <c r="M89" s="182"/>
      <c r="N89" s="526">
        <f>N115</f>
        <v>0</v>
      </c>
      <c r="O89" s="539"/>
      <c r="P89" s="539"/>
      <c r="Q89" s="539"/>
      <c r="R89" s="185"/>
    </row>
    <row r="90" spans="2:18" s="192" customFormat="1" ht="19.5" customHeight="1">
      <c r="B90" s="187"/>
      <c r="C90" s="188"/>
      <c r="D90" s="189" t="s">
        <v>161</v>
      </c>
      <c r="E90" s="188"/>
      <c r="F90" s="188"/>
      <c r="G90" s="188"/>
      <c r="H90" s="188"/>
      <c r="I90" s="188"/>
      <c r="J90" s="188"/>
      <c r="K90" s="188"/>
      <c r="L90" s="188"/>
      <c r="M90" s="188"/>
      <c r="N90" s="540">
        <f>N116</f>
        <v>0</v>
      </c>
      <c r="O90" s="541"/>
      <c r="P90" s="541"/>
      <c r="Q90" s="541"/>
      <c r="R90" s="191"/>
    </row>
    <row r="91" spans="2:18" s="192" customFormat="1" ht="19.5" customHeight="1">
      <c r="B91" s="187"/>
      <c r="C91" s="188"/>
      <c r="D91" s="189" t="s">
        <v>164</v>
      </c>
      <c r="E91" s="188"/>
      <c r="F91" s="188"/>
      <c r="G91" s="188"/>
      <c r="H91" s="188"/>
      <c r="I91" s="188"/>
      <c r="J91" s="188"/>
      <c r="K91" s="188"/>
      <c r="L91" s="188"/>
      <c r="M91" s="188"/>
      <c r="N91" s="540">
        <f>N142</f>
        <v>0</v>
      </c>
      <c r="O91" s="541"/>
      <c r="P91" s="541"/>
      <c r="Q91" s="541"/>
      <c r="R91" s="191"/>
    </row>
    <row r="92" spans="2:18" s="192" customFormat="1" ht="19.5" customHeight="1">
      <c r="B92" s="187"/>
      <c r="C92" s="188"/>
      <c r="D92" s="189" t="s">
        <v>166</v>
      </c>
      <c r="E92" s="188"/>
      <c r="F92" s="188"/>
      <c r="G92" s="188"/>
      <c r="H92" s="188"/>
      <c r="I92" s="188"/>
      <c r="J92" s="188"/>
      <c r="K92" s="188"/>
      <c r="L92" s="188"/>
      <c r="M92" s="188"/>
      <c r="N92" s="540">
        <f>N144</f>
        <v>0</v>
      </c>
      <c r="O92" s="541"/>
      <c r="P92" s="541"/>
      <c r="Q92" s="541"/>
      <c r="R92" s="191"/>
    </row>
    <row r="93" spans="2:18" s="192" customFormat="1" ht="19.5" customHeight="1">
      <c r="B93" s="187"/>
      <c r="C93" s="188"/>
      <c r="D93" s="189" t="s">
        <v>169</v>
      </c>
      <c r="E93" s="188"/>
      <c r="F93" s="188"/>
      <c r="G93" s="188"/>
      <c r="H93" s="188"/>
      <c r="I93" s="188"/>
      <c r="J93" s="188"/>
      <c r="K93" s="188"/>
      <c r="L93" s="188"/>
      <c r="M93" s="188"/>
      <c r="N93" s="540">
        <f>N177</f>
        <v>0</v>
      </c>
      <c r="O93" s="541"/>
      <c r="P93" s="541"/>
      <c r="Q93" s="541"/>
      <c r="R93" s="191"/>
    </row>
    <row r="94" spans="2:18" s="145" customFormat="1" ht="21.75" customHeight="1">
      <c r="B94" s="146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9"/>
    </row>
    <row r="95" spans="2:21" s="145" customFormat="1" ht="29.25" customHeight="1">
      <c r="B95" s="146"/>
      <c r="C95" s="180" t="s">
        <v>122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542">
        <v>0</v>
      </c>
      <c r="O95" s="534"/>
      <c r="P95" s="534"/>
      <c r="Q95" s="534"/>
      <c r="R95" s="149"/>
      <c r="T95" s="193"/>
      <c r="U95" s="194" t="s">
        <v>41</v>
      </c>
    </row>
    <row r="96" spans="2:18" s="145" customFormat="1" ht="18" customHeight="1"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9"/>
    </row>
    <row r="97" spans="2:18" s="145" customFormat="1" ht="29.25" customHeight="1">
      <c r="B97" s="146"/>
      <c r="C97" s="195" t="s">
        <v>106</v>
      </c>
      <c r="D97" s="158"/>
      <c r="E97" s="158"/>
      <c r="F97" s="158"/>
      <c r="G97" s="158"/>
      <c r="H97" s="158"/>
      <c r="I97" s="158"/>
      <c r="J97" s="158"/>
      <c r="K97" s="158"/>
      <c r="L97" s="543">
        <f>ROUND(SUM(N88+N95),2)</f>
        <v>0</v>
      </c>
      <c r="M97" s="544"/>
      <c r="N97" s="544"/>
      <c r="O97" s="544"/>
      <c r="P97" s="544"/>
      <c r="Q97" s="544"/>
      <c r="R97" s="149"/>
    </row>
    <row r="98" spans="2:18" s="145" customFormat="1" ht="6.75" customHeight="1"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4"/>
    </row>
    <row r="102" spans="2:18" s="145" customFormat="1" ht="6.75" customHeight="1">
      <c r="B102" s="175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7"/>
    </row>
    <row r="103" spans="2:18" s="145" customFormat="1" ht="36.75" customHeight="1">
      <c r="B103" s="146"/>
      <c r="C103" s="533" t="s">
        <v>123</v>
      </c>
      <c r="D103" s="534"/>
      <c r="E103" s="534"/>
      <c r="F103" s="534"/>
      <c r="G103" s="534"/>
      <c r="H103" s="534"/>
      <c r="I103" s="534"/>
      <c r="J103" s="534"/>
      <c r="K103" s="534"/>
      <c r="L103" s="534"/>
      <c r="M103" s="534"/>
      <c r="N103" s="534"/>
      <c r="O103" s="534"/>
      <c r="P103" s="534"/>
      <c r="Q103" s="534"/>
      <c r="R103" s="149"/>
    </row>
    <row r="104" spans="2:18" s="145" customFormat="1" ht="6.75" customHeight="1"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9"/>
    </row>
    <row r="105" spans="2:18" s="145" customFormat="1" ht="30" customHeight="1">
      <c r="B105" s="146"/>
      <c r="C105" s="144" t="s">
        <v>15</v>
      </c>
      <c r="D105" s="147"/>
      <c r="E105" s="147"/>
      <c r="F105" s="535" t="str">
        <f>F6</f>
        <v>PARKOVIŠTĚ OA U BUDOVY B, KZ a.s. - NEMOCNICE MOST, o.z.</v>
      </c>
      <c r="G105" s="534"/>
      <c r="H105" s="534"/>
      <c r="I105" s="534"/>
      <c r="J105" s="534"/>
      <c r="K105" s="534"/>
      <c r="L105" s="534"/>
      <c r="M105" s="534"/>
      <c r="N105" s="534"/>
      <c r="O105" s="534"/>
      <c r="P105" s="534"/>
      <c r="Q105" s="147"/>
      <c r="R105" s="149"/>
    </row>
    <row r="106" spans="2:18" s="145" customFormat="1" ht="36.75" customHeight="1">
      <c r="B106" s="146"/>
      <c r="C106" s="178" t="s">
        <v>109</v>
      </c>
      <c r="D106" s="147"/>
      <c r="E106" s="147"/>
      <c r="F106" s="536" t="str">
        <f>F7</f>
        <v>301 - SO 301 VODOHOSPODÁŘSKÉ OBJEKTY</v>
      </c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147"/>
      <c r="R106" s="149"/>
    </row>
    <row r="107" spans="2:18" s="145" customFormat="1" ht="6.75" customHeight="1"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9"/>
    </row>
    <row r="108" spans="2:30" s="145" customFormat="1" ht="18" customHeight="1">
      <c r="B108" s="146"/>
      <c r="C108" s="144" t="s">
        <v>21</v>
      </c>
      <c r="D108" s="147"/>
      <c r="E108" s="147"/>
      <c r="F108" s="150" t="str">
        <f>F9</f>
        <v> </v>
      </c>
      <c r="G108" s="147"/>
      <c r="H108" s="147"/>
      <c r="I108" s="147"/>
      <c r="J108" s="147"/>
      <c r="K108" s="144" t="s">
        <v>23</v>
      </c>
      <c r="L108" s="147"/>
      <c r="M108" s="537" t="str">
        <f>IF(O9="","",O9)</f>
        <v>12.4.2016</v>
      </c>
      <c r="N108" s="534"/>
      <c r="O108" s="534"/>
      <c r="P108" s="534"/>
      <c r="Q108" s="147"/>
      <c r="R108" s="149"/>
      <c r="AD108" s="268"/>
    </row>
    <row r="109" spans="2:18" s="145" customFormat="1" ht="6.75" customHeight="1"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9"/>
    </row>
    <row r="110" spans="2:18" s="145" customFormat="1" ht="15">
      <c r="B110" s="146"/>
      <c r="C110" s="144" t="s">
        <v>27</v>
      </c>
      <c r="D110" s="147"/>
      <c r="E110" s="147"/>
      <c r="F110" s="150" t="str">
        <f>E12</f>
        <v>KRAJSKÁ ZDRAVOTNÍ a.s. ÚL</v>
      </c>
      <c r="G110" s="147"/>
      <c r="H110" s="147"/>
      <c r="I110" s="147"/>
      <c r="J110" s="147"/>
      <c r="K110" s="144" t="s">
        <v>32</v>
      </c>
      <c r="L110" s="147"/>
      <c r="M110" s="538" t="str">
        <f>E18</f>
        <v> </v>
      </c>
      <c r="N110" s="534"/>
      <c r="O110" s="534"/>
      <c r="P110" s="534"/>
      <c r="Q110" s="534"/>
      <c r="R110" s="149"/>
    </row>
    <row r="111" spans="2:18" s="145" customFormat="1" ht="14.25" customHeight="1">
      <c r="B111" s="146"/>
      <c r="C111" s="144" t="s">
        <v>31</v>
      </c>
      <c r="D111" s="147"/>
      <c r="E111" s="147"/>
      <c r="F111" s="150" t="str">
        <f>IF(E15="","",E15)</f>
        <v> </v>
      </c>
      <c r="G111" s="147"/>
      <c r="H111" s="147"/>
      <c r="I111" s="147"/>
      <c r="J111" s="147"/>
      <c r="K111" s="144" t="s">
        <v>34</v>
      </c>
      <c r="L111" s="147"/>
      <c r="M111" s="538" t="str">
        <f>E21</f>
        <v>ARTECH, spol. s r.o.</v>
      </c>
      <c r="N111" s="534"/>
      <c r="O111" s="534"/>
      <c r="P111" s="534"/>
      <c r="Q111" s="534"/>
      <c r="R111" s="149"/>
    </row>
    <row r="112" spans="2:18" s="145" customFormat="1" ht="9.75" customHeight="1">
      <c r="B112" s="146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9"/>
    </row>
    <row r="113" spans="2:27" s="201" customFormat="1" ht="29.25" customHeight="1">
      <c r="B113" s="196"/>
      <c r="C113" s="197" t="s">
        <v>124</v>
      </c>
      <c r="D113" s="198" t="s">
        <v>125</v>
      </c>
      <c r="E113" s="198" t="s">
        <v>59</v>
      </c>
      <c r="F113" s="518" t="s">
        <v>126</v>
      </c>
      <c r="G113" s="519"/>
      <c r="H113" s="519"/>
      <c r="I113" s="519"/>
      <c r="J113" s="198" t="s">
        <v>127</v>
      </c>
      <c r="K113" s="198" t="s">
        <v>128</v>
      </c>
      <c r="L113" s="520" t="s">
        <v>129</v>
      </c>
      <c r="M113" s="519"/>
      <c r="N113" s="518" t="s">
        <v>115</v>
      </c>
      <c r="O113" s="519"/>
      <c r="P113" s="519"/>
      <c r="Q113" s="532"/>
      <c r="R113" s="200"/>
      <c r="T113" s="202" t="s">
        <v>130</v>
      </c>
      <c r="U113" s="203" t="s">
        <v>41</v>
      </c>
      <c r="V113" s="203" t="s">
        <v>131</v>
      </c>
      <c r="W113" s="203" t="s">
        <v>132</v>
      </c>
      <c r="X113" s="203" t="s">
        <v>133</v>
      </c>
      <c r="Y113" s="203" t="s">
        <v>134</v>
      </c>
      <c r="Z113" s="203" t="s">
        <v>135</v>
      </c>
      <c r="AA113" s="204" t="s">
        <v>136</v>
      </c>
    </row>
    <row r="114" spans="2:63" s="145" customFormat="1" ht="29.25" customHeight="1">
      <c r="B114" s="146"/>
      <c r="C114" s="205" t="s">
        <v>111</v>
      </c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523">
        <f>BK114</f>
        <v>0</v>
      </c>
      <c r="O114" s="524"/>
      <c r="P114" s="524"/>
      <c r="Q114" s="524"/>
      <c r="R114" s="149"/>
      <c r="T114" s="206"/>
      <c r="U114" s="151"/>
      <c r="V114" s="151"/>
      <c r="W114" s="207">
        <f>W115</f>
        <v>362.03684999999996</v>
      </c>
      <c r="X114" s="151"/>
      <c r="Y114" s="207">
        <f>Y115</f>
        <v>19.535255999999997</v>
      </c>
      <c r="Z114" s="151"/>
      <c r="AA114" s="208">
        <f>AA115</f>
        <v>1.53</v>
      </c>
      <c r="AT114" s="136" t="s">
        <v>76</v>
      </c>
      <c r="AU114" s="136" t="s">
        <v>117</v>
      </c>
      <c r="BK114" s="209">
        <f>BK115</f>
        <v>0</v>
      </c>
    </row>
    <row r="115" spans="2:63" s="214" customFormat="1" ht="36.75" customHeight="1">
      <c r="B115" s="210"/>
      <c r="C115" s="211"/>
      <c r="D115" s="212" t="s">
        <v>160</v>
      </c>
      <c r="E115" s="212"/>
      <c r="F115" s="212"/>
      <c r="G115" s="212"/>
      <c r="H115" s="212"/>
      <c r="I115" s="212"/>
      <c r="J115" s="212"/>
      <c r="K115" s="212"/>
      <c r="L115" s="212"/>
      <c r="M115" s="212"/>
      <c r="N115" s="525">
        <f>BK115</f>
        <v>0</v>
      </c>
      <c r="O115" s="526"/>
      <c r="P115" s="526"/>
      <c r="Q115" s="526"/>
      <c r="R115" s="213"/>
      <c r="T115" s="215"/>
      <c r="U115" s="211"/>
      <c r="V115" s="211"/>
      <c r="W115" s="216">
        <f>W116+W142+W144+W177</f>
        <v>362.03684999999996</v>
      </c>
      <c r="X115" s="211"/>
      <c r="Y115" s="216">
        <f>Y116+Y142+Y144+Y177</f>
        <v>19.535255999999997</v>
      </c>
      <c r="Z115" s="211"/>
      <c r="AA115" s="217">
        <f>AA116+AA142+AA144+AA177</f>
        <v>1.53</v>
      </c>
      <c r="AR115" s="218" t="s">
        <v>20</v>
      </c>
      <c r="AT115" s="219" t="s">
        <v>76</v>
      </c>
      <c r="AU115" s="219" t="s">
        <v>77</v>
      </c>
      <c r="AY115" s="218" t="s">
        <v>138</v>
      </c>
      <c r="BK115" s="220">
        <f>BK116+BK142+BK144+BK177</f>
        <v>0</v>
      </c>
    </row>
    <row r="116" spans="2:63" s="214" customFormat="1" ht="19.5" customHeight="1">
      <c r="B116" s="210"/>
      <c r="C116" s="211"/>
      <c r="D116" s="221" t="s">
        <v>161</v>
      </c>
      <c r="E116" s="221"/>
      <c r="F116" s="221"/>
      <c r="G116" s="221"/>
      <c r="H116" s="221"/>
      <c r="I116" s="221"/>
      <c r="J116" s="221"/>
      <c r="K116" s="221"/>
      <c r="L116" s="221"/>
      <c r="M116" s="221"/>
      <c r="N116" s="527">
        <f>BK116</f>
        <v>0</v>
      </c>
      <c r="O116" s="528"/>
      <c r="P116" s="528"/>
      <c r="Q116" s="528"/>
      <c r="R116" s="213"/>
      <c r="T116" s="215"/>
      <c r="U116" s="211"/>
      <c r="V116" s="211"/>
      <c r="W116" s="216">
        <f>SUM(W117:W141)</f>
        <v>213.435</v>
      </c>
      <c r="X116" s="211"/>
      <c r="Y116" s="216">
        <f>SUM(Y117:Y141)</f>
        <v>16.880271999999998</v>
      </c>
      <c r="Z116" s="211"/>
      <c r="AA116" s="217">
        <f>SUM(AA117:AA141)</f>
        <v>0</v>
      </c>
      <c r="AR116" s="218" t="s">
        <v>20</v>
      </c>
      <c r="AT116" s="219" t="s">
        <v>76</v>
      </c>
      <c r="AU116" s="219" t="s">
        <v>20</v>
      </c>
      <c r="AY116" s="218" t="s">
        <v>138</v>
      </c>
      <c r="BK116" s="220">
        <f>SUM(BK117:BK141)</f>
        <v>0</v>
      </c>
    </row>
    <row r="117" spans="2:65" s="145" customFormat="1" ht="28.5" customHeight="1">
      <c r="B117" s="146"/>
      <c r="C117" s="222" t="s">
        <v>20</v>
      </c>
      <c r="D117" s="222" t="s">
        <v>139</v>
      </c>
      <c r="E117" s="223" t="s">
        <v>645</v>
      </c>
      <c r="F117" s="531" t="s">
        <v>646</v>
      </c>
      <c r="G117" s="517"/>
      <c r="H117" s="517"/>
      <c r="I117" s="517"/>
      <c r="J117" s="225" t="s">
        <v>193</v>
      </c>
      <c r="K117" s="226">
        <v>63.2</v>
      </c>
      <c r="L117" s="514"/>
      <c r="M117" s="515"/>
      <c r="N117" s="516">
        <f aca="true" t="shared" si="0" ref="N117:N125">ROUND(L117*K117,2)</f>
        <v>0</v>
      </c>
      <c r="O117" s="517"/>
      <c r="P117" s="517"/>
      <c r="Q117" s="517"/>
      <c r="R117" s="149"/>
      <c r="T117" s="227" t="s">
        <v>3</v>
      </c>
      <c r="U117" s="228" t="s">
        <v>42</v>
      </c>
      <c r="V117" s="229">
        <v>1.43</v>
      </c>
      <c r="W117" s="229">
        <f aca="true" t="shared" si="1" ref="W117:W125">V117*K117</f>
        <v>90.376</v>
      </c>
      <c r="X117" s="229">
        <v>0</v>
      </c>
      <c r="Y117" s="229">
        <f aca="true" t="shared" si="2" ref="Y117:Y125">X117*K117</f>
        <v>0</v>
      </c>
      <c r="Z117" s="229">
        <v>0</v>
      </c>
      <c r="AA117" s="230">
        <f aca="true" t="shared" si="3" ref="AA117:AA125">Z117*K117</f>
        <v>0</v>
      </c>
      <c r="AR117" s="136" t="s">
        <v>158</v>
      </c>
      <c r="AT117" s="136" t="s">
        <v>139</v>
      </c>
      <c r="AU117" s="136" t="s">
        <v>98</v>
      </c>
      <c r="AY117" s="136" t="s">
        <v>138</v>
      </c>
      <c r="BE117" s="231">
        <f aca="true" t="shared" si="4" ref="BE117:BE125">IF(U117="základní",N117,0)</f>
        <v>0</v>
      </c>
      <c r="BF117" s="231">
        <f aca="true" t="shared" si="5" ref="BF117:BF125">IF(U117="snížená",N117,0)</f>
        <v>0</v>
      </c>
      <c r="BG117" s="231">
        <f aca="true" t="shared" si="6" ref="BG117:BG125">IF(U117="zákl. přenesená",N117,0)</f>
        <v>0</v>
      </c>
      <c r="BH117" s="231">
        <f aca="true" t="shared" si="7" ref="BH117:BH125">IF(U117="sníž. přenesená",N117,0)</f>
        <v>0</v>
      </c>
      <c r="BI117" s="231">
        <f aca="true" t="shared" si="8" ref="BI117:BI125">IF(U117="nulová",N117,0)</f>
        <v>0</v>
      </c>
      <c r="BJ117" s="136" t="s">
        <v>20</v>
      </c>
      <c r="BK117" s="231">
        <f aca="true" t="shared" si="9" ref="BK117:BK125">ROUND(L117*K117,2)</f>
        <v>0</v>
      </c>
      <c r="BL117" s="136" t="s">
        <v>158</v>
      </c>
      <c r="BM117" s="136" t="s">
        <v>647</v>
      </c>
    </row>
    <row r="118" spans="2:65" s="145" customFormat="1" ht="28.5" customHeight="1">
      <c r="B118" s="146"/>
      <c r="C118" s="222" t="s">
        <v>98</v>
      </c>
      <c r="D118" s="222" t="s">
        <v>139</v>
      </c>
      <c r="E118" s="223" t="s">
        <v>648</v>
      </c>
      <c r="F118" s="531" t="s">
        <v>649</v>
      </c>
      <c r="G118" s="517"/>
      <c r="H118" s="517"/>
      <c r="I118" s="517"/>
      <c r="J118" s="225" t="s">
        <v>193</v>
      </c>
      <c r="K118" s="226">
        <v>31.6</v>
      </c>
      <c r="L118" s="514"/>
      <c r="M118" s="515"/>
      <c r="N118" s="516">
        <f t="shared" si="0"/>
        <v>0</v>
      </c>
      <c r="O118" s="517"/>
      <c r="P118" s="517"/>
      <c r="Q118" s="517"/>
      <c r="R118" s="149"/>
      <c r="T118" s="227" t="s">
        <v>3</v>
      </c>
      <c r="U118" s="228" t="s">
        <v>42</v>
      </c>
      <c r="V118" s="229">
        <v>0.1</v>
      </c>
      <c r="W118" s="229">
        <f t="shared" si="1"/>
        <v>3.16</v>
      </c>
      <c r="X118" s="229">
        <v>0</v>
      </c>
      <c r="Y118" s="229">
        <f t="shared" si="2"/>
        <v>0</v>
      </c>
      <c r="Z118" s="229">
        <v>0</v>
      </c>
      <c r="AA118" s="230">
        <f t="shared" si="3"/>
        <v>0</v>
      </c>
      <c r="AR118" s="136" t="s">
        <v>158</v>
      </c>
      <c r="AT118" s="136" t="s">
        <v>139</v>
      </c>
      <c r="AU118" s="136" t="s">
        <v>98</v>
      </c>
      <c r="AY118" s="136" t="s">
        <v>138</v>
      </c>
      <c r="BE118" s="231">
        <f t="shared" si="4"/>
        <v>0</v>
      </c>
      <c r="BF118" s="231">
        <f t="shared" si="5"/>
        <v>0</v>
      </c>
      <c r="BG118" s="231">
        <f t="shared" si="6"/>
        <v>0</v>
      </c>
      <c r="BH118" s="231">
        <f t="shared" si="7"/>
        <v>0</v>
      </c>
      <c r="BI118" s="231">
        <f t="shared" si="8"/>
        <v>0</v>
      </c>
      <c r="BJ118" s="136" t="s">
        <v>20</v>
      </c>
      <c r="BK118" s="231">
        <f t="shared" si="9"/>
        <v>0</v>
      </c>
      <c r="BL118" s="136" t="s">
        <v>158</v>
      </c>
      <c r="BM118" s="136" t="s">
        <v>650</v>
      </c>
    </row>
    <row r="119" spans="2:65" s="145" customFormat="1" ht="28.5" customHeight="1">
      <c r="B119" s="146"/>
      <c r="C119" s="222" t="s">
        <v>148</v>
      </c>
      <c r="D119" s="222" t="s">
        <v>139</v>
      </c>
      <c r="E119" s="223" t="s">
        <v>651</v>
      </c>
      <c r="F119" s="531" t="s">
        <v>652</v>
      </c>
      <c r="G119" s="517"/>
      <c r="H119" s="517"/>
      <c r="I119" s="517"/>
      <c r="J119" s="225" t="s">
        <v>177</v>
      </c>
      <c r="K119" s="226">
        <v>180</v>
      </c>
      <c r="L119" s="514"/>
      <c r="M119" s="515"/>
      <c r="N119" s="516">
        <f t="shared" si="0"/>
        <v>0</v>
      </c>
      <c r="O119" s="517"/>
      <c r="P119" s="517"/>
      <c r="Q119" s="517"/>
      <c r="R119" s="149"/>
      <c r="T119" s="227" t="s">
        <v>3</v>
      </c>
      <c r="U119" s="228" t="s">
        <v>42</v>
      </c>
      <c r="V119" s="229">
        <v>0.236</v>
      </c>
      <c r="W119" s="229">
        <f t="shared" si="1"/>
        <v>42.48</v>
      </c>
      <c r="X119" s="229">
        <v>0.00084</v>
      </c>
      <c r="Y119" s="229">
        <f t="shared" si="2"/>
        <v>0.1512</v>
      </c>
      <c r="Z119" s="229">
        <v>0</v>
      </c>
      <c r="AA119" s="230">
        <f t="shared" si="3"/>
        <v>0</v>
      </c>
      <c r="AR119" s="136" t="s">
        <v>158</v>
      </c>
      <c r="AT119" s="136" t="s">
        <v>139</v>
      </c>
      <c r="AU119" s="136" t="s">
        <v>98</v>
      </c>
      <c r="AY119" s="136" t="s">
        <v>138</v>
      </c>
      <c r="BE119" s="231">
        <f t="shared" si="4"/>
        <v>0</v>
      </c>
      <c r="BF119" s="231">
        <f t="shared" si="5"/>
        <v>0</v>
      </c>
      <c r="BG119" s="231">
        <f t="shared" si="6"/>
        <v>0</v>
      </c>
      <c r="BH119" s="231">
        <f t="shared" si="7"/>
        <v>0</v>
      </c>
      <c r="BI119" s="231">
        <f t="shared" si="8"/>
        <v>0</v>
      </c>
      <c r="BJ119" s="136" t="s">
        <v>20</v>
      </c>
      <c r="BK119" s="231">
        <f t="shared" si="9"/>
        <v>0</v>
      </c>
      <c r="BL119" s="136" t="s">
        <v>158</v>
      </c>
      <c r="BM119" s="136" t="s">
        <v>653</v>
      </c>
    </row>
    <row r="120" spans="2:65" s="145" customFormat="1" ht="28.5" customHeight="1">
      <c r="B120" s="146"/>
      <c r="C120" s="222" t="s">
        <v>158</v>
      </c>
      <c r="D120" s="222" t="s">
        <v>139</v>
      </c>
      <c r="E120" s="223" t="s">
        <v>654</v>
      </c>
      <c r="F120" s="531" t="s">
        <v>655</v>
      </c>
      <c r="G120" s="517"/>
      <c r="H120" s="517"/>
      <c r="I120" s="517"/>
      <c r="J120" s="225" t="s">
        <v>177</v>
      </c>
      <c r="K120" s="226">
        <v>180</v>
      </c>
      <c r="L120" s="514"/>
      <c r="M120" s="515"/>
      <c r="N120" s="516">
        <f t="shared" si="0"/>
        <v>0</v>
      </c>
      <c r="O120" s="517"/>
      <c r="P120" s="517"/>
      <c r="Q120" s="517"/>
      <c r="R120" s="149"/>
      <c r="T120" s="227" t="s">
        <v>3</v>
      </c>
      <c r="U120" s="228" t="s">
        <v>42</v>
      </c>
      <c r="V120" s="229">
        <v>0.07</v>
      </c>
      <c r="W120" s="229">
        <f t="shared" si="1"/>
        <v>12.600000000000001</v>
      </c>
      <c r="X120" s="229">
        <v>0</v>
      </c>
      <c r="Y120" s="229">
        <f t="shared" si="2"/>
        <v>0</v>
      </c>
      <c r="Z120" s="229">
        <v>0</v>
      </c>
      <c r="AA120" s="230">
        <f t="shared" si="3"/>
        <v>0</v>
      </c>
      <c r="AR120" s="136" t="s">
        <v>158</v>
      </c>
      <c r="AT120" s="136" t="s">
        <v>139</v>
      </c>
      <c r="AU120" s="136" t="s">
        <v>98</v>
      </c>
      <c r="AY120" s="136" t="s">
        <v>138</v>
      </c>
      <c r="BE120" s="231">
        <f t="shared" si="4"/>
        <v>0</v>
      </c>
      <c r="BF120" s="231">
        <f t="shared" si="5"/>
        <v>0</v>
      </c>
      <c r="BG120" s="231">
        <f t="shared" si="6"/>
        <v>0</v>
      </c>
      <c r="BH120" s="231">
        <f t="shared" si="7"/>
        <v>0</v>
      </c>
      <c r="BI120" s="231">
        <f t="shared" si="8"/>
        <v>0</v>
      </c>
      <c r="BJ120" s="136" t="s">
        <v>20</v>
      </c>
      <c r="BK120" s="231">
        <f t="shared" si="9"/>
        <v>0</v>
      </c>
      <c r="BL120" s="136" t="s">
        <v>158</v>
      </c>
      <c r="BM120" s="136" t="s">
        <v>656</v>
      </c>
    </row>
    <row r="121" spans="2:65" s="145" customFormat="1" ht="28.5" customHeight="1">
      <c r="B121" s="146"/>
      <c r="C121" s="222" t="s">
        <v>137</v>
      </c>
      <c r="D121" s="222" t="s">
        <v>139</v>
      </c>
      <c r="E121" s="223" t="s">
        <v>657</v>
      </c>
      <c r="F121" s="531" t="s">
        <v>658</v>
      </c>
      <c r="G121" s="517"/>
      <c r="H121" s="517"/>
      <c r="I121" s="517"/>
      <c r="J121" s="225" t="s">
        <v>193</v>
      </c>
      <c r="K121" s="226">
        <v>63.2</v>
      </c>
      <c r="L121" s="514"/>
      <c r="M121" s="515"/>
      <c r="N121" s="516">
        <f t="shared" si="0"/>
        <v>0</v>
      </c>
      <c r="O121" s="517"/>
      <c r="P121" s="517"/>
      <c r="Q121" s="517"/>
      <c r="R121" s="149"/>
      <c r="T121" s="227" t="s">
        <v>3</v>
      </c>
      <c r="U121" s="228" t="s">
        <v>42</v>
      </c>
      <c r="V121" s="229">
        <v>0.126</v>
      </c>
      <c r="W121" s="229">
        <f t="shared" si="1"/>
        <v>7.9632000000000005</v>
      </c>
      <c r="X121" s="229">
        <v>0.00046</v>
      </c>
      <c r="Y121" s="229">
        <f t="shared" si="2"/>
        <v>0.029072</v>
      </c>
      <c r="Z121" s="229">
        <v>0</v>
      </c>
      <c r="AA121" s="230">
        <f t="shared" si="3"/>
        <v>0</v>
      </c>
      <c r="AR121" s="136" t="s">
        <v>158</v>
      </c>
      <c r="AT121" s="136" t="s">
        <v>139</v>
      </c>
      <c r="AU121" s="136" t="s">
        <v>98</v>
      </c>
      <c r="AY121" s="136" t="s">
        <v>138</v>
      </c>
      <c r="BE121" s="231">
        <f t="shared" si="4"/>
        <v>0</v>
      </c>
      <c r="BF121" s="231">
        <f t="shared" si="5"/>
        <v>0</v>
      </c>
      <c r="BG121" s="231">
        <f t="shared" si="6"/>
        <v>0</v>
      </c>
      <c r="BH121" s="231">
        <f t="shared" si="7"/>
        <v>0</v>
      </c>
      <c r="BI121" s="231">
        <f t="shared" si="8"/>
        <v>0</v>
      </c>
      <c r="BJ121" s="136" t="s">
        <v>20</v>
      </c>
      <c r="BK121" s="231">
        <f t="shared" si="9"/>
        <v>0</v>
      </c>
      <c r="BL121" s="136" t="s">
        <v>158</v>
      </c>
      <c r="BM121" s="136" t="s">
        <v>659</v>
      </c>
    </row>
    <row r="122" spans="2:65" s="145" customFormat="1" ht="28.5" customHeight="1">
      <c r="B122" s="146"/>
      <c r="C122" s="222" t="s">
        <v>201</v>
      </c>
      <c r="D122" s="222" t="s">
        <v>139</v>
      </c>
      <c r="E122" s="223" t="s">
        <v>660</v>
      </c>
      <c r="F122" s="531" t="s">
        <v>661</v>
      </c>
      <c r="G122" s="517"/>
      <c r="H122" s="517"/>
      <c r="I122" s="517"/>
      <c r="J122" s="225" t="s">
        <v>193</v>
      </c>
      <c r="K122" s="226">
        <v>63.2</v>
      </c>
      <c r="L122" s="514"/>
      <c r="M122" s="515"/>
      <c r="N122" s="516">
        <f t="shared" si="0"/>
        <v>0</v>
      </c>
      <c r="O122" s="517"/>
      <c r="P122" s="517"/>
      <c r="Q122" s="517"/>
      <c r="R122" s="149"/>
      <c r="T122" s="227" t="s">
        <v>3</v>
      </c>
      <c r="U122" s="228" t="s">
        <v>42</v>
      </c>
      <c r="V122" s="229">
        <v>0.038</v>
      </c>
      <c r="W122" s="229">
        <f t="shared" si="1"/>
        <v>2.4016</v>
      </c>
      <c r="X122" s="229">
        <v>0</v>
      </c>
      <c r="Y122" s="229">
        <f t="shared" si="2"/>
        <v>0</v>
      </c>
      <c r="Z122" s="229">
        <v>0</v>
      </c>
      <c r="AA122" s="230">
        <f t="shared" si="3"/>
        <v>0</v>
      </c>
      <c r="AR122" s="136" t="s">
        <v>158</v>
      </c>
      <c r="AT122" s="136" t="s">
        <v>139</v>
      </c>
      <c r="AU122" s="136" t="s">
        <v>98</v>
      </c>
      <c r="AY122" s="136" t="s">
        <v>138</v>
      </c>
      <c r="BE122" s="231">
        <f t="shared" si="4"/>
        <v>0</v>
      </c>
      <c r="BF122" s="231">
        <f t="shared" si="5"/>
        <v>0</v>
      </c>
      <c r="BG122" s="231">
        <f t="shared" si="6"/>
        <v>0</v>
      </c>
      <c r="BH122" s="231">
        <f t="shared" si="7"/>
        <v>0</v>
      </c>
      <c r="BI122" s="231">
        <f t="shared" si="8"/>
        <v>0</v>
      </c>
      <c r="BJ122" s="136" t="s">
        <v>20</v>
      </c>
      <c r="BK122" s="231">
        <f t="shared" si="9"/>
        <v>0</v>
      </c>
      <c r="BL122" s="136" t="s">
        <v>158</v>
      </c>
      <c r="BM122" s="136" t="s">
        <v>662</v>
      </c>
    </row>
    <row r="123" spans="2:65" s="145" customFormat="1" ht="28.5" customHeight="1">
      <c r="B123" s="146"/>
      <c r="C123" s="222" t="s">
        <v>205</v>
      </c>
      <c r="D123" s="222" t="s">
        <v>139</v>
      </c>
      <c r="E123" s="223" t="s">
        <v>223</v>
      </c>
      <c r="F123" s="531" t="s">
        <v>224</v>
      </c>
      <c r="G123" s="517"/>
      <c r="H123" s="517"/>
      <c r="I123" s="517"/>
      <c r="J123" s="225" t="s">
        <v>193</v>
      </c>
      <c r="K123" s="226">
        <v>63.2</v>
      </c>
      <c r="L123" s="514"/>
      <c r="M123" s="515"/>
      <c r="N123" s="516">
        <f t="shared" si="0"/>
        <v>0</v>
      </c>
      <c r="O123" s="517"/>
      <c r="P123" s="517"/>
      <c r="Q123" s="517"/>
      <c r="R123" s="149"/>
      <c r="T123" s="227" t="s">
        <v>3</v>
      </c>
      <c r="U123" s="228" t="s">
        <v>42</v>
      </c>
      <c r="V123" s="229">
        <v>0.345</v>
      </c>
      <c r="W123" s="229">
        <f t="shared" si="1"/>
        <v>21.804</v>
      </c>
      <c r="X123" s="229">
        <v>0</v>
      </c>
      <c r="Y123" s="229">
        <f t="shared" si="2"/>
        <v>0</v>
      </c>
      <c r="Z123" s="229">
        <v>0</v>
      </c>
      <c r="AA123" s="230">
        <f t="shared" si="3"/>
        <v>0</v>
      </c>
      <c r="AR123" s="136" t="s">
        <v>158</v>
      </c>
      <c r="AT123" s="136" t="s">
        <v>139</v>
      </c>
      <c r="AU123" s="136" t="s">
        <v>98</v>
      </c>
      <c r="AY123" s="136" t="s">
        <v>138</v>
      </c>
      <c r="BE123" s="231">
        <f t="shared" si="4"/>
        <v>0</v>
      </c>
      <c r="BF123" s="231">
        <f t="shared" si="5"/>
        <v>0</v>
      </c>
      <c r="BG123" s="231">
        <f t="shared" si="6"/>
        <v>0</v>
      </c>
      <c r="BH123" s="231">
        <f t="shared" si="7"/>
        <v>0</v>
      </c>
      <c r="BI123" s="231">
        <f t="shared" si="8"/>
        <v>0</v>
      </c>
      <c r="BJ123" s="136" t="s">
        <v>20</v>
      </c>
      <c r="BK123" s="231">
        <f t="shared" si="9"/>
        <v>0</v>
      </c>
      <c r="BL123" s="136" t="s">
        <v>158</v>
      </c>
      <c r="BM123" s="136" t="s">
        <v>663</v>
      </c>
    </row>
    <row r="124" spans="2:65" s="145" customFormat="1" ht="28.5" customHeight="1">
      <c r="B124" s="146"/>
      <c r="C124" s="222" t="s">
        <v>209</v>
      </c>
      <c r="D124" s="222" t="s">
        <v>139</v>
      </c>
      <c r="E124" s="223" t="s">
        <v>234</v>
      </c>
      <c r="F124" s="531" t="s">
        <v>235</v>
      </c>
      <c r="G124" s="517"/>
      <c r="H124" s="517"/>
      <c r="I124" s="517"/>
      <c r="J124" s="225" t="s">
        <v>193</v>
      </c>
      <c r="K124" s="226">
        <v>25.54</v>
      </c>
      <c r="L124" s="514"/>
      <c r="M124" s="515"/>
      <c r="N124" s="516">
        <f t="shared" si="0"/>
        <v>0</v>
      </c>
      <c r="O124" s="517"/>
      <c r="P124" s="517"/>
      <c r="Q124" s="517"/>
      <c r="R124" s="149"/>
      <c r="T124" s="227" t="s">
        <v>3</v>
      </c>
      <c r="U124" s="228" t="s">
        <v>42</v>
      </c>
      <c r="V124" s="229">
        <v>0.083</v>
      </c>
      <c r="W124" s="229">
        <f t="shared" si="1"/>
        <v>2.1198200000000003</v>
      </c>
      <c r="X124" s="229">
        <v>0</v>
      </c>
      <c r="Y124" s="229">
        <f t="shared" si="2"/>
        <v>0</v>
      </c>
      <c r="Z124" s="229">
        <v>0</v>
      </c>
      <c r="AA124" s="230">
        <f t="shared" si="3"/>
        <v>0</v>
      </c>
      <c r="AR124" s="136" t="s">
        <v>158</v>
      </c>
      <c r="AT124" s="136" t="s">
        <v>139</v>
      </c>
      <c r="AU124" s="136" t="s">
        <v>98</v>
      </c>
      <c r="AY124" s="136" t="s">
        <v>138</v>
      </c>
      <c r="BE124" s="231">
        <f t="shared" si="4"/>
        <v>0</v>
      </c>
      <c r="BF124" s="231">
        <f t="shared" si="5"/>
        <v>0</v>
      </c>
      <c r="BG124" s="231">
        <f t="shared" si="6"/>
        <v>0</v>
      </c>
      <c r="BH124" s="231">
        <f t="shared" si="7"/>
        <v>0</v>
      </c>
      <c r="BI124" s="231">
        <f t="shared" si="8"/>
        <v>0</v>
      </c>
      <c r="BJ124" s="136" t="s">
        <v>20</v>
      </c>
      <c r="BK124" s="231">
        <f t="shared" si="9"/>
        <v>0</v>
      </c>
      <c r="BL124" s="136" t="s">
        <v>158</v>
      </c>
      <c r="BM124" s="136" t="s">
        <v>664</v>
      </c>
    </row>
    <row r="125" spans="2:65" s="145" customFormat="1" ht="28.5" customHeight="1">
      <c r="B125" s="146"/>
      <c r="C125" s="222" t="s">
        <v>215</v>
      </c>
      <c r="D125" s="222" t="s">
        <v>139</v>
      </c>
      <c r="E125" s="223" t="s">
        <v>665</v>
      </c>
      <c r="F125" s="531" t="s">
        <v>666</v>
      </c>
      <c r="G125" s="517"/>
      <c r="H125" s="517"/>
      <c r="I125" s="517"/>
      <c r="J125" s="225" t="s">
        <v>193</v>
      </c>
      <c r="K125" s="226">
        <v>25.54</v>
      </c>
      <c r="L125" s="514"/>
      <c r="M125" s="515"/>
      <c r="N125" s="516">
        <f t="shared" si="0"/>
        <v>0</v>
      </c>
      <c r="O125" s="517"/>
      <c r="P125" s="517"/>
      <c r="Q125" s="517"/>
      <c r="R125" s="149"/>
      <c r="T125" s="227" t="s">
        <v>3</v>
      </c>
      <c r="U125" s="228" t="s">
        <v>42</v>
      </c>
      <c r="V125" s="229">
        <v>0.652</v>
      </c>
      <c r="W125" s="229">
        <f t="shared" si="1"/>
        <v>16.65208</v>
      </c>
      <c r="X125" s="229">
        <v>0</v>
      </c>
      <c r="Y125" s="229">
        <f t="shared" si="2"/>
        <v>0</v>
      </c>
      <c r="Z125" s="229">
        <v>0</v>
      </c>
      <c r="AA125" s="230">
        <f t="shared" si="3"/>
        <v>0</v>
      </c>
      <c r="AR125" s="136" t="s">
        <v>158</v>
      </c>
      <c r="AT125" s="136" t="s">
        <v>139</v>
      </c>
      <c r="AU125" s="136" t="s">
        <v>98</v>
      </c>
      <c r="AY125" s="136" t="s">
        <v>138</v>
      </c>
      <c r="BE125" s="231">
        <f t="shared" si="4"/>
        <v>0</v>
      </c>
      <c r="BF125" s="231">
        <f t="shared" si="5"/>
        <v>0</v>
      </c>
      <c r="BG125" s="231">
        <f t="shared" si="6"/>
        <v>0</v>
      </c>
      <c r="BH125" s="231">
        <f t="shared" si="7"/>
        <v>0</v>
      </c>
      <c r="BI125" s="231">
        <f t="shared" si="8"/>
        <v>0</v>
      </c>
      <c r="BJ125" s="136" t="s">
        <v>20</v>
      </c>
      <c r="BK125" s="231">
        <f t="shared" si="9"/>
        <v>0</v>
      </c>
      <c r="BL125" s="136" t="s">
        <v>158</v>
      </c>
      <c r="BM125" s="136" t="s">
        <v>667</v>
      </c>
    </row>
    <row r="126" spans="2:51" s="237" customFormat="1" ht="20.25" customHeight="1">
      <c r="B126" s="232"/>
      <c r="C126" s="233"/>
      <c r="D126" s="233"/>
      <c r="E126" s="234" t="s">
        <v>3</v>
      </c>
      <c r="F126" s="509" t="s">
        <v>668</v>
      </c>
      <c r="G126" s="510"/>
      <c r="H126" s="510"/>
      <c r="I126" s="510"/>
      <c r="J126" s="233"/>
      <c r="K126" s="234" t="s">
        <v>3</v>
      </c>
      <c r="L126" s="233"/>
      <c r="M126" s="233"/>
      <c r="N126" s="233"/>
      <c r="O126" s="233"/>
      <c r="P126" s="233"/>
      <c r="Q126" s="233"/>
      <c r="R126" s="236"/>
      <c r="T126" s="238"/>
      <c r="U126" s="233"/>
      <c r="V126" s="233"/>
      <c r="W126" s="233"/>
      <c r="X126" s="233"/>
      <c r="Y126" s="233"/>
      <c r="Z126" s="233"/>
      <c r="AA126" s="239"/>
      <c r="AT126" s="240" t="s">
        <v>153</v>
      </c>
      <c r="AU126" s="240" t="s">
        <v>98</v>
      </c>
      <c r="AV126" s="237" t="s">
        <v>20</v>
      </c>
      <c r="AW126" s="237" t="s">
        <v>33</v>
      </c>
      <c r="AX126" s="237" t="s">
        <v>77</v>
      </c>
      <c r="AY126" s="240" t="s">
        <v>138</v>
      </c>
    </row>
    <row r="127" spans="2:51" s="237" customFormat="1" ht="20.25" customHeight="1">
      <c r="B127" s="232"/>
      <c r="C127" s="233"/>
      <c r="D127" s="233"/>
      <c r="E127" s="234" t="s">
        <v>3</v>
      </c>
      <c r="F127" s="511" t="s">
        <v>669</v>
      </c>
      <c r="G127" s="510"/>
      <c r="H127" s="510"/>
      <c r="I127" s="510"/>
      <c r="J127" s="233"/>
      <c r="K127" s="234" t="s">
        <v>3</v>
      </c>
      <c r="L127" s="233"/>
      <c r="M127" s="233"/>
      <c r="N127" s="233"/>
      <c r="O127" s="233"/>
      <c r="P127" s="233"/>
      <c r="Q127" s="233"/>
      <c r="R127" s="236"/>
      <c r="T127" s="238"/>
      <c r="U127" s="233"/>
      <c r="V127" s="233"/>
      <c r="W127" s="233"/>
      <c r="X127" s="233"/>
      <c r="Y127" s="233"/>
      <c r="Z127" s="233"/>
      <c r="AA127" s="239"/>
      <c r="AT127" s="240" t="s">
        <v>153</v>
      </c>
      <c r="AU127" s="240" t="s">
        <v>98</v>
      </c>
      <c r="AV127" s="237" t="s">
        <v>20</v>
      </c>
      <c r="AW127" s="237" t="s">
        <v>33</v>
      </c>
      <c r="AX127" s="237" t="s">
        <v>77</v>
      </c>
      <c r="AY127" s="240" t="s">
        <v>138</v>
      </c>
    </row>
    <row r="128" spans="2:51" s="247" customFormat="1" ht="20.25" customHeight="1">
      <c r="B128" s="241"/>
      <c r="C128" s="242"/>
      <c r="D128" s="242"/>
      <c r="E128" s="243" t="s">
        <v>3</v>
      </c>
      <c r="F128" s="512" t="s">
        <v>410</v>
      </c>
      <c r="G128" s="513"/>
      <c r="H128" s="513"/>
      <c r="I128" s="513"/>
      <c r="J128" s="242"/>
      <c r="K128" s="245">
        <v>16</v>
      </c>
      <c r="L128" s="242"/>
      <c r="M128" s="242"/>
      <c r="N128" s="242"/>
      <c r="O128" s="242"/>
      <c r="P128" s="242"/>
      <c r="Q128" s="242"/>
      <c r="R128" s="246"/>
      <c r="T128" s="248"/>
      <c r="U128" s="242"/>
      <c r="V128" s="242"/>
      <c r="W128" s="242"/>
      <c r="X128" s="242"/>
      <c r="Y128" s="242"/>
      <c r="Z128" s="242"/>
      <c r="AA128" s="249"/>
      <c r="AT128" s="250" t="s">
        <v>153</v>
      </c>
      <c r="AU128" s="250" t="s">
        <v>98</v>
      </c>
      <c r="AV128" s="247" t="s">
        <v>98</v>
      </c>
      <c r="AW128" s="247" t="s">
        <v>33</v>
      </c>
      <c r="AX128" s="247" t="s">
        <v>77</v>
      </c>
      <c r="AY128" s="250" t="s">
        <v>138</v>
      </c>
    </row>
    <row r="129" spans="2:51" s="237" customFormat="1" ht="20.25" customHeight="1">
      <c r="B129" s="232"/>
      <c r="C129" s="233"/>
      <c r="D129" s="233"/>
      <c r="E129" s="234" t="s">
        <v>3</v>
      </c>
      <c r="F129" s="511" t="s">
        <v>670</v>
      </c>
      <c r="G129" s="510"/>
      <c r="H129" s="510"/>
      <c r="I129" s="510"/>
      <c r="J129" s="233"/>
      <c r="K129" s="234" t="s">
        <v>3</v>
      </c>
      <c r="L129" s="233"/>
      <c r="M129" s="233"/>
      <c r="N129" s="233"/>
      <c r="O129" s="233"/>
      <c r="P129" s="233"/>
      <c r="Q129" s="233"/>
      <c r="R129" s="236"/>
      <c r="T129" s="238"/>
      <c r="U129" s="233"/>
      <c r="V129" s="233"/>
      <c r="W129" s="233"/>
      <c r="X129" s="233"/>
      <c r="Y129" s="233"/>
      <c r="Z129" s="233"/>
      <c r="AA129" s="239"/>
      <c r="AT129" s="240" t="s">
        <v>153</v>
      </c>
      <c r="AU129" s="240" t="s">
        <v>98</v>
      </c>
      <c r="AV129" s="237" t="s">
        <v>20</v>
      </c>
      <c r="AW129" s="237" t="s">
        <v>33</v>
      </c>
      <c r="AX129" s="237" t="s">
        <v>77</v>
      </c>
      <c r="AY129" s="240" t="s">
        <v>138</v>
      </c>
    </row>
    <row r="130" spans="2:51" s="247" customFormat="1" ht="20.25" customHeight="1">
      <c r="B130" s="241"/>
      <c r="C130" s="242"/>
      <c r="D130" s="242"/>
      <c r="E130" s="243" t="s">
        <v>3</v>
      </c>
      <c r="F130" s="512" t="s">
        <v>671</v>
      </c>
      <c r="G130" s="513"/>
      <c r="H130" s="513"/>
      <c r="I130" s="513"/>
      <c r="J130" s="242"/>
      <c r="K130" s="245">
        <v>9.54</v>
      </c>
      <c r="L130" s="242"/>
      <c r="M130" s="242"/>
      <c r="N130" s="242"/>
      <c r="O130" s="242"/>
      <c r="P130" s="242"/>
      <c r="Q130" s="242"/>
      <c r="R130" s="246"/>
      <c r="T130" s="248"/>
      <c r="U130" s="242"/>
      <c r="V130" s="242"/>
      <c r="W130" s="242"/>
      <c r="X130" s="242"/>
      <c r="Y130" s="242"/>
      <c r="Z130" s="242"/>
      <c r="AA130" s="249"/>
      <c r="AT130" s="250" t="s">
        <v>153</v>
      </c>
      <c r="AU130" s="250" t="s">
        <v>98</v>
      </c>
      <c r="AV130" s="247" t="s">
        <v>98</v>
      </c>
      <c r="AW130" s="247" t="s">
        <v>33</v>
      </c>
      <c r="AX130" s="247" t="s">
        <v>77</v>
      </c>
      <c r="AY130" s="250" t="s">
        <v>138</v>
      </c>
    </row>
    <row r="131" spans="2:51" s="257" customFormat="1" ht="20.25" customHeight="1">
      <c r="B131" s="251"/>
      <c r="C131" s="252"/>
      <c r="D131" s="252"/>
      <c r="E131" s="253" t="s">
        <v>3</v>
      </c>
      <c r="F131" s="521" t="s">
        <v>157</v>
      </c>
      <c r="G131" s="522"/>
      <c r="H131" s="522"/>
      <c r="I131" s="522"/>
      <c r="J131" s="252"/>
      <c r="K131" s="255">
        <v>25.54</v>
      </c>
      <c r="L131" s="252"/>
      <c r="M131" s="252"/>
      <c r="N131" s="252"/>
      <c r="O131" s="252"/>
      <c r="P131" s="252"/>
      <c r="Q131" s="252"/>
      <c r="R131" s="256"/>
      <c r="T131" s="258"/>
      <c r="U131" s="252"/>
      <c r="V131" s="252"/>
      <c r="W131" s="252"/>
      <c r="X131" s="252"/>
      <c r="Y131" s="252"/>
      <c r="Z131" s="252"/>
      <c r="AA131" s="259"/>
      <c r="AT131" s="260" t="s">
        <v>153</v>
      </c>
      <c r="AU131" s="260" t="s">
        <v>98</v>
      </c>
      <c r="AV131" s="257" t="s">
        <v>158</v>
      </c>
      <c r="AW131" s="257" t="s">
        <v>33</v>
      </c>
      <c r="AX131" s="257" t="s">
        <v>20</v>
      </c>
      <c r="AY131" s="260" t="s">
        <v>138</v>
      </c>
    </row>
    <row r="132" spans="2:65" s="145" customFormat="1" ht="20.25" customHeight="1">
      <c r="B132" s="146"/>
      <c r="C132" s="222" t="s">
        <v>25</v>
      </c>
      <c r="D132" s="222" t="s">
        <v>139</v>
      </c>
      <c r="E132" s="223" t="s">
        <v>258</v>
      </c>
      <c r="F132" s="531" t="s">
        <v>259</v>
      </c>
      <c r="G132" s="517"/>
      <c r="H132" s="517"/>
      <c r="I132" s="517"/>
      <c r="J132" s="225" t="s">
        <v>193</v>
      </c>
      <c r="K132" s="226">
        <v>25.54</v>
      </c>
      <c r="L132" s="514"/>
      <c r="M132" s="515"/>
      <c r="N132" s="516">
        <f>ROUND(L132*K132,2)</f>
        <v>0</v>
      </c>
      <c r="O132" s="517"/>
      <c r="P132" s="517"/>
      <c r="Q132" s="517"/>
      <c r="R132" s="149"/>
      <c r="T132" s="227" t="s">
        <v>3</v>
      </c>
      <c r="U132" s="228" t="s">
        <v>42</v>
      </c>
      <c r="V132" s="229">
        <v>0.009</v>
      </c>
      <c r="W132" s="229">
        <f>V132*K132</f>
        <v>0.22985999999999998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136" t="s">
        <v>158</v>
      </c>
      <c r="AT132" s="136" t="s">
        <v>139</v>
      </c>
      <c r="AU132" s="136" t="s">
        <v>98</v>
      </c>
      <c r="AY132" s="136" t="s">
        <v>138</v>
      </c>
      <c r="BE132" s="231">
        <f>IF(U132="základní",N132,0)</f>
        <v>0</v>
      </c>
      <c r="BF132" s="231">
        <f>IF(U132="snížená",N132,0)</f>
        <v>0</v>
      </c>
      <c r="BG132" s="231">
        <f>IF(U132="zákl. přenesená",N132,0)</f>
        <v>0</v>
      </c>
      <c r="BH132" s="231">
        <f>IF(U132="sníž. přenesená",N132,0)</f>
        <v>0</v>
      </c>
      <c r="BI132" s="231">
        <f>IF(U132="nulová",N132,0)</f>
        <v>0</v>
      </c>
      <c r="BJ132" s="136" t="s">
        <v>20</v>
      </c>
      <c r="BK132" s="231">
        <f>ROUND(L132*K132,2)</f>
        <v>0</v>
      </c>
      <c r="BL132" s="136" t="s">
        <v>158</v>
      </c>
      <c r="BM132" s="136" t="s">
        <v>672</v>
      </c>
    </row>
    <row r="133" spans="2:65" s="145" customFormat="1" ht="28.5" customHeight="1">
      <c r="B133" s="146"/>
      <c r="C133" s="222" t="s">
        <v>222</v>
      </c>
      <c r="D133" s="222" t="s">
        <v>139</v>
      </c>
      <c r="E133" s="223" t="s">
        <v>262</v>
      </c>
      <c r="F133" s="531" t="s">
        <v>263</v>
      </c>
      <c r="G133" s="517"/>
      <c r="H133" s="517"/>
      <c r="I133" s="517"/>
      <c r="J133" s="225" t="s">
        <v>264</v>
      </c>
      <c r="K133" s="226">
        <v>40.609</v>
      </c>
      <c r="L133" s="514"/>
      <c r="M133" s="515"/>
      <c r="N133" s="516">
        <f>ROUND(L133*K133,2)</f>
        <v>0</v>
      </c>
      <c r="O133" s="517"/>
      <c r="P133" s="517"/>
      <c r="Q133" s="517"/>
      <c r="R133" s="149"/>
      <c r="T133" s="227" t="s">
        <v>3</v>
      </c>
      <c r="U133" s="228" t="s">
        <v>42</v>
      </c>
      <c r="V133" s="229">
        <v>0</v>
      </c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136" t="s">
        <v>158</v>
      </c>
      <c r="AT133" s="136" t="s">
        <v>139</v>
      </c>
      <c r="AU133" s="136" t="s">
        <v>98</v>
      </c>
      <c r="AY133" s="136" t="s">
        <v>138</v>
      </c>
      <c r="BE133" s="231">
        <f>IF(U133="základní",N133,0)</f>
        <v>0</v>
      </c>
      <c r="BF133" s="231">
        <f>IF(U133="snížená",N133,0)</f>
        <v>0</v>
      </c>
      <c r="BG133" s="231">
        <f>IF(U133="zákl. přenesená",N133,0)</f>
        <v>0</v>
      </c>
      <c r="BH133" s="231">
        <f>IF(U133="sníž. přenesená",N133,0)</f>
        <v>0</v>
      </c>
      <c r="BI133" s="231">
        <f>IF(U133="nulová",N133,0)</f>
        <v>0</v>
      </c>
      <c r="BJ133" s="136" t="s">
        <v>20</v>
      </c>
      <c r="BK133" s="231">
        <f>ROUND(L133*K133,2)</f>
        <v>0</v>
      </c>
      <c r="BL133" s="136" t="s">
        <v>158</v>
      </c>
      <c r="BM133" s="136" t="s">
        <v>673</v>
      </c>
    </row>
    <row r="134" spans="2:65" s="145" customFormat="1" ht="28.5" customHeight="1">
      <c r="B134" s="146"/>
      <c r="C134" s="222" t="s">
        <v>226</v>
      </c>
      <c r="D134" s="222" t="s">
        <v>139</v>
      </c>
      <c r="E134" s="223" t="s">
        <v>267</v>
      </c>
      <c r="F134" s="531" t="s">
        <v>268</v>
      </c>
      <c r="G134" s="517"/>
      <c r="H134" s="517"/>
      <c r="I134" s="517"/>
      <c r="J134" s="225" t="s">
        <v>193</v>
      </c>
      <c r="K134" s="226">
        <v>37.66</v>
      </c>
      <c r="L134" s="514"/>
      <c r="M134" s="515"/>
      <c r="N134" s="516">
        <f>ROUND(L134*K134,2)</f>
        <v>0</v>
      </c>
      <c r="O134" s="517"/>
      <c r="P134" s="517"/>
      <c r="Q134" s="517"/>
      <c r="R134" s="149"/>
      <c r="T134" s="227" t="s">
        <v>3</v>
      </c>
      <c r="U134" s="228" t="s">
        <v>42</v>
      </c>
      <c r="V134" s="229">
        <v>0.299</v>
      </c>
      <c r="W134" s="229">
        <f>V134*K134</f>
        <v>11.26034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136" t="s">
        <v>158</v>
      </c>
      <c r="AT134" s="136" t="s">
        <v>139</v>
      </c>
      <c r="AU134" s="136" t="s">
        <v>98</v>
      </c>
      <c r="AY134" s="136" t="s">
        <v>138</v>
      </c>
      <c r="BE134" s="231">
        <f>IF(U134="základní",N134,0)</f>
        <v>0</v>
      </c>
      <c r="BF134" s="231">
        <f>IF(U134="snížená",N134,0)</f>
        <v>0</v>
      </c>
      <c r="BG134" s="231">
        <f>IF(U134="zákl. přenesená",N134,0)</f>
        <v>0</v>
      </c>
      <c r="BH134" s="231">
        <f>IF(U134="sníž. přenesená",N134,0)</f>
        <v>0</v>
      </c>
      <c r="BI134" s="231">
        <f>IF(U134="nulová",N134,0)</f>
        <v>0</v>
      </c>
      <c r="BJ134" s="136" t="s">
        <v>20</v>
      </c>
      <c r="BK134" s="231">
        <f>ROUND(L134*K134,2)</f>
        <v>0</v>
      </c>
      <c r="BL134" s="136" t="s">
        <v>158</v>
      </c>
      <c r="BM134" s="136" t="s">
        <v>674</v>
      </c>
    </row>
    <row r="135" spans="2:51" s="237" customFormat="1" ht="20.25" customHeight="1">
      <c r="B135" s="232"/>
      <c r="C135" s="233"/>
      <c r="D135" s="233"/>
      <c r="E135" s="234" t="s">
        <v>3</v>
      </c>
      <c r="F135" s="509" t="s">
        <v>675</v>
      </c>
      <c r="G135" s="510"/>
      <c r="H135" s="510"/>
      <c r="I135" s="510"/>
      <c r="J135" s="233"/>
      <c r="K135" s="234" t="s">
        <v>3</v>
      </c>
      <c r="L135" s="233"/>
      <c r="M135" s="233"/>
      <c r="N135" s="233"/>
      <c r="O135" s="233"/>
      <c r="P135" s="233"/>
      <c r="Q135" s="233"/>
      <c r="R135" s="236"/>
      <c r="T135" s="238"/>
      <c r="U135" s="233"/>
      <c r="V135" s="233"/>
      <c r="W135" s="233"/>
      <c r="X135" s="233"/>
      <c r="Y135" s="233"/>
      <c r="Z135" s="233"/>
      <c r="AA135" s="239"/>
      <c r="AT135" s="240" t="s">
        <v>153</v>
      </c>
      <c r="AU135" s="240" t="s">
        <v>98</v>
      </c>
      <c r="AV135" s="237" t="s">
        <v>20</v>
      </c>
      <c r="AW135" s="237" t="s">
        <v>33</v>
      </c>
      <c r="AX135" s="237" t="s">
        <v>77</v>
      </c>
      <c r="AY135" s="240" t="s">
        <v>138</v>
      </c>
    </row>
    <row r="136" spans="2:51" s="247" customFormat="1" ht="20.25" customHeight="1">
      <c r="B136" s="241"/>
      <c r="C136" s="242"/>
      <c r="D136" s="242"/>
      <c r="E136" s="243" t="s">
        <v>3</v>
      </c>
      <c r="F136" s="512" t="s">
        <v>676</v>
      </c>
      <c r="G136" s="513"/>
      <c r="H136" s="513"/>
      <c r="I136" s="513"/>
      <c r="J136" s="242"/>
      <c r="K136" s="245">
        <v>37.66</v>
      </c>
      <c r="L136" s="242"/>
      <c r="M136" s="242"/>
      <c r="N136" s="242"/>
      <c r="O136" s="242"/>
      <c r="P136" s="242"/>
      <c r="Q136" s="242"/>
      <c r="R136" s="246"/>
      <c r="T136" s="248"/>
      <c r="U136" s="242"/>
      <c r="V136" s="242"/>
      <c r="W136" s="242"/>
      <c r="X136" s="242"/>
      <c r="Y136" s="242"/>
      <c r="Z136" s="242"/>
      <c r="AA136" s="249"/>
      <c r="AT136" s="250" t="s">
        <v>153</v>
      </c>
      <c r="AU136" s="250" t="s">
        <v>98</v>
      </c>
      <c r="AV136" s="247" t="s">
        <v>98</v>
      </c>
      <c r="AW136" s="247" t="s">
        <v>33</v>
      </c>
      <c r="AX136" s="247" t="s">
        <v>77</v>
      </c>
      <c r="AY136" s="250" t="s">
        <v>138</v>
      </c>
    </row>
    <row r="137" spans="2:51" s="257" customFormat="1" ht="20.25" customHeight="1">
      <c r="B137" s="251"/>
      <c r="C137" s="252"/>
      <c r="D137" s="252"/>
      <c r="E137" s="253" t="s">
        <v>3</v>
      </c>
      <c r="F137" s="521" t="s">
        <v>157</v>
      </c>
      <c r="G137" s="522"/>
      <c r="H137" s="522"/>
      <c r="I137" s="522"/>
      <c r="J137" s="252"/>
      <c r="K137" s="255">
        <v>37.66</v>
      </c>
      <c r="L137" s="252"/>
      <c r="M137" s="252"/>
      <c r="N137" s="252"/>
      <c r="O137" s="252"/>
      <c r="P137" s="252"/>
      <c r="Q137" s="252"/>
      <c r="R137" s="256"/>
      <c r="T137" s="258"/>
      <c r="U137" s="252"/>
      <c r="V137" s="252"/>
      <c r="W137" s="252"/>
      <c r="X137" s="252"/>
      <c r="Y137" s="252"/>
      <c r="Z137" s="252"/>
      <c r="AA137" s="259"/>
      <c r="AT137" s="260" t="s">
        <v>153</v>
      </c>
      <c r="AU137" s="260" t="s">
        <v>98</v>
      </c>
      <c r="AV137" s="257" t="s">
        <v>158</v>
      </c>
      <c r="AW137" s="257" t="s">
        <v>33</v>
      </c>
      <c r="AX137" s="257" t="s">
        <v>20</v>
      </c>
      <c r="AY137" s="260" t="s">
        <v>138</v>
      </c>
    </row>
    <row r="138" spans="2:65" s="145" customFormat="1" ht="28.5" customHeight="1">
      <c r="B138" s="146"/>
      <c r="C138" s="222" t="s">
        <v>233</v>
      </c>
      <c r="D138" s="222" t="s">
        <v>139</v>
      </c>
      <c r="E138" s="223" t="s">
        <v>677</v>
      </c>
      <c r="F138" s="531" t="s">
        <v>678</v>
      </c>
      <c r="G138" s="517"/>
      <c r="H138" s="517"/>
      <c r="I138" s="517"/>
      <c r="J138" s="225" t="s">
        <v>193</v>
      </c>
      <c r="K138" s="226">
        <v>8.35</v>
      </c>
      <c r="L138" s="514"/>
      <c r="M138" s="515"/>
      <c r="N138" s="516">
        <f>ROUND(L138*K138,2)</f>
        <v>0</v>
      </c>
      <c r="O138" s="517"/>
      <c r="P138" s="517"/>
      <c r="Q138" s="517"/>
      <c r="R138" s="149"/>
      <c r="T138" s="227" t="s">
        <v>3</v>
      </c>
      <c r="U138" s="228" t="s">
        <v>42</v>
      </c>
      <c r="V138" s="229">
        <v>0.286</v>
      </c>
      <c r="W138" s="229">
        <f>V138*K138</f>
        <v>2.3880999999999997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136" t="s">
        <v>158</v>
      </c>
      <c r="AT138" s="136" t="s">
        <v>139</v>
      </c>
      <c r="AU138" s="136" t="s">
        <v>98</v>
      </c>
      <c r="AY138" s="136" t="s">
        <v>138</v>
      </c>
      <c r="BE138" s="231">
        <f>IF(U138="základní",N138,0)</f>
        <v>0</v>
      </c>
      <c r="BF138" s="231">
        <f>IF(U138="snížená",N138,0)</f>
        <v>0</v>
      </c>
      <c r="BG138" s="231">
        <f>IF(U138="zákl. přenesená",N138,0)</f>
        <v>0</v>
      </c>
      <c r="BH138" s="231">
        <f>IF(U138="sníž. přenesená",N138,0)</f>
        <v>0</v>
      </c>
      <c r="BI138" s="231">
        <f>IF(U138="nulová",N138,0)</f>
        <v>0</v>
      </c>
      <c r="BJ138" s="136" t="s">
        <v>20</v>
      </c>
      <c r="BK138" s="231">
        <f>ROUND(L138*K138,2)</f>
        <v>0</v>
      </c>
      <c r="BL138" s="136" t="s">
        <v>158</v>
      </c>
      <c r="BM138" s="136" t="s">
        <v>679</v>
      </c>
    </row>
    <row r="139" spans="2:51" s="247" customFormat="1" ht="20.25" customHeight="1">
      <c r="B139" s="241"/>
      <c r="C139" s="242"/>
      <c r="D139" s="242"/>
      <c r="E139" s="243" t="s">
        <v>3</v>
      </c>
      <c r="F139" s="559" t="s">
        <v>680</v>
      </c>
      <c r="G139" s="513"/>
      <c r="H139" s="513"/>
      <c r="I139" s="513"/>
      <c r="J139" s="242"/>
      <c r="K139" s="245">
        <v>8.35</v>
      </c>
      <c r="L139" s="242"/>
      <c r="M139" s="242"/>
      <c r="N139" s="242"/>
      <c r="O139" s="242"/>
      <c r="P139" s="242"/>
      <c r="Q139" s="242"/>
      <c r="R139" s="246"/>
      <c r="T139" s="248"/>
      <c r="U139" s="242"/>
      <c r="V139" s="242"/>
      <c r="W139" s="242"/>
      <c r="X139" s="242"/>
      <c r="Y139" s="242"/>
      <c r="Z139" s="242"/>
      <c r="AA139" s="249"/>
      <c r="AT139" s="250" t="s">
        <v>153</v>
      </c>
      <c r="AU139" s="250" t="s">
        <v>98</v>
      </c>
      <c r="AV139" s="247" t="s">
        <v>98</v>
      </c>
      <c r="AW139" s="247" t="s">
        <v>33</v>
      </c>
      <c r="AX139" s="247" t="s">
        <v>77</v>
      </c>
      <c r="AY139" s="250" t="s">
        <v>138</v>
      </c>
    </row>
    <row r="140" spans="2:51" s="257" customFormat="1" ht="20.25" customHeight="1">
      <c r="B140" s="251"/>
      <c r="C140" s="252"/>
      <c r="D140" s="252"/>
      <c r="E140" s="253" t="s">
        <v>3</v>
      </c>
      <c r="F140" s="521" t="s">
        <v>157</v>
      </c>
      <c r="G140" s="522"/>
      <c r="H140" s="522"/>
      <c r="I140" s="522"/>
      <c r="J140" s="252"/>
      <c r="K140" s="255">
        <v>8.35</v>
      </c>
      <c r="L140" s="252"/>
      <c r="M140" s="252"/>
      <c r="N140" s="252"/>
      <c r="O140" s="252"/>
      <c r="P140" s="252"/>
      <c r="Q140" s="252"/>
      <c r="R140" s="256"/>
      <c r="T140" s="258"/>
      <c r="U140" s="252"/>
      <c r="V140" s="252"/>
      <c r="W140" s="252"/>
      <c r="X140" s="252"/>
      <c r="Y140" s="252"/>
      <c r="Z140" s="252"/>
      <c r="AA140" s="259"/>
      <c r="AT140" s="260" t="s">
        <v>153</v>
      </c>
      <c r="AU140" s="260" t="s">
        <v>98</v>
      </c>
      <c r="AV140" s="257" t="s">
        <v>158</v>
      </c>
      <c r="AW140" s="257" t="s">
        <v>33</v>
      </c>
      <c r="AX140" s="257" t="s">
        <v>20</v>
      </c>
      <c r="AY140" s="260" t="s">
        <v>138</v>
      </c>
    </row>
    <row r="141" spans="2:65" s="145" customFormat="1" ht="20.25" customHeight="1">
      <c r="B141" s="146"/>
      <c r="C141" s="261" t="s">
        <v>240</v>
      </c>
      <c r="D141" s="261" t="s">
        <v>277</v>
      </c>
      <c r="E141" s="262" t="s">
        <v>681</v>
      </c>
      <c r="F141" s="561" t="s">
        <v>682</v>
      </c>
      <c r="G141" s="562"/>
      <c r="H141" s="562"/>
      <c r="I141" s="562"/>
      <c r="J141" s="263" t="s">
        <v>264</v>
      </c>
      <c r="K141" s="264">
        <v>16.7</v>
      </c>
      <c r="L141" s="563"/>
      <c r="M141" s="564"/>
      <c r="N141" s="560">
        <f>ROUND(L141*K141,2)</f>
        <v>0</v>
      </c>
      <c r="O141" s="517"/>
      <c r="P141" s="517"/>
      <c r="Q141" s="517"/>
      <c r="R141" s="149"/>
      <c r="T141" s="227" t="s">
        <v>3</v>
      </c>
      <c r="U141" s="228" t="s">
        <v>42</v>
      </c>
      <c r="V141" s="229">
        <v>0</v>
      </c>
      <c r="W141" s="229">
        <f>V141*K141</f>
        <v>0</v>
      </c>
      <c r="X141" s="229">
        <v>1</v>
      </c>
      <c r="Y141" s="229">
        <f>X141*K141</f>
        <v>16.7</v>
      </c>
      <c r="Z141" s="229">
        <v>0</v>
      </c>
      <c r="AA141" s="230">
        <f>Z141*K141</f>
        <v>0</v>
      </c>
      <c r="AR141" s="136" t="s">
        <v>209</v>
      </c>
      <c r="AT141" s="136" t="s">
        <v>277</v>
      </c>
      <c r="AU141" s="136" t="s">
        <v>98</v>
      </c>
      <c r="AY141" s="136" t="s">
        <v>138</v>
      </c>
      <c r="BE141" s="231">
        <f>IF(U141="základní",N141,0)</f>
        <v>0</v>
      </c>
      <c r="BF141" s="231">
        <f>IF(U141="snížená",N141,0)</f>
        <v>0</v>
      </c>
      <c r="BG141" s="231">
        <f>IF(U141="zákl. přenesená",N141,0)</f>
        <v>0</v>
      </c>
      <c r="BH141" s="231">
        <f>IF(U141="sníž. přenesená",N141,0)</f>
        <v>0</v>
      </c>
      <c r="BI141" s="231">
        <f>IF(U141="nulová",N141,0)</f>
        <v>0</v>
      </c>
      <c r="BJ141" s="136" t="s">
        <v>20</v>
      </c>
      <c r="BK141" s="231">
        <f>ROUND(L141*K141,2)</f>
        <v>0</v>
      </c>
      <c r="BL141" s="136" t="s">
        <v>158</v>
      </c>
      <c r="BM141" s="136" t="s">
        <v>683</v>
      </c>
    </row>
    <row r="142" spans="2:63" s="214" customFormat="1" ht="29.25" customHeight="1">
      <c r="B142" s="210"/>
      <c r="C142" s="211"/>
      <c r="D142" s="221" t="s">
        <v>164</v>
      </c>
      <c r="E142" s="221"/>
      <c r="F142" s="221"/>
      <c r="G142" s="221"/>
      <c r="H142" s="221"/>
      <c r="I142" s="221"/>
      <c r="J142" s="221"/>
      <c r="K142" s="221"/>
      <c r="L142" s="221"/>
      <c r="M142" s="221"/>
      <c r="N142" s="529">
        <f>BK142</f>
        <v>0</v>
      </c>
      <c r="O142" s="530"/>
      <c r="P142" s="530"/>
      <c r="Q142" s="530"/>
      <c r="R142" s="213"/>
      <c r="T142" s="215"/>
      <c r="U142" s="211"/>
      <c r="V142" s="211"/>
      <c r="W142" s="216">
        <f>W143</f>
        <v>10.075050000000001</v>
      </c>
      <c r="X142" s="211"/>
      <c r="Y142" s="216">
        <f>Y143</f>
        <v>0</v>
      </c>
      <c r="Z142" s="211"/>
      <c r="AA142" s="217">
        <f>AA143</f>
        <v>0</v>
      </c>
      <c r="AR142" s="218" t="s">
        <v>20</v>
      </c>
      <c r="AT142" s="219" t="s">
        <v>76</v>
      </c>
      <c r="AU142" s="219" t="s">
        <v>20</v>
      </c>
      <c r="AY142" s="218" t="s">
        <v>138</v>
      </c>
      <c r="BK142" s="220">
        <f>BK143</f>
        <v>0</v>
      </c>
    </row>
    <row r="143" spans="2:65" s="145" customFormat="1" ht="28.5" customHeight="1">
      <c r="B143" s="146"/>
      <c r="C143" s="222" t="s">
        <v>9</v>
      </c>
      <c r="D143" s="222" t="s">
        <v>139</v>
      </c>
      <c r="E143" s="223" t="s">
        <v>684</v>
      </c>
      <c r="F143" s="531" t="s">
        <v>685</v>
      </c>
      <c r="G143" s="517"/>
      <c r="H143" s="517"/>
      <c r="I143" s="517"/>
      <c r="J143" s="225" t="s">
        <v>193</v>
      </c>
      <c r="K143" s="226">
        <v>7.65</v>
      </c>
      <c r="L143" s="514"/>
      <c r="M143" s="515"/>
      <c r="N143" s="516">
        <f>ROUND(L143*K143,2)</f>
        <v>0</v>
      </c>
      <c r="O143" s="517"/>
      <c r="P143" s="517"/>
      <c r="Q143" s="517"/>
      <c r="R143" s="149"/>
      <c r="T143" s="227" t="s">
        <v>3</v>
      </c>
      <c r="U143" s="228" t="s">
        <v>42</v>
      </c>
      <c r="V143" s="229">
        <v>1.317</v>
      </c>
      <c r="W143" s="229">
        <f>V143*K143</f>
        <v>10.075050000000001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136" t="s">
        <v>158</v>
      </c>
      <c r="AT143" s="136" t="s">
        <v>139</v>
      </c>
      <c r="AU143" s="136" t="s">
        <v>98</v>
      </c>
      <c r="AY143" s="136" t="s">
        <v>138</v>
      </c>
      <c r="BE143" s="231">
        <f>IF(U143="základní",N143,0)</f>
        <v>0</v>
      </c>
      <c r="BF143" s="231">
        <f>IF(U143="snížená",N143,0)</f>
        <v>0</v>
      </c>
      <c r="BG143" s="231">
        <f>IF(U143="zákl. přenesená",N143,0)</f>
        <v>0</v>
      </c>
      <c r="BH143" s="231">
        <f>IF(U143="sníž. přenesená",N143,0)</f>
        <v>0</v>
      </c>
      <c r="BI143" s="231">
        <f>IF(U143="nulová",N143,0)</f>
        <v>0</v>
      </c>
      <c r="BJ143" s="136" t="s">
        <v>20</v>
      </c>
      <c r="BK143" s="231">
        <f>ROUND(L143*K143,2)</f>
        <v>0</v>
      </c>
      <c r="BL143" s="136" t="s">
        <v>158</v>
      </c>
      <c r="BM143" s="136" t="s">
        <v>686</v>
      </c>
    </row>
    <row r="144" spans="2:63" s="214" customFormat="1" ht="29.25" customHeight="1">
      <c r="B144" s="210"/>
      <c r="C144" s="211"/>
      <c r="D144" s="221" t="s">
        <v>166</v>
      </c>
      <c r="E144" s="221"/>
      <c r="F144" s="221"/>
      <c r="G144" s="221"/>
      <c r="H144" s="221"/>
      <c r="I144" s="221"/>
      <c r="J144" s="221"/>
      <c r="K144" s="221"/>
      <c r="L144" s="221"/>
      <c r="M144" s="221"/>
      <c r="N144" s="529">
        <f>BK144</f>
        <v>0</v>
      </c>
      <c r="O144" s="530"/>
      <c r="P144" s="530"/>
      <c r="Q144" s="530"/>
      <c r="R144" s="213"/>
      <c r="T144" s="215"/>
      <c r="U144" s="211"/>
      <c r="V144" s="211"/>
      <c r="W144" s="216">
        <f>SUM(W145:W176)</f>
        <v>109.61500000000001</v>
      </c>
      <c r="X144" s="211"/>
      <c r="Y144" s="216">
        <f>SUM(Y145:Y176)</f>
        <v>2.654984</v>
      </c>
      <c r="Z144" s="211"/>
      <c r="AA144" s="217">
        <f>SUM(AA145:AA176)</f>
        <v>1.53</v>
      </c>
      <c r="AR144" s="218" t="s">
        <v>20</v>
      </c>
      <c r="AT144" s="219" t="s">
        <v>76</v>
      </c>
      <c r="AU144" s="219" t="s">
        <v>20</v>
      </c>
      <c r="AY144" s="218" t="s">
        <v>138</v>
      </c>
      <c r="BK144" s="220">
        <f>SUM(BK145:BK176)</f>
        <v>0</v>
      </c>
    </row>
    <row r="145" spans="2:65" s="145" customFormat="1" ht="28.5" customHeight="1">
      <c r="B145" s="146"/>
      <c r="C145" s="222" t="s">
        <v>247</v>
      </c>
      <c r="D145" s="222" t="s">
        <v>139</v>
      </c>
      <c r="E145" s="223" t="s">
        <v>687</v>
      </c>
      <c r="F145" s="531" t="s">
        <v>688</v>
      </c>
      <c r="G145" s="517"/>
      <c r="H145" s="517"/>
      <c r="I145" s="517"/>
      <c r="J145" s="225" t="s">
        <v>189</v>
      </c>
      <c r="K145" s="226">
        <v>51</v>
      </c>
      <c r="L145" s="514"/>
      <c r="M145" s="515"/>
      <c r="N145" s="516">
        <f aca="true" t="shared" si="10" ref="N145:N176">ROUND(L145*K145,2)</f>
        <v>0</v>
      </c>
      <c r="O145" s="517"/>
      <c r="P145" s="517"/>
      <c r="Q145" s="517"/>
      <c r="R145" s="149"/>
      <c r="T145" s="227" t="s">
        <v>3</v>
      </c>
      <c r="U145" s="228" t="s">
        <v>42</v>
      </c>
      <c r="V145" s="229">
        <v>0.448</v>
      </c>
      <c r="W145" s="229">
        <f aca="true" t="shared" si="11" ref="W145:W176">V145*K145</f>
        <v>22.848</v>
      </c>
      <c r="X145" s="229">
        <v>0</v>
      </c>
      <c r="Y145" s="229">
        <f aca="true" t="shared" si="12" ref="Y145:Y176">X145*K145</f>
        <v>0</v>
      </c>
      <c r="Z145" s="229">
        <v>0.03</v>
      </c>
      <c r="AA145" s="230">
        <f aca="true" t="shared" si="13" ref="AA145:AA176">Z145*K145</f>
        <v>1.53</v>
      </c>
      <c r="AR145" s="136" t="s">
        <v>158</v>
      </c>
      <c r="AT145" s="136" t="s">
        <v>139</v>
      </c>
      <c r="AU145" s="136" t="s">
        <v>98</v>
      </c>
      <c r="AY145" s="136" t="s">
        <v>138</v>
      </c>
      <c r="BE145" s="231">
        <f aca="true" t="shared" si="14" ref="BE145:BE176">IF(U145="základní",N145,0)</f>
        <v>0</v>
      </c>
      <c r="BF145" s="231">
        <f aca="true" t="shared" si="15" ref="BF145:BF176">IF(U145="snížená",N145,0)</f>
        <v>0</v>
      </c>
      <c r="BG145" s="231">
        <f aca="true" t="shared" si="16" ref="BG145:BG176">IF(U145="zákl. přenesená",N145,0)</f>
        <v>0</v>
      </c>
      <c r="BH145" s="231">
        <f aca="true" t="shared" si="17" ref="BH145:BH176">IF(U145="sníž. přenesená",N145,0)</f>
        <v>0</v>
      </c>
      <c r="BI145" s="231">
        <f aca="true" t="shared" si="18" ref="BI145:BI176">IF(U145="nulová",N145,0)</f>
        <v>0</v>
      </c>
      <c r="BJ145" s="136" t="s">
        <v>20</v>
      </c>
      <c r="BK145" s="231">
        <f aca="true" t="shared" si="19" ref="BK145:BK176">ROUND(L145*K145,2)</f>
        <v>0</v>
      </c>
      <c r="BL145" s="136" t="s">
        <v>158</v>
      </c>
      <c r="BM145" s="136" t="s">
        <v>689</v>
      </c>
    </row>
    <row r="146" spans="2:65" s="145" customFormat="1" ht="28.5" customHeight="1">
      <c r="B146" s="146"/>
      <c r="C146" s="222" t="s">
        <v>249</v>
      </c>
      <c r="D146" s="222" t="s">
        <v>139</v>
      </c>
      <c r="E146" s="223" t="s">
        <v>690</v>
      </c>
      <c r="F146" s="531" t="s">
        <v>691</v>
      </c>
      <c r="G146" s="517"/>
      <c r="H146" s="517"/>
      <c r="I146" s="517"/>
      <c r="J146" s="225" t="s">
        <v>427</v>
      </c>
      <c r="K146" s="226">
        <v>14</v>
      </c>
      <c r="L146" s="514"/>
      <c r="M146" s="515"/>
      <c r="N146" s="516">
        <f t="shared" si="10"/>
        <v>0</v>
      </c>
      <c r="O146" s="517"/>
      <c r="P146" s="517"/>
      <c r="Q146" s="517"/>
      <c r="R146" s="149"/>
      <c r="T146" s="227" t="s">
        <v>3</v>
      </c>
      <c r="U146" s="228" t="s">
        <v>42</v>
      </c>
      <c r="V146" s="229">
        <v>1.24</v>
      </c>
      <c r="W146" s="229">
        <f t="shared" si="11"/>
        <v>17.36</v>
      </c>
      <c r="X146" s="229">
        <v>0.00244</v>
      </c>
      <c r="Y146" s="229">
        <f t="shared" si="12"/>
        <v>0.034159999999999996</v>
      </c>
      <c r="Z146" s="229">
        <v>0</v>
      </c>
      <c r="AA146" s="230">
        <f t="shared" si="13"/>
        <v>0</v>
      </c>
      <c r="AR146" s="136" t="s">
        <v>158</v>
      </c>
      <c r="AT146" s="136" t="s">
        <v>139</v>
      </c>
      <c r="AU146" s="136" t="s">
        <v>98</v>
      </c>
      <c r="AY146" s="136" t="s">
        <v>138</v>
      </c>
      <c r="BE146" s="231">
        <f t="shared" si="14"/>
        <v>0</v>
      </c>
      <c r="BF146" s="231">
        <f t="shared" si="15"/>
        <v>0</v>
      </c>
      <c r="BG146" s="231">
        <f t="shared" si="16"/>
        <v>0</v>
      </c>
      <c r="BH146" s="231">
        <f t="shared" si="17"/>
        <v>0</v>
      </c>
      <c r="BI146" s="231">
        <f t="shared" si="18"/>
        <v>0</v>
      </c>
      <c r="BJ146" s="136" t="s">
        <v>20</v>
      </c>
      <c r="BK146" s="231">
        <f t="shared" si="19"/>
        <v>0</v>
      </c>
      <c r="BL146" s="136" t="s">
        <v>158</v>
      </c>
      <c r="BM146" s="136" t="s">
        <v>692</v>
      </c>
    </row>
    <row r="147" spans="2:65" s="145" customFormat="1" ht="20.25" customHeight="1">
      <c r="B147" s="146"/>
      <c r="C147" s="261" t="s">
        <v>257</v>
      </c>
      <c r="D147" s="261" t="s">
        <v>277</v>
      </c>
      <c r="E147" s="262" t="s">
        <v>693</v>
      </c>
      <c r="F147" s="561" t="s">
        <v>694</v>
      </c>
      <c r="G147" s="562"/>
      <c r="H147" s="562"/>
      <c r="I147" s="562"/>
      <c r="J147" s="263" t="s">
        <v>427</v>
      </c>
      <c r="K147" s="264">
        <v>1</v>
      </c>
      <c r="L147" s="563"/>
      <c r="M147" s="564"/>
      <c r="N147" s="560">
        <f t="shared" si="10"/>
        <v>0</v>
      </c>
      <c r="O147" s="517"/>
      <c r="P147" s="517"/>
      <c r="Q147" s="517"/>
      <c r="R147" s="149"/>
      <c r="T147" s="227" t="s">
        <v>3</v>
      </c>
      <c r="U147" s="228" t="s">
        <v>42</v>
      </c>
      <c r="V147" s="229">
        <v>0</v>
      </c>
      <c r="W147" s="229">
        <f t="shared" si="11"/>
        <v>0</v>
      </c>
      <c r="X147" s="229">
        <v>0.0168</v>
      </c>
      <c r="Y147" s="229">
        <f t="shared" si="12"/>
        <v>0.0168</v>
      </c>
      <c r="Z147" s="229">
        <v>0</v>
      </c>
      <c r="AA147" s="230">
        <f t="shared" si="13"/>
        <v>0</v>
      </c>
      <c r="AR147" s="136" t="s">
        <v>209</v>
      </c>
      <c r="AT147" s="136" t="s">
        <v>277</v>
      </c>
      <c r="AU147" s="136" t="s">
        <v>98</v>
      </c>
      <c r="AY147" s="136" t="s">
        <v>138</v>
      </c>
      <c r="BE147" s="231">
        <f t="shared" si="14"/>
        <v>0</v>
      </c>
      <c r="BF147" s="231">
        <f t="shared" si="15"/>
        <v>0</v>
      </c>
      <c r="BG147" s="231">
        <f t="shared" si="16"/>
        <v>0</v>
      </c>
      <c r="BH147" s="231">
        <f t="shared" si="17"/>
        <v>0</v>
      </c>
      <c r="BI147" s="231">
        <f t="shared" si="18"/>
        <v>0</v>
      </c>
      <c r="BJ147" s="136" t="s">
        <v>20</v>
      </c>
      <c r="BK147" s="231">
        <f t="shared" si="19"/>
        <v>0</v>
      </c>
      <c r="BL147" s="136" t="s">
        <v>158</v>
      </c>
      <c r="BM147" s="136" t="s">
        <v>695</v>
      </c>
    </row>
    <row r="148" spans="2:65" s="145" customFormat="1" ht="20.25" customHeight="1">
      <c r="B148" s="146"/>
      <c r="C148" s="261" t="s">
        <v>261</v>
      </c>
      <c r="D148" s="261" t="s">
        <v>277</v>
      </c>
      <c r="E148" s="262" t="s">
        <v>696</v>
      </c>
      <c r="F148" s="561" t="s">
        <v>697</v>
      </c>
      <c r="G148" s="562"/>
      <c r="H148" s="562"/>
      <c r="I148" s="562"/>
      <c r="J148" s="263" t="s">
        <v>427</v>
      </c>
      <c r="K148" s="264">
        <v>3</v>
      </c>
      <c r="L148" s="563"/>
      <c r="M148" s="564"/>
      <c r="N148" s="560">
        <f t="shared" si="10"/>
        <v>0</v>
      </c>
      <c r="O148" s="517"/>
      <c r="P148" s="517"/>
      <c r="Q148" s="517"/>
      <c r="R148" s="149"/>
      <c r="T148" s="227" t="s">
        <v>3</v>
      </c>
      <c r="U148" s="228" t="s">
        <v>42</v>
      </c>
      <c r="V148" s="229">
        <v>0</v>
      </c>
      <c r="W148" s="229">
        <f t="shared" si="11"/>
        <v>0</v>
      </c>
      <c r="X148" s="229">
        <v>0.017</v>
      </c>
      <c r="Y148" s="229">
        <f t="shared" si="12"/>
        <v>0.051000000000000004</v>
      </c>
      <c r="Z148" s="229">
        <v>0</v>
      </c>
      <c r="AA148" s="230">
        <f t="shared" si="13"/>
        <v>0</v>
      </c>
      <c r="AR148" s="136" t="s">
        <v>209</v>
      </c>
      <c r="AT148" s="136" t="s">
        <v>277</v>
      </c>
      <c r="AU148" s="136" t="s">
        <v>98</v>
      </c>
      <c r="AY148" s="136" t="s">
        <v>138</v>
      </c>
      <c r="BE148" s="231">
        <f t="shared" si="14"/>
        <v>0</v>
      </c>
      <c r="BF148" s="231">
        <f t="shared" si="15"/>
        <v>0</v>
      </c>
      <c r="BG148" s="231">
        <f t="shared" si="16"/>
        <v>0</v>
      </c>
      <c r="BH148" s="231">
        <f t="shared" si="17"/>
        <v>0</v>
      </c>
      <c r="BI148" s="231">
        <f t="shared" si="18"/>
        <v>0</v>
      </c>
      <c r="BJ148" s="136" t="s">
        <v>20</v>
      </c>
      <c r="BK148" s="231">
        <f t="shared" si="19"/>
        <v>0</v>
      </c>
      <c r="BL148" s="136" t="s">
        <v>158</v>
      </c>
      <c r="BM148" s="136" t="s">
        <v>698</v>
      </c>
    </row>
    <row r="149" spans="2:65" s="145" customFormat="1" ht="20.25" customHeight="1">
      <c r="B149" s="146"/>
      <c r="C149" s="261" t="s">
        <v>266</v>
      </c>
      <c r="D149" s="261" t="s">
        <v>277</v>
      </c>
      <c r="E149" s="262" t="s">
        <v>699</v>
      </c>
      <c r="F149" s="561" t="s">
        <v>700</v>
      </c>
      <c r="G149" s="562"/>
      <c r="H149" s="562"/>
      <c r="I149" s="562"/>
      <c r="J149" s="263" t="s">
        <v>427</v>
      </c>
      <c r="K149" s="264">
        <v>1</v>
      </c>
      <c r="L149" s="563"/>
      <c r="M149" s="564"/>
      <c r="N149" s="560">
        <f t="shared" si="10"/>
        <v>0</v>
      </c>
      <c r="O149" s="517"/>
      <c r="P149" s="517"/>
      <c r="Q149" s="517"/>
      <c r="R149" s="149"/>
      <c r="T149" s="227" t="s">
        <v>3</v>
      </c>
      <c r="U149" s="228" t="s">
        <v>42</v>
      </c>
      <c r="V149" s="229">
        <v>0</v>
      </c>
      <c r="W149" s="229">
        <f t="shared" si="11"/>
        <v>0</v>
      </c>
      <c r="X149" s="229">
        <v>0.00029</v>
      </c>
      <c r="Y149" s="229">
        <f t="shared" si="12"/>
        <v>0.00029</v>
      </c>
      <c r="Z149" s="229">
        <v>0</v>
      </c>
      <c r="AA149" s="230">
        <f t="shared" si="13"/>
        <v>0</v>
      </c>
      <c r="AR149" s="136" t="s">
        <v>209</v>
      </c>
      <c r="AT149" s="136" t="s">
        <v>277</v>
      </c>
      <c r="AU149" s="136" t="s">
        <v>98</v>
      </c>
      <c r="AY149" s="136" t="s">
        <v>138</v>
      </c>
      <c r="BE149" s="231">
        <f t="shared" si="14"/>
        <v>0</v>
      </c>
      <c r="BF149" s="231">
        <f t="shared" si="15"/>
        <v>0</v>
      </c>
      <c r="BG149" s="231">
        <f t="shared" si="16"/>
        <v>0</v>
      </c>
      <c r="BH149" s="231">
        <f t="shared" si="17"/>
        <v>0</v>
      </c>
      <c r="BI149" s="231">
        <f t="shared" si="18"/>
        <v>0</v>
      </c>
      <c r="BJ149" s="136" t="s">
        <v>20</v>
      </c>
      <c r="BK149" s="231">
        <f t="shared" si="19"/>
        <v>0</v>
      </c>
      <c r="BL149" s="136" t="s">
        <v>158</v>
      </c>
      <c r="BM149" s="136" t="s">
        <v>701</v>
      </c>
    </row>
    <row r="150" spans="2:65" s="145" customFormat="1" ht="20.25" customHeight="1">
      <c r="B150" s="146"/>
      <c r="C150" s="261" t="s">
        <v>8</v>
      </c>
      <c r="D150" s="261" t="s">
        <v>277</v>
      </c>
      <c r="E150" s="262" t="s">
        <v>702</v>
      </c>
      <c r="F150" s="561" t="s">
        <v>703</v>
      </c>
      <c r="G150" s="562"/>
      <c r="H150" s="562"/>
      <c r="I150" s="562"/>
      <c r="J150" s="263" t="s">
        <v>427</v>
      </c>
      <c r="K150" s="264">
        <v>1</v>
      </c>
      <c r="L150" s="563"/>
      <c r="M150" s="564"/>
      <c r="N150" s="560">
        <f t="shared" si="10"/>
        <v>0</v>
      </c>
      <c r="O150" s="517"/>
      <c r="P150" s="517"/>
      <c r="Q150" s="517"/>
      <c r="R150" s="149"/>
      <c r="T150" s="227" t="s">
        <v>3</v>
      </c>
      <c r="U150" s="228" t="s">
        <v>42</v>
      </c>
      <c r="V150" s="229">
        <v>0</v>
      </c>
      <c r="W150" s="229">
        <f t="shared" si="11"/>
        <v>0</v>
      </c>
      <c r="X150" s="229">
        <v>0</v>
      </c>
      <c r="Y150" s="229">
        <f t="shared" si="12"/>
        <v>0</v>
      </c>
      <c r="Z150" s="229">
        <v>0</v>
      </c>
      <c r="AA150" s="230">
        <f t="shared" si="13"/>
        <v>0</v>
      </c>
      <c r="AR150" s="136" t="s">
        <v>209</v>
      </c>
      <c r="AT150" s="136" t="s">
        <v>277</v>
      </c>
      <c r="AU150" s="136" t="s">
        <v>98</v>
      </c>
      <c r="AY150" s="136" t="s">
        <v>138</v>
      </c>
      <c r="BE150" s="231">
        <f t="shared" si="14"/>
        <v>0</v>
      </c>
      <c r="BF150" s="231">
        <f t="shared" si="15"/>
        <v>0</v>
      </c>
      <c r="BG150" s="231">
        <f t="shared" si="16"/>
        <v>0</v>
      </c>
      <c r="BH150" s="231">
        <f t="shared" si="17"/>
        <v>0</v>
      </c>
      <c r="BI150" s="231">
        <f t="shared" si="18"/>
        <v>0</v>
      </c>
      <c r="BJ150" s="136" t="s">
        <v>20</v>
      </c>
      <c r="BK150" s="231">
        <f t="shared" si="19"/>
        <v>0</v>
      </c>
      <c r="BL150" s="136" t="s">
        <v>158</v>
      </c>
      <c r="BM150" s="136" t="s">
        <v>704</v>
      </c>
    </row>
    <row r="151" spans="2:65" s="145" customFormat="1" ht="28.5" customHeight="1">
      <c r="B151" s="146"/>
      <c r="C151" s="261" t="s">
        <v>276</v>
      </c>
      <c r="D151" s="261" t="s">
        <v>277</v>
      </c>
      <c r="E151" s="262" t="s">
        <v>705</v>
      </c>
      <c r="F151" s="561" t="s">
        <v>706</v>
      </c>
      <c r="G151" s="562"/>
      <c r="H151" s="562"/>
      <c r="I151" s="562"/>
      <c r="J151" s="263" t="s">
        <v>427</v>
      </c>
      <c r="K151" s="264">
        <v>5</v>
      </c>
      <c r="L151" s="563"/>
      <c r="M151" s="564"/>
      <c r="N151" s="560">
        <f t="shared" si="10"/>
        <v>0</v>
      </c>
      <c r="O151" s="517"/>
      <c r="P151" s="517"/>
      <c r="Q151" s="517"/>
      <c r="R151" s="149"/>
      <c r="T151" s="227" t="s">
        <v>3</v>
      </c>
      <c r="U151" s="228" t="s">
        <v>42</v>
      </c>
      <c r="V151" s="229">
        <v>0</v>
      </c>
      <c r="W151" s="229">
        <f t="shared" si="11"/>
        <v>0</v>
      </c>
      <c r="X151" s="229">
        <v>0</v>
      </c>
      <c r="Y151" s="229">
        <f t="shared" si="12"/>
        <v>0</v>
      </c>
      <c r="Z151" s="229">
        <v>0</v>
      </c>
      <c r="AA151" s="230">
        <f t="shared" si="13"/>
        <v>0</v>
      </c>
      <c r="AR151" s="136" t="s">
        <v>209</v>
      </c>
      <c r="AT151" s="136" t="s">
        <v>277</v>
      </c>
      <c r="AU151" s="136" t="s">
        <v>98</v>
      </c>
      <c r="AY151" s="136" t="s">
        <v>138</v>
      </c>
      <c r="BE151" s="231">
        <f t="shared" si="14"/>
        <v>0</v>
      </c>
      <c r="BF151" s="231">
        <f t="shared" si="15"/>
        <v>0</v>
      </c>
      <c r="BG151" s="231">
        <f t="shared" si="16"/>
        <v>0</v>
      </c>
      <c r="BH151" s="231">
        <f t="shared" si="17"/>
        <v>0</v>
      </c>
      <c r="BI151" s="231">
        <f t="shared" si="18"/>
        <v>0</v>
      </c>
      <c r="BJ151" s="136" t="s">
        <v>20</v>
      </c>
      <c r="BK151" s="231">
        <f t="shared" si="19"/>
        <v>0</v>
      </c>
      <c r="BL151" s="136" t="s">
        <v>158</v>
      </c>
      <c r="BM151" s="136" t="s">
        <v>707</v>
      </c>
    </row>
    <row r="152" spans="2:65" s="145" customFormat="1" ht="28.5" customHeight="1">
      <c r="B152" s="146"/>
      <c r="C152" s="261" t="s">
        <v>282</v>
      </c>
      <c r="D152" s="261" t="s">
        <v>277</v>
      </c>
      <c r="E152" s="262" t="s">
        <v>708</v>
      </c>
      <c r="F152" s="561" t="s">
        <v>709</v>
      </c>
      <c r="G152" s="562"/>
      <c r="H152" s="562"/>
      <c r="I152" s="562"/>
      <c r="J152" s="263" t="s">
        <v>427</v>
      </c>
      <c r="K152" s="264">
        <v>3</v>
      </c>
      <c r="L152" s="563"/>
      <c r="M152" s="564"/>
      <c r="N152" s="560">
        <f t="shared" si="10"/>
        <v>0</v>
      </c>
      <c r="O152" s="517"/>
      <c r="P152" s="517"/>
      <c r="Q152" s="517"/>
      <c r="R152" s="149"/>
      <c r="T152" s="227" t="s">
        <v>3</v>
      </c>
      <c r="U152" s="228" t="s">
        <v>42</v>
      </c>
      <c r="V152" s="229">
        <v>0</v>
      </c>
      <c r="W152" s="229">
        <f t="shared" si="11"/>
        <v>0</v>
      </c>
      <c r="X152" s="229">
        <v>0</v>
      </c>
      <c r="Y152" s="229">
        <f t="shared" si="12"/>
        <v>0</v>
      </c>
      <c r="Z152" s="229">
        <v>0</v>
      </c>
      <c r="AA152" s="230">
        <f t="shared" si="13"/>
        <v>0</v>
      </c>
      <c r="AR152" s="136" t="s">
        <v>209</v>
      </c>
      <c r="AT152" s="136" t="s">
        <v>277</v>
      </c>
      <c r="AU152" s="136" t="s">
        <v>98</v>
      </c>
      <c r="AY152" s="136" t="s">
        <v>138</v>
      </c>
      <c r="BE152" s="231">
        <f t="shared" si="14"/>
        <v>0</v>
      </c>
      <c r="BF152" s="231">
        <f t="shared" si="15"/>
        <v>0</v>
      </c>
      <c r="BG152" s="231">
        <f t="shared" si="16"/>
        <v>0</v>
      </c>
      <c r="BH152" s="231">
        <f t="shared" si="17"/>
        <v>0</v>
      </c>
      <c r="BI152" s="231">
        <f t="shared" si="18"/>
        <v>0</v>
      </c>
      <c r="BJ152" s="136" t="s">
        <v>20</v>
      </c>
      <c r="BK152" s="231">
        <f t="shared" si="19"/>
        <v>0</v>
      </c>
      <c r="BL152" s="136" t="s">
        <v>158</v>
      </c>
      <c r="BM152" s="136" t="s">
        <v>710</v>
      </c>
    </row>
    <row r="153" spans="2:65" s="145" customFormat="1" ht="28.5" customHeight="1">
      <c r="B153" s="146"/>
      <c r="C153" s="222" t="s">
        <v>286</v>
      </c>
      <c r="D153" s="222" t="s">
        <v>139</v>
      </c>
      <c r="E153" s="223" t="s">
        <v>711</v>
      </c>
      <c r="F153" s="531" t="s">
        <v>712</v>
      </c>
      <c r="G153" s="517"/>
      <c r="H153" s="517"/>
      <c r="I153" s="517"/>
      <c r="J153" s="225" t="s">
        <v>189</v>
      </c>
      <c r="K153" s="226">
        <v>51</v>
      </c>
      <c r="L153" s="514"/>
      <c r="M153" s="515"/>
      <c r="N153" s="516">
        <f t="shared" si="10"/>
        <v>0</v>
      </c>
      <c r="O153" s="517"/>
      <c r="P153" s="517"/>
      <c r="Q153" s="517"/>
      <c r="R153" s="149"/>
      <c r="T153" s="227" t="s">
        <v>3</v>
      </c>
      <c r="U153" s="228" t="s">
        <v>42</v>
      </c>
      <c r="V153" s="229">
        <v>0.33</v>
      </c>
      <c r="W153" s="229">
        <f t="shared" si="11"/>
        <v>16.830000000000002</v>
      </c>
      <c r="X153" s="229">
        <v>0</v>
      </c>
      <c r="Y153" s="229">
        <f t="shared" si="12"/>
        <v>0</v>
      </c>
      <c r="Z153" s="229">
        <v>0</v>
      </c>
      <c r="AA153" s="230">
        <f t="shared" si="13"/>
        <v>0</v>
      </c>
      <c r="AR153" s="136" t="s">
        <v>158</v>
      </c>
      <c r="AT153" s="136" t="s">
        <v>139</v>
      </c>
      <c r="AU153" s="136" t="s">
        <v>98</v>
      </c>
      <c r="AY153" s="136" t="s">
        <v>138</v>
      </c>
      <c r="BE153" s="231">
        <f t="shared" si="14"/>
        <v>0</v>
      </c>
      <c r="BF153" s="231">
        <f t="shared" si="15"/>
        <v>0</v>
      </c>
      <c r="BG153" s="231">
        <f t="shared" si="16"/>
        <v>0</v>
      </c>
      <c r="BH153" s="231">
        <f t="shared" si="17"/>
        <v>0</v>
      </c>
      <c r="BI153" s="231">
        <f t="shared" si="18"/>
        <v>0</v>
      </c>
      <c r="BJ153" s="136" t="s">
        <v>20</v>
      </c>
      <c r="BK153" s="231">
        <f t="shared" si="19"/>
        <v>0</v>
      </c>
      <c r="BL153" s="136" t="s">
        <v>158</v>
      </c>
      <c r="BM153" s="136" t="s">
        <v>713</v>
      </c>
    </row>
    <row r="154" spans="2:65" s="145" customFormat="1" ht="28.5" customHeight="1">
      <c r="B154" s="146"/>
      <c r="C154" s="261" t="s">
        <v>295</v>
      </c>
      <c r="D154" s="261" t="s">
        <v>277</v>
      </c>
      <c r="E154" s="262" t="s">
        <v>714</v>
      </c>
      <c r="F154" s="561" t="s">
        <v>715</v>
      </c>
      <c r="G154" s="562"/>
      <c r="H154" s="562"/>
      <c r="I154" s="562"/>
      <c r="J154" s="263" t="s">
        <v>189</v>
      </c>
      <c r="K154" s="264">
        <v>76.5</v>
      </c>
      <c r="L154" s="563"/>
      <c r="M154" s="564"/>
      <c r="N154" s="560">
        <f t="shared" si="10"/>
        <v>0</v>
      </c>
      <c r="O154" s="517"/>
      <c r="P154" s="517"/>
      <c r="Q154" s="517"/>
      <c r="R154" s="149"/>
      <c r="T154" s="227" t="s">
        <v>3</v>
      </c>
      <c r="U154" s="228" t="s">
        <v>42</v>
      </c>
      <c r="V154" s="229">
        <v>0</v>
      </c>
      <c r="W154" s="229">
        <f t="shared" si="11"/>
        <v>0</v>
      </c>
      <c r="X154" s="229">
        <v>0.00318</v>
      </c>
      <c r="Y154" s="229">
        <f t="shared" si="12"/>
        <v>0.24327000000000001</v>
      </c>
      <c r="Z154" s="229">
        <v>0</v>
      </c>
      <c r="AA154" s="230">
        <f t="shared" si="13"/>
        <v>0</v>
      </c>
      <c r="AR154" s="136" t="s">
        <v>209</v>
      </c>
      <c r="AT154" s="136" t="s">
        <v>277</v>
      </c>
      <c r="AU154" s="136" t="s">
        <v>98</v>
      </c>
      <c r="AY154" s="136" t="s">
        <v>138</v>
      </c>
      <c r="BE154" s="231">
        <f t="shared" si="14"/>
        <v>0</v>
      </c>
      <c r="BF154" s="231">
        <f t="shared" si="15"/>
        <v>0</v>
      </c>
      <c r="BG154" s="231">
        <f t="shared" si="16"/>
        <v>0</v>
      </c>
      <c r="BH154" s="231">
        <f t="shared" si="17"/>
        <v>0</v>
      </c>
      <c r="BI154" s="231">
        <f t="shared" si="18"/>
        <v>0</v>
      </c>
      <c r="BJ154" s="136" t="s">
        <v>20</v>
      </c>
      <c r="BK154" s="231">
        <f t="shared" si="19"/>
        <v>0</v>
      </c>
      <c r="BL154" s="136" t="s">
        <v>158</v>
      </c>
      <c r="BM154" s="136" t="s">
        <v>716</v>
      </c>
    </row>
    <row r="155" spans="2:65" s="145" customFormat="1" ht="28.5" customHeight="1">
      <c r="B155" s="146"/>
      <c r="C155" s="222" t="s">
        <v>299</v>
      </c>
      <c r="D155" s="222" t="s">
        <v>139</v>
      </c>
      <c r="E155" s="223" t="s">
        <v>717</v>
      </c>
      <c r="F155" s="531" t="s">
        <v>718</v>
      </c>
      <c r="G155" s="517"/>
      <c r="H155" s="517"/>
      <c r="I155" s="517"/>
      <c r="J155" s="225" t="s">
        <v>427</v>
      </c>
      <c r="K155" s="226">
        <v>2</v>
      </c>
      <c r="L155" s="514"/>
      <c r="M155" s="515"/>
      <c r="N155" s="516">
        <f t="shared" si="10"/>
        <v>0</v>
      </c>
      <c r="O155" s="517"/>
      <c r="P155" s="517"/>
      <c r="Q155" s="517"/>
      <c r="R155" s="149"/>
      <c r="T155" s="227" t="s">
        <v>3</v>
      </c>
      <c r="U155" s="228" t="s">
        <v>42</v>
      </c>
      <c r="V155" s="229">
        <v>0.675</v>
      </c>
      <c r="W155" s="229">
        <f t="shared" si="11"/>
        <v>1.35</v>
      </c>
      <c r="X155" s="229">
        <v>0</v>
      </c>
      <c r="Y155" s="229">
        <f t="shared" si="12"/>
        <v>0</v>
      </c>
      <c r="Z155" s="229">
        <v>0</v>
      </c>
      <c r="AA155" s="230">
        <f t="shared" si="13"/>
        <v>0</v>
      </c>
      <c r="AR155" s="136" t="s">
        <v>158</v>
      </c>
      <c r="AT155" s="136" t="s">
        <v>139</v>
      </c>
      <c r="AU155" s="136" t="s">
        <v>98</v>
      </c>
      <c r="AY155" s="136" t="s">
        <v>138</v>
      </c>
      <c r="BE155" s="231">
        <f t="shared" si="14"/>
        <v>0</v>
      </c>
      <c r="BF155" s="231">
        <f t="shared" si="15"/>
        <v>0</v>
      </c>
      <c r="BG155" s="231">
        <f t="shared" si="16"/>
        <v>0</v>
      </c>
      <c r="BH155" s="231">
        <f t="shared" si="17"/>
        <v>0</v>
      </c>
      <c r="BI155" s="231">
        <f t="shared" si="18"/>
        <v>0</v>
      </c>
      <c r="BJ155" s="136" t="s">
        <v>20</v>
      </c>
      <c r="BK155" s="231">
        <f t="shared" si="19"/>
        <v>0</v>
      </c>
      <c r="BL155" s="136" t="s">
        <v>158</v>
      </c>
      <c r="BM155" s="136" t="s">
        <v>719</v>
      </c>
    </row>
    <row r="156" spans="2:65" s="145" customFormat="1" ht="20.25" customHeight="1">
      <c r="B156" s="146"/>
      <c r="C156" s="261" t="s">
        <v>305</v>
      </c>
      <c r="D156" s="261" t="s">
        <v>277</v>
      </c>
      <c r="E156" s="262" t="s">
        <v>720</v>
      </c>
      <c r="F156" s="561" t="s">
        <v>721</v>
      </c>
      <c r="G156" s="562"/>
      <c r="H156" s="562"/>
      <c r="I156" s="562"/>
      <c r="J156" s="263" t="s">
        <v>427</v>
      </c>
      <c r="K156" s="264">
        <v>2</v>
      </c>
      <c r="L156" s="563"/>
      <c r="M156" s="564"/>
      <c r="N156" s="560">
        <f t="shared" si="10"/>
        <v>0</v>
      </c>
      <c r="O156" s="517"/>
      <c r="P156" s="517"/>
      <c r="Q156" s="517"/>
      <c r="R156" s="149"/>
      <c r="T156" s="227" t="s">
        <v>3</v>
      </c>
      <c r="U156" s="228" t="s">
        <v>42</v>
      </c>
      <c r="V156" s="229">
        <v>0</v>
      </c>
      <c r="W156" s="229">
        <f t="shared" si="11"/>
        <v>0</v>
      </c>
      <c r="X156" s="229">
        <v>0.00072</v>
      </c>
      <c r="Y156" s="229">
        <f t="shared" si="12"/>
        <v>0.00144</v>
      </c>
      <c r="Z156" s="229">
        <v>0</v>
      </c>
      <c r="AA156" s="230">
        <f t="shared" si="13"/>
        <v>0</v>
      </c>
      <c r="AR156" s="136" t="s">
        <v>209</v>
      </c>
      <c r="AT156" s="136" t="s">
        <v>277</v>
      </c>
      <c r="AU156" s="136" t="s">
        <v>98</v>
      </c>
      <c r="AY156" s="136" t="s">
        <v>138</v>
      </c>
      <c r="BE156" s="231">
        <f t="shared" si="14"/>
        <v>0</v>
      </c>
      <c r="BF156" s="231">
        <f t="shared" si="15"/>
        <v>0</v>
      </c>
      <c r="BG156" s="231">
        <f t="shared" si="16"/>
        <v>0</v>
      </c>
      <c r="BH156" s="231">
        <f t="shared" si="17"/>
        <v>0</v>
      </c>
      <c r="BI156" s="231">
        <f t="shared" si="18"/>
        <v>0</v>
      </c>
      <c r="BJ156" s="136" t="s">
        <v>20</v>
      </c>
      <c r="BK156" s="231">
        <f t="shared" si="19"/>
        <v>0</v>
      </c>
      <c r="BL156" s="136" t="s">
        <v>158</v>
      </c>
      <c r="BM156" s="136" t="s">
        <v>722</v>
      </c>
    </row>
    <row r="157" spans="2:65" s="145" customFormat="1" ht="28.5" customHeight="1">
      <c r="B157" s="146"/>
      <c r="C157" s="222" t="s">
        <v>310</v>
      </c>
      <c r="D157" s="222" t="s">
        <v>139</v>
      </c>
      <c r="E157" s="223" t="s">
        <v>723</v>
      </c>
      <c r="F157" s="531" t="s">
        <v>724</v>
      </c>
      <c r="G157" s="517"/>
      <c r="H157" s="517"/>
      <c r="I157" s="517"/>
      <c r="J157" s="225" t="s">
        <v>427</v>
      </c>
      <c r="K157" s="226">
        <v>1</v>
      </c>
      <c r="L157" s="514"/>
      <c r="M157" s="515"/>
      <c r="N157" s="516">
        <f t="shared" si="10"/>
        <v>0</v>
      </c>
      <c r="O157" s="517"/>
      <c r="P157" s="517"/>
      <c r="Q157" s="517"/>
      <c r="R157" s="149"/>
      <c r="T157" s="227" t="s">
        <v>3</v>
      </c>
      <c r="U157" s="228" t="s">
        <v>42</v>
      </c>
      <c r="V157" s="229">
        <v>0.773</v>
      </c>
      <c r="W157" s="229">
        <f t="shared" si="11"/>
        <v>0.773</v>
      </c>
      <c r="X157" s="229">
        <v>0</v>
      </c>
      <c r="Y157" s="229">
        <f t="shared" si="12"/>
        <v>0</v>
      </c>
      <c r="Z157" s="229">
        <v>0</v>
      </c>
      <c r="AA157" s="230">
        <f t="shared" si="13"/>
        <v>0</v>
      </c>
      <c r="AR157" s="136" t="s">
        <v>158</v>
      </c>
      <c r="AT157" s="136" t="s">
        <v>139</v>
      </c>
      <c r="AU157" s="136" t="s">
        <v>98</v>
      </c>
      <c r="AY157" s="136" t="s">
        <v>138</v>
      </c>
      <c r="BE157" s="231">
        <f t="shared" si="14"/>
        <v>0</v>
      </c>
      <c r="BF157" s="231">
        <f t="shared" si="15"/>
        <v>0</v>
      </c>
      <c r="BG157" s="231">
        <f t="shared" si="16"/>
        <v>0</v>
      </c>
      <c r="BH157" s="231">
        <f t="shared" si="17"/>
        <v>0</v>
      </c>
      <c r="BI157" s="231">
        <f t="shared" si="18"/>
        <v>0</v>
      </c>
      <c r="BJ157" s="136" t="s">
        <v>20</v>
      </c>
      <c r="BK157" s="231">
        <f t="shared" si="19"/>
        <v>0</v>
      </c>
      <c r="BL157" s="136" t="s">
        <v>158</v>
      </c>
      <c r="BM157" s="136" t="s">
        <v>725</v>
      </c>
    </row>
    <row r="158" spans="2:65" s="145" customFormat="1" ht="28.5" customHeight="1">
      <c r="B158" s="146"/>
      <c r="C158" s="261" t="s">
        <v>314</v>
      </c>
      <c r="D158" s="261" t="s">
        <v>277</v>
      </c>
      <c r="E158" s="262" t="s">
        <v>726</v>
      </c>
      <c r="F158" s="561" t="s">
        <v>727</v>
      </c>
      <c r="G158" s="562"/>
      <c r="H158" s="562"/>
      <c r="I158" s="562"/>
      <c r="J158" s="263" t="s">
        <v>427</v>
      </c>
      <c r="K158" s="264">
        <v>1</v>
      </c>
      <c r="L158" s="563"/>
      <c r="M158" s="564"/>
      <c r="N158" s="560">
        <f t="shared" si="10"/>
        <v>0</v>
      </c>
      <c r="O158" s="517"/>
      <c r="P158" s="517"/>
      <c r="Q158" s="517"/>
      <c r="R158" s="149"/>
      <c r="T158" s="227" t="s">
        <v>3</v>
      </c>
      <c r="U158" s="228" t="s">
        <v>42</v>
      </c>
      <c r="V158" s="229">
        <v>0</v>
      </c>
      <c r="W158" s="229">
        <f t="shared" si="11"/>
        <v>0</v>
      </c>
      <c r="X158" s="229">
        <v>0.00152</v>
      </c>
      <c r="Y158" s="229">
        <f t="shared" si="12"/>
        <v>0.00152</v>
      </c>
      <c r="Z158" s="229">
        <v>0</v>
      </c>
      <c r="AA158" s="230">
        <f t="shared" si="13"/>
        <v>0</v>
      </c>
      <c r="AR158" s="136" t="s">
        <v>209</v>
      </c>
      <c r="AT158" s="136" t="s">
        <v>277</v>
      </c>
      <c r="AU158" s="136" t="s">
        <v>98</v>
      </c>
      <c r="AY158" s="136" t="s">
        <v>138</v>
      </c>
      <c r="BE158" s="231">
        <f t="shared" si="14"/>
        <v>0</v>
      </c>
      <c r="BF158" s="231">
        <f t="shared" si="15"/>
        <v>0</v>
      </c>
      <c r="BG158" s="231">
        <f t="shared" si="16"/>
        <v>0</v>
      </c>
      <c r="BH158" s="231">
        <f t="shared" si="17"/>
        <v>0</v>
      </c>
      <c r="BI158" s="231">
        <f t="shared" si="18"/>
        <v>0</v>
      </c>
      <c r="BJ158" s="136" t="s">
        <v>20</v>
      </c>
      <c r="BK158" s="231">
        <f t="shared" si="19"/>
        <v>0</v>
      </c>
      <c r="BL158" s="136" t="s">
        <v>158</v>
      </c>
      <c r="BM158" s="136" t="s">
        <v>728</v>
      </c>
    </row>
    <row r="159" spans="2:65" s="145" customFormat="1" ht="28.5" customHeight="1">
      <c r="B159" s="146"/>
      <c r="C159" s="222" t="s">
        <v>320</v>
      </c>
      <c r="D159" s="222" t="s">
        <v>139</v>
      </c>
      <c r="E159" s="223" t="s">
        <v>729</v>
      </c>
      <c r="F159" s="531" t="s">
        <v>730</v>
      </c>
      <c r="G159" s="517"/>
      <c r="H159" s="517"/>
      <c r="I159" s="517"/>
      <c r="J159" s="225" t="s">
        <v>427</v>
      </c>
      <c r="K159" s="226">
        <v>1</v>
      </c>
      <c r="L159" s="514"/>
      <c r="M159" s="515"/>
      <c r="N159" s="516">
        <f t="shared" si="10"/>
        <v>0</v>
      </c>
      <c r="O159" s="517"/>
      <c r="P159" s="517"/>
      <c r="Q159" s="517"/>
      <c r="R159" s="149"/>
      <c r="T159" s="227" t="s">
        <v>3</v>
      </c>
      <c r="U159" s="228" t="s">
        <v>42</v>
      </c>
      <c r="V159" s="229">
        <v>0.619</v>
      </c>
      <c r="W159" s="229">
        <f t="shared" si="11"/>
        <v>0.619</v>
      </c>
      <c r="X159" s="229">
        <v>0</v>
      </c>
      <c r="Y159" s="229">
        <f t="shared" si="12"/>
        <v>0</v>
      </c>
      <c r="Z159" s="229">
        <v>0</v>
      </c>
      <c r="AA159" s="230">
        <f t="shared" si="13"/>
        <v>0</v>
      </c>
      <c r="AR159" s="136" t="s">
        <v>158</v>
      </c>
      <c r="AT159" s="136" t="s">
        <v>139</v>
      </c>
      <c r="AU159" s="136" t="s">
        <v>98</v>
      </c>
      <c r="AY159" s="136" t="s">
        <v>138</v>
      </c>
      <c r="BE159" s="231">
        <f t="shared" si="14"/>
        <v>0</v>
      </c>
      <c r="BF159" s="231">
        <f t="shared" si="15"/>
        <v>0</v>
      </c>
      <c r="BG159" s="231">
        <f t="shared" si="16"/>
        <v>0</v>
      </c>
      <c r="BH159" s="231">
        <f t="shared" si="17"/>
        <v>0</v>
      </c>
      <c r="BI159" s="231">
        <f t="shared" si="18"/>
        <v>0</v>
      </c>
      <c r="BJ159" s="136" t="s">
        <v>20</v>
      </c>
      <c r="BK159" s="231">
        <f t="shared" si="19"/>
        <v>0</v>
      </c>
      <c r="BL159" s="136" t="s">
        <v>158</v>
      </c>
      <c r="BM159" s="136" t="s">
        <v>731</v>
      </c>
    </row>
    <row r="160" spans="2:65" s="145" customFormat="1" ht="20.25" customHeight="1">
      <c r="B160" s="146"/>
      <c r="C160" s="261" t="s">
        <v>324</v>
      </c>
      <c r="D160" s="261" t="s">
        <v>277</v>
      </c>
      <c r="E160" s="262" t="s">
        <v>732</v>
      </c>
      <c r="F160" s="561" t="s">
        <v>733</v>
      </c>
      <c r="G160" s="562"/>
      <c r="H160" s="562"/>
      <c r="I160" s="562"/>
      <c r="J160" s="263" t="s">
        <v>427</v>
      </c>
      <c r="K160" s="264">
        <v>1</v>
      </c>
      <c r="L160" s="563"/>
      <c r="M160" s="564"/>
      <c r="N160" s="560">
        <f t="shared" si="10"/>
        <v>0</v>
      </c>
      <c r="O160" s="517"/>
      <c r="P160" s="517"/>
      <c r="Q160" s="517"/>
      <c r="R160" s="149"/>
      <c r="T160" s="227" t="s">
        <v>3</v>
      </c>
      <c r="U160" s="228" t="s">
        <v>42</v>
      </c>
      <c r="V160" s="229">
        <v>0</v>
      </c>
      <c r="W160" s="229">
        <f t="shared" si="11"/>
        <v>0</v>
      </c>
      <c r="X160" s="229">
        <v>0.000974</v>
      </c>
      <c r="Y160" s="229">
        <f t="shared" si="12"/>
        <v>0.000974</v>
      </c>
      <c r="Z160" s="229">
        <v>0</v>
      </c>
      <c r="AA160" s="230">
        <f t="shared" si="13"/>
        <v>0</v>
      </c>
      <c r="AR160" s="136" t="s">
        <v>209</v>
      </c>
      <c r="AT160" s="136" t="s">
        <v>277</v>
      </c>
      <c r="AU160" s="136" t="s">
        <v>98</v>
      </c>
      <c r="AY160" s="136" t="s">
        <v>138</v>
      </c>
      <c r="BE160" s="231">
        <f t="shared" si="14"/>
        <v>0</v>
      </c>
      <c r="BF160" s="231">
        <f t="shared" si="15"/>
        <v>0</v>
      </c>
      <c r="BG160" s="231">
        <f t="shared" si="16"/>
        <v>0</v>
      </c>
      <c r="BH160" s="231">
        <f t="shared" si="17"/>
        <v>0</v>
      </c>
      <c r="BI160" s="231">
        <f t="shared" si="18"/>
        <v>0</v>
      </c>
      <c r="BJ160" s="136" t="s">
        <v>20</v>
      </c>
      <c r="BK160" s="231">
        <f t="shared" si="19"/>
        <v>0</v>
      </c>
      <c r="BL160" s="136" t="s">
        <v>158</v>
      </c>
      <c r="BM160" s="136" t="s">
        <v>734</v>
      </c>
    </row>
    <row r="161" spans="2:65" s="145" customFormat="1" ht="20.25" customHeight="1">
      <c r="B161" s="146"/>
      <c r="C161" s="222" t="s">
        <v>330</v>
      </c>
      <c r="D161" s="222" t="s">
        <v>139</v>
      </c>
      <c r="E161" s="223" t="s">
        <v>735</v>
      </c>
      <c r="F161" s="531" t="s">
        <v>736</v>
      </c>
      <c r="G161" s="517"/>
      <c r="H161" s="517"/>
      <c r="I161" s="517"/>
      <c r="J161" s="225" t="s">
        <v>427</v>
      </c>
      <c r="K161" s="226">
        <v>3</v>
      </c>
      <c r="L161" s="514"/>
      <c r="M161" s="515"/>
      <c r="N161" s="516">
        <f t="shared" si="10"/>
        <v>0</v>
      </c>
      <c r="O161" s="517"/>
      <c r="P161" s="517"/>
      <c r="Q161" s="517"/>
      <c r="R161" s="149"/>
      <c r="T161" s="227" t="s">
        <v>3</v>
      </c>
      <c r="U161" s="228" t="s">
        <v>42</v>
      </c>
      <c r="V161" s="229">
        <v>0.749</v>
      </c>
      <c r="W161" s="229">
        <f t="shared" si="11"/>
        <v>2.247</v>
      </c>
      <c r="X161" s="229">
        <v>0.00163</v>
      </c>
      <c r="Y161" s="229">
        <f t="shared" si="12"/>
        <v>0.00489</v>
      </c>
      <c r="Z161" s="229">
        <v>0</v>
      </c>
      <c r="AA161" s="230">
        <f t="shared" si="13"/>
        <v>0</v>
      </c>
      <c r="AR161" s="136" t="s">
        <v>158</v>
      </c>
      <c r="AT161" s="136" t="s">
        <v>139</v>
      </c>
      <c r="AU161" s="136" t="s">
        <v>98</v>
      </c>
      <c r="AY161" s="136" t="s">
        <v>138</v>
      </c>
      <c r="BE161" s="231">
        <f t="shared" si="14"/>
        <v>0</v>
      </c>
      <c r="BF161" s="231">
        <f t="shared" si="15"/>
        <v>0</v>
      </c>
      <c r="BG161" s="231">
        <f t="shared" si="16"/>
        <v>0</v>
      </c>
      <c r="BH161" s="231">
        <f t="shared" si="17"/>
        <v>0</v>
      </c>
      <c r="BI161" s="231">
        <f t="shared" si="18"/>
        <v>0</v>
      </c>
      <c r="BJ161" s="136" t="s">
        <v>20</v>
      </c>
      <c r="BK161" s="231">
        <f t="shared" si="19"/>
        <v>0</v>
      </c>
      <c r="BL161" s="136" t="s">
        <v>158</v>
      </c>
      <c r="BM161" s="136" t="s">
        <v>737</v>
      </c>
    </row>
    <row r="162" spans="2:65" s="145" customFormat="1" ht="28.5" customHeight="1">
      <c r="B162" s="146"/>
      <c r="C162" s="222" t="s">
        <v>334</v>
      </c>
      <c r="D162" s="222" t="s">
        <v>139</v>
      </c>
      <c r="E162" s="223" t="s">
        <v>738</v>
      </c>
      <c r="F162" s="531" t="s">
        <v>739</v>
      </c>
      <c r="G162" s="517"/>
      <c r="H162" s="517"/>
      <c r="I162" s="517"/>
      <c r="J162" s="225" t="s">
        <v>427</v>
      </c>
      <c r="K162" s="226">
        <v>1</v>
      </c>
      <c r="L162" s="514"/>
      <c r="M162" s="515"/>
      <c r="N162" s="516">
        <f t="shared" si="10"/>
        <v>0</v>
      </c>
      <c r="O162" s="517"/>
      <c r="P162" s="517"/>
      <c r="Q162" s="517"/>
      <c r="R162" s="149"/>
      <c r="T162" s="227" t="s">
        <v>3</v>
      </c>
      <c r="U162" s="228" t="s">
        <v>42</v>
      </c>
      <c r="V162" s="229">
        <v>1.866</v>
      </c>
      <c r="W162" s="229">
        <f t="shared" si="11"/>
        <v>1.866</v>
      </c>
      <c r="X162" s="229">
        <v>0.0016</v>
      </c>
      <c r="Y162" s="229">
        <f t="shared" si="12"/>
        <v>0.0016</v>
      </c>
      <c r="Z162" s="229">
        <v>0</v>
      </c>
      <c r="AA162" s="230">
        <f t="shared" si="13"/>
        <v>0</v>
      </c>
      <c r="AR162" s="136" t="s">
        <v>158</v>
      </c>
      <c r="AT162" s="136" t="s">
        <v>139</v>
      </c>
      <c r="AU162" s="136" t="s">
        <v>98</v>
      </c>
      <c r="AY162" s="136" t="s">
        <v>138</v>
      </c>
      <c r="BE162" s="231">
        <f t="shared" si="14"/>
        <v>0</v>
      </c>
      <c r="BF162" s="231">
        <f t="shared" si="15"/>
        <v>0</v>
      </c>
      <c r="BG162" s="231">
        <f t="shared" si="16"/>
        <v>0</v>
      </c>
      <c r="BH162" s="231">
        <f t="shared" si="17"/>
        <v>0</v>
      </c>
      <c r="BI162" s="231">
        <f t="shared" si="18"/>
        <v>0</v>
      </c>
      <c r="BJ162" s="136" t="s">
        <v>20</v>
      </c>
      <c r="BK162" s="231">
        <f t="shared" si="19"/>
        <v>0</v>
      </c>
      <c r="BL162" s="136" t="s">
        <v>158</v>
      </c>
      <c r="BM162" s="136" t="s">
        <v>740</v>
      </c>
    </row>
    <row r="163" spans="2:65" s="145" customFormat="1" ht="28.5" customHeight="1">
      <c r="B163" s="146"/>
      <c r="C163" s="261" t="s">
        <v>338</v>
      </c>
      <c r="D163" s="261" t="s">
        <v>277</v>
      </c>
      <c r="E163" s="262" t="s">
        <v>741</v>
      </c>
      <c r="F163" s="561" t="s">
        <v>742</v>
      </c>
      <c r="G163" s="562"/>
      <c r="H163" s="562"/>
      <c r="I163" s="562"/>
      <c r="J163" s="263" t="s">
        <v>427</v>
      </c>
      <c r="K163" s="264">
        <v>1</v>
      </c>
      <c r="L163" s="563"/>
      <c r="M163" s="564"/>
      <c r="N163" s="560">
        <f t="shared" si="10"/>
        <v>0</v>
      </c>
      <c r="O163" s="517"/>
      <c r="P163" s="517"/>
      <c r="Q163" s="517"/>
      <c r="R163" s="149"/>
      <c r="T163" s="227" t="s">
        <v>3</v>
      </c>
      <c r="U163" s="228" t="s">
        <v>42</v>
      </c>
      <c r="V163" s="229">
        <v>0</v>
      </c>
      <c r="W163" s="229">
        <f t="shared" si="11"/>
        <v>0</v>
      </c>
      <c r="X163" s="229">
        <v>0.004</v>
      </c>
      <c r="Y163" s="229">
        <f t="shared" si="12"/>
        <v>0.004</v>
      </c>
      <c r="Z163" s="229">
        <v>0</v>
      </c>
      <c r="AA163" s="230">
        <f t="shared" si="13"/>
        <v>0</v>
      </c>
      <c r="AR163" s="136" t="s">
        <v>209</v>
      </c>
      <c r="AT163" s="136" t="s">
        <v>277</v>
      </c>
      <c r="AU163" s="136" t="s">
        <v>98</v>
      </c>
      <c r="AY163" s="136" t="s">
        <v>138</v>
      </c>
      <c r="BE163" s="231">
        <f t="shared" si="14"/>
        <v>0</v>
      </c>
      <c r="BF163" s="231">
        <f t="shared" si="15"/>
        <v>0</v>
      </c>
      <c r="BG163" s="231">
        <f t="shared" si="16"/>
        <v>0</v>
      </c>
      <c r="BH163" s="231">
        <f t="shared" si="17"/>
        <v>0</v>
      </c>
      <c r="BI163" s="231">
        <f t="shared" si="18"/>
        <v>0</v>
      </c>
      <c r="BJ163" s="136" t="s">
        <v>20</v>
      </c>
      <c r="BK163" s="231">
        <f t="shared" si="19"/>
        <v>0</v>
      </c>
      <c r="BL163" s="136" t="s">
        <v>158</v>
      </c>
      <c r="BM163" s="136" t="s">
        <v>743</v>
      </c>
    </row>
    <row r="164" spans="2:65" s="145" customFormat="1" ht="20.25" customHeight="1">
      <c r="B164" s="146"/>
      <c r="C164" s="261" t="s">
        <v>345</v>
      </c>
      <c r="D164" s="261" t="s">
        <v>277</v>
      </c>
      <c r="E164" s="262" t="s">
        <v>744</v>
      </c>
      <c r="F164" s="561" t="s">
        <v>745</v>
      </c>
      <c r="G164" s="562"/>
      <c r="H164" s="562"/>
      <c r="I164" s="562"/>
      <c r="J164" s="263" t="s">
        <v>427</v>
      </c>
      <c r="K164" s="264">
        <v>1</v>
      </c>
      <c r="L164" s="563"/>
      <c r="M164" s="564"/>
      <c r="N164" s="560">
        <f t="shared" si="10"/>
        <v>0</v>
      </c>
      <c r="O164" s="517"/>
      <c r="P164" s="517"/>
      <c r="Q164" s="517"/>
      <c r="R164" s="149"/>
      <c r="T164" s="227" t="s">
        <v>3</v>
      </c>
      <c r="U164" s="228" t="s">
        <v>42</v>
      </c>
      <c r="V164" s="229">
        <v>0</v>
      </c>
      <c r="W164" s="229">
        <f t="shared" si="11"/>
        <v>0</v>
      </c>
      <c r="X164" s="229">
        <v>0</v>
      </c>
      <c r="Y164" s="229">
        <f t="shared" si="12"/>
        <v>0</v>
      </c>
      <c r="Z164" s="229">
        <v>0</v>
      </c>
      <c r="AA164" s="230">
        <f t="shared" si="13"/>
        <v>0</v>
      </c>
      <c r="AR164" s="136" t="s">
        <v>209</v>
      </c>
      <c r="AT164" s="136" t="s">
        <v>277</v>
      </c>
      <c r="AU164" s="136" t="s">
        <v>98</v>
      </c>
      <c r="AY164" s="136" t="s">
        <v>138</v>
      </c>
      <c r="BE164" s="231">
        <f t="shared" si="14"/>
        <v>0</v>
      </c>
      <c r="BF164" s="231">
        <f t="shared" si="15"/>
        <v>0</v>
      </c>
      <c r="BG164" s="231">
        <f t="shared" si="16"/>
        <v>0</v>
      </c>
      <c r="BH164" s="231">
        <f t="shared" si="17"/>
        <v>0</v>
      </c>
      <c r="BI164" s="231">
        <f t="shared" si="18"/>
        <v>0</v>
      </c>
      <c r="BJ164" s="136" t="s">
        <v>20</v>
      </c>
      <c r="BK164" s="231">
        <f t="shared" si="19"/>
        <v>0</v>
      </c>
      <c r="BL164" s="136" t="s">
        <v>158</v>
      </c>
      <c r="BM164" s="136" t="s">
        <v>746</v>
      </c>
    </row>
    <row r="165" spans="2:65" s="145" customFormat="1" ht="20.25" customHeight="1">
      <c r="B165" s="146"/>
      <c r="C165" s="261" t="s">
        <v>350</v>
      </c>
      <c r="D165" s="261" t="s">
        <v>277</v>
      </c>
      <c r="E165" s="262" t="s">
        <v>747</v>
      </c>
      <c r="F165" s="561" t="s">
        <v>748</v>
      </c>
      <c r="G165" s="562"/>
      <c r="H165" s="562"/>
      <c r="I165" s="562"/>
      <c r="J165" s="263" t="s">
        <v>427</v>
      </c>
      <c r="K165" s="264">
        <v>1</v>
      </c>
      <c r="L165" s="563"/>
      <c r="M165" s="564"/>
      <c r="N165" s="560">
        <f t="shared" si="10"/>
        <v>0</v>
      </c>
      <c r="O165" s="517"/>
      <c r="P165" s="517"/>
      <c r="Q165" s="517"/>
      <c r="R165" s="149"/>
      <c r="T165" s="227" t="s">
        <v>3</v>
      </c>
      <c r="U165" s="228" t="s">
        <v>42</v>
      </c>
      <c r="V165" s="229">
        <v>0</v>
      </c>
      <c r="W165" s="229">
        <f t="shared" si="11"/>
        <v>0</v>
      </c>
      <c r="X165" s="229">
        <v>0</v>
      </c>
      <c r="Y165" s="229">
        <f t="shared" si="12"/>
        <v>0</v>
      </c>
      <c r="Z165" s="229">
        <v>0</v>
      </c>
      <c r="AA165" s="230">
        <f t="shared" si="13"/>
        <v>0</v>
      </c>
      <c r="AR165" s="136" t="s">
        <v>209</v>
      </c>
      <c r="AT165" s="136" t="s">
        <v>277</v>
      </c>
      <c r="AU165" s="136" t="s">
        <v>98</v>
      </c>
      <c r="AY165" s="136" t="s">
        <v>138</v>
      </c>
      <c r="BE165" s="231">
        <f t="shared" si="14"/>
        <v>0</v>
      </c>
      <c r="BF165" s="231">
        <f t="shared" si="15"/>
        <v>0</v>
      </c>
      <c r="BG165" s="231">
        <f t="shared" si="16"/>
        <v>0</v>
      </c>
      <c r="BH165" s="231">
        <f t="shared" si="17"/>
        <v>0</v>
      </c>
      <c r="BI165" s="231">
        <f t="shared" si="18"/>
        <v>0</v>
      </c>
      <c r="BJ165" s="136" t="s">
        <v>20</v>
      </c>
      <c r="BK165" s="231">
        <f t="shared" si="19"/>
        <v>0</v>
      </c>
      <c r="BL165" s="136" t="s">
        <v>158</v>
      </c>
      <c r="BM165" s="136" t="s">
        <v>749</v>
      </c>
    </row>
    <row r="166" spans="2:65" s="145" customFormat="1" ht="20.25" customHeight="1">
      <c r="B166" s="146"/>
      <c r="C166" s="222" t="s">
        <v>355</v>
      </c>
      <c r="D166" s="222" t="s">
        <v>139</v>
      </c>
      <c r="E166" s="223" t="s">
        <v>750</v>
      </c>
      <c r="F166" s="531" t="s">
        <v>751</v>
      </c>
      <c r="G166" s="517"/>
      <c r="H166" s="517"/>
      <c r="I166" s="517"/>
      <c r="J166" s="225" t="s">
        <v>427</v>
      </c>
      <c r="K166" s="226">
        <v>2</v>
      </c>
      <c r="L166" s="514"/>
      <c r="M166" s="515"/>
      <c r="N166" s="516">
        <f t="shared" si="10"/>
        <v>0</v>
      </c>
      <c r="O166" s="517"/>
      <c r="P166" s="517"/>
      <c r="Q166" s="517"/>
      <c r="R166" s="149"/>
      <c r="T166" s="227" t="s">
        <v>3</v>
      </c>
      <c r="U166" s="228" t="s">
        <v>42</v>
      </c>
      <c r="V166" s="229">
        <v>1.959</v>
      </c>
      <c r="W166" s="229">
        <f t="shared" si="11"/>
        <v>3.918</v>
      </c>
      <c r="X166" s="229">
        <v>0.00034</v>
      </c>
      <c r="Y166" s="229">
        <f t="shared" si="12"/>
        <v>0.00068</v>
      </c>
      <c r="Z166" s="229">
        <v>0</v>
      </c>
      <c r="AA166" s="230">
        <f t="shared" si="13"/>
        <v>0</v>
      </c>
      <c r="AR166" s="136" t="s">
        <v>158</v>
      </c>
      <c r="AT166" s="136" t="s">
        <v>139</v>
      </c>
      <c r="AU166" s="136" t="s">
        <v>98</v>
      </c>
      <c r="AY166" s="136" t="s">
        <v>138</v>
      </c>
      <c r="BE166" s="231">
        <f t="shared" si="14"/>
        <v>0</v>
      </c>
      <c r="BF166" s="231">
        <f t="shared" si="15"/>
        <v>0</v>
      </c>
      <c r="BG166" s="231">
        <f t="shared" si="16"/>
        <v>0</v>
      </c>
      <c r="BH166" s="231">
        <f t="shared" si="17"/>
        <v>0</v>
      </c>
      <c r="BI166" s="231">
        <f t="shared" si="18"/>
        <v>0</v>
      </c>
      <c r="BJ166" s="136" t="s">
        <v>20</v>
      </c>
      <c r="BK166" s="231">
        <f t="shared" si="19"/>
        <v>0</v>
      </c>
      <c r="BL166" s="136" t="s">
        <v>158</v>
      </c>
      <c r="BM166" s="136" t="s">
        <v>752</v>
      </c>
    </row>
    <row r="167" spans="2:65" s="145" customFormat="1" ht="20.25" customHeight="1">
      <c r="B167" s="146"/>
      <c r="C167" s="261" t="s">
        <v>361</v>
      </c>
      <c r="D167" s="261" t="s">
        <v>277</v>
      </c>
      <c r="E167" s="262" t="s">
        <v>753</v>
      </c>
      <c r="F167" s="561" t="s">
        <v>754</v>
      </c>
      <c r="G167" s="562"/>
      <c r="H167" s="562"/>
      <c r="I167" s="562"/>
      <c r="J167" s="263" t="s">
        <v>427</v>
      </c>
      <c r="K167" s="264">
        <v>2</v>
      </c>
      <c r="L167" s="563"/>
      <c r="M167" s="564"/>
      <c r="N167" s="560">
        <f t="shared" si="10"/>
        <v>0</v>
      </c>
      <c r="O167" s="517"/>
      <c r="P167" s="517"/>
      <c r="Q167" s="517"/>
      <c r="R167" s="149"/>
      <c r="T167" s="227" t="s">
        <v>3</v>
      </c>
      <c r="U167" s="228" t="s">
        <v>42</v>
      </c>
      <c r="V167" s="229">
        <v>0</v>
      </c>
      <c r="W167" s="229">
        <f t="shared" si="11"/>
        <v>0</v>
      </c>
      <c r="X167" s="229">
        <v>0.027</v>
      </c>
      <c r="Y167" s="229">
        <f t="shared" si="12"/>
        <v>0.054</v>
      </c>
      <c r="Z167" s="229">
        <v>0</v>
      </c>
      <c r="AA167" s="230">
        <f t="shared" si="13"/>
        <v>0</v>
      </c>
      <c r="AR167" s="136" t="s">
        <v>209</v>
      </c>
      <c r="AT167" s="136" t="s">
        <v>277</v>
      </c>
      <c r="AU167" s="136" t="s">
        <v>98</v>
      </c>
      <c r="AY167" s="136" t="s">
        <v>138</v>
      </c>
      <c r="BE167" s="231">
        <f t="shared" si="14"/>
        <v>0</v>
      </c>
      <c r="BF167" s="231">
        <f t="shared" si="15"/>
        <v>0</v>
      </c>
      <c r="BG167" s="231">
        <f t="shared" si="16"/>
        <v>0</v>
      </c>
      <c r="BH167" s="231">
        <f t="shared" si="17"/>
        <v>0</v>
      </c>
      <c r="BI167" s="231">
        <f t="shared" si="18"/>
        <v>0</v>
      </c>
      <c r="BJ167" s="136" t="s">
        <v>20</v>
      </c>
      <c r="BK167" s="231">
        <f t="shared" si="19"/>
        <v>0</v>
      </c>
      <c r="BL167" s="136" t="s">
        <v>158</v>
      </c>
      <c r="BM167" s="136" t="s">
        <v>755</v>
      </c>
    </row>
    <row r="168" spans="2:65" s="145" customFormat="1" ht="20.25" customHeight="1">
      <c r="B168" s="146"/>
      <c r="C168" s="261" t="s">
        <v>366</v>
      </c>
      <c r="D168" s="261" t="s">
        <v>277</v>
      </c>
      <c r="E168" s="262" t="s">
        <v>756</v>
      </c>
      <c r="F168" s="561" t="s">
        <v>757</v>
      </c>
      <c r="G168" s="562"/>
      <c r="H168" s="562"/>
      <c r="I168" s="562"/>
      <c r="J168" s="263" t="s">
        <v>427</v>
      </c>
      <c r="K168" s="264">
        <v>2</v>
      </c>
      <c r="L168" s="563"/>
      <c r="M168" s="564"/>
      <c r="N168" s="560">
        <f t="shared" si="10"/>
        <v>0</v>
      </c>
      <c r="O168" s="517"/>
      <c r="P168" s="517"/>
      <c r="Q168" s="517"/>
      <c r="R168" s="149"/>
      <c r="T168" s="227" t="s">
        <v>3</v>
      </c>
      <c r="U168" s="228" t="s">
        <v>42</v>
      </c>
      <c r="V168" s="229">
        <v>0</v>
      </c>
      <c r="W168" s="229">
        <f t="shared" si="11"/>
        <v>0</v>
      </c>
      <c r="X168" s="229">
        <v>0</v>
      </c>
      <c r="Y168" s="229">
        <f t="shared" si="12"/>
        <v>0</v>
      </c>
      <c r="Z168" s="229">
        <v>0</v>
      </c>
      <c r="AA168" s="230">
        <f t="shared" si="13"/>
        <v>0</v>
      </c>
      <c r="AR168" s="136" t="s">
        <v>209</v>
      </c>
      <c r="AT168" s="136" t="s">
        <v>277</v>
      </c>
      <c r="AU168" s="136" t="s">
        <v>98</v>
      </c>
      <c r="AY168" s="136" t="s">
        <v>138</v>
      </c>
      <c r="BE168" s="231">
        <f t="shared" si="14"/>
        <v>0</v>
      </c>
      <c r="BF168" s="231">
        <f t="shared" si="15"/>
        <v>0</v>
      </c>
      <c r="BG168" s="231">
        <f t="shared" si="16"/>
        <v>0</v>
      </c>
      <c r="BH168" s="231">
        <f t="shared" si="17"/>
        <v>0</v>
      </c>
      <c r="BI168" s="231">
        <f t="shared" si="18"/>
        <v>0</v>
      </c>
      <c r="BJ168" s="136" t="s">
        <v>20</v>
      </c>
      <c r="BK168" s="231">
        <f t="shared" si="19"/>
        <v>0</v>
      </c>
      <c r="BL168" s="136" t="s">
        <v>158</v>
      </c>
      <c r="BM168" s="136" t="s">
        <v>758</v>
      </c>
    </row>
    <row r="169" spans="2:65" s="145" customFormat="1" ht="20.25" customHeight="1">
      <c r="B169" s="146"/>
      <c r="C169" s="222" t="s">
        <v>373</v>
      </c>
      <c r="D169" s="222" t="s">
        <v>139</v>
      </c>
      <c r="E169" s="223" t="s">
        <v>759</v>
      </c>
      <c r="F169" s="531" t="s">
        <v>760</v>
      </c>
      <c r="G169" s="517"/>
      <c r="H169" s="517"/>
      <c r="I169" s="517"/>
      <c r="J169" s="225" t="s">
        <v>427</v>
      </c>
      <c r="K169" s="226">
        <v>1</v>
      </c>
      <c r="L169" s="514"/>
      <c r="M169" s="515"/>
      <c r="N169" s="516">
        <f t="shared" si="10"/>
        <v>0</v>
      </c>
      <c r="O169" s="517"/>
      <c r="P169" s="517"/>
      <c r="Q169" s="517"/>
      <c r="R169" s="149"/>
      <c r="T169" s="227" t="s">
        <v>3</v>
      </c>
      <c r="U169" s="228" t="s">
        <v>42</v>
      </c>
      <c r="V169" s="229">
        <v>0.863</v>
      </c>
      <c r="W169" s="229">
        <f t="shared" si="11"/>
        <v>0.863</v>
      </c>
      <c r="X169" s="229">
        <v>0.12303</v>
      </c>
      <c r="Y169" s="229">
        <f t="shared" si="12"/>
        <v>0.12303</v>
      </c>
      <c r="Z169" s="229">
        <v>0</v>
      </c>
      <c r="AA169" s="230">
        <f t="shared" si="13"/>
        <v>0</v>
      </c>
      <c r="AR169" s="136" t="s">
        <v>158</v>
      </c>
      <c r="AT169" s="136" t="s">
        <v>139</v>
      </c>
      <c r="AU169" s="136" t="s">
        <v>98</v>
      </c>
      <c r="AY169" s="136" t="s">
        <v>138</v>
      </c>
      <c r="BE169" s="231">
        <f t="shared" si="14"/>
        <v>0</v>
      </c>
      <c r="BF169" s="231">
        <f t="shared" si="15"/>
        <v>0</v>
      </c>
      <c r="BG169" s="231">
        <f t="shared" si="16"/>
        <v>0</v>
      </c>
      <c r="BH169" s="231">
        <f t="shared" si="17"/>
        <v>0</v>
      </c>
      <c r="BI169" s="231">
        <f t="shared" si="18"/>
        <v>0</v>
      </c>
      <c r="BJ169" s="136" t="s">
        <v>20</v>
      </c>
      <c r="BK169" s="231">
        <f t="shared" si="19"/>
        <v>0</v>
      </c>
      <c r="BL169" s="136" t="s">
        <v>158</v>
      </c>
      <c r="BM169" s="136" t="s">
        <v>761</v>
      </c>
    </row>
    <row r="170" spans="2:65" s="145" customFormat="1" ht="20.25" customHeight="1">
      <c r="B170" s="146"/>
      <c r="C170" s="261" t="s">
        <v>377</v>
      </c>
      <c r="D170" s="261" t="s">
        <v>277</v>
      </c>
      <c r="E170" s="262" t="s">
        <v>762</v>
      </c>
      <c r="F170" s="561" t="s">
        <v>763</v>
      </c>
      <c r="G170" s="562"/>
      <c r="H170" s="562"/>
      <c r="I170" s="562"/>
      <c r="J170" s="263" t="s">
        <v>427</v>
      </c>
      <c r="K170" s="264">
        <v>1</v>
      </c>
      <c r="L170" s="563"/>
      <c r="M170" s="564"/>
      <c r="N170" s="560">
        <f t="shared" si="10"/>
        <v>0</v>
      </c>
      <c r="O170" s="517"/>
      <c r="P170" s="517"/>
      <c r="Q170" s="517"/>
      <c r="R170" s="149"/>
      <c r="T170" s="227" t="s">
        <v>3</v>
      </c>
      <c r="U170" s="228" t="s">
        <v>42</v>
      </c>
      <c r="V170" s="229">
        <v>0</v>
      </c>
      <c r="W170" s="229">
        <f t="shared" si="11"/>
        <v>0</v>
      </c>
      <c r="X170" s="229">
        <v>0.0133</v>
      </c>
      <c r="Y170" s="229">
        <f t="shared" si="12"/>
        <v>0.0133</v>
      </c>
      <c r="Z170" s="229">
        <v>0</v>
      </c>
      <c r="AA170" s="230">
        <f t="shared" si="13"/>
        <v>0</v>
      </c>
      <c r="AR170" s="136" t="s">
        <v>209</v>
      </c>
      <c r="AT170" s="136" t="s">
        <v>277</v>
      </c>
      <c r="AU170" s="136" t="s">
        <v>98</v>
      </c>
      <c r="AY170" s="136" t="s">
        <v>138</v>
      </c>
      <c r="BE170" s="231">
        <f t="shared" si="14"/>
        <v>0</v>
      </c>
      <c r="BF170" s="231">
        <f t="shared" si="15"/>
        <v>0</v>
      </c>
      <c r="BG170" s="231">
        <f t="shared" si="16"/>
        <v>0</v>
      </c>
      <c r="BH170" s="231">
        <f t="shared" si="17"/>
        <v>0</v>
      </c>
      <c r="BI170" s="231">
        <f t="shared" si="18"/>
        <v>0</v>
      </c>
      <c r="BJ170" s="136" t="s">
        <v>20</v>
      </c>
      <c r="BK170" s="231">
        <f t="shared" si="19"/>
        <v>0</v>
      </c>
      <c r="BL170" s="136" t="s">
        <v>158</v>
      </c>
      <c r="BM170" s="136" t="s">
        <v>764</v>
      </c>
    </row>
    <row r="171" spans="2:65" s="145" customFormat="1" ht="20.25" customHeight="1">
      <c r="B171" s="146"/>
      <c r="C171" s="222" t="s">
        <v>381</v>
      </c>
      <c r="D171" s="222" t="s">
        <v>139</v>
      </c>
      <c r="E171" s="223" t="s">
        <v>765</v>
      </c>
      <c r="F171" s="531" t="s">
        <v>766</v>
      </c>
      <c r="G171" s="517"/>
      <c r="H171" s="517"/>
      <c r="I171" s="517"/>
      <c r="J171" s="225" t="s">
        <v>427</v>
      </c>
      <c r="K171" s="226">
        <v>2</v>
      </c>
      <c r="L171" s="514"/>
      <c r="M171" s="515"/>
      <c r="N171" s="516">
        <f t="shared" si="10"/>
        <v>0</v>
      </c>
      <c r="O171" s="517"/>
      <c r="P171" s="517"/>
      <c r="Q171" s="517"/>
      <c r="R171" s="149"/>
      <c r="T171" s="227" t="s">
        <v>3</v>
      </c>
      <c r="U171" s="228" t="s">
        <v>42</v>
      </c>
      <c r="V171" s="229">
        <v>1.182</v>
      </c>
      <c r="W171" s="229">
        <f t="shared" si="11"/>
        <v>2.364</v>
      </c>
      <c r="X171" s="229">
        <v>0.32906</v>
      </c>
      <c r="Y171" s="229">
        <f t="shared" si="12"/>
        <v>0.65812</v>
      </c>
      <c r="Z171" s="229">
        <v>0</v>
      </c>
      <c r="AA171" s="230">
        <f t="shared" si="13"/>
        <v>0</v>
      </c>
      <c r="AR171" s="136" t="s">
        <v>158</v>
      </c>
      <c r="AT171" s="136" t="s">
        <v>139</v>
      </c>
      <c r="AU171" s="136" t="s">
        <v>98</v>
      </c>
      <c r="AY171" s="136" t="s">
        <v>138</v>
      </c>
      <c r="BE171" s="231">
        <f t="shared" si="14"/>
        <v>0</v>
      </c>
      <c r="BF171" s="231">
        <f t="shared" si="15"/>
        <v>0</v>
      </c>
      <c r="BG171" s="231">
        <f t="shared" si="16"/>
        <v>0</v>
      </c>
      <c r="BH171" s="231">
        <f t="shared" si="17"/>
        <v>0</v>
      </c>
      <c r="BI171" s="231">
        <f t="shared" si="18"/>
        <v>0</v>
      </c>
      <c r="BJ171" s="136" t="s">
        <v>20</v>
      </c>
      <c r="BK171" s="231">
        <f t="shared" si="19"/>
        <v>0</v>
      </c>
      <c r="BL171" s="136" t="s">
        <v>158</v>
      </c>
      <c r="BM171" s="136" t="s">
        <v>767</v>
      </c>
    </row>
    <row r="172" spans="2:65" s="145" customFormat="1" ht="20.25" customHeight="1">
      <c r="B172" s="146"/>
      <c r="C172" s="261" t="s">
        <v>385</v>
      </c>
      <c r="D172" s="261" t="s">
        <v>277</v>
      </c>
      <c r="E172" s="262" t="s">
        <v>768</v>
      </c>
      <c r="F172" s="561" t="s">
        <v>769</v>
      </c>
      <c r="G172" s="562"/>
      <c r="H172" s="562"/>
      <c r="I172" s="562"/>
      <c r="J172" s="263" t="s">
        <v>427</v>
      </c>
      <c r="K172" s="264">
        <v>2</v>
      </c>
      <c r="L172" s="563"/>
      <c r="M172" s="564"/>
      <c r="N172" s="560">
        <f t="shared" si="10"/>
        <v>0</v>
      </c>
      <c r="O172" s="517"/>
      <c r="P172" s="517"/>
      <c r="Q172" s="517"/>
      <c r="R172" s="149"/>
      <c r="T172" s="227" t="s">
        <v>3</v>
      </c>
      <c r="U172" s="228" t="s">
        <v>42</v>
      </c>
      <c r="V172" s="229">
        <v>0</v>
      </c>
      <c r="W172" s="229">
        <f t="shared" si="11"/>
        <v>0</v>
      </c>
      <c r="X172" s="229">
        <v>0.0295</v>
      </c>
      <c r="Y172" s="229">
        <f t="shared" si="12"/>
        <v>0.059</v>
      </c>
      <c r="Z172" s="229">
        <v>0</v>
      </c>
      <c r="AA172" s="230">
        <f t="shared" si="13"/>
        <v>0</v>
      </c>
      <c r="AR172" s="136" t="s">
        <v>209</v>
      </c>
      <c r="AT172" s="136" t="s">
        <v>277</v>
      </c>
      <c r="AU172" s="136" t="s">
        <v>98</v>
      </c>
      <c r="AY172" s="136" t="s">
        <v>138</v>
      </c>
      <c r="BE172" s="231">
        <f t="shared" si="14"/>
        <v>0</v>
      </c>
      <c r="BF172" s="231">
        <f t="shared" si="15"/>
        <v>0</v>
      </c>
      <c r="BG172" s="231">
        <f t="shared" si="16"/>
        <v>0</v>
      </c>
      <c r="BH172" s="231">
        <f t="shared" si="17"/>
        <v>0</v>
      </c>
      <c r="BI172" s="231">
        <f t="shared" si="18"/>
        <v>0</v>
      </c>
      <c r="BJ172" s="136" t="s">
        <v>20</v>
      </c>
      <c r="BK172" s="231">
        <f t="shared" si="19"/>
        <v>0</v>
      </c>
      <c r="BL172" s="136" t="s">
        <v>158</v>
      </c>
      <c r="BM172" s="136" t="s">
        <v>770</v>
      </c>
    </row>
    <row r="173" spans="2:65" s="145" customFormat="1" ht="28.5" customHeight="1">
      <c r="B173" s="146"/>
      <c r="C173" s="222" t="s">
        <v>389</v>
      </c>
      <c r="D173" s="222" t="s">
        <v>139</v>
      </c>
      <c r="E173" s="223" t="s">
        <v>771</v>
      </c>
      <c r="F173" s="531" t="s">
        <v>772</v>
      </c>
      <c r="G173" s="517"/>
      <c r="H173" s="517"/>
      <c r="I173" s="517"/>
      <c r="J173" s="225" t="s">
        <v>189</v>
      </c>
      <c r="K173" s="226">
        <v>52</v>
      </c>
      <c r="L173" s="514"/>
      <c r="M173" s="515"/>
      <c r="N173" s="516">
        <f t="shared" si="10"/>
        <v>0</v>
      </c>
      <c r="O173" s="517"/>
      <c r="P173" s="517"/>
      <c r="Q173" s="517"/>
      <c r="R173" s="149"/>
      <c r="T173" s="227" t="s">
        <v>3</v>
      </c>
      <c r="U173" s="228" t="s">
        <v>42</v>
      </c>
      <c r="V173" s="229">
        <v>0.027</v>
      </c>
      <c r="W173" s="229">
        <f t="shared" si="11"/>
        <v>1.404</v>
      </c>
      <c r="X173" s="229">
        <v>0.00013</v>
      </c>
      <c r="Y173" s="229">
        <f t="shared" si="12"/>
        <v>0.0067599999999999995</v>
      </c>
      <c r="Z173" s="229">
        <v>0</v>
      </c>
      <c r="AA173" s="230">
        <f t="shared" si="13"/>
        <v>0</v>
      </c>
      <c r="AR173" s="136" t="s">
        <v>158</v>
      </c>
      <c r="AT173" s="136" t="s">
        <v>139</v>
      </c>
      <c r="AU173" s="136" t="s">
        <v>98</v>
      </c>
      <c r="AY173" s="136" t="s">
        <v>138</v>
      </c>
      <c r="BE173" s="231">
        <f t="shared" si="14"/>
        <v>0</v>
      </c>
      <c r="BF173" s="231">
        <f t="shared" si="15"/>
        <v>0</v>
      </c>
      <c r="BG173" s="231">
        <f t="shared" si="16"/>
        <v>0</v>
      </c>
      <c r="BH173" s="231">
        <f t="shared" si="17"/>
        <v>0</v>
      </c>
      <c r="BI173" s="231">
        <f t="shared" si="18"/>
        <v>0</v>
      </c>
      <c r="BJ173" s="136" t="s">
        <v>20</v>
      </c>
      <c r="BK173" s="231">
        <f t="shared" si="19"/>
        <v>0</v>
      </c>
      <c r="BL173" s="136" t="s">
        <v>158</v>
      </c>
      <c r="BM173" s="136" t="s">
        <v>773</v>
      </c>
    </row>
    <row r="174" spans="2:65" s="145" customFormat="1" ht="28.5" customHeight="1">
      <c r="B174" s="146"/>
      <c r="C174" s="222" t="s">
        <v>393</v>
      </c>
      <c r="D174" s="222" t="s">
        <v>139</v>
      </c>
      <c r="E174" s="223" t="s">
        <v>774</v>
      </c>
      <c r="F174" s="531" t="s">
        <v>775</v>
      </c>
      <c r="G174" s="517"/>
      <c r="H174" s="517"/>
      <c r="I174" s="517"/>
      <c r="J174" s="225" t="s">
        <v>189</v>
      </c>
      <c r="K174" s="226">
        <v>51</v>
      </c>
      <c r="L174" s="514"/>
      <c r="M174" s="515"/>
      <c r="N174" s="516">
        <f t="shared" si="10"/>
        <v>0</v>
      </c>
      <c r="O174" s="517"/>
      <c r="P174" s="517"/>
      <c r="Q174" s="517"/>
      <c r="R174" s="149"/>
      <c r="T174" s="227" t="s">
        <v>3</v>
      </c>
      <c r="U174" s="228" t="s">
        <v>42</v>
      </c>
      <c r="V174" s="229">
        <v>0.044</v>
      </c>
      <c r="W174" s="229">
        <f t="shared" si="11"/>
        <v>2.2439999999999998</v>
      </c>
      <c r="X174" s="229">
        <v>0</v>
      </c>
      <c r="Y174" s="229">
        <f t="shared" si="12"/>
        <v>0</v>
      </c>
      <c r="Z174" s="229">
        <v>0</v>
      </c>
      <c r="AA174" s="230">
        <f t="shared" si="13"/>
        <v>0</v>
      </c>
      <c r="AR174" s="136" t="s">
        <v>158</v>
      </c>
      <c r="AT174" s="136" t="s">
        <v>139</v>
      </c>
      <c r="AU174" s="136" t="s">
        <v>98</v>
      </c>
      <c r="AY174" s="136" t="s">
        <v>138</v>
      </c>
      <c r="BE174" s="231">
        <f t="shared" si="14"/>
        <v>0</v>
      </c>
      <c r="BF174" s="231">
        <f t="shared" si="15"/>
        <v>0</v>
      </c>
      <c r="BG174" s="231">
        <f t="shared" si="16"/>
        <v>0</v>
      </c>
      <c r="BH174" s="231">
        <f t="shared" si="17"/>
        <v>0</v>
      </c>
      <c r="BI174" s="231">
        <f t="shared" si="18"/>
        <v>0</v>
      </c>
      <c r="BJ174" s="136" t="s">
        <v>20</v>
      </c>
      <c r="BK174" s="231">
        <f t="shared" si="19"/>
        <v>0</v>
      </c>
      <c r="BL174" s="136" t="s">
        <v>158</v>
      </c>
      <c r="BM174" s="136" t="s">
        <v>776</v>
      </c>
    </row>
    <row r="175" spans="2:65" s="145" customFormat="1" ht="28.5" customHeight="1">
      <c r="B175" s="146"/>
      <c r="C175" s="222" t="s">
        <v>397</v>
      </c>
      <c r="D175" s="222" t="s">
        <v>139</v>
      </c>
      <c r="E175" s="223" t="s">
        <v>777</v>
      </c>
      <c r="F175" s="531" t="s">
        <v>778</v>
      </c>
      <c r="G175" s="517"/>
      <c r="H175" s="517"/>
      <c r="I175" s="517"/>
      <c r="J175" s="225" t="s">
        <v>189</v>
      </c>
      <c r="K175" s="226">
        <v>51</v>
      </c>
      <c r="L175" s="514"/>
      <c r="M175" s="515"/>
      <c r="N175" s="516">
        <f t="shared" si="10"/>
        <v>0</v>
      </c>
      <c r="O175" s="517"/>
      <c r="P175" s="517"/>
      <c r="Q175" s="517"/>
      <c r="R175" s="149"/>
      <c r="T175" s="227" t="s">
        <v>3</v>
      </c>
      <c r="U175" s="228" t="s">
        <v>42</v>
      </c>
      <c r="V175" s="229">
        <v>0.079</v>
      </c>
      <c r="W175" s="229">
        <f t="shared" si="11"/>
        <v>4.029</v>
      </c>
      <c r="X175" s="229">
        <v>0</v>
      </c>
      <c r="Y175" s="229">
        <f t="shared" si="12"/>
        <v>0</v>
      </c>
      <c r="Z175" s="229">
        <v>0</v>
      </c>
      <c r="AA175" s="230">
        <f t="shared" si="13"/>
        <v>0</v>
      </c>
      <c r="AR175" s="136" t="s">
        <v>158</v>
      </c>
      <c r="AT175" s="136" t="s">
        <v>139</v>
      </c>
      <c r="AU175" s="136" t="s">
        <v>98</v>
      </c>
      <c r="AY175" s="136" t="s">
        <v>138</v>
      </c>
      <c r="BE175" s="231">
        <f t="shared" si="14"/>
        <v>0</v>
      </c>
      <c r="BF175" s="231">
        <f t="shared" si="15"/>
        <v>0</v>
      </c>
      <c r="BG175" s="231">
        <f t="shared" si="16"/>
        <v>0</v>
      </c>
      <c r="BH175" s="231">
        <f t="shared" si="17"/>
        <v>0</v>
      </c>
      <c r="BI175" s="231">
        <f t="shared" si="18"/>
        <v>0</v>
      </c>
      <c r="BJ175" s="136" t="s">
        <v>20</v>
      </c>
      <c r="BK175" s="231">
        <f t="shared" si="19"/>
        <v>0</v>
      </c>
      <c r="BL175" s="136" t="s">
        <v>158</v>
      </c>
      <c r="BM175" s="136" t="s">
        <v>779</v>
      </c>
    </row>
    <row r="176" spans="2:65" s="145" customFormat="1" ht="28.5" customHeight="1">
      <c r="B176" s="146"/>
      <c r="C176" s="222" t="s">
        <v>401</v>
      </c>
      <c r="D176" s="222" t="s">
        <v>139</v>
      </c>
      <c r="E176" s="223" t="s">
        <v>780</v>
      </c>
      <c r="F176" s="531" t="s">
        <v>781</v>
      </c>
      <c r="G176" s="517"/>
      <c r="H176" s="517"/>
      <c r="I176" s="517"/>
      <c r="J176" s="225" t="s">
        <v>427</v>
      </c>
      <c r="K176" s="226">
        <v>3</v>
      </c>
      <c r="L176" s="514"/>
      <c r="M176" s="515"/>
      <c r="N176" s="516">
        <f t="shared" si="10"/>
        <v>0</v>
      </c>
      <c r="O176" s="517"/>
      <c r="P176" s="517"/>
      <c r="Q176" s="517"/>
      <c r="R176" s="149"/>
      <c r="T176" s="227" t="s">
        <v>3</v>
      </c>
      <c r="U176" s="228" t="s">
        <v>42</v>
      </c>
      <c r="V176" s="229">
        <v>10.3</v>
      </c>
      <c r="W176" s="229">
        <f t="shared" si="11"/>
        <v>30.900000000000002</v>
      </c>
      <c r="X176" s="229">
        <v>0.46005</v>
      </c>
      <c r="Y176" s="229">
        <f t="shared" si="12"/>
        <v>1.38015</v>
      </c>
      <c r="Z176" s="229">
        <v>0</v>
      </c>
      <c r="AA176" s="230">
        <f t="shared" si="13"/>
        <v>0</v>
      </c>
      <c r="AR176" s="136" t="s">
        <v>158</v>
      </c>
      <c r="AT176" s="136" t="s">
        <v>139</v>
      </c>
      <c r="AU176" s="136" t="s">
        <v>98</v>
      </c>
      <c r="AY176" s="136" t="s">
        <v>138</v>
      </c>
      <c r="BE176" s="231">
        <f t="shared" si="14"/>
        <v>0</v>
      </c>
      <c r="BF176" s="231">
        <f t="shared" si="15"/>
        <v>0</v>
      </c>
      <c r="BG176" s="231">
        <f t="shared" si="16"/>
        <v>0</v>
      </c>
      <c r="BH176" s="231">
        <f t="shared" si="17"/>
        <v>0</v>
      </c>
      <c r="BI176" s="231">
        <f t="shared" si="18"/>
        <v>0</v>
      </c>
      <c r="BJ176" s="136" t="s">
        <v>20</v>
      </c>
      <c r="BK176" s="231">
        <f t="shared" si="19"/>
        <v>0</v>
      </c>
      <c r="BL176" s="136" t="s">
        <v>158</v>
      </c>
      <c r="BM176" s="136" t="s">
        <v>782</v>
      </c>
    </row>
    <row r="177" spans="2:63" s="214" customFormat="1" ht="29.25" customHeight="1">
      <c r="B177" s="210"/>
      <c r="C177" s="211"/>
      <c r="D177" s="221" t="s">
        <v>169</v>
      </c>
      <c r="E177" s="221"/>
      <c r="F177" s="221"/>
      <c r="G177" s="221"/>
      <c r="H177" s="221"/>
      <c r="I177" s="221"/>
      <c r="J177" s="221"/>
      <c r="K177" s="221"/>
      <c r="L177" s="221"/>
      <c r="M177" s="221"/>
      <c r="N177" s="529">
        <f>BK177</f>
        <v>0</v>
      </c>
      <c r="O177" s="530"/>
      <c r="P177" s="530"/>
      <c r="Q177" s="530"/>
      <c r="R177" s="213"/>
      <c r="T177" s="215"/>
      <c r="U177" s="211"/>
      <c r="V177" s="211"/>
      <c r="W177" s="216">
        <f>W178</f>
        <v>28.9118</v>
      </c>
      <c r="X177" s="211"/>
      <c r="Y177" s="216">
        <f>Y178</f>
        <v>0</v>
      </c>
      <c r="Z177" s="211"/>
      <c r="AA177" s="217">
        <f>AA178</f>
        <v>0</v>
      </c>
      <c r="AR177" s="218" t="s">
        <v>20</v>
      </c>
      <c r="AT177" s="219" t="s">
        <v>76</v>
      </c>
      <c r="AU177" s="219" t="s">
        <v>20</v>
      </c>
      <c r="AY177" s="218" t="s">
        <v>138</v>
      </c>
      <c r="BK177" s="220">
        <f>BK178</f>
        <v>0</v>
      </c>
    </row>
    <row r="178" spans="2:65" s="145" customFormat="1" ht="28.5" customHeight="1">
      <c r="B178" s="146"/>
      <c r="C178" s="222" t="s">
        <v>405</v>
      </c>
      <c r="D178" s="222" t="s">
        <v>139</v>
      </c>
      <c r="E178" s="223" t="s">
        <v>783</v>
      </c>
      <c r="F178" s="531" t="s">
        <v>784</v>
      </c>
      <c r="G178" s="517"/>
      <c r="H178" s="517"/>
      <c r="I178" s="517"/>
      <c r="J178" s="225" t="s">
        <v>264</v>
      </c>
      <c r="K178" s="226">
        <v>19.535</v>
      </c>
      <c r="L178" s="514"/>
      <c r="M178" s="515"/>
      <c r="N178" s="516">
        <f>ROUND(L178*K178,2)</f>
        <v>0</v>
      </c>
      <c r="O178" s="517"/>
      <c r="P178" s="517"/>
      <c r="Q178" s="517"/>
      <c r="R178" s="149"/>
      <c r="T178" s="227" t="s">
        <v>3</v>
      </c>
      <c r="U178" s="265" t="s">
        <v>42</v>
      </c>
      <c r="V178" s="266">
        <v>1.48</v>
      </c>
      <c r="W178" s="266">
        <f>V178*K178</f>
        <v>28.9118</v>
      </c>
      <c r="X178" s="266">
        <v>0</v>
      </c>
      <c r="Y178" s="266">
        <f>X178*K178</f>
        <v>0</v>
      </c>
      <c r="Z178" s="266">
        <v>0</v>
      </c>
      <c r="AA178" s="267">
        <f>Z178*K178</f>
        <v>0</v>
      </c>
      <c r="AR178" s="136" t="s">
        <v>158</v>
      </c>
      <c r="AT178" s="136" t="s">
        <v>139</v>
      </c>
      <c r="AU178" s="136" t="s">
        <v>98</v>
      </c>
      <c r="AY178" s="136" t="s">
        <v>138</v>
      </c>
      <c r="BE178" s="231">
        <f>IF(U178="základní",N178,0)</f>
        <v>0</v>
      </c>
      <c r="BF178" s="231">
        <f>IF(U178="snížená",N178,0)</f>
        <v>0</v>
      </c>
      <c r="BG178" s="231">
        <f>IF(U178="zákl. přenesená",N178,0)</f>
        <v>0</v>
      </c>
      <c r="BH178" s="231">
        <f>IF(U178="sníž. přenesená",N178,0)</f>
        <v>0</v>
      </c>
      <c r="BI178" s="231">
        <f>IF(U178="nulová",N178,0)</f>
        <v>0</v>
      </c>
      <c r="BJ178" s="136" t="s">
        <v>20</v>
      </c>
      <c r="BK178" s="231">
        <f>ROUND(L178*K178,2)</f>
        <v>0</v>
      </c>
      <c r="BL178" s="136" t="s">
        <v>158</v>
      </c>
      <c r="BM178" s="136" t="s">
        <v>785</v>
      </c>
    </row>
    <row r="179" spans="2:18" s="145" customFormat="1" ht="6.75" customHeight="1">
      <c r="B179" s="172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4"/>
    </row>
  </sheetData>
  <sheetProtection password="CA21" sheet="1" selectLockedCells="1"/>
  <mergeCells count="21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114:Q114"/>
    <mergeCell ref="N115:Q115"/>
    <mergeCell ref="N116:Q116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F127:I127"/>
    <mergeCell ref="F128:I128"/>
    <mergeCell ref="F129:I129"/>
    <mergeCell ref="F130:I13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N142:Q142"/>
    <mergeCell ref="N144:Q144"/>
    <mergeCell ref="N177:Q177"/>
    <mergeCell ref="H1:K1"/>
    <mergeCell ref="S2:AC2"/>
    <mergeCell ref="F176:I176"/>
    <mergeCell ref="L176:M176"/>
    <mergeCell ref="N176:Q176"/>
    <mergeCell ref="F172:I172"/>
    <mergeCell ref="L172:M17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7"/>
  <sheetViews>
    <sheetView showGridLines="0" zoomScalePageLayoutView="0" workbookViewId="0" topLeftCell="A1">
      <pane ySplit="1" topLeftCell="A76" activePane="bottomLeft" state="frozen"/>
      <selection pane="topLeft" activeCell="A1" sqref="A1"/>
      <selection pane="bottomLeft" activeCell="L113" sqref="L113:M113"/>
    </sheetView>
  </sheetViews>
  <sheetFormatPr defaultColWidth="9.140625" defaultRowHeight="13.5"/>
  <cols>
    <col min="1" max="1" width="7.140625" style="135" customWidth="1"/>
    <col min="2" max="2" width="1.421875" style="135" customWidth="1"/>
    <col min="3" max="3" width="3.57421875" style="135" customWidth="1"/>
    <col min="4" max="4" width="3.7109375" style="135" customWidth="1"/>
    <col min="5" max="5" width="14.7109375" style="135" customWidth="1"/>
    <col min="6" max="7" width="9.57421875" style="135" customWidth="1"/>
    <col min="8" max="8" width="10.7109375" style="135" customWidth="1"/>
    <col min="9" max="9" width="6.00390625" style="135" customWidth="1"/>
    <col min="10" max="10" width="4.421875" style="135" customWidth="1"/>
    <col min="11" max="11" width="9.8515625" style="135" customWidth="1"/>
    <col min="12" max="12" width="10.28125" style="135" customWidth="1"/>
    <col min="13" max="14" width="5.140625" style="135" customWidth="1"/>
    <col min="15" max="15" width="1.7109375" style="135" customWidth="1"/>
    <col min="16" max="16" width="10.7109375" style="135" customWidth="1"/>
    <col min="17" max="17" width="3.57421875" style="135" customWidth="1"/>
    <col min="18" max="18" width="1.421875" style="135" customWidth="1"/>
    <col min="19" max="19" width="7.00390625" style="135" customWidth="1"/>
    <col min="20" max="20" width="25.421875" style="135" hidden="1" customWidth="1"/>
    <col min="21" max="21" width="14.00390625" style="135" hidden="1" customWidth="1"/>
    <col min="22" max="22" width="10.57421875" style="135" hidden="1" customWidth="1"/>
    <col min="23" max="23" width="14.00390625" style="135" hidden="1" customWidth="1"/>
    <col min="24" max="24" width="10.421875" style="135" hidden="1" customWidth="1"/>
    <col min="25" max="25" width="12.8515625" style="135" hidden="1" customWidth="1"/>
    <col min="26" max="26" width="9.421875" style="135" hidden="1" customWidth="1"/>
    <col min="27" max="27" width="12.8515625" style="135" hidden="1" customWidth="1"/>
    <col min="28" max="28" width="14.00390625" style="135" hidden="1" customWidth="1"/>
    <col min="29" max="29" width="9.421875" style="135" customWidth="1"/>
    <col min="30" max="30" width="12.8515625" style="135" customWidth="1"/>
    <col min="31" max="31" width="14.00390625" style="135" customWidth="1"/>
    <col min="32" max="43" width="9.140625" style="135" customWidth="1"/>
    <col min="44" max="64" width="0" style="135" hidden="1" customWidth="1"/>
    <col min="65" max="16384" width="9.140625" style="135" customWidth="1"/>
  </cols>
  <sheetData>
    <row r="1" spans="1:66" ht="21.75" customHeight="1">
      <c r="A1" s="105"/>
      <c r="B1" s="102"/>
      <c r="C1" s="102"/>
      <c r="D1" s="103" t="s">
        <v>1</v>
      </c>
      <c r="E1" s="102"/>
      <c r="F1" s="104" t="s">
        <v>886</v>
      </c>
      <c r="G1" s="104"/>
      <c r="H1" s="506" t="s">
        <v>887</v>
      </c>
      <c r="I1" s="506"/>
      <c r="J1" s="506"/>
      <c r="K1" s="506"/>
      <c r="L1" s="104" t="s">
        <v>888</v>
      </c>
      <c r="M1" s="102"/>
      <c r="N1" s="102"/>
      <c r="O1" s="103" t="s">
        <v>107</v>
      </c>
      <c r="P1" s="102"/>
      <c r="Q1" s="102"/>
      <c r="R1" s="102"/>
      <c r="S1" s="104" t="s">
        <v>889</v>
      </c>
      <c r="T1" s="104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</row>
    <row r="2" spans="3:46" ht="36.75" customHeight="1">
      <c r="C2" s="554" t="s">
        <v>5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S2" s="507" t="s">
        <v>6</v>
      </c>
      <c r="T2" s="508"/>
      <c r="U2" s="508"/>
      <c r="V2" s="508"/>
      <c r="W2" s="508"/>
      <c r="X2" s="508"/>
      <c r="Y2" s="508"/>
      <c r="Z2" s="508"/>
      <c r="AA2" s="508"/>
      <c r="AB2" s="508"/>
      <c r="AC2" s="508"/>
      <c r="AT2" s="136" t="s">
        <v>92</v>
      </c>
    </row>
    <row r="3" spans="2:46" ht="6.7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  <c r="AT3" s="136" t="s">
        <v>98</v>
      </c>
    </row>
    <row r="4" spans="2:46" ht="36.75" customHeight="1">
      <c r="B4" s="140"/>
      <c r="C4" s="533" t="s">
        <v>108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142"/>
      <c r="T4" s="143" t="s">
        <v>11</v>
      </c>
      <c r="AT4" s="136" t="s">
        <v>4</v>
      </c>
    </row>
    <row r="5" spans="2:18" ht="6.75" customHeight="1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</row>
    <row r="6" spans="2:18" ht="24.75" customHeight="1">
      <c r="B6" s="140"/>
      <c r="C6" s="141"/>
      <c r="D6" s="144" t="s">
        <v>15</v>
      </c>
      <c r="E6" s="141"/>
      <c r="F6" s="535" t="str">
        <f>'Rekapitulace stavby'!K6</f>
        <v>PARKOVIŠTĚ OA U BUDOVY B, KZ a.s. - NEMOCNICE MOST, o.z.</v>
      </c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141"/>
      <c r="R6" s="142"/>
    </row>
    <row r="7" spans="2:18" s="145" customFormat="1" ht="32.25" customHeight="1">
      <c r="B7" s="146"/>
      <c r="C7" s="147"/>
      <c r="D7" s="148" t="s">
        <v>109</v>
      </c>
      <c r="E7" s="147"/>
      <c r="F7" s="556" t="s">
        <v>786</v>
      </c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147"/>
      <c r="R7" s="149"/>
    </row>
    <row r="8" spans="2:18" s="145" customFormat="1" ht="14.25" customHeight="1">
      <c r="B8" s="146"/>
      <c r="C8" s="147"/>
      <c r="D8" s="144" t="s">
        <v>18</v>
      </c>
      <c r="E8" s="147"/>
      <c r="F8" s="150" t="s">
        <v>3</v>
      </c>
      <c r="G8" s="147"/>
      <c r="H8" s="147"/>
      <c r="I8" s="147"/>
      <c r="J8" s="147"/>
      <c r="K8" s="147"/>
      <c r="L8" s="147"/>
      <c r="M8" s="144" t="s">
        <v>19</v>
      </c>
      <c r="N8" s="147"/>
      <c r="O8" s="150" t="s">
        <v>3</v>
      </c>
      <c r="P8" s="147"/>
      <c r="Q8" s="147"/>
      <c r="R8" s="149"/>
    </row>
    <row r="9" spans="2:18" s="145" customFormat="1" ht="14.25" customHeight="1">
      <c r="B9" s="146"/>
      <c r="C9" s="147"/>
      <c r="D9" s="144" t="s">
        <v>21</v>
      </c>
      <c r="E9" s="147"/>
      <c r="F9" s="150" t="s">
        <v>22</v>
      </c>
      <c r="G9" s="147"/>
      <c r="H9" s="147"/>
      <c r="I9" s="147"/>
      <c r="J9" s="147"/>
      <c r="K9" s="147"/>
      <c r="L9" s="147"/>
      <c r="M9" s="144" t="s">
        <v>23</v>
      </c>
      <c r="N9" s="147"/>
      <c r="O9" s="537" t="str">
        <f>'Rekapitulace stavby'!AN8</f>
        <v>12.4.2016</v>
      </c>
      <c r="P9" s="534"/>
      <c r="Q9" s="147"/>
      <c r="R9" s="149"/>
    </row>
    <row r="10" spans="2:18" s="145" customFormat="1" ht="10.5" customHeight="1"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9"/>
    </row>
    <row r="11" spans="2:18" s="145" customFormat="1" ht="14.25" customHeight="1">
      <c r="B11" s="146"/>
      <c r="C11" s="147"/>
      <c r="D11" s="144" t="s">
        <v>27</v>
      </c>
      <c r="E11" s="147"/>
      <c r="F11" s="147"/>
      <c r="G11" s="147"/>
      <c r="H11" s="147"/>
      <c r="I11" s="147"/>
      <c r="J11" s="147"/>
      <c r="K11" s="147"/>
      <c r="L11" s="147"/>
      <c r="M11" s="144" t="s">
        <v>28</v>
      </c>
      <c r="N11" s="147"/>
      <c r="O11" s="538" t="s">
        <v>3</v>
      </c>
      <c r="P11" s="534"/>
      <c r="Q11" s="147"/>
      <c r="R11" s="149"/>
    </row>
    <row r="12" spans="2:18" s="145" customFormat="1" ht="18" customHeight="1">
      <c r="B12" s="146"/>
      <c r="C12" s="147"/>
      <c r="D12" s="147"/>
      <c r="E12" s="150" t="s">
        <v>29</v>
      </c>
      <c r="F12" s="147"/>
      <c r="G12" s="147"/>
      <c r="H12" s="147"/>
      <c r="I12" s="147"/>
      <c r="J12" s="147"/>
      <c r="K12" s="147"/>
      <c r="L12" s="147"/>
      <c r="M12" s="144" t="s">
        <v>30</v>
      </c>
      <c r="N12" s="147"/>
      <c r="O12" s="538" t="s">
        <v>3</v>
      </c>
      <c r="P12" s="534"/>
      <c r="Q12" s="147"/>
      <c r="R12" s="149"/>
    </row>
    <row r="13" spans="2:18" s="145" customFormat="1" ht="6.75" customHeight="1"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9"/>
    </row>
    <row r="14" spans="2:18" s="145" customFormat="1" ht="14.25" customHeight="1">
      <c r="B14" s="146"/>
      <c r="C14" s="147"/>
      <c r="D14" s="144" t="s">
        <v>31</v>
      </c>
      <c r="E14" s="147"/>
      <c r="F14" s="147"/>
      <c r="G14" s="147"/>
      <c r="H14" s="147"/>
      <c r="I14" s="147"/>
      <c r="J14" s="147"/>
      <c r="K14" s="147"/>
      <c r="L14" s="147"/>
      <c r="M14" s="144" t="s">
        <v>28</v>
      </c>
      <c r="N14" s="147"/>
      <c r="O14" s="538">
        <f>IF('Rekapitulace stavby'!AN13="","",'Rekapitulace stavby'!AN13)</f>
      </c>
      <c r="P14" s="534"/>
      <c r="Q14" s="147"/>
      <c r="R14" s="149"/>
    </row>
    <row r="15" spans="2:18" s="145" customFormat="1" ht="18" customHeight="1">
      <c r="B15" s="146"/>
      <c r="C15" s="147"/>
      <c r="D15" s="147"/>
      <c r="E15" s="150" t="str">
        <f>IF('Rekapitulace stavby'!E14="","",'Rekapitulace stavby'!E14)</f>
        <v> </v>
      </c>
      <c r="F15" s="147"/>
      <c r="G15" s="147"/>
      <c r="H15" s="147"/>
      <c r="I15" s="147"/>
      <c r="J15" s="147"/>
      <c r="K15" s="147"/>
      <c r="L15" s="147"/>
      <c r="M15" s="144" t="s">
        <v>30</v>
      </c>
      <c r="N15" s="147"/>
      <c r="O15" s="538">
        <f>IF('Rekapitulace stavby'!AN14="","",'Rekapitulace stavby'!AN14)</f>
      </c>
      <c r="P15" s="534"/>
      <c r="Q15" s="147"/>
      <c r="R15" s="149"/>
    </row>
    <row r="16" spans="2:18" s="145" customFormat="1" ht="6.75" customHeight="1"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9"/>
    </row>
    <row r="17" spans="2:18" s="145" customFormat="1" ht="14.25" customHeight="1">
      <c r="B17" s="146"/>
      <c r="C17" s="147"/>
      <c r="D17" s="144" t="s">
        <v>32</v>
      </c>
      <c r="E17" s="147"/>
      <c r="F17" s="147"/>
      <c r="G17" s="147"/>
      <c r="H17" s="147"/>
      <c r="I17" s="147"/>
      <c r="J17" s="147"/>
      <c r="K17" s="147"/>
      <c r="L17" s="147"/>
      <c r="M17" s="144" t="s">
        <v>28</v>
      </c>
      <c r="N17" s="147"/>
      <c r="O17" s="538">
        <f>IF('Rekapitulace stavby'!AN16="","",'Rekapitulace stavby'!AN16)</f>
      </c>
      <c r="P17" s="534"/>
      <c r="Q17" s="147"/>
      <c r="R17" s="149"/>
    </row>
    <row r="18" spans="2:18" s="145" customFormat="1" ht="18" customHeight="1">
      <c r="B18" s="146"/>
      <c r="C18" s="147"/>
      <c r="D18" s="147"/>
      <c r="E18" s="150" t="str">
        <f>IF('Rekapitulace stavby'!E17="","",'Rekapitulace stavby'!E17)</f>
        <v> </v>
      </c>
      <c r="F18" s="147"/>
      <c r="G18" s="147"/>
      <c r="H18" s="147"/>
      <c r="I18" s="147"/>
      <c r="J18" s="147"/>
      <c r="K18" s="147"/>
      <c r="L18" s="147"/>
      <c r="M18" s="144" t="s">
        <v>30</v>
      </c>
      <c r="N18" s="147"/>
      <c r="O18" s="538">
        <f>IF('Rekapitulace stavby'!AN17="","",'Rekapitulace stavby'!AN17)</f>
      </c>
      <c r="P18" s="534"/>
      <c r="Q18" s="147"/>
      <c r="R18" s="149"/>
    </row>
    <row r="19" spans="2:18" s="145" customFormat="1" ht="6.75" customHeight="1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9"/>
    </row>
    <row r="20" spans="2:18" s="145" customFormat="1" ht="14.25" customHeight="1">
      <c r="B20" s="146"/>
      <c r="C20" s="147"/>
      <c r="D20" s="144" t="s">
        <v>34</v>
      </c>
      <c r="E20" s="147"/>
      <c r="F20" s="147"/>
      <c r="G20" s="147"/>
      <c r="H20" s="147"/>
      <c r="I20" s="147"/>
      <c r="J20" s="147"/>
      <c r="K20" s="147"/>
      <c r="L20" s="147"/>
      <c r="M20" s="144" t="s">
        <v>28</v>
      </c>
      <c r="N20" s="147"/>
      <c r="O20" s="538" t="s">
        <v>35</v>
      </c>
      <c r="P20" s="534"/>
      <c r="Q20" s="147"/>
      <c r="R20" s="149"/>
    </row>
    <row r="21" spans="2:18" s="145" customFormat="1" ht="18" customHeight="1">
      <c r="B21" s="146"/>
      <c r="C21" s="147"/>
      <c r="D21" s="147"/>
      <c r="E21" s="150" t="s">
        <v>36</v>
      </c>
      <c r="F21" s="147"/>
      <c r="G21" s="147"/>
      <c r="H21" s="147"/>
      <c r="I21" s="147"/>
      <c r="J21" s="147"/>
      <c r="K21" s="147"/>
      <c r="L21" s="147"/>
      <c r="M21" s="144" t="s">
        <v>30</v>
      </c>
      <c r="N21" s="147"/>
      <c r="O21" s="538" t="s">
        <v>3</v>
      </c>
      <c r="P21" s="534"/>
      <c r="Q21" s="147"/>
      <c r="R21" s="149"/>
    </row>
    <row r="22" spans="2:18" s="145" customFormat="1" ht="6.75" customHeigh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9"/>
    </row>
    <row r="23" spans="2:18" s="145" customFormat="1" ht="14.25" customHeight="1">
      <c r="B23" s="146"/>
      <c r="C23" s="147"/>
      <c r="D23" s="144" t="s">
        <v>37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9"/>
    </row>
    <row r="24" spans="2:18" s="145" customFormat="1" ht="20.25" customHeight="1">
      <c r="B24" s="146"/>
      <c r="C24" s="147"/>
      <c r="D24" s="147"/>
      <c r="E24" s="551" t="s">
        <v>3</v>
      </c>
      <c r="F24" s="534"/>
      <c r="G24" s="534"/>
      <c r="H24" s="534"/>
      <c r="I24" s="534"/>
      <c r="J24" s="534"/>
      <c r="K24" s="534"/>
      <c r="L24" s="534"/>
      <c r="M24" s="147"/>
      <c r="N24" s="147"/>
      <c r="O24" s="147"/>
      <c r="P24" s="147"/>
      <c r="Q24" s="147"/>
      <c r="R24" s="149"/>
    </row>
    <row r="25" spans="2:18" s="145" customFormat="1" ht="6.75" customHeight="1"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9"/>
    </row>
    <row r="26" spans="2:18" s="145" customFormat="1" ht="6.75" customHeight="1">
      <c r="B26" s="146"/>
      <c r="C26" s="147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47"/>
      <c r="R26" s="149"/>
    </row>
    <row r="27" spans="2:18" s="145" customFormat="1" ht="14.25" customHeight="1">
      <c r="B27" s="146"/>
      <c r="C27" s="147"/>
      <c r="D27" s="152" t="s">
        <v>111</v>
      </c>
      <c r="E27" s="147"/>
      <c r="F27" s="147"/>
      <c r="G27" s="147"/>
      <c r="H27" s="147"/>
      <c r="I27" s="147"/>
      <c r="J27" s="147"/>
      <c r="K27" s="147"/>
      <c r="L27" s="147"/>
      <c r="M27" s="552">
        <f>N88</f>
        <v>0</v>
      </c>
      <c r="N27" s="534"/>
      <c r="O27" s="534"/>
      <c r="P27" s="534"/>
      <c r="Q27" s="147"/>
      <c r="R27" s="149"/>
    </row>
    <row r="28" spans="2:18" s="145" customFormat="1" ht="14.25" customHeight="1">
      <c r="B28" s="146"/>
      <c r="C28" s="147"/>
      <c r="D28" s="153" t="s">
        <v>112</v>
      </c>
      <c r="E28" s="147"/>
      <c r="F28" s="147"/>
      <c r="G28" s="147"/>
      <c r="H28" s="147"/>
      <c r="I28" s="147"/>
      <c r="J28" s="147"/>
      <c r="K28" s="147"/>
      <c r="L28" s="147"/>
      <c r="M28" s="552">
        <f>N92</f>
        <v>0</v>
      </c>
      <c r="N28" s="534"/>
      <c r="O28" s="534"/>
      <c r="P28" s="534"/>
      <c r="Q28" s="147"/>
      <c r="R28" s="149"/>
    </row>
    <row r="29" spans="2:18" s="145" customFormat="1" ht="6.75" customHeight="1"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9"/>
    </row>
    <row r="30" spans="2:18" s="145" customFormat="1" ht="24.75" customHeight="1">
      <c r="B30" s="146"/>
      <c r="C30" s="147"/>
      <c r="D30" s="154" t="s">
        <v>40</v>
      </c>
      <c r="E30" s="147"/>
      <c r="F30" s="147"/>
      <c r="G30" s="147"/>
      <c r="H30" s="147"/>
      <c r="I30" s="147"/>
      <c r="J30" s="147"/>
      <c r="K30" s="147"/>
      <c r="L30" s="147"/>
      <c r="M30" s="553">
        <f>ROUND(M27+M28,2)</f>
        <v>0</v>
      </c>
      <c r="N30" s="534"/>
      <c r="O30" s="534"/>
      <c r="P30" s="534"/>
      <c r="Q30" s="147"/>
      <c r="R30" s="149"/>
    </row>
    <row r="31" spans="2:18" s="145" customFormat="1" ht="6.75" customHeight="1">
      <c r="B31" s="146"/>
      <c r="C31" s="147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47"/>
      <c r="R31" s="149"/>
    </row>
    <row r="32" spans="2:18" s="145" customFormat="1" ht="14.25" customHeight="1">
      <c r="B32" s="146"/>
      <c r="C32" s="147"/>
      <c r="D32" s="155" t="s">
        <v>41</v>
      </c>
      <c r="E32" s="155" t="s">
        <v>42</v>
      </c>
      <c r="F32" s="156">
        <v>0.21</v>
      </c>
      <c r="G32" s="157" t="s">
        <v>43</v>
      </c>
      <c r="H32" s="547">
        <f>ROUND((SUM(BE92:BE93)+SUM(BE111:BE116)),2)</f>
        <v>0</v>
      </c>
      <c r="I32" s="534"/>
      <c r="J32" s="534"/>
      <c r="K32" s="147"/>
      <c r="L32" s="147"/>
      <c r="M32" s="547">
        <f>ROUND(ROUND((SUM(BE92:BE93)+SUM(BE111:BE116)),2)*F32,2)</f>
        <v>0</v>
      </c>
      <c r="N32" s="534"/>
      <c r="O32" s="534"/>
      <c r="P32" s="534"/>
      <c r="Q32" s="147"/>
      <c r="R32" s="149"/>
    </row>
    <row r="33" spans="2:18" s="145" customFormat="1" ht="14.25" customHeight="1">
      <c r="B33" s="146"/>
      <c r="C33" s="147"/>
      <c r="D33" s="147"/>
      <c r="E33" s="155" t="s">
        <v>44</v>
      </c>
      <c r="F33" s="156">
        <v>0.15</v>
      </c>
      <c r="G33" s="157" t="s">
        <v>43</v>
      </c>
      <c r="H33" s="547">
        <f>ROUND((SUM(BF92:BF93)+SUM(BF111:BF116)),2)</f>
        <v>0</v>
      </c>
      <c r="I33" s="534"/>
      <c r="J33" s="534"/>
      <c r="K33" s="147"/>
      <c r="L33" s="147"/>
      <c r="M33" s="547">
        <f>ROUND(ROUND((SUM(BF92:BF93)+SUM(BF111:BF116)),2)*F33,2)</f>
        <v>0</v>
      </c>
      <c r="N33" s="534"/>
      <c r="O33" s="534"/>
      <c r="P33" s="534"/>
      <c r="Q33" s="147"/>
      <c r="R33" s="149"/>
    </row>
    <row r="34" spans="2:18" s="145" customFormat="1" ht="14.25" customHeight="1" hidden="1">
      <c r="B34" s="146"/>
      <c r="C34" s="147"/>
      <c r="D34" s="147"/>
      <c r="E34" s="155" t="s">
        <v>45</v>
      </c>
      <c r="F34" s="156">
        <v>0.21</v>
      </c>
      <c r="G34" s="157" t="s">
        <v>43</v>
      </c>
      <c r="H34" s="547">
        <f>ROUND((SUM(BG92:BG93)+SUM(BG111:BG116)),2)</f>
        <v>0</v>
      </c>
      <c r="I34" s="534"/>
      <c r="J34" s="534"/>
      <c r="K34" s="147"/>
      <c r="L34" s="147"/>
      <c r="M34" s="547">
        <v>0</v>
      </c>
      <c r="N34" s="534"/>
      <c r="O34" s="534"/>
      <c r="P34" s="534"/>
      <c r="Q34" s="147"/>
      <c r="R34" s="149"/>
    </row>
    <row r="35" spans="2:18" s="145" customFormat="1" ht="14.25" customHeight="1" hidden="1">
      <c r="B35" s="146"/>
      <c r="C35" s="147"/>
      <c r="D35" s="147"/>
      <c r="E35" s="155" t="s">
        <v>46</v>
      </c>
      <c r="F35" s="156">
        <v>0.15</v>
      </c>
      <c r="G35" s="157" t="s">
        <v>43</v>
      </c>
      <c r="H35" s="547">
        <f>ROUND((SUM(BH92:BH93)+SUM(BH111:BH116)),2)</f>
        <v>0</v>
      </c>
      <c r="I35" s="534"/>
      <c r="J35" s="534"/>
      <c r="K35" s="147"/>
      <c r="L35" s="147"/>
      <c r="M35" s="547">
        <v>0</v>
      </c>
      <c r="N35" s="534"/>
      <c r="O35" s="534"/>
      <c r="P35" s="534"/>
      <c r="Q35" s="147"/>
      <c r="R35" s="149"/>
    </row>
    <row r="36" spans="2:18" s="145" customFormat="1" ht="14.25" customHeight="1" hidden="1">
      <c r="B36" s="146"/>
      <c r="C36" s="147"/>
      <c r="D36" s="147"/>
      <c r="E36" s="155" t="s">
        <v>47</v>
      </c>
      <c r="F36" s="156">
        <v>0</v>
      </c>
      <c r="G36" s="157" t="s">
        <v>43</v>
      </c>
      <c r="H36" s="547">
        <f>ROUND((SUM(BI92:BI93)+SUM(BI111:BI116)),2)</f>
        <v>0</v>
      </c>
      <c r="I36" s="534"/>
      <c r="J36" s="534"/>
      <c r="K36" s="147"/>
      <c r="L36" s="147"/>
      <c r="M36" s="547">
        <v>0</v>
      </c>
      <c r="N36" s="534"/>
      <c r="O36" s="534"/>
      <c r="P36" s="534"/>
      <c r="Q36" s="147"/>
      <c r="R36" s="149"/>
    </row>
    <row r="37" spans="2:18" s="145" customFormat="1" ht="6.75" customHeight="1"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9"/>
    </row>
    <row r="38" spans="2:18" s="145" customFormat="1" ht="24.75" customHeight="1">
      <c r="B38" s="146"/>
      <c r="C38" s="158"/>
      <c r="D38" s="159" t="s">
        <v>48</v>
      </c>
      <c r="E38" s="160"/>
      <c r="F38" s="160"/>
      <c r="G38" s="161" t="s">
        <v>49</v>
      </c>
      <c r="H38" s="162" t="s">
        <v>50</v>
      </c>
      <c r="I38" s="160"/>
      <c r="J38" s="160"/>
      <c r="K38" s="160"/>
      <c r="L38" s="548">
        <f>SUM(M30:M36)</f>
        <v>0</v>
      </c>
      <c r="M38" s="549"/>
      <c r="N38" s="549"/>
      <c r="O38" s="549"/>
      <c r="P38" s="550"/>
      <c r="Q38" s="158"/>
      <c r="R38" s="149"/>
    </row>
    <row r="39" spans="2:18" s="145" customFormat="1" ht="14.25" customHeight="1"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9"/>
    </row>
    <row r="40" spans="2:18" s="145" customFormat="1" ht="14.25" customHeight="1"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9"/>
    </row>
    <row r="41" spans="2:18" ht="13.5"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2"/>
    </row>
    <row r="42" spans="2:18" ht="13.5"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</row>
    <row r="43" spans="2:18" ht="13.5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2"/>
    </row>
    <row r="44" spans="2:18" ht="13.5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</row>
    <row r="45" spans="2:18" ht="13.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2"/>
    </row>
    <row r="46" spans="2:18" ht="13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2"/>
    </row>
    <row r="47" spans="2:18" ht="13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2"/>
    </row>
    <row r="48" spans="2:18" ht="13.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</row>
    <row r="49" spans="2:18" ht="13.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2"/>
    </row>
    <row r="50" spans="2:18" s="145" customFormat="1" ht="15">
      <c r="B50" s="146"/>
      <c r="C50" s="147"/>
      <c r="D50" s="164" t="s">
        <v>51</v>
      </c>
      <c r="E50" s="151"/>
      <c r="F50" s="151"/>
      <c r="G50" s="151"/>
      <c r="H50" s="165"/>
      <c r="I50" s="147"/>
      <c r="J50" s="164" t="s">
        <v>52</v>
      </c>
      <c r="K50" s="151"/>
      <c r="L50" s="151"/>
      <c r="M50" s="151"/>
      <c r="N50" s="151"/>
      <c r="O50" s="151"/>
      <c r="P50" s="165"/>
      <c r="Q50" s="147"/>
      <c r="R50" s="149"/>
    </row>
    <row r="51" spans="2:18" ht="13.5">
      <c r="B51" s="140"/>
      <c r="C51" s="141"/>
      <c r="D51" s="166"/>
      <c r="E51" s="141"/>
      <c r="F51" s="141"/>
      <c r="G51" s="141"/>
      <c r="H51" s="167"/>
      <c r="I51" s="141"/>
      <c r="J51" s="166"/>
      <c r="K51" s="141"/>
      <c r="L51" s="141"/>
      <c r="M51" s="141"/>
      <c r="N51" s="141"/>
      <c r="O51" s="141"/>
      <c r="P51" s="167"/>
      <c r="Q51" s="141"/>
      <c r="R51" s="142"/>
    </row>
    <row r="52" spans="2:18" ht="13.5">
      <c r="B52" s="140"/>
      <c r="C52" s="141"/>
      <c r="D52" s="166"/>
      <c r="E52" s="141"/>
      <c r="F52" s="141"/>
      <c r="G52" s="141"/>
      <c r="H52" s="167"/>
      <c r="I52" s="141"/>
      <c r="J52" s="166"/>
      <c r="K52" s="141"/>
      <c r="L52" s="141"/>
      <c r="M52" s="141"/>
      <c r="N52" s="141"/>
      <c r="O52" s="141"/>
      <c r="P52" s="167"/>
      <c r="Q52" s="141"/>
      <c r="R52" s="142"/>
    </row>
    <row r="53" spans="2:18" ht="13.5">
      <c r="B53" s="140"/>
      <c r="C53" s="141"/>
      <c r="D53" s="166"/>
      <c r="E53" s="141"/>
      <c r="F53" s="141"/>
      <c r="G53" s="141"/>
      <c r="H53" s="167"/>
      <c r="I53" s="141"/>
      <c r="J53" s="166"/>
      <c r="K53" s="141"/>
      <c r="L53" s="141"/>
      <c r="M53" s="141"/>
      <c r="N53" s="141"/>
      <c r="O53" s="141"/>
      <c r="P53" s="167"/>
      <c r="Q53" s="141"/>
      <c r="R53" s="142"/>
    </row>
    <row r="54" spans="2:18" ht="13.5">
      <c r="B54" s="140"/>
      <c r="C54" s="141"/>
      <c r="D54" s="166"/>
      <c r="E54" s="141"/>
      <c r="F54" s="141"/>
      <c r="G54" s="141"/>
      <c r="H54" s="167"/>
      <c r="I54" s="141"/>
      <c r="J54" s="166"/>
      <c r="K54" s="141"/>
      <c r="L54" s="141"/>
      <c r="M54" s="141"/>
      <c r="N54" s="141"/>
      <c r="O54" s="141"/>
      <c r="P54" s="167"/>
      <c r="Q54" s="141"/>
      <c r="R54" s="142"/>
    </row>
    <row r="55" spans="2:18" ht="13.5">
      <c r="B55" s="140"/>
      <c r="C55" s="141"/>
      <c r="D55" s="166"/>
      <c r="E55" s="141"/>
      <c r="F55" s="141"/>
      <c r="G55" s="141"/>
      <c r="H55" s="167"/>
      <c r="I55" s="141"/>
      <c r="J55" s="166"/>
      <c r="K55" s="141"/>
      <c r="L55" s="141"/>
      <c r="M55" s="141"/>
      <c r="N55" s="141"/>
      <c r="O55" s="141"/>
      <c r="P55" s="167"/>
      <c r="Q55" s="141"/>
      <c r="R55" s="142"/>
    </row>
    <row r="56" spans="2:18" ht="13.5">
      <c r="B56" s="140"/>
      <c r="C56" s="141"/>
      <c r="D56" s="166"/>
      <c r="E56" s="141"/>
      <c r="F56" s="141"/>
      <c r="G56" s="141"/>
      <c r="H56" s="167"/>
      <c r="I56" s="141"/>
      <c r="J56" s="166"/>
      <c r="K56" s="141"/>
      <c r="L56" s="141"/>
      <c r="M56" s="141"/>
      <c r="N56" s="141"/>
      <c r="O56" s="141"/>
      <c r="P56" s="167"/>
      <c r="Q56" s="141"/>
      <c r="R56" s="142"/>
    </row>
    <row r="57" spans="2:18" ht="13.5">
      <c r="B57" s="140"/>
      <c r="C57" s="141"/>
      <c r="D57" s="166"/>
      <c r="E57" s="141"/>
      <c r="F57" s="141"/>
      <c r="G57" s="141"/>
      <c r="H57" s="167"/>
      <c r="I57" s="141"/>
      <c r="J57" s="166"/>
      <c r="K57" s="141"/>
      <c r="L57" s="141"/>
      <c r="M57" s="141"/>
      <c r="N57" s="141"/>
      <c r="O57" s="141"/>
      <c r="P57" s="167"/>
      <c r="Q57" s="141"/>
      <c r="R57" s="142"/>
    </row>
    <row r="58" spans="2:18" ht="13.5">
      <c r="B58" s="140"/>
      <c r="C58" s="141"/>
      <c r="D58" s="166"/>
      <c r="E58" s="141"/>
      <c r="F58" s="141"/>
      <c r="G58" s="141"/>
      <c r="H58" s="167"/>
      <c r="I58" s="141"/>
      <c r="J58" s="166"/>
      <c r="K58" s="141"/>
      <c r="L58" s="141"/>
      <c r="M58" s="141"/>
      <c r="N58" s="141"/>
      <c r="O58" s="141"/>
      <c r="P58" s="167"/>
      <c r="Q58" s="141"/>
      <c r="R58" s="142"/>
    </row>
    <row r="59" spans="2:18" s="145" customFormat="1" ht="15">
      <c r="B59" s="146"/>
      <c r="C59" s="147"/>
      <c r="D59" s="168" t="s">
        <v>53</v>
      </c>
      <c r="E59" s="169"/>
      <c r="F59" s="169"/>
      <c r="G59" s="170" t="s">
        <v>54</v>
      </c>
      <c r="H59" s="171"/>
      <c r="I59" s="147"/>
      <c r="J59" s="168" t="s">
        <v>53</v>
      </c>
      <c r="K59" s="169"/>
      <c r="L59" s="169"/>
      <c r="M59" s="169"/>
      <c r="N59" s="170" t="s">
        <v>54</v>
      </c>
      <c r="O59" s="169"/>
      <c r="P59" s="171"/>
      <c r="Q59" s="147"/>
      <c r="R59" s="149"/>
    </row>
    <row r="60" spans="2:18" ht="13.5"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2"/>
    </row>
    <row r="61" spans="2:18" s="145" customFormat="1" ht="15">
      <c r="B61" s="146"/>
      <c r="C61" s="147"/>
      <c r="D61" s="164" t="s">
        <v>55</v>
      </c>
      <c r="E61" s="151"/>
      <c r="F61" s="151"/>
      <c r="G61" s="151"/>
      <c r="H61" s="165"/>
      <c r="I61" s="147"/>
      <c r="J61" s="164" t="s">
        <v>56</v>
      </c>
      <c r="K61" s="151"/>
      <c r="L61" s="151"/>
      <c r="M61" s="151"/>
      <c r="N61" s="151"/>
      <c r="O61" s="151"/>
      <c r="P61" s="165"/>
      <c r="Q61" s="147"/>
      <c r="R61" s="149"/>
    </row>
    <row r="62" spans="2:18" ht="13.5">
      <c r="B62" s="140"/>
      <c r="C62" s="141"/>
      <c r="D62" s="166"/>
      <c r="E62" s="141"/>
      <c r="F62" s="141"/>
      <c r="G62" s="141"/>
      <c r="H62" s="167"/>
      <c r="I62" s="141"/>
      <c r="J62" s="166"/>
      <c r="K62" s="141"/>
      <c r="L62" s="141"/>
      <c r="M62" s="141"/>
      <c r="N62" s="141"/>
      <c r="O62" s="141"/>
      <c r="P62" s="167"/>
      <c r="Q62" s="141"/>
      <c r="R62" s="142"/>
    </row>
    <row r="63" spans="2:18" ht="13.5">
      <c r="B63" s="140"/>
      <c r="C63" s="141"/>
      <c r="D63" s="166"/>
      <c r="E63" s="141"/>
      <c r="F63" s="141"/>
      <c r="G63" s="141"/>
      <c r="H63" s="167"/>
      <c r="I63" s="141"/>
      <c r="J63" s="166"/>
      <c r="K63" s="141"/>
      <c r="L63" s="141"/>
      <c r="M63" s="141"/>
      <c r="N63" s="141"/>
      <c r="O63" s="141"/>
      <c r="P63" s="167"/>
      <c r="Q63" s="141"/>
      <c r="R63" s="142"/>
    </row>
    <row r="64" spans="2:18" ht="13.5">
      <c r="B64" s="140"/>
      <c r="C64" s="141"/>
      <c r="D64" s="166"/>
      <c r="E64" s="141"/>
      <c r="F64" s="141"/>
      <c r="G64" s="141"/>
      <c r="H64" s="167"/>
      <c r="I64" s="141"/>
      <c r="J64" s="166"/>
      <c r="K64" s="141"/>
      <c r="L64" s="141"/>
      <c r="M64" s="141"/>
      <c r="N64" s="141"/>
      <c r="O64" s="141"/>
      <c r="P64" s="167"/>
      <c r="Q64" s="141"/>
      <c r="R64" s="142"/>
    </row>
    <row r="65" spans="2:18" ht="13.5">
      <c r="B65" s="140"/>
      <c r="C65" s="141"/>
      <c r="D65" s="166"/>
      <c r="E65" s="141"/>
      <c r="F65" s="141"/>
      <c r="G65" s="141"/>
      <c r="H65" s="167"/>
      <c r="I65" s="141"/>
      <c r="J65" s="166"/>
      <c r="K65" s="141"/>
      <c r="L65" s="141"/>
      <c r="M65" s="141"/>
      <c r="N65" s="141"/>
      <c r="O65" s="141"/>
      <c r="P65" s="167"/>
      <c r="Q65" s="141"/>
      <c r="R65" s="142"/>
    </row>
    <row r="66" spans="2:18" ht="13.5">
      <c r="B66" s="140"/>
      <c r="C66" s="141"/>
      <c r="D66" s="166"/>
      <c r="E66" s="141"/>
      <c r="F66" s="141"/>
      <c r="G66" s="141"/>
      <c r="H66" s="167"/>
      <c r="I66" s="141"/>
      <c r="J66" s="166"/>
      <c r="K66" s="141"/>
      <c r="L66" s="141"/>
      <c r="M66" s="141"/>
      <c r="N66" s="141"/>
      <c r="O66" s="141"/>
      <c r="P66" s="167"/>
      <c r="Q66" s="141"/>
      <c r="R66" s="142"/>
    </row>
    <row r="67" spans="2:18" ht="13.5">
      <c r="B67" s="140"/>
      <c r="C67" s="141"/>
      <c r="D67" s="166"/>
      <c r="E67" s="141"/>
      <c r="F67" s="141"/>
      <c r="G67" s="141"/>
      <c r="H67" s="167"/>
      <c r="I67" s="141"/>
      <c r="J67" s="166"/>
      <c r="K67" s="141"/>
      <c r="L67" s="141"/>
      <c r="M67" s="141"/>
      <c r="N67" s="141"/>
      <c r="O67" s="141"/>
      <c r="P67" s="167"/>
      <c r="Q67" s="141"/>
      <c r="R67" s="142"/>
    </row>
    <row r="68" spans="2:18" ht="13.5">
      <c r="B68" s="140"/>
      <c r="C68" s="141"/>
      <c r="D68" s="166"/>
      <c r="E68" s="141"/>
      <c r="F68" s="141"/>
      <c r="G68" s="141"/>
      <c r="H68" s="167"/>
      <c r="I68" s="141"/>
      <c r="J68" s="166"/>
      <c r="K68" s="141"/>
      <c r="L68" s="141"/>
      <c r="M68" s="141"/>
      <c r="N68" s="141"/>
      <c r="O68" s="141"/>
      <c r="P68" s="167"/>
      <c r="Q68" s="141"/>
      <c r="R68" s="142"/>
    </row>
    <row r="69" spans="2:18" ht="13.5">
      <c r="B69" s="140"/>
      <c r="C69" s="141"/>
      <c r="D69" s="166"/>
      <c r="E69" s="141"/>
      <c r="F69" s="141"/>
      <c r="G69" s="141"/>
      <c r="H69" s="167"/>
      <c r="I69" s="141"/>
      <c r="J69" s="166"/>
      <c r="K69" s="141"/>
      <c r="L69" s="141"/>
      <c r="M69" s="141"/>
      <c r="N69" s="141"/>
      <c r="O69" s="141"/>
      <c r="P69" s="167"/>
      <c r="Q69" s="141"/>
      <c r="R69" s="142"/>
    </row>
    <row r="70" spans="2:18" s="145" customFormat="1" ht="15">
      <c r="B70" s="146"/>
      <c r="C70" s="147"/>
      <c r="D70" s="168" t="s">
        <v>53</v>
      </c>
      <c r="E70" s="169"/>
      <c r="F70" s="169"/>
      <c r="G70" s="170" t="s">
        <v>54</v>
      </c>
      <c r="H70" s="171"/>
      <c r="I70" s="147"/>
      <c r="J70" s="168" t="s">
        <v>53</v>
      </c>
      <c r="K70" s="169"/>
      <c r="L70" s="169"/>
      <c r="M70" s="169"/>
      <c r="N70" s="170" t="s">
        <v>54</v>
      </c>
      <c r="O70" s="169"/>
      <c r="P70" s="171"/>
      <c r="Q70" s="147"/>
      <c r="R70" s="149"/>
    </row>
    <row r="71" spans="2:18" s="145" customFormat="1" ht="14.25" customHeight="1">
      <c r="B71" s="172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4"/>
    </row>
    <row r="75" spans="2:18" s="145" customFormat="1" ht="6.75" customHeight="1">
      <c r="B75" s="175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7"/>
    </row>
    <row r="76" spans="2:18" s="145" customFormat="1" ht="36.75" customHeight="1">
      <c r="B76" s="146"/>
      <c r="C76" s="533" t="s">
        <v>113</v>
      </c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149"/>
    </row>
    <row r="77" spans="2:18" s="145" customFormat="1" ht="6.75" customHeight="1"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9"/>
    </row>
    <row r="78" spans="2:18" s="145" customFormat="1" ht="30" customHeight="1">
      <c r="B78" s="146"/>
      <c r="C78" s="144" t="s">
        <v>15</v>
      </c>
      <c r="D78" s="147"/>
      <c r="E78" s="147"/>
      <c r="F78" s="535" t="str">
        <f>F6</f>
        <v>PARKOVIŠTĚ OA U BUDOVY B, KZ a.s. - NEMOCNICE MOST, o.z.</v>
      </c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147"/>
      <c r="R78" s="149"/>
    </row>
    <row r="79" spans="2:18" s="145" customFormat="1" ht="36.75" customHeight="1">
      <c r="B79" s="146"/>
      <c r="C79" s="178" t="s">
        <v>109</v>
      </c>
      <c r="D79" s="147"/>
      <c r="E79" s="147"/>
      <c r="F79" s="536" t="str">
        <f>F7</f>
        <v>401 - SO 401 ELEKTRO A SDĚLOVACÍ OBJEKTY</v>
      </c>
      <c r="G79" s="534"/>
      <c r="H79" s="534"/>
      <c r="I79" s="534"/>
      <c r="J79" s="534"/>
      <c r="K79" s="534"/>
      <c r="L79" s="534"/>
      <c r="M79" s="534"/>
      <c r="N79" s="534"/>
      <c r="O79" s="534"/>
      <c r="P79" s="534"/>
      <c r="Q79" s="147"/>
      <c r="R79" s="149"/>
    </row>
    <row r="80" spans="2:18" s="145" customFormat="1" ht="6.75" customHeight="1">
      <c r="B80" s="146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9"/>
    </row>
    <row r="81" spans="2:18" s="145" customFormat="1" ht="18" customHeight="1">
      <c r="B81" s="146"/>
      <c r="C81" s="144" t="s">
        <v>21</v>
      </c>
      <c r="D81" s="147"/>
      <c r="E81" s="147"/>
      <c r="F81" s="150" t="str">
        <f>F9</f>
        <v> </v>
      </c>
      <c r="G81" s="147"/>
      <c r="H81" s="147"/>
      <c r="I81" s="147"/>
      <c r="J81" s="147"/>
      <c r="K81" s="144" t="s">
        <v>23</v>
      </c>
      <c r="L81" s="147"/>
      <c r="M81" s="537" t="str">
        <f>IF(O9="","",O9)</f>
        <v>12.4.2016</v>
      </c>
      <c r="N81" s="534"/>
      <c r="O81" s="534"/>
      <c r="P81" s="534"/>
      <c r="Q81" s="147"/>
      <c r="R81" s="149"/>
    </row>
    <row r="82" spans="2:18" s="145" customFormat="1" ht="6.75" customHeight="1">
      <c r="B82" s="146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9"/>
    </row>
    <row r="83" spans="2:18" s="145" customFormat="1" ht="15">
      <c r="B83" s="146"/>
      <c r="C83" s="144" t="s">
        <v>27</v>
      </c>
      <c r="D83" s="147"/>
      <c r="E83" s="147"/>
      <c r="F83" s="150" t="str">
        <f>E12</f>
        <v>KRAJSKÁ ZDRAVOTNÍ a.s. ÚL</v>
      </c>
      <c r="G83" s="147"/>
      <c r="H83" s="147"/>
      <c r="I83" s="147"/>
      <c r="J83" s="147"/>
      <c r="K83" s="144" t="s">
        <v>32</v>
      </c>
      <c r="L83" s="147"/>
      <c r="M83" s="538" t="str">
        <f>E18</f>
        <v> </v>
      </c>
      <c r="N83" s="534"/>
      <c r="O83" s="534"/>
      <c r="P83" s="534"/>
      <c r="Q83" s="534"/>
      <c r="R83" s="149"/>
    </row>
    <row r="84" spans="2:18" s="145" customFormat="1" ht="14.25" customHeight="1">
      <c r="B84" s="146"/>
      <c r="C84" s="144" t="s">
        <v>31</v>
      </c>
      <c r="D84" s="147"/>
      <c r="E84" s="147"/>
      <c r="F84" s="150" t="str">
        <f>IF(E15="","",E15)</f>
        <v> </v>
      </c>
      <c r="G84" s="147"/>
      <c r="H84" s="147"/>
      <c r="I84" s="147"/>
      <c r="J84" s="147"/>
      <c r="K84" s="144" t="s">
        <v>34</v>
      </c>
      <c r="L84" s="147"/>
      <c r="M84" s="538" t="str">
        <f>E21</f>
        <v>ARTECH, spol. s r.o.</v>
      </c>
      <c r="N84" s="534"/>
      <c r="O84" s="534"/>
      <c r="P84" s="534"/>
      <c r="Q84" s="534"/>
      <c r="R84" s="149"/>
    </row>
    <row r="85" spans="2:18" s="145" customFormat="1" ht="9.75" customHeight="1"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9"/>
    </row>
    <row r="86" spans="2:18" s="145" customFormat="1" ht="29.25" customHeight="1">
      <c r="B86" s="146"/>
      <c r="C86" s="545" t="s">
        <v>114</v>
      </c>
      <c r="D86" s="544"/>
      <c r="E86" s="544"/>
      <c r="F86" s="544"/>
      <c r="G86" s="544"/>
      <c r="H86" s="158"/>
      <c r="I86" s="158"/>
      <c r="J86" s="158"/>
      <c r="K86" s="158"/>
      <c r="L86" s="158"/>
      <c r="M86" s="158"/>
      <c r="N86" s="545" t="s">
        <v>115</v>
      </c>
      <c r="O86" s="534"/>
      <c r="P86" s="534"/>
      <c r="Q86" s="534"/>
      <c r="R86" s="149"/>
    </row>
    <row r="87" spans="2:18" s="145" customFormat="1" ht="9.75" customHeight="1"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9"/>
    </row>
    <row r="88" spans="2:47" s="145" customFormat="1" ht="29.25" customHeight="1">
      <c r="B88" s="146"/>
      <c r="C88" s="180" t="s">
        <v>116</v>
      </c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546">
        <f>N111</f>
        <v>0</v>
      </c>
      <c r="O88" s="534"/>
      <c r="P88" s="534"/>
      <c r="Q88" s="534"/>
      <c r="R88" s="149"/>
      <c r="AU88" s="136" t="s">
        <v>117</v>
      </c>
    </row>
    <row r="89" spans="2:18" s="186" customFormat="1" ht="24.75" customHeight="1">
      <c r="B89" s="181"/>
      <c r="C89" s="182"/>
      <c r="D89" s="183" t="s">
        <v>160</v>
      </c>
      <c r="E89" s="182"/>
      <c r="F89" s="182"/>
      <c r="G89" s="182"/>
      <c r="H89" s="182"/>
      <c r="I89" s="182"/>
      <c r="J89" s="182"/>
      <c r="K89" s="182"/>
      <c r="L89" s="182"/>
      <c r="M89" s="182"/>
      <c r="N89" s="526">
        <f>N112</f>
        <v>0</v>
      </c>
      <c r="O89" s="539"/>
      <c r="P89" s="539"/>
      <c r="Q89" s="539"/>
      <c r="R89" s="185"/>
    </row>
    <row r="90" spans="2:18" s="186" customFormat="1" ht="24.75" customHeight="1">
      <c r="B90" s="181"/>
      <c r="C90" s="182"/>
      <c r="D90" s="183" t="s">
        <v>787</v>
      </c>
      <c r="E90" s="182"/>
      <c r="F90" s="182"/>
      <c r="G90" s="182"/>
      <c r="H90" s="182"/>
      <c r="I90" s="182"/>
      <c r="J90" s="182"/>
      <c r="K90" s="182"/>
      <c r="L90" s="182"/>
      <c r="M90" s="182"/>
      <c r="N90" s="526">
        <f>N115</f>
        <v>0</v>
      </c>
      <c r="O90" s="539"/>
      <c r="P90" s="539"/>
      <c r="Q90" s="539"/>
      <c r="R90" s="185"/>
    </row>
    <row r="91" spans="2:18" s="145" customFormat="1" ht="21.75" customHeight="1">
      <c r="B91" s="146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9"/>
    </row>
    <row r="92" spans="2:21" s="145" customFormat="1" ht="29.25" customHeight="1">
      <c r="B92" s="146"/>
      <c r="C92" s="180" t="s">
        <v>122</v>
      </c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542">
        <v>0</v>
      </c>
      <c r="O92" s="534"/>
      <c r="P92" s="534"/>
      <c r="Q92" s="534"/>
      <c r="R92" s="149"/>
      <c r="T92" s="193"/>
      <c r="U92" s="194" t="s">
        <v>41</v>
      </c>
    </row>
    <row r="93" spans="2:18" s="145" customFormat="1" ht="18" customHeight="1"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9"/>
    </row>
    <row r="94" spans="2:18" s="145" customFormat="1" ht="29.25" customHeight="1">
      <c r="B94" s="146"/>
      <c r="C94" s="195" t="s">
        <v>106</v>
      </c>
      <c r="D94" s="158"/>
      <c r="E94" s="158"/>
      <c r="F94" s="158"/>
      <c r="G94" s="158"/>
      <c r="H94" s="158"/>
      <c r="I94" s="158"/>
      <c r="J94" s="158"/>
      <c r="K94" s="158"/>
      <c r="L94" s="543">
        <f>ROUND(SUM(N88+N92),2)</f>
        <v>0</v>
      </c>
      <c r="M94" s="544"/>
      <c r="N94" s="544"/>
      <c r="O94" s="544"/>
      <c r="P94" s="544"/>
      <c r="Q94" s="544"/>
      <c r="R94" s="149"/>
    </row>
    <row r="95" spans="2:18" s="145" customFormat="1" ht="6.75" customHeight="1">
      <c r="B95" s="172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4"/>
    </row>
    <row r="99" spans="2:18" s="145" customFormat="1" ht="6.75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7"/>
    </row>
    <row r="100" spans="2:18" s="145" customFormat="1" ht="36.75" customHeight="1">
      <c r="B100" s="146"/>
      <c r="C100" s="533" t="s">
        <v>123</v>
      </c>
      <c r="D100" s="534"/>
      <c r="E100" s="534"/>
      <c r="F100" s="534"/>
      <c r="G100" s="534"/>
      <c r="H100" s="534"/>
      <c r="I100" s="534"/>
      <c r="J100" s="534"/>
      <c r="K100" s="534"/>
      <c r="L100" s="534"/>
      <c r="M100" s="534"/>
      <c r="N100" s="534"/>
      <c r="O100" s="534"/>
      <c r="P100" s="534"/>
      <c r="Q100" s="534"/>
      <c r="R100" s="149"/>
    </row>
    <row r="101" spans="2:18" s="145" customFormat="1" ht="6.75" customHeight="1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9"/>
    </row>
    <row r="102" spans="2:18" s="145" customFormat="1" ht="30" customHeight="1">
      <c r="B102" s="146"/>
      <c r="C102" s="144" t="s">
        <v>15</v>
      </c>
      <c r="D102" s="147"/>
      <c r="E102" s="147"/>
      <c r="F102" s="535" t="str">
        <f>F6</f>
        <v>PARKOVIŠTĚ OA U BUDOVY B, KZ a.s. - NEMOCNICE MOST, o.z.</v>
      </c>
      <c r="G102" s="534"/>
      <c r="H102" s="534"/>
      <c r="I102" s="534"/>
      <c r="J102" s="534"/>
      <c r="K102" s="534"/>
      <c r="L102" s="534"/>
      <c r="M102" s="534"/>
      <c r="N102" s="534"/>
      <c r="O102" s="534"/>
      <c r="P102" s="534"/>
      <c r="Q102" s="147"/>
      <c r="R102" s="149"/>
    </row>
    <row r="103" spans="2:18" s="145" customFormat="1" ht="36.75" customHeight="1">
      <c r="B103" s="146"/>
      <c r="C103" s="178" t="s">
        <v>109</v>
      </c>
      <c r="D103" s="147"/>
      <c r="E103" s="147"/>
      <c r="F103" s="536" t="str">
        <f>F7</f>
        <v>401 - SO 401 ELEKTRO A SDĚLOVACÍ OBJEKTY</v>
      </c>
      <c r="G103" s="534"/>
      <c r="H103" s="534"/>
      <c r="I103" s="534"/>
      <c r="J103" s="534"/>
      <c r="K103" s="534"/>
      <c r="L103" s="534"/>
      <c r="M103" s="534"/>
      <c r="N103" s="534"/>
      <c r="O103" s="534"/>
      <c r="P103" s="534"/>
      <c r="Q103" s="147"/>
      <c r="R103" s="149"/>
    </row>
    <row r="104" spans="2:18" s="145" customFormat="1" ht="6.75" customHeight="1"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9"/>
    </row>
    <row r="105" spans="2:18" s="145" customFormat="1" ht="18" customHeight="1">
      <c r="B105" s="146"/>
      <c r="C105" s="144" t="s">
        <v>21</v>
      </c>
      <c r="D105" s="147"/>
      <c r="E105" s="147"/>
      <c r="F105" s="150" t="str">
        <f>F9</f>
        <v> </v>
      </c>
      <c r="G105" s="147"/>
      <c r="H105" s="147"/>
      <c r="I105" s="147"/>
      <c r="J105" s="147"/>
      <c r="K105" s="144" t="s">
        <v>23</v>
      </c>
      <c r="L105" s="147"/>
      <c r="M105" s="537" t="str">
        <f>IF(O9="","",O9)</f>
        <v>12.4.2016</v>
      </c>
      <c r="N105" s="534"/>
      <c r="O105" s="534"/>
      <c r="P105" s="534"/>
      <c r="Q105" s="147"/>
      <c r="R105" s="149"/>
    </row>
    <row r="106" spans="2:18" s="145" customFormat="1" ht="6.75" customHeight="1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9"/>
    </row>
    <row r="107" spans="2:18" s="145" customFormat="1" ht="15">
      <c r="B107" s="146"/>
      <c r="C107" s="144" t="s">
        <v>27</v>
      </c>
      <c r="D107" s="147"/>
      <c r="E107" s="147"/>
      <c r="F107" s="150" t="str">
        <f>E12</f>
        <v>KRAJSKÁ ZDRAVOTNÍ a.s. ÚL</v>
      </c>
      <c r="G107" s="147"/>
      <c r="H107" s="147"/>
      <c r="I107" s="147"/>
      <c r="J107" s="147"/>
      <c r="K107" s="144" t="s">
        <v>32</v>
      </c>
      <c r="L107" s="147"/>
      <c r="M107" s="538" t="str">
        <f>E18</f>
        <v> </v>
      </c>
      <c r="N107" s="534"/>
      <c r="O107" s="534"/>
      <c r="P107" s="534"/>
      <c r="Q107" s="534"/>
      <c r="R107" s="149"/>
    </row>
    <row r="108" spans="2:18" s="145" customFormat="1" ht="14.25" customHeight="1">
      <c r="B108" s="146"/>
      <c r="C108" s="144" t="s">
        <v>31</v>
      </c>
      <c r="D108" s="147"/>
      <c r="E108" s="147"/>
      <c r="F108" s="150" t="str">
        <f>IF(E15="","",E15)</f>
        <v> </v>
      </c>
      <c r="G108" s="147"/>
      <c r="H108" s="147"/>
      <c r="I108" s="147"/>
      <c r="J108" s="147"/>
      <c r="K108" s="144" t="s">
        <v>34</v>
      </c>
      <c r="L108" s="147"/>
      <c r="M108" s="538" t="str">
        <f>E21</f>
        <v>ARTECH, spol. s r.o.</v>
      </c>
      <c r="N108" s="534"/>
      <c r="O108" s="534"/>
      <c r="P108" s="534"/>
      <c r="Q108" s="534"/>
      <c r="R108" s="149"/>
    </row>
    <row r="109" spans="2:18" s="145" customFormat="1" ht="9.75" customHeight="1"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9"/>
    </row>
    <row r="110" spans="2:27" s="201" customFormat="1" ht="29.25" customHeight="1">
      <c r="B110" s="196"/>
      <c r="C110" s="197" t="s">
        <v>124</v>
      </c>
      <c r="D110" s="198" t="s">
        <v>125</v>
      </c>
      <c r="E110" s="198" t="s">
        <v>59</v>
      </c>
      <c r="F110" s="518" t="s">
        <v>126</v>
      </c>
      <c r="G110" s="519"/>
      <c r="H110" s="519"/>
      <c r="I110" s="519"/>
      <c r="J110" s="198" t="s">
        <v>127</v>
      </c>
      <c r="K110" s="198" t="s">
        <v>128</v>
      </c>
      <c r="L110" s="520" t="s">
        <v>129</v>
      </c>
      <c r="M110" s="519"/>
      <c r="N110" s="518" t="s">
        <v>115</v>
      </c>
      <c r="O110" s="519"/>
      <c r="P110" s="519"/>
      <c r="Q110" s="532"/>
      <c r="R110" s="200"/>
      <c r="T110" s="202" t="s">
        <v>130</v>
      </c>
      <c r="U110" s="203" t="s">
        <v>41</v>
      </c>
      <c r="V110" s="203" t="s">
        <v>131</v>
      </c>
      <c r="W110" s="203" t="s">
        <v>132</v>
      </c>
      <c r="X110" s="203" t="s">
        <v>133</v>
      </c>
      <c r="Y110" s="203" t="s">
        <v>134</v>
      </c>
      <c r="Z110" s="203" t="s">
        <v>135</v>
      </c>
      <c r="AA110" s="204" t="s">
        <v>136</v>
      </c>
    </row>
    <row r="111" spans="2:63" s="145" customFormat="1" ht="29.25" customHeight="1">
      <c r="B111" s="146"/>
      <c r="C111" s="205" t="s">
        <v>111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523">
        <f>BK111</f>
        <v>0</v>
      </c>
      <c r="O111" s="524"/>
      <c r="P111" s="524"/>
      <c r="Q111" s="524"/>
      <c r="R111" s="149"/>
      <c r="T111" s="206"/>
      <c r="U111" s="151"/>
      <c r="V111" s="151"/>
      <c r="W111" s="207">
        <f>W112+W115</f>
        <v>0</v>
      </c>
      <c r="X111" s="151"/>
      <c r="Y111" s="207">
        <f>Y112+Y115</f>
        <v>0</v>
      </c>
      <c r="Z111" s="151"/>
      <c r="AA111" s="208">
        <f>AA112+AA115</f>
        <v>0</v>
      </c>
      <c r="AT111" s="136" t="s">
        <v>76</v>
      </c>
      <c r="AU111" s="136" t="s">
        <v>117</v>
      </c>
      <c r="BK111" s="209">
        <f>BK112+BK115</f>
        <v>0</v>
      </c>
    </row>
    <row r="112" spans="2:63" s="214" customFormat="1" ht="36.75" customHeight="1">
      <c r="B112" s="210"/>
      <c r="C112" s="211"/>
      <c r="D112" s="212" t="s">
        <v>160</v>
      </c>
      <c r="E112" s="212"/>
      <c r="F112" s="212"/>
      <c r="G112" s="212"/>
      <c r="H112" s="212"/>
      <c r="I112" s="212"/>
      <c r="J112" s="212"/>
      <c r="K112" s="212"/>
      <c r="L112" s="212"/>
      <c r="M112" s="212"/>
      <c r="N112" s="565">
        <f>BK112</f>
        <v>0</v>
      </c>
      <c r="O112" s="566"/>
      <c r="P112" s="566"/>
      <c r="Q112" s="566"/>
      <c r="R112" s="213"/>
      <c r="T112" s="215"/>
      <c r="U112" s="211"/>
      <c r="V112" s="211"/>
      <c r="W112" s="216">
        <f>SUM(W113:W114)</f>
        <v>0</v>
      </c>
      <c r="X112" s="211"/>
      <c r="Y112" s="216">
        <f>SUM(Y113:Y114)</f>
        <v>0</v>
      </c>
      <c r="Z112" s="211"/>
      <c r="AA112" s="217">
        <f>SUM(AA113:AA114)</f>
        <v>0</v>
      </c>
      <c r="AR112" s="218" t="s">
        <v>20</v>
      </c>
      <c r="AT112" s="219" t="s">
        <v>76</v>
      </c>
      <c r="AU112" s="219" t="s">
        <v>77</v>
      </c>
      <c r="AY112" s="218" t="s">
        <v>138</v>
      </c>
      <c r="BK112" s="220">
        <f>SUM(BK113:BK114)</f>
        <v>0</v>
      </c>
    </row>
    <row r="113" spans="2:65" s="145" customFormat="1" ht="28.5" customHeight="1">
      <c r="B113" s="146"/>
      <c r="C113" s="261" t="s">
        <v>20</v>
      </c>
      <c r="D113" s="261" t="s">
        <v>277</v>
      </c>
      <c r="E113" s="262" t="s">
        <v>20</v>
      </c>
      <c r="F113" s="561" t="s">
        <v>788</v>
      </c>
      <c r="G113" s="562"/>
      <c r="H113" s="562"/>
      <c r="I113" s="562"/>
      <c r="J113" s="263" t="s">
        <v>789</v>
      </c>
      <c r="K113" s="264">
        <v>1</v>
      </c>
      <c r="L113" s="563"/>
      <c r="M113" s="564"/>
      <c r="N113" s="560">
        <f>ROUND(L113*K113,2)</f>
        <v>0</v>
      </c>
      <c r="O113" s="517"/>
      <c r="P113" s="517"/>
      <c r="Q113" s="517"/>
      <c r="R113" s="149"/>
      <c r="T113" s="227" t="s">
        <v>3</v>
      </c>
      <c r="U113" s="228" t="s">
        <v>42</v>
      </c>
      <c r="V113" s="229">
        <v>0</v>
      </c>
      <c r="W113" s="229">
        <f>V113*K113</f>
        <v>0</v>
      </c>
      <c r="X113" s="229">
        <v>0</v>
      </c>
      <c r="Y113" s="229">
        <f>X113*K113</f>
        <v>0</v>
      </c>
      <c r="Z113" s="229">
        <v>0</v>
      </c>
      <c r="AA113" s="230">
        <f>Z113*K113</f>
        <v>0</v>
      </c>
      <c r="AR113" s="136" t="s">
        <v>330</v>
      </c>
      <c r="AT113" s="136" t="s">
        <v>277</v>
      </c>
      <c r="AU113" s="136" t="s">
        <v>20</v>
      </c>
      <c r="AY113" s="136" t="s">
        <v>138</v>
      </c>
      <c r="BE113" s="231">
        <f>IF(U113="základní",N113,0)</f>
        <v>0</v>
      </c>
      <c r="BF113" s="231">
        <f>IF(U113="snížená",N113,0)</f>
        <v>0</v>
      </c>
      <c r="BG113" s="231">
        <f>IF(U113="zákl. přenesená",N113,0)</f>
        <v>0</v>
      </c>
      <c r="BH113" s="231">
        <f>IF(U113="sníž. přenesená",N113,0)</f>
        <v>0</v>
      </c>
      <c r="BI113" s="231">
        <f>IF(U113="nulová",N113,0)</f>
        <v>0</v>
      </c>
      <c r="BJ113" s="136" t="s">
        <v>20</v>
      </c>
      <c r="BK113" s="231">
        <f>ROUND(L113*K113,2)</f>
        <v>0</v>
      </c>
      <c r="BL113" s="136" t="s">
        <v>247</v>
      </c>
      <c r="BM113" s="136" t="s">
        <v>790</v>
      </c>
    </row>
    <row r="114" spans="2:65" s="145" customFormat="1" ht="28.5" customHeight="1">
      <c r="B114" s="146"/>
      <c r="C114" s="222" t="s">
        <v>98</v>
      </c>
      <c r="D114" s="222" t="s">
        <v>139</v>
      </c>
      <c r="E114" s="223" t="s">
        <v>98</v>
      </c>
      <c r="F114" s="531" t="s">
        <v>791</v>
      </c>
      <c r="G114" s="517"/>
      <c r="H114" s="517"/>
      <c r="I114" s="517"/>
      <c r="J114" s="225" t="s">
        <v>789</v>
      </c>
      <c r="K114" s="226">
        <v>1</v>
      </c>
      <c r="L114" s="514"/>
      <c r="M114" s="515"/>
      <c r="N114" s="516">
        <f>ROUND(L114*K114,2)</f>
        <v>0</v>
      </c>
      <c r="O114" s="517"/>
      <c r="P114" s="517"/>
      <c r="Q114" s="517"/>
      <c r="R114" s="149"/>
      <c r="T114" s="227" t="s">
        <v>3</v>
      </c>
      <c r="U114" s="228" t="s">
        <v>42</v>
      </c>
      <c r="V114" s="229">
        <v>0</v>
      </c>
      <c r="W114" s="229">
        <f>V114*K114</f>
        <v>0</v>
      </c>
      <c r="X114" s="229">
        <v>0</v>
      </c>
      <c r="Y114" s="229">
        <f>X114*K114</f>
        <v>0</v>
      </c>
      <c r="Z114" s="229">
        <v>0</v>
      </c>
      <c r="AA114" s="230">
        <f>Z114*K114</f>
        <v>0</v>
      </c>
      <c r="AR114" s="136" t="s">
        <v>247</v>
      </c>
      <c r="AT114" s="136" t="s">
        <v>139</v>
      </c>
      <c r="AU114" s="136" t="s">
        <v>20</v>
      </c>
      <c r="AY114" s="136" t="s">
        <v>138</v>
      </c>
      <c r="BE114" s="231">
        <f>IF(U114="základní",N114,0)</f>
        <v>0</v>
      </c>
      <c r="BF114" s="231">
        <f>IF(U114="snížená",N114,0)</f>
        <v>0</v>
      </c>
      <c r="BG114" s="231">
        <f>IF(U114="zákl. přenesená",N114,0)</f>
        <v>0</v>
      </c>
      <c r="BH114" s="231">
        <f>IF(U114="sníž. přenesená",N114,0)</f>
        <v>0</v>
      </c>
      <c r="BI114" s="231">
        <f>IF(U114="nulová",N114,0)</f>
        <v>0</v>
      </c>
      <c r="BJ114" s="136" t="s">
        <v>20</v>
      </c>
      <c r="BK114" s="231">
        <f>ROUND(L114*K114,2)</f>
        <v>0</v>
      </c>
      <c r="BL114" s="136" t="s">
        <v>247</v>
      </c>
      <c r="BM114" s="136" t="s">
        <v>792</v>
      </c>
    </row>
    <row r="115" spans="2:63" s="214" customFormat="1" ht="36.75" customHeight="1">
      <c r="B115" s="210"/>
      <c r="C115" s="211"/>
      <c r="D115" s="212" t="s">
        <v>787</v>
      </c>
      <c r="E115" s="212"/>
      <c r="F115" s="212"/>
      <c r="G115" s="212"/>
      <c r="H115" s="212"/>
      <c r="I115" s="212"/>
      <c r="J115" s="212"/>
      <c r="K115" s="212"/>
      <c r="L115" s="212"/>
      <c r="M115" s="212"/>
      <c r="N115" s="567">
        <f>BK115</f>
        <v>0</v>
      </c>
      <c r="O115" s="568"/>
      <c r="P115" s="568"/>
      <c r="Q115" s="568"/>
      <c r="R115" s="213"/>
      <c r="T115" s="215"/>
      <c r="U115" s="211"/>
      <c r="V115" s="211"/>
      <c r="W115" s="216">
        <f>W116</f>
        <v>0</v>
      </c>
      <c r="X115" s="211"/>
      <c r="Y115" s="216">
        <f>Y116</f>
        <v>0</v>
      </c>
      <c r="Z115" s="211"/>
      <c r="AA115" s="217">
        <f>AA116</f>
        <v>0</v>
      </c>
      <c r="AR115" s="218" t="s">
        <v>148</v>
      </c>
      <c r="AT115" s="219" t="s">
        <v>76</v>
      </c>
      <c r="AU115" s="219" t="s">
        <v>77</v>
      </c>
      <c r="AY115" s="218" t="s">
        <v>138</v>
      </c>
      <c r="BK115" s="220">
        <f>BK116</f>
        <v>0</v>
      </c>
    </row>
    <row r="116" spans="2:65" s="145" customFormat="1" ht="28.5" customHeight="1">
      <c r="B116" s="146"/>
      <c r="C116" s="261" t="s">
        <v>158</v>
      </c>
      <c r="D116" s="261" t="s">
        <v>277</v>
      </c>
      <c r="E116" s="262" t="s">
        <v>148</v>
      </c>
      <c r="F116" s="561" t="s">
        <v>793</v>
      </c>
      <c r="G116" s="562"/>
      <c r="H116" s="562"/>
      <c r="I116" s="562"/>
      <c r="J116" s="263" t="s">
        <v>789</v>
      </c>
      <c r="K116" s="264">
        <v>1</v>
      </c>
      <c r="L116" s="563"/>
      <c r="M116" s="564"/>
      <c r="N116" s="560">
        <f>ROUND(L116*K116,2)</f>
        <v>0</v>
      </c>
      <c r="O116" s="517"/>
      <c r="P116" s="517"/>
      <c r="Q116" s="517"/>
      <c r="R116" s="149"/>
      <c r="T116" s="227" t="s">
        <v>3</v>
      </c>
      <c r="U116" s="265" t="s">
        <v>42</v>
      </c>
      <c r="V116" s="266">
        <v>0</v>
      </c>
      <c r="W116" s="266">
        <f>V116*K116</f>
        <v>0</v>
      </c>
      <c r="X116" s="266">
        <v>0</v>
      </c>
      <c r="Y116" s="266">
        <f>X116*K116</f>
        <v>0</v>
      </c>
      <c r="Z116" s="266">
        <v>0</v>
      </c>
      <c r="AA116" s="267">
        <f>Z116*K116</f>
        <v>0</v>
      </c>
      <c r="AR116" s="136" t="s">
        <v>794</v>
      </c>
      <c r="AT116" s="136" t="s">
        <v>277</v>
      </c>
      <c r="AU116" s="136" t="s">
        <v>20</v>
      </c>
      <c r="AY116" s="136" t="s">
        <v>138</v>
      </c>
      <c r="BE116" s="231">
        <f>IF(U116="základní",N116,0)</f>
        <v>0</v>
      </c>
      <c r="BF116" s="231">
        <f>IF(U116="snížená",N116,0)</f>
        <v>0</v>
      </c>
      <c r="BG116" s="231">
        <f>IF(U116="zákl. přenesená",N116,0)</f>
        <v>0</v>
      </c>
      <c r="BH116" s="231">
        <f>IF(U116="sníž. přenesená",N116,0)</f>
        <v>0</v>
      </c>
      <c r="BI116" s="231">
        <f>IF(U116="nulová",N116,0)</f>
        <v>0</v>
      </c>
      <c r="BJ116" s="136" t="s">
        <v>20</v>
      </c>
      <c r="BK116" s="231">
        <f>ROUND(L116*K116,2)</f>
        <v>0</v>
      </c>
      <c r="BL116" s="136" t="s">
        <v>478</v>
      </c>
      <c r="BM116" s="136" t="s">
        <v>795</v>
      </c>
    </row>
    <row r="117" spans="2:18" s="145" customFormat="1" ht="6.75" customHeight="1">
      <c r="B117" s="172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4"/>
    </row>
  </sheetData>
  <sheetProtection password="CA21" sheet="1" selectLockedCells="1"/>
  <mergeCells count="6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110:Q110"/>
    <mergeCell ref="N89:Q89"/>
    <mergeCell ref="N90:Q90"/>
    <mergeCell ref="N92:Q92"/>
    <mergeCell ref="L94:Q94"/>
    <mergeCell ref="C100:Q100"/>
    <mergeCell ref="F102:P102"/>
    <mergeCell ref="N113:Q113"/>
    <mergeCell ref="F114:I114"/>
    <mergeCell ref="L114:M114"/>
    <mergeCell ref="N114:Q114"/>
    <mergeCell ref="F103:P103"/>
    <mergeCell ref="M105:P105"/>
    <mergeCell ref="M107:Q107"/>
    <mergeCell ref="M108:Q108"/>
    <mergeCell ref="F110:I110"/>
    <mergeCell ref="L110:M110"/>
    <mergeCell ref="H1:K1"/>
    <mergeCell ref="S2:AC2"/>
    <mergeCell ref="F116:I116"/>
    <mergeCell ref="L116:M116"/>
    <mergeCell ref="N116:Q116"/>
    <mergeCell ref="N111:Q111"/>
    <mergeCell ref="N112:Q112"/>
    <mergeCell ref="N115:Q115"/>
    <mergeCell ref="F113:I113"/>
    <mergeCell ref="L113:M11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zoomScale="85" zoomScaleNormal="85" zoomScaleSheetLayoutView="70" zoomScalePageLayoutView="0" workbookViewId="0" topLeftCell="A1">
      <selection activeCell="F8" sqref="F8 D8"/>
    </sheetView>
  </sheetViews>
  <sheetFormatPr defaultColWidth="9.140625" defaultRowHeight="13.5"/>
  <cols>
    <col min="1" max="1" width="5.140625" style="279" customWidth="1"/>
    <col min="2" max="2" width="2.421875" style="279" customWidth="1"/>
    <col min="3" max="3" width="63.8515625" style="279" customWidth="1"/>
    <col min="4" max="4" width="6.7109375" style="279" customWidth="1"/>
    <col min="5" max="5" width="8.28125" style="432" customWidth="1"/>
    <col min="6" max="7" width="13.7109375" style="432" customWidth="1"/>
    <col min="8" max="8" width="13.7109375" style="433" customWidth="1"/>
    <col min="9" max="9" width="13.7109375" style="279" customWidth="1"/>
    <col min="10" max="10" width="13.7109375" style="434" customWidth="1"/>
    <col min="11" max="11" width="14.28125" style="279" customWidth="1"/>
    <col min="12" max="12" width="19.28125" style="279" customWidth="1"/>
    <col min="13" max="13" width="1.57421875" style="279" customWidth="1"/>
    <col min="14" max="14" width="12.8515625" style="279" customWidth="1"/>
    <col min="15" max="15" width="12.140625" style="279" customWidth="1"/>
    <col min="16" max="16384" width="9.140625" style="279" customWidth="1"/>
  </cols>
  <sheetData>
    <row r="1" spans="1:12" ht="30" customHeight="1" thickBot="1">
      <c r="A1" s="277"/>
      <c r="B1" s="278"/>
      <c r="C1" s="569" t="s">
        <v>907</v>
      </c>
      <c r="D1" s="570"/>
      <c r="E1" s="570"/>
      <c r="F1" s="570"/>
      <c r="G1" s="570"/>
      <c r="H1" s="570"/>
      <c r="I1" s="570"/>
      <c r="J1" s="570"/>
      <c r="K1" s="570"/>
      <c r="L1" s="571"/>
    </row>
    <row r="2" spans="1:15" ht="23.25" customHeight="1" thickBot="1">
      <c r="A2" s="280" t="s">
        <v>22</v>
      </c>
      <c r="B2" s="281"/>
      <c r="C2" s="282" t="s">
        <v>908</v>
      </c>
      <c r="D2" s="283" t="s">
        <v>909</v>
      </c>
      <c r="E2" s="283" t="s">
        <v>910</v>
      </c>
      <c r="F2" s="284" t="s">
        <v>911</v>
      </c>
      <c r="G2" s="285" t="s">
        <v>912</v>
      </c>
      <c r="H2" s="286" t="s">
        <v>913</v>
      </c>
      <c r="I2" s="287" t="s">
        <v>914</v>
      </c>
      <c r="J2" s="288" t="s">
        <v>915</v>
      </c>
      <c r="K2" s="288" t="s">
        <v>916</v>
      </c>
      <c r="L2" s="289" t="s">
        <v>917</v>
      </c>
      <c r="M2" s="290"/>
      <c r="N2" s="291"/>
      <c r="O2" s="291"/>
    </row>
    <row r="3" spans="1:15" ht="15" customHeight="1">
      <c r="A3" s="292">
        <v>1</v>
      </c>
      <c r="B3" s="293"/>
      <c r="C3" s="294" t="s">
        <v>918</v>
      </c>
      <c r="D3" s="295"/>
      <c r="E3" s="295"/>
      <c r="F3" s="295"/>
      <c r="G3" s="295"/>
      <c r="H3" s="296"/>
      <c r="I3" s="297"/>
      <c r="J3" s="298"/>
      <c r="K3" s="298"/>
      <c r="L3" s="299"/>
      <c r="M3" s="290"/>
      <c r="N3" s="291"/>
      <c r="O3" s="291"/>
    </row>
    <row r="4" spans="1:15" s="311" customFormat="1" ht="15" customHeight="1">
      <c r="A4" s="300">
        <v>2</v>
      </c>
      <c r="B4" s="301"/>
      <c r="C4" s="302" t="s">
        <v>919</v>
      </c>
      <c r="D4" s="303">
        <v>20</v>
      </c>
      <c r="E4" s="304" t="s">
        <v>553</v>
      </c>
      <c r="F4" s="305">
        <v>0</v>
      </c>
      <c r="G4" s="305">
        <f aca="true" t="shared" si="0" ref="G4:G13">F4*D4</f>
        <v>0</v>
      </c>
      <c r="H4" s="274">
        <v>0</v>
      </c>
      <c r="I4" s="306">
        <f aca="true" t="shared" si="1" ref="I4:I13">H4*D4</f>
        <v>0</v>
      </c>
      <c r="J4" s="275">
        <v>0</v>
      </c>
      <c r="K4" s="307">
        <f aca="true" t="shared" si="2" ref="K4:K13">J4*D4</f>
        <v>0</v>
      </c>
      <c r="L4" s="308">
        <f aca="true" t="shared" si="3" ref="L4:L14">SUM(G4,I4,K4)</f>
        <v>0</v>
      </c>
      <c r="M4" s="309"/>
      <c r="N4" s="310"/>
      <c r="O4" s="310"/>
    </row>
    <row r="5" spans="1:15" s="311" customFormat="1" ht="15" customHeight="1">
      <c r="A5" s="300">
        <v>3</v>
      </c>
      <c r="B5" s="301"/>
      <c r="C5" s="302" t="s">
        <v>920</v>
      </c>
      <c r="D5" s="303">
        <v>20</v>
      </c>
      <c r="E5" s="304" t="s">
        <v>553</v>
      </c>
      <c r="F5" s="305">
        <v>0</v>
      </c>
      <c r="G5" s="305">
        <f t="shared" si="0"/>
        <v>0</v>
      </c>
      <c r="H5" s="312">
        <v>0</v>
      </c>
      <c r="I5" s="306">
        <f t="shared" si="1"/>
        <v>0</v>
      </c>
      <c r="J5" s="275">
        <v>0</v>
      </c>
      <c r="K5" s="307">
        <f t="shared" si="2"/>
        <v>0</v>
      </c>
      <c r="L5" s="308">
        <f t="shared" si="3"/>
        <v>0</v>
      </c>
      <c r="M5" s="309"/>
      <c r="N5" s="310"/>
      <c r="O5" s="310"/>
    </row>
    <row r="6" spans="1:15" s="311" customFormat="1" ht="15" customHeight="1">
      <c r="A6" s="300">
        <v>4</v>
      </c>
      <c r="B6" s="301"/>
      <c r="C6" s="302" t="s">
        <v>921</v>
      </c>
      <c r="D6" s="303">
        <v>16</v>
      </c>
      <c r="E6" s="302" t="s">
        <v>553</v>
      </c>
      <c r="F6" s="305">
        <v>0</v>
      </c>
      <c r="G6" s="305">
        <f t="shared" si="0"/>
        <v>0</v>
      </c>
      <c r="H6" s="274">
        <v>0</v>
      </c>
      <c r="I6" s="306">
        <f t="shared" si="1"/>
        <v>0</v>
      </c>
      <c r="J6" s="275">
        <v>0</v>
      </c>
      <c r="K6" s="307">
        <f t="shared" si="2"/>
        <v>0</v>
      </c>
      <c r="L6" s="308">
        <f t="shared" si="3"/>
        <v>0</v>
      </c>
      <c r="M6" s="309"/>
      <c r="N6" s="310"/>
      <c r="O6" s="310"/>
    </row>
    <row r="7" spans="1:15" s="311" customFormat="1" ht="15" customHeight="1">
      <c r="A7" s="300">
        <v>5</v>
      </c>
      <c r="B7" s="301"/>
      <c r="C7" s="302" t="s">
        <v>922</v>
      </c>
      <c r="D7" s="303">
        <v>12</v>
      </c>
      <c r="E7" s="302" t="s">
        <v>553</v>
      </c>
      <c r="F7" s="305">
        <v>0</v>
      </c>
      <c r="G7" s="305">
        <f t="shared" si="0"/>
        <v>0</v>
      </c>
      <c r="H7" s="274">
        <v>0</v>
      </c>
      <c r="I7" s="306">
        <f t="shared" si="1"/>
        <v>0</v>
      </c>
      <c r="J7" s="275">
        <v>0</v>
      </c>
      <c r="K7" s="307">
        <f t="shared" si="2"/>
        <v>0</v>
      </c>
      <c r="L7" s="308">
        <f t="shared" si="3"/>
        <v>0</v>
      </c>
      <c r="M7" s="309"/>
      <c r="N7" s="310"/>
      <c r="O7" s="310"/>
    </row>
    <row r="8" spans="1:15" s="311" customFormat="1" ht="15" customHeight="1">
      <c r="A8" s="300">
        <v>6</v>
      </c>
      <c r="B8" s="301"/>
      <c r="C8" s="302" t="s">
        <v>923</v>
      </c>
      <c r="D8" s="303">
        <v>4</v>
      </c>
      <c r="E8" s="302" t="s">
        <v>553</v>
      </c>
      <c r="F8" s="305">
        <v>0</v>
      </c>
      <c r="G8" s="305">
        <f t="shared" si="0"/>
        <v>0</v>
      </c>
      <c r="H8" s="274">
        <v>0</v>
      </c>
      <c r="I8" s="306">
        <f t="shared" si="1"/>
        <v>0</v>
      </c>
      <c r="J8" s="275">
        <v>0</v>
      </c>
      <c r="K8" s="307">
        <f t="shared" si="2"/>
        <v>0</v>
      </c>
      <c r="L8" s="308">
        <f t="shared" si="3"/>
        <v>0</v>
      </c>
      <c r="M8" s="309"/>
      <c r="N8" s="310"/>
      <c r="O8" s="310"/>
    </row>
    <row r="9" spans="1:15" s="311" customFormat="1" ht="15" customHeight="1">
      <c r="A9" s="300">
        <v>7</v>
      </c>
      <c r="B9" s="301"/>
      <c r="C9" s="302" t="s">
        <v>924</v>
      </c>
      <c r="D9" s="303">
        <v>1</v>
      </c>
      <c r="E9" s="302" t="s">
        <v>553</v>
      </c>
      <c r="F9" s="305">
        <v>0</v>
      </c>
      <c r="G9" s="305">
        <f t="shared" si="0"/>
        <v>0</v>
      </c>
      <c r="H9" s="274">
        <v>0</v>
      </c>
      <c r="I9" s="306">
        <f t="shared" si="1"/>
        <v>0</v>
      </c>
      <c r="J9" s="275">
        <v>0</v>
      </c>
      <c r="K9" s="307">
        <f t="shared" si="2"/>
        <v>0</v>
      </c>
      <c r="L9" s="308">
        <f t="shared" si="3"/>
        <v>0</v>
      </c>
      <c r="M9" s="309"/>
      <c r="N9" s="310"/>
      <c r="O9" s="310"/>
    </row>
    <row r="10" spans="1:15" s="311" customFormat="1" ht="15" customHeight="1">
      <c r="A10" s="300">
        <v>8</v>
      </c>
      <c r="B10" s="301"/>
      <c r="C10" s="302" t="s">
        <v>925</v>
      </c>
      <c r="D10" s="303">
        <v>2</v>
      </c>
      <c r="E10" s="302" t="s">
        <v>553</v>
      </c>
      <c r="F10" s="305">
        <v>0</v>
      </c>
      <c r="G10" s="305">
        <f t="shared" si="0"/>
        <v>0</v>
      </c>
      <c r="H10" s="274">
        <v>0</v>
      </c>
      <c r="I10" s="306">
        <f t="shared" si="1"/>
        <v>0</v>
      </c>
      <c r="J10" s="275">
        <v>0</v>
      </c>
      <c r="K10" s="307">
        <f t="shared" si="2"/>
        <v>0</v>
      </c>
      <c r="L10" s="308">
        <f t="shared" si="3"/>
        <v>0</v>
      </c>
      <c r="M10" s="309"/>
      <c r="N10" s="310"/>
      <c r="O10" s="310"/>
    </row>
    <row r="11" spans="1:15" s="311" customFormat="1" ht="15" customHeight="1">
      <c r="A11" s="300">
        <v>9</v>
      </c>
      <c r="B11" s="301"/>
      <c r="C11" s="302" t="s">
        <v>926</v>
      </c>
      <c r="D11" s="303">
        <v>14</v>
      </c>
      <c r="E11" s="302" t="s">
        <v>553</v>
      </c>
      <c r="F11" s="305">
        <v>0</v>
      </c>
      <c r="G11" s="305">
        <f t="shared" si="0"/>
        <v>0</v>
      </c>
      <c r="H11" s="274">
        <v>0</v>
      </c>
      <c r="I11" s="306">
        <f t="shared" si="1"/>
        <v>0</v>
      </c>
      <c r="J11" s="275">
        <v>0</v>
      </c>
      <c r="K11" s="307">
        <f t="shared" si="2"/>
        <v>0</v>
      </c>
      <c r="L11" s="308">
        <f t="shared" si="3"/>
        <v>0</v>
      </c>
      <c r="M11" s="309"/>
      <c r="N11" s="310"/>
      <c r="O11" s="310"/>
    </row>
    <row r="12" spans="1:15" s="311" customFormat="1" ht="15" customHeight="1">
      <c r="A12" s="300">
        <v>10</v>
      </c>
      <c r="B12" s="301"/>
      <c r="C12" s="302" t="s">
        <v>927</v>
      </c>
      <c r="D12" s="303">
        <v>17</v>
      </c>
      <c r="E12" s="302" t="s">
        <v>553</v>
      </c>
      <c r="F12" s="305">
        <v>0</v>
      </c>
      <c r="G12" s="305">
        <f t="shared" si="0"/>
        <v>0</v>
      </c>
      <c r="H12" s="312">
        <v>0</v>
      </c>
      <c r="I12" s="306">
        <f t="shared" si="1"/>
        <v>0</v>
      </c>
      <c r="J12" s="275">
        <v>0</v>
      </c>
      <c r="K12" s="307">
        <f t="shared" si="2"/>
        <v>0</v>
      </c>
      <c r="L12" s="308">
        <f t="shared" si="3"/>
        <v>0</v>
      </c>
      <c r="M12" s="309"/>
      <c r="N12" s="310"/>
      <c r="O12" s="310"/>
    </row>
    <row r="13" spans="1:15" s="311" customFormat="1" ht="15" customHeight="1" thickBot="1">
      <c r="A13" s="313">
        <v>11</v>
      </c>
      <c r="B13" s="314"/>
      <c r="C13" s="315" t="s">
        <v>928</v>
      </c>
      <c r="D13" s="316">
        <v>16</v>
      </c>
      <c r="E13" s="315" t="s">
        <v>553</v>
      </c>
      <c r="F13" s="276">
        <v>0</v>
      </c>
      <c r="G13" s="317">
        <f t="shared" si="0"/>
        <v>0</v>
      </c>
      <c r="H13" s="274">
        <v>0</v>
      </c>
      <c r="I13" s="318">
        <f t="shared" si="1"/>
        <v>0</v>
      </c>
      <c r="J13" s="319">
        <v>0</v>
      </c>
      <c r="K13" s="319">
        <f t="shared" si="2"/>
        <v>0</v>
      </c>
      <c r="L13" s="320">
        <f t="shared" si="3"/>
        <v>0</v>
      </c>
      <c r="M13" s="309"/>
      <c r="N13" s="310"/>
      <c r="O13" s="310"/>
    </row>
    <row r="14" spans="1:15" s="311" customFormat="1" ht="15" customHeight="1">
      <c r="A14" s="292">
        <v>12</v>
      </c>
      <c r="B14" s="321"/>
      <c r="C14" s="322" t="s">
        <v>929</v>
      </c>
      <c r="D14" s="323"/>
      <c r="E14" s="324"/>
      <c r="F14" s="325"/>
      <c r="G14" s="325">
        <f>SUM(G4:G13)</f>
        <v>0</v>
      </c>
      <c r="H14" s="326"/>
      <c r="I14" s="327">
        <f>SUM(I4:I13)</f>
        <v>0</v>
      </c>
      <c r="J14" s="328"/>
      <c r="K14" s="328">
        <f>SUM(K4:K13)</f>
        <v>0</v>
      </c>
      <c r="L14" s="329">
        <f t="shared" si="3"/>
        <v>0</v>
      </c>
      <c r="M14" s="309"/>
      <c r="N14" s="310"/>
      <c r="O14" s="310"/>
    </row>
    <row r="15" spans="1:15" s="311" customFormat="1" ht="15" customHeight="1" thickBot="1">
      <c r="A15" s="313">
        <v>13</v>
      </c>
      <c r="B15" s="314"/>
      <c r="C15" s="315"/>
      <c r="D15" s="316"/>
      <c r="E15" s="330"/>
      <c r="F15" s="317"/>
      <c r="G15" s="317"/>
      <c r="H15" s="331"/>
      <c r="I15" s="318"/>
      <c r="J15" s="319"/>
      <c r="K15" s="319"/>
      <c r="L15" s="320"/>
      <c r="M15" s="309"/>
      <c r="N15" s="310"/>
      <c r="O15" s="310"/>
    </row>
    <row r="16" spans="1:15" s="311" customFormat="1" ht="15" customHeight="1">
      <c r="A16" s="292">
        <v>14</v>
      </c>
      <c r="B16" s="293"/>
      <c r="C16" s="332" t="s">
        <v>930</v>
      </c>
      <c r="D16" s="323"/>
      <c r="E16" s="324"/>
      <c r="F16" s="325"/>
      <c r="G16" s="325"/>
      <c r="H16" s="326"/>
      <c r="I16" s="327"/>
      <c r="J16" s="328"/>
      <c r="K16" s="328"/>
      <c r="L16" s="329"/>
      <c r="M16" s="309"/>
      <c r="N16" s="310"/>
      <c r="O16" s="310"/>
    </row>
    <row r="17" spans="1:15" s="311" customFormat="1" ht="15" customHeight="1">
      <c r="A17" s="300">
        <v>15</v>
      </c>
      <c r="B17" s="301"/>
      <c r="C17" s="302" t="s">
        <v>931</v>
      </c>
      <c r="D17" s="303">
        <v>705</v>
      </c>
      <c r="E17" s="302" t="s">
        <v>189</v>
      </c>
      <c r="F17" s="305">
        <v>0</v>
      </c>
      <c r="G17" s="305">
        <f aca="true" t="shared" si="4" ref="G17:G32">F17*D17</f>
        <v>0</v>
      </c>
      <c r="H17" s="274">
        <v>0</v>
      </c>
      <c r="I17" s="306">
        <f aca="true" t="shared" si="5" ref="I17:I32">H17*D17</f>
        <v>0</v>
      </c>
      <c r="J17" s="275">
        <v>0</v>
      </c>
      <c r="K17" s="307">
        <f aca="true" t="shared" si="6" ref="K17:K32">J17*D17</f>
        <v>0</v>
      </c>
      <c r="L17" s="308">
        <f aca="true" t="shared" si="7" ref="L17:L33">SUM(G17,I17,K17)</f>
        <v>0</v>
      </c>
      <c r="M17" s="309"/>
      <c r="N17" s="310"/>
      <c r="O17" s="310"/>
    </row>
    <row r="18" spans="1:15" s="311" customFormat="1" ht="15" customHeight="1">
      <c r="A18" s="300">
        <v>16</v>
      </c>
      <c r="B18" s="301"/>
      <c r="C18" s="302" t="s">
        <v>932</v>
      </c>
      <c r="D18" s="303">
        <v>90</v>
      </c>
      <c r="E18" s="302" t="s">
        <v>189</v>
      </c>
      <c r="F18" s="305">
        <v>0</v>
      </c>
      <c r="G18" s="305">
        <f t="shared" si="4"/>
        <v>0</v>
      </c>
      <c r="H18" s="274">
        <v>0</v>
      </c>
      <c r="I18" s="306">
        <f t="shared" si="5"/>
        <v>0</v>
      </c>
      <c r="J18" s="275">
        <v>0</v>
      </c>
      <c r="K18" s="307">
        <f t="shared" si="6"/>
        <v>0</v>
      </c>
      <c r="L18" s="308">
        <f t="shared" si="7"/>
        <v>0</v>
      </c>
      <c r="M18" s="309"/>
      <c r="N18" s="310"/>
      <c r="O18" s="310"/>
    </row>
    <row r="19" spans="1:15" s="311" customFormat="1" ht="15" customHeight="1">
      <c r="A19" s="300">
        <v>17</v>
      </c>
      <c r="B19" s="301"/>
      <c r="C19" s="302" t="s">
        <v>933</v>
      </c>
      <c r="D19" s="303">
        <v>260</v>
      </c>
      <c r="E19" s="302" t="s">
        <v>189</v>
      </c>
      <c r="F19" s="305">
        <v>0</v>
      </c>
      <c r="G19" s="305">
        <f t="shared" si="4"/>
        <v>0</v>
      </c>
      <c r="H19" s="274">
        <v>0</v>
      </c>
      <c r="I19" s="306">
        <f t="shared" si="5"/>
        <v>0</v>
      </c>
      <c r="J19" s="275">
        <v>0</v>
      </c>
      <c r="K19" s="307">
        <f t="shared" si="6"/>
        <v>0</v>
      </c>
      <c r="L19" s="308">
        <f t="shared" si="7"/>
        <v>0</v>
      </c>
      <c r="M19" s="309"/>
      <c r="N19" s="310"/>
      <c r="O19" s="310"/>
    </row>
    <row r="20" spans="1:15" s="311" customFormat="1" ht="15" customHeight="1">
      <c r="A20" s="300">
        <v>18</v>
      </c>
      <c r="B20" s="301"/>
      <c r="C20" s="302" t="s">
        <v>934</v>
      </c>
      <c r="D20" s="303">
        <v>170</v>
      </c>
      <c r="E20" s="304" t="s">
        <v>553</v>
      </c>
      <c r="F20" s="305">
        <v>0</v>
      </c>
      <c r="G20" s="305">
        <f t="shared" si="4"/>
        <v>0</v>
      </c>
      <c r="H20" s="274">
        <v>0</v>
      </c>
      <c r="I20" s="306">
        <f t="shared" si="5"/>
        <v>0</v>
      </c>
      <c r="J20" s="275">
        <v>0</v>
      </c>
      <c r="K20" s="307">
        <f t="shared" si="6"/>
        <v>0</v>
      </c>
      <c r="L20" s="308">
        <f t="shared" si="7"/>
        <v>0</v>
      </c>
      <c r="M20" s="309"/>
      <c r="N20" s="310"/>
      <c r="O20" s="310"/>
    </row>
    <row r="21" spans="1:15" s="311" customFormat="1" ht="15" customHeight="1">
      <c r="A21" s="300">
        <v>19</v>
      </c>
      <c r="B21" s="321"/>
      <c r="C21" s="333" t="s">
        <v>935</v>
      </c>
      <c r="D21" s="334">
        <v>120</v>
      </c>
      <c r="E21" s="335" t="s">
        <v>189</v>
      </c>
      <c r="F21" s="305">
        <v>0</v>
      </c>
      <c r="G21" s="305">
        <f t="shared" si="4"/>
        <v>0</v>
      </c>
      <c r="H21" s="274">
        <v>0</v>
      </c>
      <c r="I21" s="306">
        <f t="shared" si="5"/>
        <v>0</v>
      </c>
      <c r="J21" s="275">
        <v>0</v>
      </c>
      <c r="K21" s="307">
        <f t="shared" si="6"/>
        <v>0</v>
      </c>
      <c r="L21" s="308">
        <f t="shared" si="7"/>
        <v>0</v>
      </c>
      <c r="M21" s="336"/>
      <c r="N21" s="310"/>
      <c r="O21" s="310"/>
    </row>
    <row r="22" spans="1:15" s="311" customFormat="1" ht="15" customHeight="1">
      <c r="A22" s="300">
        <v>20</v>
      </c>
      <c r="B22" s="321"/>
      <c r="C22" s="337" t="s">
        <v>936</v>
      </c>
      <c r="D22" s="334">
        <v>40</v>
      </c>
      <c r="E22" s="335" t="s">
        <v>189</v>
      </c>
      <c r="F22" s="305">
        <v>0</v>
      </c>
      <c r="G22" s="305">
        <f t="shared" si="4"/>
        <v>0</v>
      </c>
      <c r="H22" s="274">
        <v>0</v>
      </c>
      <c r="I22" s="306">
        <f t="shared" si="5"/>
        <v>0</v>
      </c>
      <c r="J22" s="275">
        <v>0</v>
      </c>
      <c r="K22" s="307">
        <f t="shared" si="6"/>
        <v>0</v>
      </c>
      <c r="L22" s="308">
        <f t="shared" si="7"/>
        <v>0</v>
      </c>
      <c r="M22" s="336"/>
      <c r="N22" s="310"/>
      <c r="O22" s="310"/>
    </row>
    <row r="23" spans="1:15" s="311" customFormat="1" ht="15" customHeight="1">
      <c r="A23" s="300">
        <v>21</v>
      </c>
      <c r="B23" s="321"/>
      <c r="C23" s="337" t="s">
        <v>937</v>
      </c>
      <c r="D23" s="334">
        <v>60</v>
      </c>
      <c r="E23" s="338" t="s">
        <v>189</v>
      </c>
      <c r="F23" s="305">
        <v>0</v>
      </c>
      <c r="G23" s="305">
        <f t="shared" si="4"/>
        <v>0</v>
      </c>
      <c r="H23" s="274">
        <v>0</v>
      </c>
      <c r="I23" s="306">
        <f t="shared" si="5"/>
        <v>0</v>
      </c>
      <c r="J23" s="275">
        <v>0</v>
      </c>
      <c r="K23" s="307">
        <f t="shared" si="6"/>
        <v>0</v>
      </c>
      <c r="L23" s="308">
        <f t="shared" si="7"/>
        <v>0</v>
      </c>
      <c r="M23" s="336"/>
      <c r="N23" s="310"/>
      <c r="O23" s="310"/>
    </row>
    <row r="24" spans="1:15" s="311" customFormat="1" ht="15" customHeight="1">
      <c r="A24" s="300">
        <v>22</v>
      </c>
      <c r="B24" s="321"/>
      <c r="C24" s="337" t="s">
        <v>938</v>
      </c>
      <c r="D24" s="334">
        <v>65</v>
      </c>
      <c r="E24" s="338" t="s">
        <v>189</v>
      </c>
      <c r="F24" s="305">
        <v>0</v>
      </c>
      <c r="G24" s="305">
        <f t="shared" si="4"/>
        <v>0</v>
      </c>
      <c r="H24" s="274">
        <v>0</v>
      </c>
      <c r="I24" s="306">
        <f t="shared" si="5"/>
        <v>0</v>
      </c>
      <c r="J24" s="275">
        <v>0</v>
      </c>
      <c r="K24" s="307">
        <f t="shared" si="6"/>
        <v>0</v>
      </c>
      <c r="L24" s="308">
        <f t="shared" si="7"/>
        <v>0</v>
      </c>
      <c r="M24" s="336"/>
      <c r="N24" s="310"/>
      <c r="O24" s="310"/>
    </row>
    <row r="25" spans="1:15" s="311" customFormat="1" ht="15" customHeight="1">
      <c r="A25" s="300">
        <v>23</v>
      </c>
      <c r="B25" s="301"/>
      <c r="C25" s="339" t="s">
        <v>939</v>
      </c>
      <c r="D25" s="303">
        <v>20</v>
      </c>
      <c r="E25" s="302" t="s">
        <v>553</v>
      </c>
      <c r="F25" s="305">
        <v>0</v>
      </c>
      <c r="G25" s="305">
        <f t="shared" si="4"/>
        <v>0</v>
      </c>
      <c r="H25" s="312">
        <v>0</v>
      </c>
      <c r="I25" s="306">
        <f t="shared" si="5"/>
        <v>0</v>
      </c>
      <c r="J25" s="275">
        <v>0</v>
      </c>
      <c r="K25" s="307">
        <f t="shared" si="6"/>
        <v>0</v>
      </c>
      <c r="L25" s="308">
        <f t="shared" si="7"/>
        <v>0</v>
      </c>
      <c r="M25" s="336"/>
      <c r="N25" s="310"/>
      <c r="O25" s="310"/>
    </row>
    <row r="26" spans="1:15" s="311" customFormat="1" ht="15" customHeight="1">
      <c r="A26" s="300">
        <v>24</v>
      </c>
      <c r="B26" s="301"/>
      <c r="C26" s="339" t="s">
        <v>940</v>
      </c>
      <c r="D26" s="303">
        <v>10</v>
      </c>
      <c r="E26" s="302" t="s">
        <v>189</v>
      </c>
      <c r="F26" s="305">
        <v>0</v>
      </c>
      <c r="G26" s="305">
        <f t="shared" si="4"/>
        <v>0</v>
      </c>
      <c r="H26" s="274">
        <v>0</v>
      </c>
      <c r="I26" s="306">
        <f t="shared" si="5"/>
        <v>0</v>
      </c>
      <c r="J26" s="275">
        <v>0</v>
      </c>
      <c r="K26" s="307">
        <f t="shared" si="6"/>
        <v>0</v>
      </c>
      <c r="L26" s="308">
        <f t="shared" si="7"/>
        <v>0</v>
      </c>
      <c r="M26" s="336"/>
      <c r="N26" s="310"/>
      <c r="O26" s="310"/>
    </row>
    <row r="27" spans="1:15" s="311" customFormat="1" ht="15" customHeight="1">
      <c r="A27" s="300">
        <v>25</v>
      </c>
      <c r="B27" s="301"/>
      <c r="C27" s="339" t="s">
        <v>941</v>
      </c>
      <c r="D27" s="303">
        <v>4</v>
      </c>
      <c r="E27" s="302" t="s">
        <v>189</v>
      </c>
      <c r="F27" s="305">
        <v>0</v>
      </c>
      <c r="G27" s="305">
        <f t="shared" si="4"/>
        <v>0</v>
      </c>
      <c r="H27" s="274">
        <v>0</v>
      </c>
      <c r="I27" s="306">
        <f t="shared" si="5"/>
        <v>0</v>
      </c>
      <c r="J27" s="275">
        <v>0</v>
      </c>
      <c r="K27" s="307">
        <f t="shared" si="6"/>
        <v>0</v>
      </c>
      <c r="L27" s="308">
        <f t="shared" si="7"/>
        <v>0</v>
      </c>
      <c r="M27" s="336"/>
      <c r="N27" s="310"/>
      <c r="O27" s="310"/>
    </row>
    <row r="28" spans="1:15" s="311" customFormat="1" ht="15" customHeight="1">
      <c r="A28" s="300">
        <v>26</v>
      </c>
      <c r="B28" s="340"/>
      <c r="C28" s="339" t="s">
        <v>942</v>
      </c>
      <c r="D28" s="303">
        <v>125</v>
      </c>
      <c r="E28" s="302" t="s">
        <v>189</v>
      </c>
      <c r="F28" s="305">
        <v>0</v>
      </c>
      <c r="G28" s="305">
        <f t="shared" si="4"/>
        <v>0</v>
      </c>
      <c r="H28" s="274">
        <v>0</v>
      </c>
      <c r="I28" s="306">
        <f t="shared" si="5"/>
        <v>0</v>
      </c>
      <c r="J28" s="275">
        <v>0</v>
      </c>
      <c r="K28" s="307">
        <f t="shared" si="6"/>
        <v>0</v>
      </c>
      <c r="L28" s="308">
        <f t="shared" si="7"/>
        <v>0</v>
      </c>
      <c r="M28" s="336"/>
      <c r="N28" s="310"/>
      <c r="O28" s="310"/>
    </row>
    <row r="29" spans="1:15" s="311" customFormat="1" ht="15" customHeight="1">
      <c r="A29" s="300">
        <v>27</v>
      </c>
      <c r="B29" s="340"/>
      <c r="C29" s="339" t="s">
        <v>943</v>
      </c>
      <c r="D29" s="303">
        <v>8</v>
      </c>
      <c r="E29" s="302" t="s">
        <v>553</v>
      </c>
      <c r="F29" s="305">
        <v>0</v>
      </c>
      <c r="G29" s="305">
        <f t="shared" si="4"/>
        <v>0</v>
      </c>
      <c r="H29" s="274">
        <v>0</v>
      </c>
      <c r="I29" s="306">
        <f t="shared" si="5"/>
        <v>0</v>
      </c>
      <c r="J29" s="275">
        <v>0</v>
      </c>
      <c r="K29" s="307">
        <f t="shared" si="6"/>
        <v>0</v>
      </c>
      <c r="L29" s="308">
        <f t="shared" si="7"/>
        <v>0</v>
      </c>
      <c r="M29" s="336"/>
      <c r="N29" s="310"/>
      <c r="O29" s="310"/>
    </row>
    <row r="30" spans="1:15" s="311" customFormat="1" ht="15" customHeight="1">
      <c r="A30" s="300">
        <v>28</v>
      </c>
      <c r="B30" s="340"/>
      <c r="C30" s="339" t="s">
        <v>944</v>
      </c>
      <c r="D30" s="303">
        <v>1</v>
      </c>
      <c r="E30" s="302" t="s">
        <v>553</v>
      </c>
      <c r="F30" s="305">
        <v>0</v>
      </c>
      <c r="G30" s="305">
        <f t="shared" si="4"/>
        <v>0</v>
      </c>
      <c r="H30" s="274">
        <v>0</v>
      </c>
      <c r="I30" s="306">
        <f t="shared" si="5"/>
        <v>0</v>
      </c>
      <c r="J30" s="275">
        <v>0</v>
      </c>
      <c r="K30" s="307">
        <f t="shared" si="6"/>
        <v>0</v>
      </c>
      <c r="L30" s="308">
        <f t="shared" si="7"/>
        <v>0</v>
      </c>
      <c r="M30" s="336"/>
      <c r="N30" s="310"/>
      <c r="O30" s="310"/>
    </row>
    <row r="31" spans="1:15" s="311" customFormat="1" ht="15" customHeight="1">
      <c r="A31" s="300">
        <v>29</v>
      </c>
      <c r="B31" s="341"/>
      <c r="C31" s="339" t="s">
        <v>945</v>
      </c>
      <c r="D31" s="303">
        <v>15</v>
      </c>
      <c r="E31" s="302" t="s">
        <v>189</v>
      </c>
      <c r="F31" s="305">
        <v>0</v>
      </c>
      <c r="G31" s="305">
        <f t="shared" si="4"/>
        <v>0</v>
      </c>
      <c r="H31" s="274">
        <v>0</v>
      </c>
      <c r="I31" s="306">
        <f t="shared" si="5"/>
        <v>0</v>
      </c>
      <c r="J31" s="275">
        <v>0</v>
      </c>
      <c r="K31" s="307">
        <f t="shared" si="6"/>
        <v>0</v>
      </c>
      <c r="L31" s="308">
        <f t="shared" si="7"/>
        <v>0</v>
      </c>
      <c r="M31" s="309"/>
      <c r="N31" s="310"/>
      <c r="O31" s="310"/>
    </row>
    <row r="32" spans="1:15" s="311" customFormat="1" ht="15" customHeight="1" thickBot="1">
      <c r="A32" s="300">
        <v>30</v>
      </c>
      <c r="B32" s="341"/>
      <c r="C32" s="342" t="s">
        <v>946</v>
      </c>
      <c r="D32" s="303">
        <v>3</v>
      </c>
      <c r="E32" s="302" t="s">
        <v>553</v>
      </c>
      <c r="F32" s="276">
        <v>0</v>
      </c>
      <c r="G32" s="305">
        <f t="shared" si="4"/>
        <v>0</v>
      </c>
      <c r="H32" s="312">
        <v>0</v>
      </c>
      <c r="I32" s="306">
        <f t="shared" si="5"/>
        <v>0</v>
      </c>
      <c r="J32" s="307">
        <v>0</v>
      </c>
      <c r="K32" s="307">
        <f t="shared" si="6"/>
        <v>0</v>
      </c>
      <c r="L32" s="308">
        <f t="shared" si="7"/>
        <v>0</v>
      </c>
      <c r="M32" s="309"/>
      <c r="N32" s="310"/>
      <c r="O32" s="310"/>
    </row>
    <row r="33" spans="1:15" s="311" customFormat="1" ht="15" customHeight="1">
      <c r="A33" s="292">
        <v>31</v>
      </c>
      <c r="B33" s="293"/>
      <c r="C33" s="294" t="s">
        <v>947</v>
      </c>
      <c r="D33" s="323"/>
      <c r="E33" s="343"/>
      <c r="F33" s="325"/>
      <c r="G33" s="325">
        <f>SUM(G17:G32)</f>
        <v>0</v>
      </c>
      <c r="H33" s="326"/>
      <c r="I33" s="327">
        <f>SUM(I17:I32)</f>
        <v>0</v>
      </c>
      <c r="J33" s="328"/>
      <c r="K33" s="328">
        <f>SUM(K17:K32)</f>
        <v>0</v>
      </c>
      <c r="L33" s="329">
        <f t="shared" si="7"/>
        <v>0</v>
      </c>
      <c r="M33" s="336"/>
      <c r="N33" s="310"/>
      <c r="O33" s="310"/>
    </row>
    <row r="34" spans="1:15" s="311" customFormat="1" ht="15" customHeight="1" thickBot="1">
      <c r="A34" s="313">
        <v>32</v>
      </c>
      <c r="B34" s="314"/>
      <c r="C34" s="342"/>
      <c r="D34" s="316"/>
      <c r="E34" s="315"/>
      <c r="F34" s="317"/>
      <c r="G34" s="317"/>
      <c r="H34" s="331"/>
      <c r="I34" s="318"/>
      <c r="J34" s="319"/>
      <c r="K34" s="319"/>
      <c r="L34" s="320"/>
      <c r="M34" s="336"/>
      <c r="N34" s="310"/>
      <c r="O34" s="310"/>
    </row>
    <row r="35" spans="1:15" s="311" customFormat="1" ht="15" customHeight="1">
      <c r="A35" s="292">
        <v>33</v>
      </c>
      <c r="B35" s="344"/>
      <c r="C35" s="332" t="s">
        <v>948</v>
      </c>
      <c r="D35" s="323"/>
      <c r="E35" s="343"/>
      <c r="F35" s="325"/>
      <c r="G35" s="325"/>
      <c r="H35" s="326"/>
      <c r="I35" s="327"/>
      <c r="J35" s="328"/>
      <c r="K35" s="328"/>
      <c r="L35" s="329"/>
      <c r="M35" s="336"/>
      <c r="N35" s="310"/>
      <c r="O35" s="310"/>
    </row>
    <row r="36" spans="1:15" s="311" customFormat="1" ht="15" customHeight="1">
      <c r="A36" s="300">
        <v>34</v>
      </c>
      <c r="B36" s="340"/>
      <c r="C36" s="339" t="s">
        <v>949</v>
      </c>
      <c r="D36" s="303">
        <v>1</v>
      </c>
      <c r="E36" s="302" t="s">
        <v>553</v>
      </c>
      <c r="F36" s="276">
        <v>0</v>
      </c>
      <c r="G36" s="305">
        <f>F36*D36</f>
        <v>0</v>
      </c>
      <c r="H36" s="274">
        <v>0</v>
      </c>
      <c r="I36" s="306">
        <f>H36*D36</f>
        <v>0</v>
      </c>
      <c r="J36" s="307">
        <v>0</v>
      </c>
      <c r="K36" s="307">
        <f>J36*D36</f>
        <v>0</v>
      </c>
      <c r="L36" s="308">
        <f>SUM(G36,I36,K36)</f>
        <v>0</v>
      </c>
      <c r="M36" s="336"/>
      <c r="N36" s="310"/>
      <c r="O36" s="310"/>
    </row>
    <row r="37" spans="1:15" s="311" customFormat="1" ht="15" customHeight="1" thickBot="1">
      <c r="A37" s="313">
        <v>35</v>
      </c>
      <c r="B37" s="345"/>
      <c r="C37" s="342" t="s">
        <v>950</v>
      </c>
      <c r="D37" s="316">
        <v>1</v>
      </c>
      <c r="E37" s="315" t="s">
        <v>553</v>
      </c>
      <c r="F37" s="317">
        <v>0</v>
      </c>
      <c r="G37" s="317">
        <f>F37*D37</f>
        <v>0</v>
      </c>
      <c r="H37" s="274">
        <v>0</v>
      </c>
      <c r="I37" s="318">
        <f>H37*D37</f>
        <v>0</v>
      </c>
      <c r="J37" s="275">
        <v>0</v>
      </c>
      <c r="K37" s="319">
        <f>J37*D37</f>
        <v>0</v>
      </c>
      <c r="L37" s="320">
        <f>SUM(G37,I37,K37)</f>
        <v>0</v>
      </c>
      <c r="M37" s="336"/>
      <c r="N37" s="310"/>
      <c r="O37" s="310"/>
    </row>
    <row r="38" spans="1:15" s="311" customFormat="1" ht="15" customHeight="1">
      <c r="A38" s="292">
        <v>36</v>
      </c>
      <c r="B38" s="344"/>
      <c r="C38" s="294" t="s">
        <v>951</v>
      </c>
      <c r="D38" s="323"/>
      <c r="E38" s="343"/>
      <c r="F38" s="325"/>
      <c r="G38" s="325">
        <f>SUM(G36:G37)</f>
        <v>0</v>
      </c>
      <c r="H38" s="326"/>
      <c r="I38" s="327">
        <f>SUM(I36:I37)</f>
        <v>0</v>
      </c>
      <c r="J38" s="328"/>
      <c r="K38" s="328">
        <f>SUM(K36:K37)</f>
        <v>0</v>
      </c>
      <c r="L38" s="329">
        <f>SUM(G38,I38,K38)</f>
        <v>0</v>
      </c>
      <c r="M38" s="336"/>
      <c r="N38" s="310"/>
      <c r="O38" s="310"/>
    </row>
    <row r="39" spans="1:15" s="311" customFormat="1" ht="15" customHeight="1" thickBot="1">
      <c r="A39" s="313">
        <v>37</v>
      </c>
      <c r="B39" s="345"/>
      <c r="C39" s="342"/>
      <c r="D39" s="316"/>
      <c r="E39" s="315"/>
      <c r="F39" s="317"/>
      <c r="G39" s="317"/>
      <c r="H39" s="331"/>
      <c r="I39" s="318"/>
      <c r="J39" s="319"/>
      <c r="K39" s="319"/>
      <c r="L39" s="320"/>
      <c r="M39" s="336"/>
      <c r="N39" s="310"/>
      <c r="O39" s="310"/>
    </row>
    <row r="40" spans="1:15" s="311" customFormat="1" ht="15" customHeight="1">
      <c r="A40" s="292">
        <v>38</v>
      </c>
      <c r="B40" s="293"/>
      <c r="C40" s="332" t="s">
        <v>952</v>
      </c>
      <c r="D40" s="323"/>
      <c r="E40" s="343"/>
      <c r="F40" s="325"/>
      <c r="G40" s="325"/>
      <c r="H40" s="326"/>
      <c r="I40" s="327"/>
      <c r="J40" s="328"/>
      <c r="K40" s="328"/>
      <c r="L40" s="329"/>
      <c r="M40" s="336"/>
      <c r="N40" s="310"/>
      <c r="O40" s="310"/>
    </row>
    <row r="41" spans="1:15" s="311" customFormat="1" ht="15" customHeight="1">
      <c r="A41" s="300">
        <v>39</v>
      </c>
      <c r="B41" s="321"/>
      <c r="C41" s="346" t="s">
        <v>953</v>
      </c>
      <c r="D41" s="303">
        <v>650</v>
      </c>
      <c r="E41" s="304" t="s">
        <v>189</v>
      </c>
      <c r="F41" s="305">
        <v>0</v>
      </c>
      <c r="G41" s="305">
        <f>F41*D41</f>
        <v>0</v>
      </c>
      <c r="H41" s="274">
        <v>0</v>
      </c>
      <c r="I41" s="306">
        <f>H41*D41</f>
        <v>0</v>
      </c>
      <c r="J41" s="275">
        <v>0</v>
      </c>
      <c r="K41" s="307">
        <f>J41*D41</f>
        <v>0</v>
      </c>
      <c r="L41" s="308">
        <f>SUM(G41,I41,K41)</f>
        <v>0</v>
      </c>
      <c r="M41" s="309"/>
      <c r="N41" s="310"/>
      <c r="O41" s="310"/>
    </row>
    <row r="42" spans="1:15" s="311" customFormat="1" ht="15" customHeight="1">
      <c r="A42" s="300">
        <v>40</v>
      </c>
      <c r="B42" s="301"/>
      <c r="C42" s="346" t="s">
        <v>954</v>
      </c>
      <c r="D42" s="303">
        <v>20</v>
      </c>
      <c r="E42" s="304" t="s">
        <v>553</v>
      </c>
      <c r="F42" s="305">
        <v>0</v>
      </c>
      <c r="G42" s="305">
        <f>F42*D42</f>
        <v>0</v>
      </c>
      <c r="H42" s="274">
        <v>0</v>
      </c>
      <c r="I42" s="306">
        <f>H42*D42</f>
        <v>0</v>
      </c>
      <c r="J42" s="275">
        <v>0</v>
      </c>
      <c r="K42" s="307">
        <f>J42*D42</f>
        <v>0</v>
      </c>
      <c r="L42" s="308">
        <f>SUM(G42,I42,K42)</f>
        <v>0</v>
      </c>
      <c r="M42" s="309"/>
      <c r="N42" s="310"/>
      <c r="O42" s="310"/>
    </row>
    <row r="43" spans="1:15" s="311" customFormat="1" ht="15" customHeight="1">
      <c r="A43" s="300">
        <v>41</v>
      </c>
      <c r="B43" s="301"/>
      <c r="C43" s="302" t="s">
        <v>955</v>
      </c>
      <c r="D43" s="303">
        <v>16</v>
      </c>
      <c r="E43" s="304" t="s">
        <v>189</v>
      </c>
      <c r="F43" s="305">
        <v>0</v>
      </c>
      <c r="G43" s="305">
        <f>F43*D43</f>
        <v>0</v>
      </c>
      <c r="H43" s="274">
        <v>0</v>
      </c>
      <c r="I43" s="306">
        <f>H43*D43</f>
        <v>0</v>
      </c>
      <c r="J43" s="275">
        <v>0</v>
      </c>
      <c r="K43" s="307">
        <f>J43*D43</f>
        <v>0</v>
      </c>
      <c r="L43" s="308">
        <f>SUM(G43,I43,K43)</f>
        <v>0</v>
      </c>
      <c r="M43" s="309"/>
      <c r="N43" s="310"/>
      <c r="O43" s="310"/>
    </row>
    <row r="44" spans="1:15" s="311" customFormat="1" ht="15" customHeight="1" thickBot="1">
      <c r="A44" s="300">
        <v>42</v>
      </c>
      <c r="B44" s="347"/>
      <c r="C44" s="348" t="s">
        <v>956</v>
      </c>
      <c r="D44" s="303">
        <v>1</v>
      </c>
      <c r="E44" s="304" t="s">
        <v>553</v>
      </c>
      <c r="F44" s="305">
        <v>0</v>
      </c>
      <c r="G44" s="305">
        <f>F44*D44</f>
        <v>0</v>
      </c>
      <c r="H44" s="312">
        <v>0</v>
      </c>
      <c r="I44" s="306">
        <v>0</v>
      </c>
      <c r="J44" s="275">
        <v>0</v>
      </c>
      <c r="K44" s="307">
        <f>J44*D44</f>
        <v>0</v>
      </c>
      <c r="L44" s="308">
        <f>SUM(G44,I44,K44)</f>
        <v>0</v>
      </c>
      <c r="M44" s="309"/>
      <c r="N44" s="310"/>
      <c r="O44" s="310"/>
    </row>
    <row r="45" spans="1:15" s="311" customFormat="1" ht="15" customHeight="1">
      <c r="A45" s="292">
        <v>43</v>
      </c>
      <c r="B45" s="293"/>
      <c r="C45" s="294" t="s">
        <v>951</v>
      </c>
      <c r="D45" s="323"/>
      <c r="E45" s="343"/>
      <c r="F45" s="325"/>
      <c r="G45" s="325">
        <f>SUM(G41:G44)</f>
        <v>0</v>
      </c>
      <c r="H45" s="326"/>
      <c r="I45" s="327">
        <f>SUM(I41:I44)</f>
        <v>0</v>
      </c>
      <c r="J45" s="328"/>
      <c r="K45" s="328">
        <f>SUM(K41:K44)</f>
        <v>0</v>
      </c>
      <c r="L45" s="329">
        <f>SUM(G45,I45,K45)</f>
        <v>0</v>
      </c>
      <c r="M45" s="309"/>
      <c r="N45" s="310"/>
      <c r="O45" s="310"/>
    </row>
    <row r="46" spans="1:15" s="311" customFormat="1" ht="15" customHeight="1" thickBot="1">
      <c r="A46" s="313">
        <v>44</v>
      </c>
      <c r="B46" s="314"/>
      <c r="C46" s="349"/>
      <c r="D46" s="316"/>
      <c r="E46" s="330"/>
      <c r="F46" s="317"/>
      <c r="G46" s="317"/>
      <c r="H46" s="331"/>
      <c r="I46" s="318"/>
      <c r="J46" s="319"/>
      <c r="K46" s="319"/>
      <c r="L46" s="320"/>
      <c r="M46" s="309"/>
      <c r="N46" s="310"/>
      <c r="O46" s="310"/>
    </row>
    <row r="47" spans="1:15" s="311" customFormat="1" ht="15" customHeight="1">
      <c r="A47" s="300">
        <v>45</v>
      </c>
      <c r="B47" s="301"/>
      <c r="C47" s="350" t="s">
        <v>957</v>
      </c>
      <c r="D47" s="351"/>
      <c r="E47" s="352"/>
      <c r="F47" s="353" t="s">
        <v>22</v>
      </c>
      <c r="G47" s="354">
        <f>SUM(G14,G33,G38,G45)</f>
        <v>0</v>
      </c>
      <c r="H47" s="355"/>
      <c r="I47" s="356">
        <f>SUM(I14,I33,I38,I45)</f>
        <v>0</v>
      </c>
      <c r="J47" s="357"/>
      <c r="K47" s="357">
        <f>SUM(K14,K33,K38,K45)</f>
        <v>0</v>
      </c>
      <c r="L47" s="358">
        <f>SUM(G47,I47,K47)</f>
        <v>0</v>
      </c>
      <c r="M47" s="309"/>
      <c r="N47" s="310"/>
      <c r="O47" s="310"/>
    </row>
    <row r="48" spans="1:15" s="311" customFormat="1" ht="15" customHeight="1" thickBot="1">
      <c r="A48" s="313">
        <v>46</v>
      </c>
      <c r="B48" s="314"/>
      <c r="C48" s="359"/>
      <c r="D48" s="316"/>
      <c r="E48" s="330"/>
      <c r="F48" s="317"/>
      <c r="G48" s="360"/>
      <c r="H48" s="361"/>
      <c r="I48" s="362"/>
      <c r="J48" s="363"/>
      <c r="K48" s="363"/>
      <c r="L48" s="364"/>
      <c r="M48" s="309"/>
      <c r="N48" s="310"/>
      <c r="O48" s="310"/>
    </row>
    <row r="49" spans="1:15" s="311" customFormat="1" ht="15" customHeight="1">
      <c r="A49" s="292">
        <v>47</v>
      </c>
      <c r="B49" s="293"/>
      <c r="C49" s="294"/>
      <c r="D49" s="323"/>
      <c r="E49" s="324"/>
      <c r="F49" s="325"/>
      <c r="G49" s="365"/>
      <c r="H49" s="366"/>
      <c r="I49" s="367"/>
      <c r="J49" s="368"/>
      <c r="K49" s="368"/>
      <c r="L49" s="369"/>
      <c r="M49" s="309"/>
      <c r="N49" s="310"/>
      <c r="O49" s="310"/>
    </row>
    <row r="50" spans="1:15" s="311" customFormat="1" ht="15" customHeight="1">
      <c r="A50" s="300">
        <v>48</v>
      </c>
      <c r="B50" s="301"/>
      <c r="C50" s="302" t="s">
        <v>958</v>
      </c>
      <c r="D50" s="303">
        <v>210</v>
      </c>
      <c r="E50" s="302" t="s">
        <v>553</v>
      </c>
      <c r="F50" s="305">
        <v>0</v>
      </c>
      <c r="G50" s="305">
        <f>F50*D50</f>
        <v>0</v>
      </c>
      <c r="H50" s="274">
        <v>0</v>
      </c>
      <c r="I50" s="306">
        <f>H50*D50</f>
        <v>0</v>
      </c>
      <c r="J50" s="307">
        <v>0</v>
      </c>
      <c r="K50" s="307">
        <f>J50*D50</f>
        <v>0</v>
      </c>
      <c r="L50" s="308">
        <f>SUM(G50,I50,K50)</f>
        <v>0</v>
      </c>
      <c r="M50" s="309"/>
      <c r="N50" s="310"/>
      <c r="O50" s="310"/>
    </row>
    <row r="51" spans="1:15" s="311" customFormat="1" ht="15" customHeight="1">
      <c r="A51" s="300">
        <v>49</v>
      </c>
      <c r="B51" s="301"/>
      <c r="C51" s="302" t="s">
        <v>959</v>
      </c>
      <c r="D51" s="303">
        <v>3</v>
      </c>
      <c r="E51" s="304" t="s">
        <v>142</v>
      </c>
      <c r="F51" s="370"/>
      <c r="G51" s="371">
        <v>0</v>
      </c>
      <c r="H51" s="312"/>
      <c r="I51" s="372">
        <f>SUM(I47)*0.03</f>
        <v>0</v>
      </c>
      <c r="J51" s="373"/>
      <c r="K51" s="374">
        <f>SUM(K47)*0.03</f>
        <v>0</v>
      </c>
      <c r="L51" s="308">
        <f>SUM(G51,I51,K51)</f>
        <v>0</v>
      </c>
      <c r="M51" s="309"/>
      <c r="N51" s="310"/>
      <c r="O51" s="310"/>
    </row>
    <row r="52" spans="1:15" s="311" customFormat="1" ht="15" customHeight="1">
      <c r="A52" s="300">
        <v>50</v>
      </c>
      <c r="B52" s="301"/>
      <c r="C52" s="302" t="s">
        <v>960</v>
      </c>
      <c r="D52" s="303">
        <v>5</v>
      </c>
      <c r="E52" s="304" t="s">
        <v>142</v>
      </c>
      <c r="F52" s="370"/>
      <c r="G52" s="371">
        <v>0</v>
      </c>
      <c r="H52" s="312"/>
      <c r="I52" s="306">
        <v>0</v>
      </c>
      <c r="J52" s="373"/>
      <c r="K52" s="374">
        <f>SUM(K47)*0.05</f>
        <v>0</v>
      </c>
      <c r="L52" s="308">
        <f>SUM(G52,I52,K52)</f>
        <v>0</v>
      </c>
      <c r="M52" s="309"/>
      <c r="N52" s="310"/>
      <c r="O52" s="310"/>
    </row>
    <row r="53" spans="1:16" s="311" customFormat="1" ht="15" customHeight="1" thickBot="1">
      <c r="A53" s="313">
        <v>51</v>
      </c>
      <c r="B53" s="314"/>
      <c r="C53" s="349"/>
      <c r="D53" s="316"/>
      <c r="E53" s="330"/>
      <c r="F53" s="317"/>
      <c r="G53" s="317"/>
      <c r="H53" s="331"/>
      <c r="I53" s="318"/>
      <c r="J53" s="319"/>
      <c r="K53" s="319"/>
      <c r="L53" s="320"/>
      <c r="M53" s="309"/>
      <c r="N53" s="310"/>
      <c r="O53" s="310"/>
      <c r="P53" s="279"/>
    </row>
    <row r="54" spans="1:16" s="311" customFormat="1" ht="15" customHeight="1">
      <c r="A54" s="375">
        <v>52</v>
      </c>
      <c r="B54" s="321"/>
      <c r="C54" s="376" t="s">
        <v>961</v>
      </c>
      <c r="D54" s="334"/>
      <c r="E54" s="335"/>
      <c r="F54" s="377"/>
      <c r="G54" s="377"/>
      <c r="H54" s="378"/>
      <c r="I54" s="379"/>
      <c r="J54" s="380"/>
      <c r="K54" s="380"/>
      <c r="L54" s="381"/>
      <c r="M54" s="309"/>
      <c r="N54" s="310"/>
      <c r="O54" s="310"/>
      <c r="P54" s="279"/>
    </row>
    <row r="55" spans="1:16" s="311" customFormat="1" ht="15" customHeight="1">
      <c r="A55" s="375">
        <v>53</v>
      </c>
      <c r="B55" s="321"/>
      <c r="C55" s="382" t="s">
        <v>962</v>
      </c>
      <c r="D55" s="334">
        <v>454</v>
      </c>
      <c r="E55" s="338" t="s">
        <v>963</v>
      </c>
      <c r="F55" s="276">
        <v>0</v>
      </c>
      <c r="G55" s="305">
        <f>F55*D55</f>
        <v>0</v>
      </c>
      <c r="H55" s="312">
        <v>0</v>
      </c>
      <c r="I55" s="306">
        <f>H55*D55</f>
        <v>0</v>
      </c>
      <c r="J55" s="307">
        <v>0</v>
      </c>
      <c r="K55" s="307">
        <f>J55*D55</f>
        <v>0</v>
      </c>
      <c r="L55" s="308">
        <f aca="true" t="shared" si="8" ref="L55:L60">SUM(G55,I55,K55)</f>
        <v>0</v>
      </c>
      <c r="M55" s="309"/>
      <c r="N55" s="310"/>
      <c r="O55" s="310"/>
      <c r="P55" s="279"/>
    </row>
    <row r="56" spans="1:16" s="311" customFormat="1" ht="15" customHeight="1">
      <c r="A56" s="375">
        <v>54</v>
      </c>
      <c r="B56" s="321"/>
      <c r="C56" s="382" t="s">
        <v>964</v>
      </c>
      <c r="D56" s="334">
        <v>107</v>
      </c>
      <c r="E56" s="338" t="s">
        <v>963</v>
      </c>
      <c r="F56" s="276">
        <v>0</v>
      </c>
      <c r="G56" s="305">
        <f>F56*D56</f>
        <v>0</v>
      </c>
      <c r="H56" s="312">
        <v>0</v>
      </c>
      <c r="I56" s="306">
        <f>H56*D56</f>
        <v>0</v>
      </c>
      <c r="J56" s="307">
        <v>0</v>
      </c>
      <c r="K56" s="307">
        <f>J56*D56</f>
        <v>0</v>
      </c>
      <c r="L56" s="308">
        <f t="shared" si="8"/>
        <v>0</v>
      </c>
      <c r="M56" s="309"/>
      <c r="N56" s="310"/>
      <c r="O56" s="310"/>
      <c r="P56" s="279"/>
    </row>
    <row r="57" spans="1:16" s="311" customFormat="1" ht="15" customHeight="1">
      <c r="A57" s="375">
        <v>55</v>
      </c>
      <c r="B57" s="321"/>
      <c r="C57" s="382" t="s">
        <v>965</v>
      </c>
      <c r="D57" s="334">
        <v>16</v>
      </c>
      <c r="E57" s="338" t="s">
        <v>553</v>
      </c>
      <c r="F57" s="276">
        <v>0</v>
      </c>
      <c r="G57" s="305">
        <f>F57*D57</f>
        <v>0</v>
      </c>
      <c r="H57" s="312">
        <v>0</v>
      </c>
      <c r="I57" s="306">
        <f>H57*D57</f>
        <v>0</v>
      </c>
      <c r="J57" s="307">
        <v>0</v>
      </c>
      <c r="K57" s="307">
        <f>J57*D57</f>
        <v>0</v>
      </c>
      <c r="L57" s="308">
        <f t="shared" si="8"/>
        <v>0</v>
      </c>
      <c r="M57" s="309"/>
      <c r="N57" s="310"/>
      <c r="O57" s="310"/>
      <c r="P57" s="279"/>
    </row>
    <row r="58" spans="1:16" s="311" customFormat="1" ht="15" customHeight="1">
      <c r="A58" s="375">
        <v>56</v>
      </c>
      <c r="B58" s="321"/>
      <c r="C58" s="382" t="s">
        <v>966</v>
      </c>
      <c r="D58" s="334">
        <v>668</v>
      </c>
      <c r="E58" s="338" t="s">
        <v>189</v>
      </c>
      <c r="F58" s="305">
        <v>0</v>
      </c>
      <c r="G58" s="305">
        <f>F58*D58</f>
        <v>0</v>
      </c>
      <c r="H58" s="274">
        <v>0</v>
      </c>
      <c r="I58" s="306">
        <f>H58*D58</f>
        <v>0</v>
      </c>
      <c r="J58" s="275">
        <v>0</v>
      </c>
      <c r="K58" s="307">
        <f>J58*D58</f>
        <v>0</v>
      </c>
      <c r="L58" s="308">
        <f t="shared" si="8"/>
        <v>0</v>
      </c>
      <c r="M58" s="309"/>
      <c r="N58" s="310"/>
      <c r="O58" s="310"/>
      <c r="P58" s="279"/>
    </row>
    <row r="59" spans="1:16" s="311" customFormat="1" ht="15" customHeight="1" thickBot="1">
      <c r="A59" s="313">
        <v>57</v>
      </c>
      <c r="B59" s="314"/>
      <c r="C59" s="383" t="s">
        <v>967</v>
      </c>
      <c r="D59" s="316">
        <v>42.5</v>
      </c>
      <c r="E59" s="315" t="s">
        <v>193</v>
      </c>
      <c r="F59" s="276">
        <v>0</v>
      </c>
      <c r="G59" s="305">
        <f>F59*D59</f>
        <v>0</v>
      </c>
      <c r="H59" s="312">
        <v>0</v>
      </c>
      <c r="I59" s="306">
        <f>H59*D59</f>
        <v>0</v>
      </c>
      <c r="J59" s="307">
        <v>0</v>
      </c>
      <c r="K59" s="307">
        <f>J59*D59</f>
        <v>0</v>
      </c>
      <c r="L59" s="308">
        <f t="shared" si="8"/>
        <v>0</v>
      </c>
      <c r="M59" s="309"/>
      <c r="N59" s="310"/>
      <c r="O59" s="310"/>
      <c r="P59" s="279"/>
    </row>
    <row r="60" spans="1:16" s="311" customFormat="1" ht="15" customHeight="1">
      <c r="A60" s="292">
        <v>58</v>
      </c>
      <c r="B60" s="293"/>
      <c r="C60" s="294" t="s">
        <v>968</v>
      </c>
      <c r="D60" s="323"/>
      <c r="E60" s="324"/>
      <c r="F60" s="325"/>
      <c r="G60" s="325">
        <f>SUM(G55:G59)</f>
        <v>0</v>
      </c>
      <c r="H60" s="326"/>
      <c r="I60" s="327">
        <f>SUM(I55:I59)</f>
        <v>0</v>
      </c>
      <c r="J60" s="328"/>
      <c r="K60" s="328">
        <f>SUM(K55:K59)</f>
        <v>0</v>
      </c>
      <c r="L60" s="329">
        <f t="shared" si="8"/>
        <v>0</v>
      </c>
      <c r="M60" s="309"/>
      <c r="N60" s="310"/>
      <c r="O60" s="310"/>
      <c r="P60" s="279"/>
    </row>
    <row r="61" spans="1:16" s="311" customFormat="1" ht="15" customHeight="1" thickBot="1">
      <c r="A61" s="313">
        <v>59</v>
      </c>
      <c r="B61" s="314"/>
      <c r="C61" s="384"/>
      <c r="D61" s="316"/>
      <c r="E61" s="330"/>
      <c r="F61" s="317"/>
      <c r="G61" s="317"/>
      <c r="H61" s="331"/>
      <c r="I61" s="318"/>
      <c r="J61" s="319"/>
      <c r="K61" s="319"/>
      <c r="L61" s="320"/>
      <c r="M61" s="309"/>
      <c r="N61" s="310"/>
      <c r="O61" s="310"/>
      <c r="P61" s="279"/>
    </row>
    <row r="62" spans="1:16" s="311" customFormat="1" ht="15" customHeight="1">
      <c r="A62" s="292">
        <v>60</v>
      </c>
      <c r="B62" s="293"/>
      <c r="C62" s="332" t="s">
        <v>969</v>
      </c>
      <c r="D62" s="323"/>
      <c r="E62" s="324"/>
      <c r="F62" s="325"/>
      <c r="G62" s="325"/>
      <c r="H62" s="326"/>
      <c r="I62" s="327"/>
      <c r="J62" s="328"/>
      <c r="K62" s="328"/>
      <c r="L62" s="329"/>
      <c r="M62" s="309"/>
      <c r="N62" s="310"/>
      <c r="O62" s="310"/>
      <c r="P62" s="279"/>
    </row>
    <row r="63" spans="1:16" s="311" customFormat="1" ht="15" customHeight="1">
      <c r="A63" s="375">
        <v>61</v>
      </c>
      <c r="B63" s="321"/>
      <c r="C63" s="385" t="s">
        <v>970</v>
      </c>
      <c r="D63" s="334">
        <v>16</v>
      </c>
      <c r="E63" s="338" t="s">
        <v>971</v>
      </c>
      <c r="F63" s="276">
        <v>0</v>
      </c>
      <c r="G63" s="305">
        <f>F63*D63</f>
        <v>0</v>
      </c>
      <c r="H63" s="312">
        <v>0</v>
      </c>
      <c r="I63" s="306">
        <f>H63*D63</f>
        <v>0</v>
      </c>
      <c r="J63" s="307">
        <v>0</v>
      </c>
      <c r="K63" s="307">
        <f>J63*D63</f>
        <v>0</v>
      </c>
      <c r="L63" s="308">
        <f>SUM(G63,I63,K63)</f>
        <v>0</v>
      </c>
      <c r="M63" s="309"/>
      <c r="N63" s="310"/>
      <c r="O63" s="310"/>
      <c r="P63" s="279"/>
    </row>
    <row r="64" spans="1:16" s="311" customFormat="1" ht="15" customHeight="1" thickBot="1">
      <c r="A64" s="313">
        <v>62</v>
      </c>
      <c r="B64" s="314"/>
      <c r="C64" s="386" t="s">
        <v>972</v>
      </c>
      <c r="D64" s="316">
        <v>20</v>
      </c>
      <c r="E64" s="315" t="s">
        <v>971</v>
      </c>
      <c r="F64" s="276">
        <v>0</v>
      </c>
      <c r="G64" s="317">
        <f>F64*D64</f>
        <v>0</v>
      </c>
      <c r="H64" s="331">
        <v>0</v>
      </c>
      <c r="I64" s="318">
        <f>H64*D64</f>
        <v>0</v>
      </c>
      <c r="J64" s="319">
        <v>0</v>
      </c>
      <c r="K64" s="319">
        <f>J64*D64</f>
        <v>0</v>
      </c>
      <c r="L64" s="320">
        <f>SUM(G64,I64,K64)</f>
        <v>0</v>
      </c>
      <c r="M64" s="309"/>
      <c r="N64" s="310"/>
      <c r="O64" s="310"/>
      <c r="P64" s="279"/>
    </row>
    <row r="65" spans="1:16" s="311" customFormat="1" ht="15" customHeight="1">
      <c r="A65" s="292">
        <v>63</v>
      </c>
      <c r="B65" s="293"/>
      <c r="C65" s="294" t="s">
        <v>973</v>
      </c>
      <c r="D65" s="323"/>
      <c r="E65" s="324"/>
      <c r="F65" s="325"/>
      <c r="G65" s="325">
        <f>SUM(G63:G64)</f>
        <v>0</v>
      </c>
      <c r="H65" s="326"/>
      <c r="I65" s="327">
        <f>SUM(I63:I64)</f>
        <v>0</v>
      </c>
      <c r="J65" s="328"/>
      <c r="K65" s="328">
        <f>SUM(K63:K64)</f>
        <v>0</v>
      </c>
      <c r="L65" s="329">
        <f>SUM(G65,I65,K65)</f>
        <v>0</v>
      </c>
      <c r="M65" s="309"/>
      <c r="N65" s="310"/>
      <c r="O65" s="310"/>
      <c r="P65" s="279"/>
    </row>
    <row r="66" spans="1:16" s="311" customFormat="1" ht="15" customHeight="1" thickBot="1">
      <c r="A66" s="375">
        <v>64</v>
      </c>
      <c r="B66" s="321"/>
      <c r="C66" s="385"/>
      <c r="D66" s="334"/>
      <c r="E66" s="338"/>
      <c r="F66" s="377"/>
      <c r="G66" s="377"/>
      <c r="H66" s="378"/>
      <c r="I66" s="379"/>
      <c r="J66" s="380"/>
      <c r="K66" s="380"/>
      <c r="L66" s="381"/>
      <c r="M66" s="309"/>
      <c r="N66" s="310"/>
      <c r="O66" s="310"/>
      <c r="P66" s="279"/>
    </row>
    <row r="67" spans="1:15" s="311" customFormat="1" ht="15" customHeight="1">
      <c r="A67" s="292">
        <v>65</v>
      </c>
      <c r="B67" s="293"/>
      <c r="C67" s="387"/>
      <c r="D67" s="323"/>
      <c r="E67" s="324"/>
      <c r="F67" s="388"/>
      <c r="G67" s="389"/>
      <c r="H67" s="326"/>
      <c r="I67" s="327"/>
      <c r="J67" s="390"/>
      <c r="K67" s="328"/>
      <c r="L67" s="329"/>
      <c r="M67" s="309"/>
      <c r="N67" s="310"/>
      <c r="O67" s="310"/>
    </row>
    <row r="68" spans="1:15" s="311" customFormat="1" ht="15" customHeight="1">
      <c r="A68" s="300">
        <v>66</v>
      </c>
      <c r="B68" s="301"/>
      <c r="C68" s="391" t="s">
        <v>974</v>
      </c>
      <c r="D68" s="334"/>
      <c r="E68" s="335"/>
      <c r="F68" s="392"/>
      <c r="G68" s="393"/>
      <c r="H68" s="378"/>
      <c r="I68" s="379"/>
      <c r="J68" s="394"/>
      <c r="K68" s="380"/>
      <c r="L68" s="381"/>
      <c r="M68" s="309"/>
      <c r="N68" s="310"/>
      <c r="O68" s="310"/>
    </row>
    <row r="69" spans="1:15" s="311" customFormat="1" ht="15" customHeight="1">
      <c r="A69" s="300">
        <v>67</v>
      </c>
      <c r="B69" s="301"/>
      <c r="C69" s="302" t="s">
        <v>975</v>
      </c>
      <c r="D69" s="303">
        <v>3</v>
      </c>
      <c r="E69" s="302" t="s">
        <v>971</v>
      </c>
      <c r="F69" s="276">
        <v>0</v>
      </c>
      <c r="G69" s="305">
        <f aca="true" t="shared" si="9" ref="G69:G75">F69*D69</f>
        <v>0</v>
      </c>
      <c r="H69" s="312">
        <v>0</v>
      </c>
      <c r="I69" s="306">
        <f aca="true" t="shared" si="10" ref="I69:I74">H69*D69</f>
        <v>0</v>
      </c>
      <c r="J69" s="373">
        <v>0</v>
      </c>
      <c r="K69" s="307">
        <f aca="true" t="shared" si="11" ref="K69:K74">J69*D69</f>
        <v>0</v>
      </c>
      <c r="L69" s="308">
        <f aca="true" t="shared" si="12" ref="L69:L76">SUM(G69,I69,K69)</f>
        <v>0</v>
      </c>
      <c r="M69" s="309"/>
      <c r="N69" s="310"/>
      <c r="O69" s="310"/>
    </row>
    <row r="70" spans="1:15" s="311" customFormat="1" ht="15" customHeight="1">
      <c r="A70" s="300">
        <v>68</v>
      </c>
      <c r="B70" s="301"/>
      <c r="C70" s="302" t="s">
        <v>976</v>
      </c>
      <c r="D70" s="303">
        <v>1</v>
      </c>
      <c r="E70" s="304" t="s">
        <v>971</v>
      </c>
      <c r="F70" s="276">
        <v>0</v>
      </c>
      <c r="G70" s="305">
        <f t="shared" si="9"/>
        <v>0</v>
      </c>
      <c r="H70" s="312">
        <v>0</v>
      </c>
      <c r="I70" s="306">
        <f t="shared" si="10"/>
        <v>0</v>
      </c>
      <c r="J70" s="373">
        <v>0</v>
      </c>
      <c r="K70" s="307">
        <f t="shared" si="11"/>
        <v>0</v>
      </c>
      <c r="L70" s="308">
        <f t="shared" si="12"/>
        <v>0</v>
      </c>
      <c r="M70" s="309"/>
      <c r="N70" s="310"/>
      <c r="O70" s="310"/>
    </row>
    <row r="71" spans="1:15" s="311" customFormat="1" ht="15" customHeight="1">
      <c r="A71" s="300">
        <v>69</v>
      </c>
      <c r="B71" s="301"/>
      <c r="C71" s="395" t="s">
        <v>977</v>
      </c>
      <c r="D71" s="303">
        <v>1</v>
      </c>
      <c r="E71" s="302" t="s">
        <v>553</v>
      </c>
      <c r="F71" s="276">
        <v>0</v>
      </c>
      <c r="G71" s="305">
        <f>F71*D71</f>
        <v>0</v>
      </c>
      <c r="H71" s="312">
        <v>0</v>
      </c>
      <c r="I71" s="306">
        <f>H71*D71</f>
        <v>0</v>
      </c>
      <c r="J71" s="307">
        <v>0</v>
      </c>
      <c r="K71" s="307">
        <f>J71*D71</f>
        <v>0</v>
      </c>
      <c r="L71" s="308">
        <f>SUM(G71,I71,K71)</f>
        <v>0</v>
      </c>
      <c r="M71" s="309"/>
      <c r="N71" s="310"/>
      <c r="O71" s="310"/>
    </row>
    <row r="72" spans="1:15" s="311" customFormat="1" ht="15" customHeight="1">
      <c r="A72" s="300">
        <v>70</v>
      </c>
      <c r="B72" s="301"/>
      <c r="C72" s="396" t="s">
        <v>978</v>
      </c>
      <c r="D72" s="303">
        <v>4</v>
      </c>
      <c r="E72" s="304" t="s">
        <v>971</v>
      </c>
      <c r="F72" s="276">
        <v>0</v>
      </c>
      <c r="G72" s="305">
        <f>F72*D72</f>
        <v>0</v>
      </c>
      <c r="H72" s="312">
        <v>0</v>
      </c>
      <c r="I72" s="306">
        <f>H72*D72</f>
        <v>0</v>
      </c>
      <c r="J72" s="307">
        <v>0</v>
      </c>
      <c r="K72" s="307">
        <f>J72*D72</f>
        <v>0</v>
      </c>
      <c r="L72" s="308">
        <f>SUM(G72,I72,K72)</f>
        <v>0</v>
      </c>
      <c r="M72" s="309"/>
      <c r="N72" s="310"/>
      <c r="O72" s="310"/>
    </row>
    <row r="73" spans="1:15" s="311" customFormat="1" ht="15" customHeight="1">
      <c r="A73" s="300">
        <v>71</v>
      </c>
      <c r="B73" s="301"/>
      <c r="C73" s="396" t="s">
        <v>979</v>
      </c>
      <c r="D73" s="303">
        <v>4</v>
      </c>
      <c r="E73" s="304" t="s">
        <v>971</v>
      </c>
      <c r="F73" s="276">
        <v>0</v>
      </c>
      <c r="G73" s="305">
        <f t="shared" si="9"/>
        <v>0</v>
      </c>
      <c r="H73" s="312">
        <v>0</v>
      </c>
      <c r="I73" s="306">
        <f t="shared" si="10"/>
        <v>0</v>
      </c>
      <c r="J73" s="373">
        <v>0</v>
      </c>
      <c r="K73" s="307">
        <f t="shared" si="11"/>
        <v>0</v>
      </c>
      <c r="L73" s="308">
        <f t="shared" si="12"/>
        <v>0</v>
      </c>
      <c r="M73" s="309"/>
      <c r="N73" s="310"/>
      <c r="O73" s="310"/>
    </row>
    <row r="74" spans="1:15" s="311" customFormat="1" ht="15" customHeight="1">
      <c r="A74" s="300">
        <v>72</v>
      </c>
      <c r="B74" s="301"/>
      <c r="C74" s="396" t="s">
        <v>980</v>
      </c>
      <c r="D74" s="303">
        <v>1</v>
      </c>
      <c r="E74" s="304" t="s">
        <v>981</v>
      </c>
      <c r="F74" s="276">
        <v>0</v>
      </c>
      <c r="G74" s="305">
        <f t="shared" si="9"/>
        <v>0</v>
      </c>
      <c r="H74" s="312">
        <v>0</v>
      </c>
      <c r="I74" s="306">
        <f t="shared" si="10"/>
        <v>0</v>
      </c>
      <c r="J74" s="373">
        <v>0</v>
      </c>
      <c r="K74" s="307">
        <f t="shared" si="11"/>
        <v>0</v>
      </c>
      <c r="L74" s="308">
        <f t="shared" si="12"/>
        <v>0</v>
      </c>
      <c r="M74" s="309"/>
      <c r="N74" s="310"/>
      <c r="O74" s="310"/>
    </row>
    <row r="75" spans="1:15" s="311" customFormat="1" ht="15" customHeight="1" thickBot="1">
      <c r="A75" s="313">
        <v>73</v>
      </c>
      <c r="B75" s="314"/>
      <c r="C75" s="384" t="s">
        <v>982</v>
      </c>
      <c r="D75" s="316">
        <v>1</v>
      </c>
      <c r="E75" s="330" t="s">
        <v>971</v>
      </c>
      <c r="F75" s="276">
        <v>0</v>
      </c>
      <c r="G75" s="317">
        <f t="shared" si="9"/>
        <v>0</v>
      </c>
      <c r="H75" s="331">
        <v>0</v>
      </c>
      <c r="I75" s="318">
        <f>H75*D75</f>
        <v>0</v>
      </c>
      <c r="J75" s="397">
        <v>0</v>
      </c>
      <c r="K75" s="319">
        <f>J75*D75</f>
        <v>0</v>
      </c>
      <c r="L75" s="320">
        <f>SUM(G75,I75,K75)</f>
        <v>0</v>
      </c>
      <c r="M75" s="309"/>
      <c r="N75" s="310"/>
      <c r="O75" s="310"/>
    </row>
    <row r="76" spans="1:15" s="311" customFormat="1" ht="15" customHeight="1">
      <c r="A76" s="292">
        <v>74</v>
      </c>
      <c r="B76" s="293"/>
      <c r="C76" s="294" t="s">
        <v>983</v>
      </c>
      <c r="D76" s="323"/>
      <c r="E76" s="324"/>
      <c r="F76" s="388"/>
      <c r="G76" s="398">
        <f>SUM(G69:G75)</f>
        <v>0</v>
      </c>
      <c r="H76" s="366"/>
      <c r="I76" s="399">
        <f>SUM(I69:I74)</f>
        <v>0</v>
      </c>
      <c r="J76" s="400"/>
      <c r="K76" s="368">
        <f>SUM(K69:K74)</f>
        <v>0</v>
      </c>
      <c r="L76" s="401">
        <f t="shared" si="12"/>
        <v>0</v>
      </c>
      <c r="M76" s="309"/>
      <c r="N76" s="310"/>
      <c r="O76" s="310"/>
    </row>
    <row r="77" spans="1:15" s="311" customFormat="1" ht="15" customHeight="1" thickBot="1">
      <c r="A77" s="313">
        <v>75</v>
      </c>
      <c r="B77" s="314"/>
      <c r="C77" s="384"/>
      <c r="D77" s="316"/>
      <c r="E77" s="330"/>
      <c r="F77" s="317"/>
      <c r="G77" s="317"/>
      <c r="H77" s="378"/>
      <c r="I77" s="379"/>
      <c r="J77" s="394"/>
      <c r="K77" s="380"/>
      <c r="L77" s="381"/>
      <c r="M77" s="309"/>
      <c r="N77" s="310"/>
      <c r="O77" s="310"/>
    </row>
    <row r="78" spans="1:15" s="311" customFormat="1" ht="15" customHeight="1">
      <c r="A78" s="292">
        <v>76</v>
      </c>
      <c r="B78" s="293"/>
      <c r="C78" s="402"/>
      <c r="D78" s="323"/>
      <c r="E78" s="324"/>
      <c r="F78" s="388"/>
      <c r="G78" s="327"/>
      <c r="H78" s="326"/>
      <c r="I78" s="327"/>
      <c r="J78" s="390"/>
      <c r="K78" s="328"/>
      <c r="L78" s="329"/>
      <c r="M78" s="309"/>
      <c r="N78" s="310"/>
      <c r="O78" s="310"/>
    </row>
    <row r="79" spans="1:15" s="311" customFormat="1" ht="15" customHeight="1">
      <c r="A79" s="300">
        <v>77</v>
      </c>
      <c r="B79" s="301"/>
      <c r="C79" s="350" t="s">
        <v>984</v>
      </c>
      <c r="D79" s="403"/>
      <c r="E79" s="404"/>
      <c r="F79" s="405"/>
      <c r="G79" s="406">
        <f>SUM(G47:G52,G60,G65,G76)</f>
        <v>0</v>
      </c>
      <c r="H79" s="355"/>
      <c r="I79" s="407">
        <f>SUM(I47:I52,I60,I65,I76)</f>
        <v>0</v>
      </c>
      <c r="J79" s="408"/>
      <c r="K79" s="409">
        <f>SUM(K47:K52,K60,K65,K76)</f>
        <v>0</v>
      </c>
      <c r="L79" s="410">
        <f>SUM(G79,I79,K79)</f>
        <v>0</v>
      </c>
      <c r="M79" s="309"/>
      <c r="N79" s="310"/>
      <c r="O79" s="310"/>
    </row>
    <row r="80" spans="1:15" s="311" customFormat="1" ht="15" customHeight="1">
      <c r="A80" s="300">
        <v>78</v>
      </c>
      <c r="B80" s="301"/>
      <c r="C80" s="403"/>
      <c r="D80" s="403"/>
      <c r="E80" s="404"/>
      <c r="F80" s="405"/>
      <c r="G80" s="411"/>
      <c r="H80" s="355"/>
      <c r="I80" s="412"/>
      <c r="J80" s="408"/>
      <c r="K80" s="357"/>
      <c r="L80" s="413"/>
      <c r="M80" s="309"/>
      <c r="N80" s="310"/>
      <c r="O80" s="310"/>
    </row>
    <row r="81" spans="1:15" s="311" customFormat="1" ht="15" customHeight="1">
      <c r="A81" s="300">
        <v>79</v>
      </c>
      <c r="B81" s="301"/>
      <c r="C81" s="414" t="s">
        <v>985</v>
      </c>
      <c r="D81" s="303"/>
      <c r="E81" s="304"/>
      <c r="F81" s="415"/>
      <c r="G81" s="305"/>
      <c r="H81" s="312"/>
      <c r="I81" s="306"/>
      <c r="J81" s="373"/>
      <c r="K81" s="307"/>
      <c r="L81" s="308"/>
      <c r="M81" s="309"/>
      <c r="N81" s="310"/>
      <c r="O81" s="310"/>
    </row>
    <row r="82" spans="1:15" s="311" customFormat="1" ht="15" customHeight="1">
      <c r="A82" s="300">
        <v>80</v>
      </c>
      <c r="B82" s="301"/>
      <c r="C82" s="376"/>
      <c r="D82" s="416"/>
      <c r="E82" s="417"/>
      <c r="F82" s="418"/>
      <c r="G82" s="419"/>
      <c r="H82" s="420"/>
      <c r="I82" s="421"/>
      <c r="J82" s="422"/>
      <c r="K82" s="423"/>
      <c r="L82" s="424"/>
      <c r="M82" s="309"/>
      <c r="N82" s="310"/>
      <c r="O82" s="310"/>
    </row>
    <row r="83" spans="1:15" s="311" customFormat="1" ht="15" customHeight="1">
      <c r="A83" s="425">
        <v>81</v>
      </c>
      <c r="B83" s="347"/>
      <c r="C83" s="426"/>
      <c r="D83" s="416"/>
      <c r="E83" s="417"/>
      <c r="F83" s="418"/>
      <c r="G83" s="419"/>
      <c r="H83" s="420"/>
      <c r="I83" s="421"/>
      <c r="J83" s="422"/>
      <c r="K83" s="423"/>
      <c r="L83" s="424"/>
      <c r="M83" s="309"/>
      <c r="N83" s="310"/>
      <c r="O83" s="310"/>
    </row>
    <row r="84" spans="1:15" ht="15" customHeight="1" thickBot="1">
      <c r="A84" s="313">
        <v>82</v>
      </c>
      <c r="B84" s="314"/>
      <c r="C84" s="427" t="s">
        <v>22</v>
      </c>
      <c r="D84" s="428"/>
      <c r="E84" s="429"/>
      <c r="F84" s="430"/>
      <c r="G84" s="431"/>
      <c r="H84" s="331"/>
      <c r="I84" s="318"/>
      <c r="J84" s="397"/>
      <c r="K84" s="319"/>
      <c r="L84" s="320"/>
      <c r="M84" s="309"/>
      <c r="N84" s="310"/>
      <c r="O84" s="310"/>
    </row>
    <row r="85" ht="19.5" customHeight="1"/>
    <row r="86" ht="19.5" customHeight="1"/>
    <row r="87" ht="19.5" customHeight="1">
      <c r="L87" s="435"/>
    </row>
    <row r="88" ht="19.5" customHeight="1"/>
    <row r="89" ht="19.5" customHeight="1"/>
    <row r="90" ht="19.5" customHeight="1"/>
    <row r="91" ht="19.5" customHeight="1"/>
    <row r="92" ht="19.5" customHeight="1"/>
  </sheetData>
  <sheetProtection password="CA21" sheet="1" objects="1" scenarios="1"/>
  <mergeCells count="1">
    <mergeCell ref="C1:L1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6"/>
  <sheetViews>
    <sheetView showGridLines="0" tabSelected="1" zoomScalePageLayoutView="0" workbookViewId="0" topLeftCell="A1">
      <pane ySplit="1" topLeftCell="A110" activePane="bottomLeft" state="frozen"/>
      <selection pane="topLeft" activeCell="A1" sqref="A1"/>
      <selection pane="bottomLeft" activeCell="L118" sqref="L118:M118"/>
    </sheetView>
  </sheetViews>
  <sheetFormatPr defaultColWidth="9.140625" defaultRowHeight="13.5"/>
  <cols>
    <col min="1" max="1" width="7.140625" style="135" customWidth="1"/>
    <col min="2" max="2" width="1.421875" style="135" customWidth="1"/>
    <col min="3" max="3" width="3.57421875" style="135" customWidth="1"/>
    <col min="4" max="4" width="3.7109375" style="135" customWidth="1"/>
    <col min="5" max="5" width="14.7109375" style="135" customWidth="1"/>
    <col min="6" max="7" width="9.57421875" style="135" customWidth="1"/>
    <col min="8" max="8" width="10.7109375" style="135" customWidth="1"/>
    <col min="9" max="9" width="6.00390625" style="135" customWidth="1"/>
    <col min="10" max="10" width="4.421875" style="135" customWidth="1"/>
    <col min="11" max="11" width="9.8515625" style="135" customWidth="1"/>
    <col min="12" max="12" width="10.28125" style="135" customWidth="1"/>
    <col min="13" max="14" width="5.140625" style="135" customWidth="1"/>
    <col min="15" max="15" width="1.7109375" style="135" customWidth="1"/>
    <col min="16" max="16" width="10.7109375" style="135" customWidth="1"/>
    <col min="17" max="17" width="3.57421875" style="135" customWidth="1"/>
    <col min="18" max="18" width="1.421875" style="135" customWidth="1"/>
    <col min="19" max="19" width="7.00390625" style="135" customWidth="1"/>
    <col min="20" max="20" width="25.421875" style="135" hidden="1" customWidth="1"/>
    <col min="21" max="21" width="14.00390625" style="135" hidden="1" customWidth="1"/>
    <col min="22" max="22" width="10.57421875" style="135" hidden="1" customWidth="1"/>
    <col min="23" max="23" width="14.00390625" style="135" hidden="1" customWidth="1"/>
    <col min="24" max="24" width="10.421875" style="135" hidden="1" customWidth="1"/>
    <col min="25" max="25" width="12.8515625" style="135" hidden="1" customWidth="1"/>
    <col min="26" max="26" width="9.421875" style="135" hidden="1" customWidth="1"/>
    <col min="27" max="27" width="12.8515625" style="135" hidden="1" customWidth="1"/>
    <col min="28" max="28" width="14.00390625" style="135" hidden="1" customWidth="1"/>
    <col min="29" max="29" width="9.421875" style="135" customWidth="1"/>
    <col min="30" max="30" width="12.8515625" style="135" customWidth="1"/>
    <col min="31" max="31" width="14.00390625" style="135" customWidth="1"/>
    <col min="32" max="43" width="9.140625" style="135" customWidth="1"/>
    <col min="44" max="64" width="0" style="135" hidden="1" customWidth="1"/>
    <col min="65" max="16384" width="9.140625" style="135" customWidth="1"/>
  </cols>
  <sheetData>
    <row r="1" spans="1:66" ht="21.75" customHeight="1">
      <c r="A1" s="105"/>
      <c r="B1" s="102"/>
      <c r="C1" s="102"/>
      <c r="D1" s="103" t="s">
        <v>1</v>
      </c>
      <c r="E1" s="102"/>
      <c r="F1" s="104" t="s">
        <v>886</v>
      </c>
      <c r="G1" s="104"/>
      <c r="H1" s="506" t="s">
        <v>887</v>
      </c>
      <c r="I1" s="506"/>
      <c r="J1" s="506"/>
      <c r="K1" s="506"/>
      <c r="L1" s="104" t="s">
        <v>888</v>
      </c>
      <c r="M1" s="102"/>
      <c r="N1" s="102"/>
      <c r="O1" s="103" t="s">
        <v>107</v>
      </c>
      <c r="P1" s="102"/>
      <c r="Q1" s="102"/>
      <c r="R1" s="102"/>
      <c r="S1" s="104" t="s">
        <v>889</v>
      </c>
      <c r="T1" s="104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</row>
    <row r="2" spans="3:46" ht="36.75" customHeight="1">
      <c r="C2" s="554" t="s">
        <v>5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S2" s="507" t="s">
        <v>6</v>
      </c>
      <c r="T2" s="508"/>
      <c r="U2" s="508"/>
      <c r="V2" s="508"/>
      <c r="W2" s="508"/>
      <c r="X2" s="508"/>
      <c r="Y2" s="508"/>
      <c r="Z2" s="508"/>
      <c r="AA2" s="508"/>
      <c r="AB2" s="508"/>
      <c r="AC2" s="508"/>
      <c r="AT2" s="136" t="s">
        <v>99</v>
      </c>
    </row>
    <row r="3" spans="2:46" ht="6.7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  <c r="AT3" s="136" t="s">
        <v>98</v>
      </c>
    </row>
    <row r="4" spans="2:46" ht="36.75" customHeight="1">
      <c r="B4" s="140"/>
      <c r="C4" s="533" t="s">
        <v>108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142"/>
      <c r="T4" s="143" t="s">
        <v>11</v>
      </c>
      <c r="AT4" s="136" t="s">
        <v>4</v>
      </c>
    </row>
    <row r="5" spans="2:18" ht="6.75" customHeight="1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</row>
    <row r="6" spans="2:18" ht="24.75" customHeight="1">
      <c r="B6" s="140"/>
      <c r="C6" s="141"/>
      <c r="D6" s="144" t="s">
        <v>15</v>
      </c>
      <c r="E6" s="141"/>
      <c r="F6" s="535" t="str">
        <f>'Rekapitulace stavby'!K6</f>
        <v>PARKOVIŠTĚ OA U BUDOVY B, KZ a.s. - NEMOCNICE MOST, o.z.</v>
      </c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141"/>
      <c r="R6" s="142"/>
    </row>
    <row r="7" spans="2:18" ht="24.75" customHeight="1">
      <c r="B7" s="140"/>
      <c r="C7" s="141"/>
      <c r="D7" s="144" t="s">
        <v>109</v>
      </c>
      <c r="E7" s="141"/>
      <c r="F7" s="535" t="s">
        <v>796</v>
      </c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141"/>
      <c r="R7" s="142"/>
    </row>
    <row r="8" spans="2:18" s="145" customFormat="1" ht="32.25" customHeight="1">
      <c r="B8" s="146"/>
      <c r="C8" s="147"/>
      <c r="D8" s="148" t="s">
        <v>797</v>
      </c>
      <c r="E8" s="147"/>
      <c r="F8" s="556" t="s">
        <v>798</v>
      </c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147"/>
      <c r="R8" s="149"/>
    </row>
    <row r="9" spans="2:18" s="145" customFormat="1" ht="14.25" customHeight="1">
      <c r="B9" s="146"/>
      <c r="C9" s="147"/>
      <c r="D9" s="144" t="s">
        <v>18</v>
      </c>
      <c r="E9" s="147"/>
      <c r="F9" s="150" t="s">
        <v>3</v>
      </c>
      <c r="G9" s="147"/>
      <c r="H9" s="147"/>
      <c r="I9" s="147"/>
      <c r="J9" s="147"/>
      <c r="K9" s="147"/>
      <c r="L9" s="147"/>
      <c r="M9" s="144" t="s">
        <v>19</v>
      </c>
      <c r="N9" s="147"/>
      <c r="O9" s="150" t="s">
        <v>3</v>
      </c>
      <c r="P9" s="147"/>
      <c r="Q9" s="147"/>
      <c r="R9" s="149"/>
    </row>
    <row r="10" spans="2:18" s="145" customFormat="1" ht="14.25" customHeight="1">
      <c r="B10" s="146"/>
      <c r="C10" s="147"/>
      <c r="D10" s="144" t="s">
        <v>21</v>
      </c>
      <c r="E10" s="147"/>
      <c r="F10" s="150" t="s">
        <v>22</v>
      </c>
      <c r="G10" s="147"/>
      <c r="H10" s="147"/>
      <c r="I10" s="147"/>
      <c r="J10" s="147"/>
      <c r="K10" s="147"/>
      <c r="L10" s="147"/>
      <c r="M10" s="144" t="s">
        <v>23</v>
      </c>
      <c r="N10" s="147"/>
      <c r="O10" s="537" t="str">
        <f>'Rekapitulace stavby'!AN8</f>
        <v>12.4.2016</v>
      </c>
      <c r="P10" s="534"/>
      <c r="Q10" s="147"/>
      <c r="R10" s="149"/>
    </row>
    <row r="11" spans="2:18" s="145" customFormat="1" ht="10.5" customHeight="1"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9"/>
    </row>
    <row r="12" spans="2:18" s="145" customFormat="1" ht="14.25" customHeight="1">
      <c r="B12" s="146"/>
      <c r="C12" s="147"/>
      <c r="D12" s="144" t="s">
        <v>27</v>
      </c>
      <c r="E12" s="147"/>
      <c r="F12" s="147"/>
      <c r="G12" s="147"/>
      <c r="H12" s="147"/>
      <c r="I12" s="147"/>
      <c r="J12" s="147"/>
      <c r="K12" s="147"/>
      <c r="L12" s="147"/>
      <c r="M12" s="144" t="s">
        <v>28</v>
      </c>
      <c r="N12" s="147"/>
      <c r="O12" s="538" t="s">
        <v>3</v>
      </c>
      <c r="P12" s="534"/>
      <c r="Q12" s="147"/>
      <c r="R12" s="149"/>
    </row>
    <row r="13" spans="2:18" s="145" customFormat="1" ht="18" customHeight="1">
      <c r="B13" s="146"/>
      <c r="C13" s="147"/>
      <c r="D13" s="147"/>
      <c r="E13" s="150" t="s">
        <v>29</v>
      </c>
      <c r="F13" s="147"/>
      <c r="G13" s="147"/>
      <c r="H13" s="147"/>
      <c r="I13" s="147"/>
      <c r="J13" s="147"/>
      <c r="K13" s="147"/>
      <c r="L13" s="147"/>
      <c r="M13" s="144" t="s">
        <v>30</v>
      </c>
      <c r="N13" s="147"/>
      <c r="O13" s="538" t="s">
        <v>3</v>
      </c>
      <c r="P13" s="534"/>
      <c r="Q13" s="147"/>
      <c r="R13" s="149"/>
    </row>
    <row r="14" spans="2:18" s="145" customFormat="1" ht="6.75" customHeight="1"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9"/>
    </row>
    <row r="15" spans="2:18" s="145" customFormat="1" ht="14.25" customHeight="1">
      <c r="B15" s="146"/>
      <c r="C15" s="147"/>
      <c r="D15" s="144" t="s">
        <v>31</v>
      </c>
      <c r="E15" s="147"/>
      <c r="F15" s="147"/>
      <c r="G15" s="147"/>
      <c r="H15" s="147"/>
      <c r="I15" s="147"/>
      <c r="J15" s="147"/>
      <c r="K15" s="147"/>
      <c r="L15" s="147"/>
      <c r="M15" s="144" t="s">
        <v>28</v>
      </c>
      <c r="N15" s="147"/>
      <c r="O15" s="538">
        <f>IF('Rekapitulace stavby'!AN13="","",'Rekapitulace stavby'!AN13)</f>
      </c>
      <c r="P15" s="534"/>
      <c r="Q15" s="147"/>
      <c r="R15" s="149"/>
    </row>
    <row r="16" spans="2:18" s="145" customFormat="1" ht="18" customHeight="1">
      <c r="B16" s="146"/>
      <c r="C16" s="147"/>
      <c r="D16" s="147"/>
      <c r="E16" s="150" t="str">
        <f>IF('Rekapitulace stavby'!E14="","",'Rekapitulace stavby'!E14)</f>
        <v> </v>
      </c>
      <c r="F16" s="147"/>
      <c r="G16" s="147"/>
      <c r="H16" s="147"/>
      <c r="I16" s="147"/>
      <c r="J16" s="147"/>
      <c r="K16" s="147"/>
      <c r="L16" s="147"/>
      <c r="M16" s="144" t="s">
        <v>30</v>
      </c>
      <c r="N16" s="147"/>
      <c r="O16" s="538">
        <f>IF('Rekapitulace stavby'!AN14="","",'Rekapitulace stavby'!AN14)</f>
      </c>
      <c r="P16" s="534"/>
      <c r="Q16" s="147"/>
      <c r="R16" s="149"/>
    </row>
    <row r="17" spans="2:18" s="145" customFormat="1" ht="6.75" customHeight="1"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9"/>
    </row>
    <row r="18" spans="2:18" s="145" customFormat="1" ht="14.25" customHeight="1">
      <c r="B18" s="146"/>
      <c r="C18" s="147"/>
      <c r="D18" s="144" t="s">
        <v>32</v>
      </c>
      <c r="E18" s="147"/>
      <c r="F18" s="147"/>
      <c r="G18" s="147"/>
      <c r="H18" s="147"/>
      <c r="I18" s="147"/>
      <c r="J18" s="147"/>
      <c r="K18" s="147"/>
      <c r="L18" s="147"/>
      <c r="M18" s="144" t="s">
        <v>28</v>
      </c>
      <c r="N18" s="147"/>
      <c r="O18" s="538">
        <f>IF('Rekapitulace stavby'!AN16="","",'Rekapitulace stavby'!AN16)</f>
      </c>
      <c r="P18" s="534"/>
      <c r="Q18" s="147"/>
      <c r="R18" s="149"/>
    </row>
    <row r="19" spans="2:18" s="145" customFormat="1" ht="18" customHeight="1">
      <c r="B19" s="146"/>
      <c r="C19" s="147"/>
      <c r="D19" s="147"/>
      <c r="E19" s="150" t="str">
        <f>IF('Rekapitulace stavby'!E17="","",'Rekapitulace stavby'!E17)</f>
        <v> </v>
      </c>
      <c r="F19" s="147"/>
      <c r="G19" s="147"/>
      <c r="H19" s="147"/>
      <c r="I19" s="147"/>
      <c r="J19" s="147"/>
      <c r="K19" s="147"/>
      <c r="L19" s="147"/>
      <c r="M19" s="144" t="s">
        <v>30</v>
      </c>
      <c r="N19" s="147"/>
      <c r="O19" s="538">
        <f>IF('Rekapitulace stavby'!AN17="","",'Rekapitulace stavby'!AN17)</f>
      </c>
      <c r="P19" s="534"/>
      <c r="Q19" s="147"/>
      <c r="R19" s="149"/>
    </row>
    <row r="20" spans="2:18" s="145" customFormat="1" ht="6.75" customHeight="1"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9"/>
    </row>
    <row r="21" spans="2:18" s="145" customFormat="1" ht="14.25" customHeight="1">
      <c r="B21" s="146"/>
      <c r="C21" s="147"/>
      <c r="D21" s="144" t="s">
        <v>34</v>
      </c>
      <c r="E21" s="147"/>
      <c r="F21" s="147"/>
      <c r="G21" s="147"/>
      <c r="H21" s="147"/>
      <c r="I21" s="147"/>
      <c r="J21" s="147"/>
      <c r="K21" s="147"/>
      <c r="L21" s="147"/>
      <c r="M21" s="144" t="s">
        <v>28</v>
      </c>
      <c r="N21" s="147"/>
      <c r="O21" s="538" t="s">
        <v>35</v>
      </c>
      <c r="P21" s="534"/>
      <c r="Q21" s="147"/>
      <c r="R21" s="149"/>
    </row>
    <row r="22" spans="2:18" s="145" customFormat="1" ht="18" customHeight="1">
      <c r="B22" s="146"/>
      <c r="C22" s="147"/>
      <c r="D22" s="147"/>
      <c r="E22" s="150" t="s">
        <v>36</v>
      </c>
      <c r="F22" s="147"/>
      <c r="G22" s="147"/>
      <c r="H22" s="147"/>
      <c r="I22" s="147"/>
      <c r="J22" s="147"/>
      <c r="K22" s="147"/>
      <c r="L22" s="147"/>
      <c r="M22" s="144" t="s">
        <v>30</v>
      </c>
      <c r="N22" s="147"/>
      <c r="O22" s="538" t="s">
        <v>3</v>
      </c>
      <c r="P22" s="534"/>
      <c r="Q22" s="147"/>
      <c r="R22" s="149"/>
    </row>
    <row r="23" spans="2:18" s="145" customFormat="1" ht="6.75" customHeight="1"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9"/>
    </row>
    <row r="24" spans="2:18" s="145" customFormat="1" ht="14.25" customHeight="1">
      <c r="B24" s="146"/>
      <c r="C24" s="147"/>
      <c r="D24" s="144" t="s">
        <v>37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9"/>
    </row>
    <row r="25" spans="2:18" s="145" customFormat="1" ht="20.25" customHeight="1">
      <c r="B25" s="146"/>
      <c r="C25" s="147"/>
      <c r="D25" s="147"/>
      <c r="E25" s="551" t="s">
        <v>3</v>
      </c>
      <c r="F25" s="534"/>
      <c r="G25" s="534"/>
      <c r="H25" s="534"/>
      <c r="I25" s="534"/>
      <c r="J25" s="534"/>
      <c r="K25" s="534"/>
      <c r="L25" s="534"/>
      <c r="M25" s="147"/>
      <c r="N25" s="147"/>
      <c r="O25" s="147"/>
      <c r="P25" s="147"/>
      <c r="Q25" s="147"/>
      <c r="R25" s="149"/>
    </row>
    <row r="26" spans="2:18" s="145" customFormat="1" ht="6.75" customHeight="1"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9"/>
    </row>
    <row r="27" spans="2:18" s="145" customFormat="1" ht="6.75" customHeight="1">
      <c r="B27" s="146"/>
      <c r="C27" s="147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47"/>
      <c r="R27" s="149"/>
    </row>
    <row r="28" spans="2:18" s="145" customFormat="1" ht="14.25" customHeight="1">
      <c r="B28" s="146"/>
      <c r="C28" s="147"/>
      <c r="D28" s="152" t="s">
        <v>111</v>
      </c>
      <c r="E28" s="147"/>
      <c r="F28" s="147"/>
      <c r="G28" s="147"/>
      <c r="H28" s="147"/>
      <c r="I28" s="147"/>
      <c r="J28" s="147"/>
      <c r="K28" s="147"/>
      <c r="L28" s="147"/>
      <c r="M28" s="552">
        <f>N89</f>
        <v>0</v>
      </c>
      <c r="N28" s="534"/>
      <c r="O28" s="534"/>
      <c r="P28" s="534"/>
      <c r="Q28" s="147"/>
      <c r="R28" s="149"/>
    </row>
    <row r="29" spans="2:18" s="145" customFormat="1" ht="14.25" customHeight="1">
      <c r="B29" s="146"/>
      <c r="C29" s="147"/>
      <c r="D29" s="153" t="s">
        <v>112</v>
      </c>
      <c r="E29" s="147"/>
      <c r="F29" s="147"/>
      <c r="G29" s="147"/>
      <c r="H29" s="147"/>
      <c r="I29" s="147"/>
      <c r="J29" s="147"/>
      <c r="K29" s="147"/>
      <c r="L29" s="147"/>
      <c r="M29" s="552">
        <f>N95</f>
        <v>0</v>
      </c>
      <c r="N29" s="534"/>
      <c r="O29" s="534"/>
      <c r="P29" s="534"/>
      <c r="Q29" s="147"/>
      <c r="R29" s="149"/>
    </row>
    <row r="30" spans="2:18" s="145" customFormat="1" ht="6.75" customHeight="1"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9"/>
    </row>
    <row r="31" spans="2:18" s="145" customFormat="1" ht="24.75" customHeight="1">
      <c r="B31" s="146"/>
      <c r="C31" s="147"/>
      <c r="D31" s="154" t="s">
        <v>40</v>
      </c>
      <c r="E31" s="147"/>
      <c r="F31" s="147"/>
      <c r="G31" s="147"/>
      <c r="H31" s="147"/>
      <c r="I31" s="147"/>
      <c r="J31" s="147"/>
      <c r="K31" s="147"/>
      <c r="L31" s="147"/>
      <c r="M31" s="553">
        <f>ROUND(M28+M29,2)</f>
        <v>0</v>
      </c>
      <c r="N31" s="534"/>
      <c r="O31" s="534"/>
      <c r="P31" s="534"/>
      <c r="Q31" s="147"/>
      <c r="R31" s="149"/>
    </row>
    <row r="32" spans="2:18" s="145" customFormat="1" ht="6.75" customHeight="1">
      <c r="B32" s="146"/>
      <c r="C32" s="147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47"/>
      <c r="R32" s="149"/>
    </row>
    <row r="33" spans="2:18" s="145" customFormat="1" ht="14.25" customHeight="1">
      <c r="B33" s="146"/>
      <c r="C33" s="147"/>
      <c r="D33" s="155" t="s">
        <v>41</v>
      </c>
      <c r="E33" s="155" t="s">
        <v>42</v>
      </c>
      <c r="F33" s="156">
        <v>0.21</v>
      </c>
      <c r="G33" s="157" t="s">
        <v>43</v>
      </c>
      <c r="H33" s="547">
        <f>ROUND((SUM(BE95:BE96)+SUM(BE115:BE145)),2)</f>
        <v>0</v>
      </c>
      <c r="I33" s="534"/>
      <c r="J33" s="534"/>
      <c r="K33" s="147"/>
      <c r="L33" s="147"/>
      <c r="M33" s="547">
        <f>ROUND(ROUND((SUM(BE95:BE96)+SUM(BE115:BE145)),2)*F33,2)</f>
        <v>0</v>
      </c>
      <c r="N33" s="534"/>
      <c r="O33" s="534"/>
      <c r="P33" s="534"/>
      <c r="Q33" s="147"/>
      <c r="R33" s="149"/>
    </row>
    <row r="34" spans="2:18" s="145" customFormat="1" ht="14.25" customHeight="1">
      <c r="B34" s="146"/>
      <c r="C34" s="147"/>
      <c r="D34" s="147"/>
      <c r="E34" s="155" t="s">
        <v>44</v>
      </c>
      <c r="F34" s="156">
        <v>0.15</v>
      </c>
      <c r="G34" s="157" t="s">
        <v>43</v>
      </c>
      <c r="H34" s="547">
        <f>ROUND((SUM(BF95:BF96)+SUM(BF115:BF145)),2)</f>
        <v>0</v>
      </c>
      <c r="I34" s="534"/>
      <c r="J34" s="534"/>
      <c r="K34" s="147"/>
      <c r="L34" s="147"/>
      <c r="M34" s="547">
        <f>ROUND(ROUND((SUM(BF95:BF96)+SUM(BF115:BF145)),2)*F34,2)</f>
        <v>0</v>
      </c>
      <c r="N34" s="534"/>
      <c r="O34" s="534"/>
      <c r="P34" s="534"/>
      <c r="Q34" s="147"/>
      <c r="R34" s="149"/>
    </row>
    <row r="35" spans="2:18" s="145" customFormat="1" ht="14.25" customHeight="1" hidden="1">
      <c r="B35" s="146"/>
      <c r="C35" s="147"/>
      <c r="D35" s="147"/>
      <c r="E35" s="155" t="s">
        <v>45</v>
      </c>
      <c r="F35" s="156">
        <v>0.21</v>
      </c>
      <c r="G35" s="157" t="s">
        <v>43</v>
      </c>
      <c r="H35" s="547">
        <f>ROUND((SUM(BG95:BG96)+SUM(BG115:BG145)),2)</f>
        <v>0</v>
      </c>
      <c r="I35" s="534"/>
      <c r="J35" s="534"/>
      <c r="K35" s="147"/>
      <c r="L35" s="147"/>
      <c r="M35" s="547">
        <v>0</v>
      </c>
      <c r="N35" s="534"/>
      <c r="O35" s="534"/>
      <c r="P35" s="534"/>
      <c r="Q35" s="147"/>
      <c r="R35" s="149"/>
    </row>
    <row r="36" spans="2:18" s="145" customFormat="1" ht="14.25" customHeight="1" hidden="1">
      <c r="B36" s="146"/>
      <c r="C36" s="147"/>
      <c r="D36" s="147"/>
      <c r="E36" s="155" t="s">
        <v>46</v>
      </c>
      <c r="F36" s="156">
        <v>0.15</v>
      </c>
      <c r="G36" s="157" t="s">
        <v>43</v>
      </c>
      <c r="H36" s="547">
        <f>ROUND((SUM(BH95:BH96)+SUM(BH115:BH145)),2)</f>
        <v>0</v>
      </c>
      <c r="I36" s="534"/>
      <c r="J36" s="534"/>
      <c r="K36" s="147"/>
      <c r="L36" s="147"/>
      <c r="M36" s="547">
        <v>0</v>
      </c>
      <c r="N36" s="534"/>
      <c r="O36" s="534"/>
      <c r="P36" s="534"/>
      <c r="Q36" s="147"/>
      <c r="R36" s="149"/>
    </row>
    <row r="37" spans="2:18" s="145" customFormat="1" ht="14.25" customHeight="1" hidden="1">
      <c r="B37" s="146"/>
      <c r="C37" s="147"/>
      <c r="D37" s="147"/>
      <c r="E37" s="155" t="s">
        <v>47</v>
      </c>
      <c r="F37" s="156">
        <v>0</v>
      </c>
      <c r="G37" s="157" t="s">
        <v>43</v>
      </c>
      <c r="H37" s="547">
        <f>ROUND((SUM(BI95:BI96)+SUM(BI115:BI145)),2)</f>
        <v>0</v>
      </c>
      <c r="I37" s="534"/>
      <c r="J37" s="534"/>
      <c r="K37" s="147"/>
      <c r="L37" s="147"/>
      <c r="M37" s="547">
        <v>0</v>
      </c>
      <c r="N37" s="534"/>
      <c r="O37" s="534"/>
      <c r="P37" s="534"/>
      <c r="Q37" s="147"/>
      <c r="R37" s="149"/>
    </row>
    <row r="38" spans="2:18" s="145" customFormat="1" ht="6.75" customHeight="1">
      <c r="B38" s="146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9"/>
    </row>
    <row r="39" spans="2:18" s="145" customFormat="1" ht="24.75" customHeight="1">
      <c r="B39" s="1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0"/>
      <c r="K39" s="160"/>
      <c r="L39" s="548">
        <f>SUM(M31:M37)</f>
        <v>0</v>
      </c>
      <c r="M39" s="549"/>
      <c r="N39" s="549"/>
      <c r="O39" s="549"/>
      <c r="P39" s="550"/>
      <c r="Q39" s="158"/>
      <c r="R39" s="149"/>
    </row>
    <row r="40" spans="2:18" s="145" customFormat="1" ht="14.25" customHeight="1"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9"/>
    </row>
    <row r="41" spans="2:18" s="145" customFormat="1" ht="14.25" customHeight="1"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9"/>
    </row>
    <row r="42" spans="2:18" ht="13.5"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</row>
    <row r="43" spans="2:18" ht="13.5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2"/>
    </row>
    <row r="44" spans="2:18" ht="13.5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</row>
    <row r="45" spans="2:18" ht="13.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2"/>
    </row>
    <row r="46" spans="2:18" ht="13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2"/>
    </row>
    <row r="47" spans="2:18" ht="13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2"/>
    </row>
    <row r="48" spans="2:18" ht="13.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</row>
    <row r="49" spans="2:18" ht="13.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2"/>
    </row>
    <row r="50" spans="2:18" s="145" customFormat="1" ht="15">
      <c r="B50" s="146"/>
      <c r="C50" s="147"/>
      <c r="D50" s="164" t="s">
        <v>51</v>
      </c>
      <c r="E50" s="151"/>
      <c r="F50" s="151"/>
      <c r="G50" s="151"/>
      <c r="H50" s="165"/>
      <c r="I50" s="147"/>
      <c r="J50" s="164" t="s">
        <v>52</v>
      </c>
      <c r="K50" s="151"/>
      <c r="L50" s="151"/>
      <c r="M50" s="151"/>
      <c r="N50" s="151"/>
      <c r="O50" s="151"/>
      <c r="P50" s="165"/>
      <c r="Q50" s="147"/>
      <c r="R50" s="149"/>
    </row>
    <row r="51" spans="2:18" ht="13.5">
      <c r="B51" s="140"/>
      <c r="C51" s="141"/>
      <c r="D51" s="166"/>
      <c r="E51" s="141"/>
      <c r="F51" s="141"/>
      <c r="G51" s="141"/>
      <c r="H51" s="167"/>
      <c r="I51" s="141"/>
      <c r="J51" s="166"/>
      <c r="K51" s="141"/>
      <c r="L51" s="141"/>
      <c r="M51" s="141"/>
      <c r="N51" s="141"/>
      <c r="O51" s="141"/>
      <c r="P51" s="167"/>
      <c r="Q51" s="141"/>
      <c r="R51" s="142"/>
    </row>
    <row r="52" spans="2:18" ht="13.5">
      <c r="B52" s="140"/>
      <c r="C52" s="141"/>
      <c r="D52" s="166"/>
      <c r="E52" s="141"/>
      <c r="F52" s="141"/>
      <c r="G52" s="141"/>
      <c r="H52" s="167"/>
      <c r="I52" s="141"/>
      <c r="J52" s="166"/>
      <c r="K52" s="141"/>
      <c r="L52" s="141"/>
      <c r="M52" s="141"/>
      <c r="N52" s="141"/>
      <c r="O52" s="141"/>
      <c r="P52" s="167"/>
      <c r="Q52" s="141"/>
      <c r="R52" s="142"/>
    </row>
    <row r="53" spans="2:18" ht="13.5">
      <c r="B53" s="140"/>
      <c r="C53" s="141"/>
      <c r="D53" s="166"/>
      <c r="E53" s="141"/>
      <c r="F53" s="141"/>
      <c r="G53" s="141"/>
      <c r="H53" s="167"/>
      <c r="I53" s="141"/>
      <c r="J53" s="166"/>
      <c r="K53" s="141"/>
      <c r="L53" s="141"/>
      <c r="M53" s="141"/>
      <c r="N53" s="141"/>
      <c r="O53" s="141"/>
      <c r="P53" s="167"/>
      <c r="Q53" s="141"/>
      <c r="R53" s="142"/>
    </row>
    <row r="54" spans="2:18" ht="13.5">
      <c r="B54" s="140"/>
      <c r="C54" s="141"/>
      <c r="D54" s="166"/>
      <c r="E54" s="141"/>
      <c r="F54" s="141"/>
      <c r="G54" s="141"/>
      <c r="H54" s="167"/>
      <c r="I54" s="141"/>
      <c r="J54" s="166"/>
      <c r="K54" s="141"/>
      <c r="L54" s="141"/>
      <c r="M54" s="141"/>
      <c r="N54" s="141"/>
      <c r="O54" s="141"/>
      <c r="P54" s="167"/>
      <c r="Q54" s="141"/>
      <c r="R54" s="142"/>
    </row>
    <row r="55" spans="2:18" ht="13.5">
      <c r="B55" s="140"/>
      <c r="C55" s="141"/>
      <c r="D55" s="166"/>
      <c r="E55" s="141"/>
      <c r="F55" s="141"/>
      <c r="G55" s="141"/>
      <c r="H55" s="167"/>
      <c r="I55" s="141"/>
      <c r="J55" s="166"/>
      <c r="K55" s="141"/>
      <c r="L55" s="141"/>
      <c r="M55" s="141"/>
      <c r="N55" s="141"/>
      <c r="O55" s="141"/>
      <c r="P55" s="167"/>
      <c r="Q55" s="141"/>
      <c r="R55" s="142"/>
    </row>
    <row r="56" spans="2:18" ht="13.5">
      <c r="B56" s="140"/>
      <c r="C56" s="141"/>
      <c r="D56" s="166"/>
      <c r="E56" s="141"/>
      <c r="F56" s="141"/>
      <c r="G56" s="141"/>
      <c r="H56" s="167"/>
      <c r="I56" s="141"/>
      <c r="J56" s="166"/>
      <c r="K56" s="141"/>
      <c r="L56" s="141"/>
      <c r="M56" s="141"/>
      <c r="N56" s="141"/>
      <c r="O56" s="141"/>
      <c r="P56" s="167"/>
      <c r="Q56" s="141"/>
      <c r="R56" s="142"/>
    </row>
    <row r="57" spans="2:18" ht="13.5">
      <c r="B57" s="140"/>
      <c r="C57" s="141"/>
      <c r="D57" s="166"/>
      <c r="E57" s="141"/>
      <c r="F57" s="141"/>
      <c r="G57" s="141"/>
      <c r="H57" s="167"/>
      <c r="I57" s="141"/>
      <c r="J57" s="166"/>
      <c r="K57" s="141"/>
      <c r="L57" s="141"/>
      <c r="M57" s="141"/>
      <c r="N57" s="141"/>
      <c r="O57" s="141"/>
      <c r="P57" s="167"/>
      <c r="Q57" s="141"/>
      <c r="R57" s="142"/>
    </row>
    <row r="58" spans="2:18" ht="13.5">
      <c r="B58" s="140"/>
      <c r="C58" s="141"/>
      <c r="D58" s="166"/>
      <c r="E58" s="141"/>
      <c r="F58" s="141"/>
      <c r="G58" s="141"/>
      <c r="H58" s="167"/>
      <c r="I58" s="141"/>
      <c r="J58" s="166"/>
      <c r="K58" s="141"/>
      <c r="L58" s="141"/>
      <c r="M58" s="141"/>
      <c r="N58" s="141"/>
      <c r="O58" s="141"/>
      <c r="P58" s="167"/>
      <c r="Q58" s="141"/>
      <c r="R58" s="142"/>
    </row>
    <row r="59" spans="2:18" s="145" customFormat="1" ht="15">
      <c r="B59" s="146"/>
      <c r="C59" s="147"/>
      <c r="D59" s="168" t="s">
        <v>53</v>
      </c>
      <c r="E59" s="169"/>
      <c r="F59" s="169"/>
      <c r="G59" s="170" t="s">
        <v>54</v>
      </c>
      <c r="H59" s="171"/>
      <c r="I59" s="147"/>
      <c r="J59" s="168" t="s">
        <v>53</v>
      </c>
      <c r="K59" s="169"/>
      <c r="L59" s="169"/>
      <c r="M59" s="169"/>
      <c r="N59" s="170" t="s">
        <v>54</v>
      </c>
      <c r="O59" s="169"/>
      <c r="P59" s="171"/>
      <c r="Q59" s="147"/>
      <c r="R59" s="149"/>
    </row>
    <row r="60" spans="2:18" ht="13.5"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2"/>
    </row>
    <row r="61" spans="2:18" s="145" customFormat="1" ht="15">
      <c r="B61" s="146"/>
      <c r="C61" s="147"/>
      <c r="D61" s="164" t="s">
        <v>55</v>
      </c>
      <c r="E61" s="151"/>
      <c r="F61" s="151"/>
      <c r="G61" s="151"/>
      <c r="H61" s="165"/>
      <c r="I61" s="147"/>
      <c r="J61" s="164" t="s">
        <v>56</v>
      </c>
      <c r="K61" s="151"/>
      <c r="L61" s="151"/>
      <c r="M61" s="151"/>
      <c r="N61" s="151"/>
      <c r="O61" s="151"/>
      <c r="P61" s="165"/>
      <c r="Q61" s="147"/>
      <c r="R61" s="149"/>
    </row>
    <row r="62" spans="2:18" ht="13.5">
      <c r="B62" s="140"/>
      <c r="C62" s="141"/>
      <c r="D62" s="166"/>
      <c r="E62" s="141"/>
      <c r="F62" s="141"/>
      <c r="G62" s="141"/>
      <c r="H62" s="167"/>
      <c r="I62" s="141"/>
      <c r="J62" s="166"/>
      <c r="K62" s="141"/>
      <c r="L62" s="141"/>
      <c r="M62" s="141"/>
      <c r="N62" s="141"/>
      <c r="O62" s="141"/>
      <c r="P62" s="167"/>
      <c r="Q62" s="141"/>
      <c r="R62" s="142"/>
    </row>
    <row r="63" spans="2:18" ht="13.5">
      <c r="B63" s="140"/>
      <c r="C63" s="141"/>
      <c r="D63" s="166"/>
      <c r="E63" s="141"/>
      <c r="F63" s="141"/>
      <c r="G63" s="141"/>
      <c r="H63" s="167"/>
      <c r="I63" s="141"/>
      <c r="J63" s="166"/>
      <c r="K63" s="141"/>
      <c r="L63" s="141"/>
      <c r="M63" s="141"/>
      <c r="N63" s="141"/>
      <c r="O63" s="141"/>
      <c r="P63" s="167"/>
      <c r="Q63" s="141"/>
      <c r="R63" s="142"/>
    </row>
    <row r="64" spans="2:18" ht="13.5">
      <c r="B64" s="140"/>
      <c r="C64" s="141"/>
      <c r="D64" s="166"/>
      <c r="E64" s="141"/>
      <c r="F64" s="141"/>
      <c r="G64" s="141"/>
      <c r="H64" s="167"/>
      <c r="I64" s="141"/>
      <c r="J64" s="166"/>
      <c r="K64" s="141"/>
      <c r="L64" s="141"/>
      <c r="M64" s="141"/>
      <c r="N64" s="141"/>
      <c r="O64" s="141"/>
      <c r="P64" s="167"/>
      <c r="Q64" s="141"/>
      <c r="R64" s="142"/>
    </row>
    <row r="65" spans="2:18" ht="13.5">
      <c r="B65" s="140"/>
      <c r="C65" s="141"/>
      <c r="D65" s="166"/>
      <c r="E65" s="141"/>
      <c r="F65" s="141"/>
      <c r="G65" s="141"/>
      <c r="H65" s="167"/>
      <c r="I65" s="141"/>
      <c r="J65" s="166"/>
      <c r="K65" s="141"/>
      <c r="L65" s="141"/>
      <c r="M65" s="141"/>
      <c r="N65" s="141"/>
      <c r="O65" s="141"/>
      <c r="P65" s="167"/>
      <c r="Q65" s="141"/>
      <c r="R65" s="142"/>
    </row>
    <row r="66" spans="2:18" ht="13.5">
      <c r="B66" s="140"/>
      <c r="C66" s="141"/>
      <c r="D66" s="166"/>
      <c r="E66" s="141"/>
      <c r="F66" s="141"/>
      <c r="G66" s="141"/>
      <c r="H66" s="167"/>
      <c r="I66" s="141"/>
      <c r="J66" s="166"/>
      <c r="K66" s="141"/>
      <c r="L66" s="141"/>
      <c r="M66" s="141"/>
      <c r="N66" s="141"/>
      <c r="O66" s="141"/>
      <c r="P66" s="167"/>
      <c r="Q66" s="141"/>
      <c r="R66" s="142"/>
    </row>
    <row r="67" spans="2:18" ht="13.5">
      <c r="B67" s="140"/>
      <c r="C67" s="141"/>
      <c r="D67" s="166"/>
      <c r="E67" s="141"/>
      <c r="F67" s="141"/>
      <c r="G67" s="141"/>
      <c r="H67" s="167"/>
      <c r="I67" s="141"/>
      <c r="J67" s="166"/>
      <c r="K67" s="141"/>
      <c r="L67" s="141"/>
      <c r="M67" s="141"/>
      <c r="N67" s="141"/>
      <c r="O67" s="141"/>
      <c r="P67" s="167"/>
      <c r="Q67" s="141"/>
      <c r="R67" s="142"/>
    </row>
    <row r="68" spans="2:18" ht="13.5">
      <c r="B68" s="140"/>
      <c r="C68" s="141"/>
      <c r="D68" s="166"/>
      <c r="E68" s="141"/>
      <c r="F68" s="141"/>
      <c r="G68" s="141"/>
      <c r="H68" s="167"/>
      <c r="I68" s="141"/>
      <c r="J68" s="166"/>
      <c r="K68" s="141"/>
      <c r="L68" s="141"/>
      <c r="M68" s="141"/>
      <c r="N68" s="141"/>
      <c r="O68" s="141"/>
      <c r="P68" s="167"/>
      <c r="Q68" s="141"/>
      <c r="R68" s="142"/>
    </row>
    <row r="69" spans="2:18" ht="13.5">
      <c r="B69" s="140"/>
      <c r="C69" s="141"/>
      <c r="D69" s="166"/>
      <c r="E69" s="141"/>
      <c r="F69" s="141"/>
      <c r="G69" s="141"/>
      <c r="H69" s="167"/>
      <c r="I69" s="141"/>
      <c r="J69" s="166"/>
      <c r="K69" s="141"/>
      <c r="L69" s="141"/>
      <c r="M69" s="141"/>
      <c r="N69" s="141"/>
      <c r="O69" s="141"/>
      <c r="P69" s="167"/>
      <c r="Q69" s="141"/>
      <c r="R69" s="142"/>
    </row>
    <row r="70" spans="2:18" s="145" customFormat="1" ht="15">
      <c r="B70" s="146"/>
      <c r="C70" s="147"/>
      <c r="D70" s="168" t="s">
        <v>53</v>
      </c>
      <c r="E70" s="169"/>
      <c r="F70" s="169"/>
      <c r="G70" s="170" t="s">
        <v>54</v>
      </c>
      <c r="H70" s="171"/>
      <c r="I70" s="147"/>
      <c r="J70" s="168" t="s">
        <v>53</v>
      </c>
      <c r="K70" s="169"/>
      <c r="L70" s="169"/>
      <c r="M70" s="169"/>
      <c r="N70" s="170" t="s">
        <v>54</v>
      </c>
      <c r="O70" s="169"/>
      <c r="P70" s="171"/>
      <c r="Q70" s="147"/>
      <c r="R70" s="149"/>
    </row>
    <row r="71" spans="2:18" s="145" customFormat="1" ht="14.25" customHeight="1">
      <c r="B71" s="172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4"/>
    </row>
    <row r="75" spans="2:18" s="145" customFormat="1" ht="6.75" customHeight="1">
      <c r="B75" s="175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7"/>
    </row>
    <row r="76" spans="2:18" s="145" customFormat="1" ht="36.75" customHeight="1">
      <c r="B76" s="146"/>
      <c r="C76" s="533" t="s">
        <v>113</v>
      </c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149"/>
    </row>
    <row r="77" spans="2:18" s="145" customFormat="1" ht="6.75" customHeight="1"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9"/>
    </row>
    <row r="78" spans="2:18" s="145" customFormat="1" ht="30" customHeight="1">
      <c r="B78" s="146"/>
      <c r="C78" s="144" t="s">
        <v>15</v>
      </c>
      <c r="D78" s="147"/>
      <c r="E78" s="147"/>
      <c r="F78" s="535" t="str">
        <f>F6</f>
        <v>PARKOVIŠTĚ OA U BUDOVY B, KZ a.s. - NEMOCNICE MOST, o.z.</v>
      </c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147"/>
      <c r="R78" s="149"/>
    </row>
    <row r="79" spans="2:18" ht="30" customHeight="1">
      <c r="B79" s="140"/>
      <c r="C79" s="144" t="s">
        <v>109</v>
      </c>
      <c r="D79" s="141"/>
      <c r="E79" s="141"/>
      <c r="F79" s="535" t="s">
        <v>796</v>
      </c>
      <c r="G79" s="555"/>
      <c r="H79" s="555"/>
      <c r="I79" s="555"/>
      <c r="J79" s="555"/>
      <c r="K79" s="555"/>
      <c r="L79" s="555"/>
      <c r="M79" s="555"/>
      <c r="N79" s="555"/>
      <c r="O79" s="555"/>
      <c r="P79" s="555"/>
      <c r="Q79" s="141"/>
      <c r="R79" s="142"/>
    </row>
    <row r="80" spans="2:18" s="145" customFormat="1" ht="36.75" customHeight="1">
      <c r="B80" s="146"/>
      <c r="C80" s="178" t="s">
        <v>797</v>
      </c>
      <c r="D80" s="147"/>
      <c r="E80" s="147"/>
      <c r="F80" s="536" t="str">
        <f>F8</f>
        <v>801.1 - PŘÍPRAVA ÚZEMÍ</v>
      </c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147"/>
      <c r="R80" s="149"/>
    </row>
    <row r="81" spans="2:18" s="145" customFormat="1" ht="6.75" customHeight="1"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9"/>
    </row>
    <row r="82" spans="2:18" s="145" customFormat="1" ht="18" customHeight="1">
      <c r="B82" s="146"/>
      <c r="C82" s="144" t="s">
        <v>21</v>
      </c>
      <c r="D82" s="147"/>
      <c r="E82" s="147"/>
      <c r="F82" s="150" t="str">
        <f>F10</f>
        <v> </v>
      </c>
      <c r="G82" s="147"/>
      <c r="H82" s="147"/>
      <c r="I82" s="147"/>
      <c r="J82" s="147"/>
      <c r="K82" s="144" t="s">
        <v>23</v>
      </c>
      <c r="L82" s="147"/>
      <c r="M82" s="537" t="str">
        <f>IF(O10="","",O10)</f>
        <v>12.4.2016</v>
      </c>
      <c r="N82" s="534"/>
      <c r="O82" s="534"/>
      <c r="P82" s="534"/>
      <c r="Q82" s="147"/>
      <c r="R82" s="149"/>
    </row>
    <row r="83" spans="2:18" s="145" customFormat="1" ht="6.75" customHeight="1">
      <c r="B83" s="146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9"/>
    </row>
    <row r="84" spans="2:18" s="145" customFormat="1" ht="15">
      <c r="B84" s="146"/>
      <c r="C84" s="144" t="s">
        <v>27</v>
      </c>
      <c r="D84" s="147"/>
      <c r="E84" s="147"/>
      <c r="F84" s="150" t="str">
        <f>E13</f>
        <v>KRAJSKÁ ZDRAVOTNÍ a.s. ÚL</v>
      </c>
      <c r="G84" s="147"/>
      <c r="H84" s="147"/>
      <c r="I84" s="147"/>
      <c r="J84" s="147"/>
      <c r="K84" s="144" t="s">
        <v>32</v>
      </c>
      <c r="L84" s="147"/>
      <c r="M84" s="538" t="str">
        <f>E19</f>
        <v> </v>
      </c>
      <c r="N84" s="534"/>
      <c r="O84" s="534"/>
      <c r="P84" s="534"/>
      <c r="Q84" s="534"/>
      <c r="R84" s="149"/>
    </row>
    <row r="85" spans="2:18" s="145" customFormat="1" ht="14.25" customHeight="1">
      <c r="B85" s="146"/>
      <c r="C85" s="144" t="s">
        <v>31</v>
      </c>
      <c r="D85" s="147"/>
      <c r="E85" s="147"/>
      <c r="F85" s="150" t="str">
        <f>IF(E16="","",E16)</f>
        <v> </v>
      </c>
      <c r="G85" s="147"/>
      <c r="H85" s="147"/>
      <c r="I85" s="147"/>
      <c r="J85" s="147"/>
      <c r="K85" s="144" t="s">
        <v>34</v>
      </c>
      <c r="L85" s="147"/>
      <c r="M85" s="538" t="str">
        <f>E22</f>
        <v>ARTECH, spol. s r.o.</v>
      </c>
      <c r="N85" s="534"/>
      <c r="O85" s="534"/>
      <c r="P85" s="534"/>
      <c r="Q85" s="534"/>
      <c r="R85" s="149"/>
    </row>
    <row r="86" spans="2:18" s="145" customFormat="1" ht="9.75" customHeight="1">
      <c r="B86" s="146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9"/>
    </row>
    <row r="87" spans="2:18" s="145" customFormat="1" ht="29.25" customHeight="1">
      <c r="B87" s="146"/>
      <c r="C87" s="545" t="s">
        <v>114</v>
      </c>
      <c r="D87" s="544"/>
      <c r="E87" s="544"/>
      <c r="F87" s="544"/>
      <c r="G87" s="544"/>
      <c r="H87" s="158"/>
      <c r="I87" s="158"/>
      <c r="J87" s="158"/>
      <c r="K87" s="158"/>
      <c r="L87" s="158"/>
      <c r="M87" s="158"/>
      <c r="N87" s="545" t="s">
        <v>115</v>
      </c>
      <c r="O87" s="534"/>
      <c r="P87" s="534"/>
      <c r="Q87" s="534"/>
      <c r="R87" s="149"/>
    </row>
    <row r="88" spans="2:18" s="145" customFormat="1" ht="9.75" customHeight="1">
      <c r="B88" s="146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9"/>
    </row>
    <row r="89" spans="2:47" s="145" customFormat="1" ht="29.25" customHeight="1">
      <c r="B89" s="146"/>
      <c r="C89" s="180" t="s">
        <v>116</v>
      </c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546">
        <f>N115</f>
        <v>0</v>
      </c>
      <c r="O89" s="534"/>
      <c r="P89" s="534"/>
      <c r="Q89" s="534"/>
      <c r="R89" s="149"/>
      <c r="AU89" s="136" t="s">
        <v>117</v>
      </c>
    </row>
    <row r="90" spans="2:18" s="186" customFormat="1" ht="24.75" customHeight="1">
      <c r="B90" s="181"/>
      <c r="C90" s="182"/>
      <c r="D90" s="183" t="s">
        <v>160</v>
      </c>
      <c r="E90" s="182"/>
      <c r="F90" s="182"/>
      <c r="G90" s="182"/>
      <c r="H90" s="182"/>
      <c r="I90" s="182"/>
      <c r="J90" s="182"/>
      <c r="K90" s="182"/>
      <c r="L90" s="182"/>
      <c r="M90" s="182"/>
      <c r="N90" s="526">
        <f>N116</f>
        <v>0</v>
      </c>
      <c r="O90" s="539"/>
      <c r="P90" s="539"/>
      <c r="Q90" s="539"/>
      <c r="R90" s="185"/>
    </row>
    <row r="91" spans="2:18" s="192" customFormat="1" ht="19.5" customHeight="1">
      <c r="B91" s="187"/>
      <c r="C91" s="188"/>
      <c r="D91" s="189" t="s">
        <v>161</v>
      </c>
      <c r="E91" s="188"/>
      <c r="F91" s="188"/>
      <c r="G91" s="188"/>
      <c r="H91" s="188"/>
      <c r="I91" s="188"/>
      <c r="J91" s="188"/>
      <c r="K91" s="188"/>
      <c r="L91" s="188"/>
      <c r="M91" s="188"/>
      <c r="N91" s="540">
        <f>N117</f>
        <v>0</v>
      </c>
      <c r="O91" s="541"/>
      <c r="P91" s="541"/>
      <c r="Q91" s="541"/>
      <c r="R91" s="191"/>
    </row>
    <row r="92" spans="2:18" s="192" customFormat="1" ht="19.5" customHeight="1">
      <c r="B92" s="187"/>
      <c r="C92" s="188"/>
      <c r="D92" s="189" t="s">
        <v>167</v>
      </c>
      <c r="E92" s="188"/>
      <c r="F92" s="188"/>
      <c r="G92" s="188"/>
      <c r="H92" s="188"/>
      <c r="I92" s="188"/>
      <c r="J92" s="188"/>
      <c r="K92" s="188"/>
      <c r="L92" s="188"/>
      <c r="M92" s="188"/>
      <c r="N92" s="540">
        <f>N143</f>
        <v>0</v>
      </c>
      <c r="O92" s="541"/>
      <c r="P92" s="541"/>
      <c r="Q92" s="541"/>
      <c r="R92" s="191"/>
    </row>
    <row r="93" spans="2:18" s="192" customFormat="1" ht="14.25" customHeight="1">
      <c r="B93" s="187"/>
      <c r="C93" s="188"/>
      <c r="D93" s="189" t="s">
        <v>799</v>
      </c>
      <c r="E93" s="188"/>
      <c r="F93" s="188"/>
      <c r="G93" s="188"/>
      <c r="H93" s="188"/>
      <c r="I93" s="188"/>
      <c r="J93" s="188"/>
      <c r="K93" s="188"/>
      <c r="L93" s="188"/>
      <c r="M93" s="188"/>
      <c r="N93" s="540">
        <f>N144</f>
        <v>0</v>
      </c>
      <c r="O93" s="541"/>
      <c r="P93" s="541"/>
      <c r="Q93" s="541"/>
      <c r="R93" s="191"/>
    </row>
    <row r="94" spans="2:18" s="145" customFormat="1" ht="21.75" customHeight="1">
      <c r="B94" s="146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9"/>
    </row>
    <row r="95" spans="2:21" s="145" customFormat="1" ht="29.25" customHeight="1">
      <c r="B95" s="146"/>
      <c r="C95" s="180" t="s">
        <v>122</v>
      </c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542">
        <v>0</v>
      </c>
      <c r="O95" s="534"/>
      <c r="P95" s="534"/>
      <c r="Q95" s="534"/>
      <c r="R95" s="149"/>
      <c r="T95" s="193"/>
      <c r="U95" s="194" t="s">
        <v>41</v>
      </c>
    </row>
    <row r="96" spans="2:18" s="145" customFormat="1" ht="18" customHeight="1"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9"/>
    </row>
    <row r="97" spans="2:18" s="145" customFormat="1" ht="29.25" customHeight="1">
      <c r="B97" s="146"/>
      <c r="C97" s="195" t="s">
        <v>106</v>
      </c>
      <c r="D97" s="158"/>
      <c r="E97" s="158"/>
      <c r="F97" s="158"/>
      <c r="G97" s="158"/>
      <c r="H97" s="158"/>
      <c r="I97" s="158"/>
      <c r="J97" s="158"/>
      <c r="K97" s="158"/>
      <c r="L97" s="543">
        <f>ROUND(SUM(N89+N95),2)</f>
        <v>0</v>
      </c>
      <c r="M97" s="544"/>
      <c r="N97" s="544"/>
      <c r="O97" s="544"/>
      <c r="P97" s="544"/>
      <c r="Q97" s="544"/>
      <c r="R97" s="149"/>
    </row>
    <row r="98" spans="2:18" s="145" customFormat="1" ht="6.75" customHeight="1"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4"/>
    </row>
    <row r="102" spans="2:18" s="145" customFormat="1" ht="6.75" customHeight="1">
      <c r="B102" s="175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7"/>
    </row>
    <row r="103" spans="2:18" s="145" customFormat="1" ht="36.75" customHeight="1">
      <c r="B103" s="146"/>
      <c r="C103" s="533" t="s">
        <v>123</v>
      </c>
      <c r="D103" s="534"/>
      <c r="E103" s="534"/>
      <c r="F103" s="534"/>
      <c r="G103" s="534"/>
      <c r="H103" s="534"/>
      <c r="I103" s="534"/>
      <c r="J103" s="534"/>
      <c r="K103" s="534"/>
      <c r="L103" s="534"/>
      <c r="M103" s="534"/>
      <c r="N103" s="534"/>
      <c r="O103" s="534"/>
      <c r="P103" s="534"/>
      <c r="Q103" s="534"/>
      <c r="R103" s="149"/>
    </row>
    <row r="104" spans="2:18" s="145" customFormat="1" ht="6.75" customHeight="1"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9"/>
    </row>
    <row r="105" spans="2:18" s="145" customFormat="1" ht="30" customHeight="1">
      <c r="B105" s="146"/>
      <c r="C105" s="144" t="s">
        <v>15</v>
      </c>
      <c r="D105" s="147"/>
      <c r="E105" s="147"/>
      <c r="F105" s="535" t="str">
        <f>F6</f>
        <v>PARKOVIŠTĚ OA U BUDOVY B, KZ a.s. - NEMOCNICE MOST, o.z.</v>
      </c>
      <c r="G105" s="534"/>
      <c r="H105" s="534"/>
      <c r="I105" s="534"/>
      <c r="J105" s="534"/>
      <c r="K105" s="534"/>
      <c r="L105" s="534"/>
      <c r="M105" s="534"/>
      <c r="N105" s="534"/>
      <c r="O105" s="534"/>
      <c r="P105" s="534"/>
      <c r="Q105" s="147"/>
      <c r="R105" s="149"/>
    </row>
    <row r="106" spans="2:18" ht="30" customHeight="1">
      <c r="B106" s="140"/>
      <c r="C106" s="144" t="s">
        <v>109</v>
      </c>
      <c r="D106" s="141"/>
      <c r="E106" s="141"/>
      <c r="F106" s="535" t="s">
        <v>796</v>
      </c>
      <c r="G106" s="555"/>
      <c r="H106" s="555"/>
      <c r="I106" s="555"/>
      <c r="J106" s="555"/>
      <c r="K106" s="555"/>
      <c r="L106" s="555"/>
      <c r="M106" s="555"/>
      <c r="N106" s="555"/>
      <c r="O106" s="555"/>
      <c r="P106" s="555"/>
      <c r="Q106" s="141"/>
      <c r="R106" s="142"/>
    </row>
    <row r="107" spans="2:18" s="145" customFormat="1" ht="36.75" customHeight="1">
      <c r="B107" s="146"/>
      <c r="C107" s="178" t="s">
        <v>797</v>
      </c>
      <c r="D107" s="147"/>
      <c r="E107" s="147"/>
      <c r="F107" s="536" t="str">
        <f>F8</f>
        <v>801.1 - PŘÍPRAVA ÚZEMÍ</v>
      </c>
      <c r="G107" s="534"/>
      <c r="H107" s="534"/>
      <c r="I107" s="534"/>
      <c r="J107" s="534"/>
      <c r="K107" s="534"/>
      <c r="L107" s="534"/>
      <c r="M107" s="534"/>
      <c r="N107" s="534"/>
      <c r="O107" s="534"/>
      <c r="P107" s="534"/>
      <c r="Q107" s="147"/>
      <c r="R107" s="149"/>
    </row>
    <row r="108" spans="2:18" s="145" customFormat="1" ht="6.75" customHeight="1"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9"/>
    </row>
    <row r="109" spans="2:18" s="145" customFormat="1" ht="18" customHeight="1">
      <c r="B109" s="146"/>
      <c r="C109" s="144" t="s">
        <v>21</v>
      </c>
      <c r="D109" s="147"/>
      <c r="E109" s="147"/>
      <c r="F109" s="150" t="str">
        <f>F10</f>
        <v> </v>
      </c>
      <c r="G109" s="147"/>
      <c r="H109" s="147"/>
      <c r="I109" s="147"/>
      <c r="J109" s="147"/>
      <c r="K109" s="144" t="s">
        <v>23</v>
      </c>
      <c r="L109" s="147"/>
      <c r="M109" s="537" t="str">
        <f>IF(O10="","",O10)</f>
        <v>12.4.2016</v>
      </c>
      <c r="N109" s="534"/>
      <c r="O109" s="534"/>
      <c r="P109" s="534"/>
      <c r="Q109" s="147"/>
      <c r="R109" s="149"/>
    </row>
    <row r="110" spans="2:18" s="145" customFormat="1" ht="6.75" customHeight="1">
      <c r="B110" s="146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9"/>
    </row>
    <row r="111" spans="2:18" s="145" customFormat="1" ht="15">
      <c r="B111" s="146"/>
      <c r="C111" s="144" t="s">
        <v>27</v>
      </c>
      <c r="D111" s="147"/>
      <c r="E111" s="147"/>
      <c r="F111" s="150" t="str">
        <f>E13</f>
        <v>KRAJSKÁ ZDRAVOTNÍ a.s. ÚL</v>
      </c>
      <c r="G111" s="147"/>
      <c r="H111" s="147"/>
      <c r="I111" s="147"/>
      <c r="J111" s="147"/>
      <c r="K111" s="144" t="s">
        <v>32</v>
      </c>
      <c r="L111" s="147"/>
      <c r="M111" s="538" t="str">
        <f>E19</f>
        <v> </v>
      </c>
      <c r="N111" s="534"/>
      <c r="O111" s="534"/>
      <c r="P111" s="534"/>
      <c r="Q111" s="534"/>
      <c r="R111" s="149"/>
    </row>
    <row r="112" spans="2:18" s="145" customFormat="1" ht="14.25" customHeight="1">
      <c r="B112" s="146"/>
      <c r="C112" s="144" t="s">
        <v>31</v>
      </c>
      <c r="D112" s="147"/>
      <c r="E112" s="147"/>
      <c r="F112" s="150" t="str">
        <f>IF(E16="","",E16)</f>
        <v> </v>
      </c>
      <c r="G112" s="147"/>
      <c r="H112" s="147"/>
      <c r="I112" s="147"/>
      <c r="J112" s="147"/>
      <c r="K112" s="144" t="s">
        <v>34</v>
      </c>
      <c r="L112" s="147"/>
      <c r="M112" s="538" t="str">
        <f>E22</f>
        <v>ARTECH, spol. s r.o.</v>
      </c>
      <c r="N112" s="534"/>
      <c r="O112" s="534"/>
      <c r="P112" s="534"/>
      <c r="Q112" s="534"/>
      <c r="R112" s="149"/>
    </row>
    <row r="113" spans="2:18" s="145" customFormat="1" ht="9.75" customHeight="1">
      <c r="B113" s="146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9"/>
    </row>
    <row r="114" spans="2:27" s="201" customFormat="1" ht="29.25" customHeight="1">
      <c r="B114" s="196"/>
      <c r="C114" s="197" t="s">
        <v>124</v>
      </c>
      <c r="D114" s="198" t="s">
        <v>125</v>
      </c>
      <c r="E114" s="198" t="s">
        <v>59</v>
      </c>
      <c r="F114" s="518" t="s">
        <v>126</v>
      </c>
      <c r="G114" s="519"/>
      <c r="H114" s="519"/>
      <c r="I114" s="519"/>
      <c r="J114" s="198" t="s">
        <v>127</v>
      </c>
      <c r="K114" s="198" t="s">
        <v>128</v>
      </c>
      <c r="L114" s="520" t="s">
        <v>129</v>
      </c>
      <c r="M114" s="519"/>
      <c r="N114" s="518" t="s">
        <v>115</v>
      </c>
      <c r="O114" s="519"/>
      <c r="P114" s="519"/>
      <c r="Q114" s="532"/>
      <c r="R114" s="200"/>
      <c r="T114" s="202" t="s">
        <v>130</v>
      </c>
      <c r="U114" s="203" t="s">
        <v>41</v>
      </c>
      <c r="V114" s="203" t="s">
        <v>131</v>
      </c>
      <c r="W114" s="203" t="s">
        <v>132</v>
      </c>
      <c r="X114" s="203" t="s">
        <v>133</v>
      </c>
      <c r="Y114" s="203" t="s">
        <v>134</v>
      </c>
      <c r="Z114" s="203" t="s">
        <v>135</v>
      </c>
      <c r="AA114" s="204" t="s">
        <v>136</v>
      </c>
    </row>
    <row r="115" spans="2:63" s="145" customFormat="1" ht="29.25" customHeight="1">
      <c r="B115" s="146"/>
      <c r="C115" s="205" t="s">
        <v>111</v>
      </c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523">
        <f>BK115</f>
        <v>0</v>
      </c>
      <c r="O115" s="524"/>
      <c r="P115" s="524"/>
      <c r="Q115" s="524"/>
      <c r="R115" s="149"/>
      <c r="T115" s="206"/>
      <c r="U115" s="151"/>
      <c r="V115" s="151"/>
      <c r="W115" s="207">
        <f>W116</f>
        <v>453.4284589999999</v>
      </c>
      <c r="X115" s="151"/>
      <c r="Y115" s="207">
        <f>Y116</f>
        <v>1.00092</v>
      </c>
      <c r="Z115" s="151"/>
      <c r="AA115" s="208">
        <f>AA116</f>
        <v>0</v>
      </c>
      <c r="AT115" s="136" t="s">
        <v>76</v>
      </c>
      <c r="AU115" s="136" t="s">
        <v>117</v>
      </c>
      <c r="BK115" s="209">
        <f>BK116</f>
        <v>0</v>
      </c>
    </row>
    <row r="116" spans="2:63" s="214" customFormat="1" ht="36.75" customHeight="1">
      <c r="B116" s="210"/>
      <c r="C116" s="211"/>
      <c r="D116" s="212" t="s">
        <v>160</v>
      </c>
      <c r="E116" s="212"/>
      <c r="F116" s="212"/>
      <c r="G116" s="212"/>
      <c r="H116" s="212"/>
      <c r="I116" s="212"/>
      <c r="J116" s="212"/>
      <c r="K116" s="212"/>
      <c r="L116" s="212"/>
      <c r="M116" s="212"/>
      <c r="N116" s="525">
        <f>BK116</f>
        <v>0</v>
      </c>
      <c r="O116" s="526"/>
      <c r="P116" s="526"/>
      <c r="Q116" s="526"/>
      <c r="R116" s="213"/>
      <c r="T116" s="215"/>
      <c r="U116" s="211"/>
      <c r="V116" s="211"/>
      <c r="W116" s="216">
        <f>W117+W143</f>
        <v>453.4284589999999</v>
      </c>
      <c r="X116" s="211"/>
      <c r="Y116" s="216">
        <f>Y117+Y143</f>
        <v>1.00092</v>
      </c>
      <c r="Z116" s="211"/>
      <c r="AA116" s="217">
        <f>AA117+AA143</f>
        <v>0</v>
      </c>
      <c r="AR116" s="218" t="s">
        <v>20</v>
      </c>
      <c r="AT116" s="219" t="s">
        <v>76</v>
      </c>
      <c r="AU116" s="219" t="s">
        <v>77</v>
      </c>
      <c r="AY116" s="218" t="s">
        <v>138</v>
      </c>
      <c r="BK116" s="220">
        <f>BK117+BK143</f>
        <v>0</v>
      </c>
    </row>
    <row r="117" spans="2:63" s="214" customFormat="1" ht="19.5" customHeight="1">
      <c r="B117" s="210"/>
      <c r="C117" s="211"/>
      <c r="D117" s="221" t="s">
        <v>161</v>
      </c>
      <c r="E117" s="221"/>
      <c r="F117" s="221"/>
      <c r="G117" s="221"/>
      <c r="H117" s="221"/>
      <c r="I117" s="221"/>
      <c r="J117" s="221"/>
      <c r="K117" s="221"/>
      <c r="L117" s="221"/>
      <c r="M117" s="221"/>
      <c r="N117" s="527">
        <f>BK117</f>
        <v>0</v>
      </c>
      <c r="O117" s="528"/>
      <c r="P117" s="528"/>
      <c r="Q117" s="528"/>
      <c r="R117" s="213"/>
      <c r="T117" s="215"/>
      <c r="U117" s="211"/>
      <c r="V117" s="211"/>
      <c r="W117" s="216">
        <f>SUM(W118:W142)</f>
        <v>447.6569999999999</v>
      </c>
      <c r="X117" s="211"/>
      <c r="Y117" s="216">
        <f>SUM(Y118:Y142)</f>
        <v>1.00092</v>
      </c>
      <c r="Z117" s="211"/>
      <c r="AA117" s="217">
        <f>SUM(AA118:AA142)</f>
        <v>0</v>
      </c>
      <c r="AR117" s="218" t="s">
        <v>20</v>
      </c>
      <c r="AT117" s="219" t="s">
        <v>76</v>
      </c>
      <c r="AU117" s="219" t="s">
        <v>20</v>
      </c>
      <c r="AY117" s="218" t="s">
        <v>138</v>
      </c>
      <c r="BK117" s="220">
        <f>SUM(BK118:BK142)</f>
        <v>0</v>
      </c>
    </row>
    <row r="118" spans="2:65" s="145" customFormat="1" ht="39.75" customHeight="1">
      <c r="B118" s="146"/>
      <c r="C118" s="222" t="s">
        <v>20</v>
      </c>
      <c r="D118" s="222" t="s">
        <v>139</v>
      </c>
      <c r="E118" s="223" t="s">
        <v>800</v>
      </c>
      <c r="F118" s="531" t="s">
        <v>801</v>
      </c>
      <c r="G118" s="517"/>
      <c r="H118" s="517"/>
      <c r="I118" s="517"/>
      <c r="J118" s="225" t="s">
        <v>427</v>
      </c>
      <c r="K118" s="226">
        <v>90</v>
      </c>
      <c r="L118" s="514"/>
      <c r="M118" s="515"/>
      <c r="N118" s="516">
        <f aca="true" t="shared" si="0" ref="N118:N123">ROUND(L118*K118,2)</f>
        <v>0</v>
      </c>
      <c r="O118" s="517"/>
      <c r="P118" s="517"/>
      <c r="Q118" s="517"/>
      <c r="R118" s="149"/>
      <c r="T118" s="227" t="s">
        <v>3</v>
      </c>
      <c r="U118" s="228" t="s">
        <v>42</v>
      </c>
      <c r="V118" s="229">
        <v>0.288</v>
      </c>
      <c r="W118" s="229">
        <f aca="true" t="shared" si="1" ref="W118:W123">V118*K118</f>
        <v>25.919999999999998</v>
      </c>
      <c r="X118" s="229">
        <v>0.00018</v>
      </c>
      <c r="Y118" s="229">
        <f aca="true" t="shared" si="2" ref="Y118:Y123">X118*K118</f>
        <v>0.016200000000000003</v>
      </c>
      <c r="Z118" s="229">
        <v>0</v>
      </c>
      <c r="AA118" s="230">
        <f aca="true" t="shared" si="3" ref="AA118:AA123">Z118*K118</f>
        <v>0</v>
      </c>
      <c r="AR118" s="136" t="s">
        <v>158</v>
      </c>
      <c r="AT118" s="136" t="s">
        <v>139</v>
      </c>
      <c r="AU118" s="136" t="s">
        <v>98</v>
      </c>
      <c r="AY118" s="136" t="s">
        <v>138</v>
      </c>
      <c r="BE118" s="231">
        <f aca="true" t="shared" si="4" ref="BE118:BE123">IF(U118="základní",N118,0)</f>
        <v>0</v>
      </c>
      <c r="BF118" s="231">
        <f aca="true" t="shared" si="5" ref="BF118:BF123">IF(U118="snížená",N118,0)</f>
        <v>0</v>
      </c>
      <c r="BG118" s="231">
        <f aca="true" t="shared" si="6" ref="BG118:BG123">IF(U118="zákl. přenesená",N118,0)</f>
        <v>0</v>
      </c>
      <c r="BH118" s="231">
        <f aca="true" t="shared" si="7" ref="BH118:BH123">IF(U118="sníž. přenesená",N118,0)</f>
        <v>0</v>
      </c>
      <c r="BI118" s="231">
        <f aca="true" t="shared" si="8" ref="BI118:BI123">IF(U118="nulová",N118,0)</f>
        <v>0</v>
      </c>
      <c r="BJ118" s="136" t="s">
        <v>20</v>
      </c>
      <c r="BK118" s="231">
        <f aca="true" t="shared" si="9" ref="BK118:BK123">ROUND(L118*K118,2)</f>
        <v>0</v>
      </c>
      <c r="BL118" s="136" t="s">
        <v>158</v>
      </c>
      <c r="BM118" s="136" t="s">
        <v>802</v>
      </c>
    </row>
    <row r="119" spans="2:65" s="145" customFormat="1" ht="20.25" customHeight="1">
      <c r="B119" s="146"/>
      <c r="C119" s="222" t="s">
        <v>98</v>
      </c>
      <c r="D119" s="222" t="s">
        <v>139</v>
      </c>
      <c r="E119" s="223" t="s">
        <v>803</v>
      </c>
      <c r="F119" s="531" t="s">
        <v>804</v>
      </c>
      <c r="G119" s="517"/>
      <c r="H119" s="517"/>
      <c r="I119" s="517"/>
      <c r="J119" s="225" t="s">
        <v>427</v>
      </c>
      <c r="K119" s="226">
        <v>70</v>
      </c>
      <c r="L119" s="514"/>
      <c r="M119" s="515"/>
      <c r="N119" s="516">
        <f t="shared" si="0"/>
        <v>0</v>
      </c>
      <c r="O119" s="517"/>
      <c r="P119" s="517"/>
      <c r="Q119" s="517"/>
      <c r="R119" s="149"/>
      <c r="T119" s="227" t="s">
        <v>3</v>
      </c>
      <c r="U119" s="228" t="s">
        <v>42</v>
      </c>
      <c r="V119" s="229">
        <v>0.49</v>
      </c>
      <c r="W119" s="229">
        <f t="shared" si="1"/>
        <v>34.3</v>
      </c>
      <c r="X119" s="229">
        <v>0</v>
      </c>
      <c r="Y119" s="229">
        <f t="shared" si="2"/>
        <v>0</v>
      </c>
      <c r="Z119" s="229">
        <v>0</v>
      </c>
      <c r="AA119" s="230">
        <f t="shared" si="3"/>
        <v>0</v>
      </c>
      <c r="AR119" s="136" t="s">
        <v>158</v>
      </c>
      <c r="AT119" s="136" t="s">
        <v>139</v>
      </c>
      <c r="AU119" s="136" t="s">
        <v>98</v>
      </c>
      <c r="AY119" s="136" t="s">
        <v>138</v>
      </c>
      <c r="BE119" s="231">
        <f t="shared" si="4"/>
        <v>0</v>
      </c>
      <c r="BF119" s="231">
        <f t="shared" si="5"/>
        <v>0</v>
      </c>
      <c r="BG119" s="231">
        <f t="shared" si="6"/>
        <v>0</v>
      </c>
      <c r="BH119" s="231">
        <f t="shared" si="7"/>
        <v>0</v>
      </c>
      <c r="BI119" s="231">
        <f t="shared" si="8"/>
        <v>0</v>
      </c>
      <c r="BJ119" s="136" t="s">
        <v>20</v>
      </c>
      <c r="BK119" s="231">
        <f t="shared" si="9"/>
        <v>0</v>
      </c>
      <c r="BL119" s="136" t="s">
        <v>158</v>
      </c>
      <c r="BM119" s="136" t="s">
        <v>805</v>
      </c>
    </row>
    <row r="120" spans="2:65" s="145" customFormat="1" ht="20.25" customHeight="1">
      <c r="B120" s="146"/>
      <c r="C120" s="222" t="s">
        <v>148</v>
      </c>
      <c r="D120" s="222" t="s">
        <v>139</v>
      </c>
      <c r="E120" s="223" t="s">
        <v>806</v>
      </c>
      <c r="F120" s="531" t="s">
        <v>807</v>
      </c>
      <c r="G120" s="517"/>
      <c r="H120" s="517"/>
      <c r="I120" s="517"/>
      <c r="J120" s="225" t="s">
        <v>427</v>
      </c>
      <c r="K120" s="226">
        <v>19</v>
      </c>
      <c r="L120" s="514"/>
      <c r="M120" s="515"/>
      <c r="N120" s="516">
        <f t="shared" si="0"/>
        <v>0</v>
      </c>
      <c r="O120" s="517"/>
      <c r="P120" s="517"/>
      <c r="Q120" s="517"/>
      <c r="R120" s="149"/>
      <c r="T120" s="227" t="s">
        <v>3</v>
      </c>
      <c r="U120" s="228" t="s">
        <v>42</v>
      </c>
      <c r="V120" s="229">
        <v>0.88</v>
      </c>
      <c r="W120" s="229">
        <f t="shared" si="1"/>
        <v>16.72</v>
      </c>
      <c r="X120" s="229">
        <v>0</v>
      </c>
      <c r="Y120" s="229">
        <f t="shared" si="2"/>
        <v>0</v>
      </c>
      <c r="Z120" s="229">
        <v>0</v>
      </c>
      <c r="AA120" s="230">
        <f t="shared" si="3"/>
        <v>0</v>
      </c>
      <c r="AR120" s="136" t="s">
        <v>158</v>
      </c>
      <c r="AT120" s="136" t="s">
        <v>139</v>
      </c>
      <c r="AU120" s="136" t="s">
        <v>98</v>
      </c>
      <c r="AY120" s="136" t="s">
        <v>138</v>
      </c>
      <c r="BE120" s="231">
        <f t="shared" si="4"/>
        <v>0</v>
      </c>
      <c r="BF120" s="231">
        <f t="shared" si="5"/>
        <v>0</v>
      </c>
      <c r="BG120" s="231">
        <f t="shared" si="6"/>
        <v>0</v>
      </c>
      <c r="BH120" s="231">
        <f t="shared" si="7"/>
        <v>0</v>
      </c>
      <c r="BI120" s="231">
        <f t="shared" si="8"/>
        <v>0</v>
      </c>
      <c r="BJ120" s="136" t="s">
        <v>20</v>
      </c>
      <c r="BK120" s="231">
        <f t="shared" si="9"/>
        <v>0</v>
      </c>
      <c r="BL120" s="136" t="s">
        <v>158</v>
      </c>
      <c r="BM120" s="136" t="s">
        <v>808</v>
      </c>
    </row>
    <row r="121" spans="2:65" s="145" customFormat="1" ht="28.5" customHeight="1">
      <c r="B121" s="146"/>
      <c r="C121" s="222" t="s">
        <v>158</v>
      </c>
      <c r="D121" s="222" t="s">
        <v>139</v>
      </c>
      <c r="E121" s="223" t="s">
        <v>809</v>
      </c>
      <c r="F121" s="531" t="s">
        <v>810</v>
      </c>
      <c r="G121" s="517"/>
      <c r="H121" s="517"/>
      <c r="I121" s="517"/>
      <c r="J121" s="225" t="s">
        <v>427</v>
      </c>
      <c r="K121" s="226">
        <v>1</v>
      </c>
      <c r="L121" s="514"/>
      <c r="M121" s="515"/>
      <c r="N121" s="516">
        <f t="shared" si="0"/>
        <v>0</v>
      </c>
      <c r="O121" s="517"/>
      <c r="P121" s="517"/>
      <c r="Q121" s="517"/>
      <c r="R121" s="149"/>
      <c r="T121" s="227" t="s">
        <v>3</v>
      </c>
      <c r="U121" s="228" t="s">
        <v>42</v>
      </c>
      <c r="V121" s="229">
        <v>0.55</v>
      </c>
      <c r="W121" s="229">
        <f t="shared" si="1"/>
        <v>0.55</v>
      </c>
      <c r="X121" s="229">
        <v>0</v>
      </c>
      <c r="Y121" s="229">
        <f t="shared" si="2"/>
        <v>0</v>
      </c>
      <c r="Z121" s="229">
        <v>0</v>
      </c>
      <c r="AA121" s="230">
        <f t="shared" si="3"/>
        <v>0</v>
      </c>
      <c r="AR121" s="136" t="s">
        <v>158</v>
      </c>
      <c r="AT121" s="136" t="s">
        <v>139</v>
      </c>
      <c r="AU121" s="136" t="s">
        <v>98</v>
      </c>
      <c r="AY121" s="136" t="s">
        <v>138</v>
      </c>
      <c r="BE121" s="231">
        <f t="shared" si="4"/>
        <v>0</v>
      </c>
      <c r="BF121" s="231">
        <f t="shared" si="5"/>
        <v>0</v>
      </c>
      <c r="BG121" s="231">
        <f t="shared" si="6"/>
        <v>0</v>
      </c>
      <c r="BH121" s="231">
        <f t="shared" si="7"/>
        <v>0</v>
      </c>
      <c r="BI121" s="231">
        <f t="shared" si="8"/>
        <v>0</v>
      </c>
      <c r="BJ121" s="136" t="s">
        <v>20</v>
      </c>
      <c r="BK121" s="231">
        <f t="shared" si="9"/>
        <v>0</v>
      </c>
      <c r="BL121" s="136" t="s">
        <v>158</v>
      </c>
      <c r="BM121" s="136" t="s">
        <v>811</v>
      </c>
    </row>
    <row r="122" spans="2:65" s="145" customFormat="1" ht="20.25" customHeight="1">
      <c r="B122" s="146"/>
      <c r="C122" s="222" t="s">
        <v>137</v>
      </c>
      <c r="D122" s="222" t="s">
        <v>139</v>
      </c>
      <c r="E122" s="223" t="s">
        <v>812</v>
      </c>
      <c r="F122" s="531" t="s">
        <v>813</v>
      </c>
      <c r="G122" s="517"/>
      <c r="H122" s="517"/>
      <c r="I122" s="517"/>
      <c r="J122" s="225" t="s">
        <v>427</v>
      </c>
      <c r="K122" s="226">
        <v>70</v>
      </c>
      <c r="L122" s="514"/>
      <c r="M122" s="515"/>
      <c r="N122" s="516">
        <f t="shared" si="0"/>
        <v>0</v>
      </c>
      <c r="O122" s="517"/>
      <c r="P122" s="517"/>
      <c r="Q122" s="517"/>
      <c r="R122" s="149"/>
      <c r="T122" s="227" t="s">
        <v>3</v>
      </c>
      <c r="U122" s="228" t="s">
        <v>42</v>
      </c>
      <c r="V122" s="229">
        <v>0.52</v>
      </c>
      <c r="W122" s="229">
        <f t="shared" si="1"/>
        <v>36.4</v>
      </c>
      <c r="X122" s="229">
        <v>0</v>
      </c>
      <c r="Y122" s="229">
        <f t="shared" si="2"/>
        <v>0</v>
      </c>
      <c r="Z122" s="229">
        <v>0</v>
      </c>
      <c r="AA122" s="230">
        <f t="shared" si="3"/>
        <v>0</v>
      </c>
      <c r="AR122" s="136" t="s">
        <v>158</v>
      </c>
      <c r="AT122" s="136" t="s">
        <v>139</v>
      </c>
      <c r="AU122" s="136" t="s">
        <v>98</v>
      </c>
      <c r="AY122" s="136" t="s">
        <v>138</v>
      </c>
      <c r="BE122" s="231">
        <f t="shared" si="4"/>
        <v>0</v>
      </c>
      <c r="BF122" s="231">
        <f t="shared" si="5"/>
        <v>0</v>
      </c>
      <c r="BG122" s="231">
        <f t="shared" si="6"/>
        <v>0</v>
      </c>
      <c r="BH122" s="231">
        <f t="shared" si="7"/>
        <v>0</v>
      </c>
      <c r="BI122" s="231">
        <f t="shared" si="8"/>
        <v>0</v>
      </c>
      <c r="BJ122" s="136" t="s">
        <v>20</v>
      </c>
      <c r="BK122" s="231">
        <f t="shared" si="9"/>
        <v>0</v>
      </c>
      <c r="BL122" s="136" t="s">
        <v>158</v>
      </c>
      <c r="BM122" s="136" t="s">
        <v>814</v>
      </c>
    </row>
    <row r="123" spans="2:65" s="145" customFormat="1" ht="20.25" customHeight="1">
      <c r="B123" s="146"/>
      <c r="C123" s="222" t="s">
        <v>201</v>
      </c>
      <c r="D123" s="222" t="s">
        <v>139</v>
      </c>
      <c r="E123" s="223" t="s">
        <v>815</v>
      </c>
      <c r="F123" s="531" t="s">
        <v>816</v>
      </c>
      <c r="G123" s="517"/>
      <c r="H123" s="517"/>
      <c r="I123" s="517"/>
      <c r="J123" s="225" t="s">
        <v>427</v>
      </c>
      <c r="K123" s="226">
        <v>20</v>
      </c>
      <c r="L123" s="514"/>
      <c r="M123" s="515"/>
      <c r="N123" s="516">
        <f t="shared" si="0"/>
        <v>0</v>
      </c>
      <c r="O123" s="517"/>
      <c r="P123" s="517"/>
      <c r="Q123" s="517"/>
      <c r="R123" s="149"/>
      <c r="T123" s="227" t="s">
        <v>3</v>
      </c>
      <c r="U123" s="228" t="s">
        <v>42</v>
      </c>
      <c r="V123" s="229">
        <v>1.417</v>
      </c>
      <c r="W123" s="229">
        <f t="shared" si="1"/>
        <v>28.34</v>
      </c>
      <c r="X123" s="229">
        <v>0</v>
      </c>
      <c r="Y123" s="229">
        <f t="shared" si="2"/>
        <v>0</v>
      </c>
      <c r="Z123" s="229">
        <v>0</v>
      </c>
      <c r="AA123" s="230">
        <f t="shared" si="3"/>
        <v>0</v>
      </c>
      <c r="AR123" s="136" t="s">
        <v>158</v>
      </c>
      <c r="AT123" s="136" t="s">
        <v>139</v>
      </c>
      <c r="AU123" s="136" t="s">
        <v>98</v>
      </c>
      <c r="AY123" s="136" t="s">
        <v>138</v>
      </c>
      <c r="BE123" s="231">
        <f t="shared" si="4"/>
        <v>0</v>
      </c>
      <c r="BF123" s="231">
        <f t="shared" si="5"/>
        <v>0</v>
      </c>
      <c r="BG123" s="231">
        <f t="shared" si="6"/>
        <v>0</v>
      </c>
      <c r="BH123" s="231">
        <f t="shared" si="7"/>
        <v>0</v>
      </c>
      <c r="BI123" s="231">
        <f t="shared" si="8"/>
        <v>0</v>
      </c>
      <c r="BJ123" s="136" t="s">
        <v>20</v>
      </c>
      <c r="BK123" s="231">
        <f t="shared" si="9"/>
        <v>0</v>
      </c>
      <c r="BL123" s="136" t="s">
        <v>158</v>
      </c>
      <c r="BM123" s="136" t="s">
        <v>817</v>
      </c>
    </row>
    <row r="124" spans="2:51" s="237" customFormat="1" ht="20.25" customHeight="1">
      <c r="B124" s="232"/>
      <c r="C124" s="233"/>
      <c r="D124" s="233"/>
      <c r="E124" s="234" t="s">
        <v>3</v>
      </c>
      <c r="F124" s="509" t="s">
        <v>818</v>
      </c>
      <c r="G124" s="510"/>
      <c r="H124" s="510"/>
      <c r="I124" s="510"/>
      <c r="J124" s="233"/>
      <c r="K124" s="234" t="s">
        <v>3</v>
      </c>
      <c r="L124" s="233"/>
      <c r="M124" s="233"/>
      <c r="N124" s="233"/>
      <c r="O124" s="233"/>
      <c r="P124" s="233"/>
      <c r="Q124" s="233"/>
      <c r="R124" s="236"/>
      <c r="T124" s="238"/>
      <c r="U124" s="233"/>
      <c r="V124" s="233"/>
      <c r="W124" s="233"/>
      <c r="X124" s="233"/>
      <c r="Y124" s="233"/>
      <c r="Z124" s="233"/>
      <c r="AA124" s="239"/>
      <c r="AT124" s="240" t="s">
        <v>153</v>
      </c>
      <c r="AU124" s="240" t="s">
        <v>98</v>
      </c>
      <c r="AV124" s="237" t="s">
        <v>20</v>
      </c>
      <c r="AW124" s="237" t="s">
        <v>33</v>
      </c>
      <c r="AX124" s="237" t="s">
        <v>77</v>
      </c>
      <c r="AY124" s="240" t="s">
        <v>138</v>
      </c>
    </row>
    <row r="125" spans="2:51" s="247" customFormat="1" ht="20.25" customHeight="1">
      <c r="B125" s="241"/>
      <c r="C125" s="242"/>
      <c r="D125" s="242"/>
      <c r="E125" s="243" t="s">
        <v>3</v>
      </c>
      <c r="F125" s="512" t="s">
        <v>819</v>
      </c>
      <c r="G125" s="513"/>
      <c r="H125" s="513"/>
      <c r="I125" s="513"/>
      <c r="J125" s="242"/>
      <c r="K125" s="245">
        <v>19</v>
      </c>
      <c r="L125" s="242"/>
      <c r="M125" s="242"/>
      <c r="N125" s="242"/>
      <c r="O125" s="242"/>
      <c r="P125" s="242"/>
      <c r="Q125" s="242"/>
      <c r="R125" s="246"/>
      <c r="T125" s="248"/>
      <c r="U125" s="242"/>
      <c r="V125" s="242"/>
      <c r="W125" s="242"/>
      <c r="X125" s="242"/>
      <c r="Y125" s="242"/>
      <c r="Z125" s="242"/>
      <c r="AA125" s="249"/>
      <c r="AT125" s="250" t="s">
        <v>153</v>
      </c>
      <c r="AU125" s="250" t="s">
        <v>98</v>
      </c>
      <c r="AV125" s="247" t="s">
        <v>98</v>
      </c>
      <c r="AW125" s="247" t="s">
        <v>33</v>
      </c>
      <c r="AX125" s="247" t="s">
        <v>77</v>
      </c>
      <c r="AY125" s="250" t="s">
        <v>138</v>
      </c>
    </row>
    <row r="126" spans="2:51" s="237" customFormat="1" ht="20.25" customHeight="1">
      <c r="B126" s="232"/>
      <c r="C126" s="233"/>
      <c r="D126" s="233"/>
      <c r="E126" s="234" t="s">
        <v>3</v>
      </c>
      <c r="F126" s="511" t="s">
        <v>820</v>
      </c>
      <c r="G126" s="510"/>
      <c r="H126" s="510"/>
      <c r="I126" s="510"/>
      <c r="J126" s="233"/>
      <c r="K126" s="234" t="s">
        <v>3</v>
      </c>
      <c r="L126" s="233"/>
      <c r="M126" s="233"/>
      <c r="N126" s="233"/>
      <c r="O126" s="233"/>
      <c r="P126" s="233"/>
      <c r="Q126" s="233"/>
      <c r="R126" s="236"/>
      <c r="T126" s="238"/>
      <c r="U126" s="233"/>
      <c r="V126" s="233"/>
      <c r="W126" s="233"/>
      <c r="X126" s="233"/>
      <c r="Y126" s="233"/>
      <c r="Z126" s="233"/>
      <c r="AA126" s="239"/>
      <c r="AT126" s="240" t="s">
        <v>153</v>
      </c>
      <c r="AU126" s="240" t="s">
        <v>98</v>
      </c>
      <c r="AV126" s="237" t="s">
        <v>20</v>
      </c>
      <c r="AW126" s="237" t="s">
        <v>33</v>
      </c>
      <c r="AX126" s="237" t="s">
        <v>77</v>
      </c>
      <c r="AY126" s="240" t="s">
        <v>138</v>
      </c>
    </row>
    <row r="127" spans="2:51" s="247" customFormat="1" ht="20.25" customHeight="1">
      <c r="B127" s="241"/>
      <c r="C127" s="242"/>
      <c r="D127" s="242"/>
      <c r="E127" s="243" t="s">
        <v>3</v>
      </c>
      <c r="F127" s="512" t="s">
        <v>156</v>
      </c>
      <c r="G127" s="513"/>
      <c r="H127" s="513"/>
      <c r="I127" s="513"/>
      <c r="J127" s="242"/>
      <c r="K127" s="245">
        <v>1</v>
      </c>
      <c r="L127" s="242"/>
      <c r="M127" s="242"/>
      <c r="N127" s="242"/>
      <c r="O127" s="242"/>
      <c r="P127" s="242"/>
      <c r="Q127" s="242"/>
      <c r="R127" s="246"/>
      <c r="T127" s="248"/>
      <c r="U127" s="242"/>
      <c r="V127" s="242"/>
      <c r="W127" s="242"/>
      <c r="X127" s="242"/>
      <c r="Y127" s="242"/>
      <c r="Z127" s="242"/>
      <c r="AA127" s="249"/>
      <c r="AT127" s="250" t="s">
        <v>153</v>
      </c>
      <c r="AU127" s="250" t="s">
        <v>98</v>
      </c>
      <c r="AV127" s="247" t="s">
        <v>98</v>
      </c>
      <c r="AW127" s="247" t="s">
        <v>33</v>
      </c>
      <c r="AX127" s="247" t="s">
        <v>77</v>
      </c>
      <c r="AY127" s="250" t="s">
        <v>138</v>
      </c>
    </row>
    <row r="128" spans="2:51" s="257" customFormat="1" ht="20.25" customHeight="1">
      <c r="B128" s="251"/>
      <c r="C128" s="252"/>
      <c r="D128" s="252"/>
      <c r="E128" s="253" t="s">
        <v>3</v>
      </c>
      <c r="F128" s="521" t="s">
        <v>157</v>
      </c>
      <c r="G128" s="522"/>
      <c r="H128" s="522"/>
      <c r="I128" s="522"/>
      <c r="J128" s="252"/>
      <c r="K128" s="255">
        <v>20</v>
      </c>
      <c r="L128" s="252"/>
      <c r="M128" s="252"/>
      <c r="N128" s="252"/>
      <c r="O128" s="252"/>
      <c r="P128" s="252"/>
      <c r="Q128" s="252"/>
      <c r="R128" s="256"/>
      <c r="T128" s="258"/>
      <c r="U128" s="252"/>
      <c r="V128" s="252"/>
      <c r="W128" s="252"/>
      <c r="X128" s="252"/>
      <c r="Y128" s="252"/>
      <c r="Z128" s="252"/>
      <c r="AA128" s="259"/>
      <c r="AT128" s="260" t="s">
        <v>153</v>
      </c>
      <c r="AU128" s="260" t="s">
        <v>98</v>
      </c>
      <c r="AV128" s="257" t="s">
        <v>158</v>
      </c>
      <c r="AW128" s="257" t="s">
        <v>33</v>
      </c>
      <c r="AX128" s="257" t="s">
        <v>20</v>
      </c>
      <c r="AY128" s="260" t="s">
        <v>138</v>
      </c>
    </row>
    <row r="129" spans="2:65" s="145" customFormat="1" ht="39.75" customHeight="1">
      <c r="B129" s="146"/>
      <c r="C129" s="222" t="s">
        <v>205</v>
      </c>
      <c r="D129" s="222" t="s">
        <v>139</v>
      </c>
      <c r="E129" s="223" t="s">
        <v>821</v>
      </c>
      <c r="F129" s="531" t="s">
        <v>822</v>
      </c>
      <c r="G129" s="517"/>
      <c r="H129" s="517"/>
      <c r="I129" s="517"/>
      <c r="J129" s="225" t="s">
        <v>427</v>
      </c>
      <c r="K129" s="226">
        <v>42</v>
      </c>
      <c r="L129" s="514"/>
      <c r="M129" s="515"/>
      <c r="N129" s="516">
        <f aca="true" t="shared" si="10" ref="N129:N142">ROUND(L129*K129,2)</f>
        <v>0</v>
      </c>
      <c r="O129" s="517"/>
      <c r="P129" s="517"/>
      <c r="Q129" s="517"/>
      <c r="R129" s="149"/>
      <c r="T129" s="227" t="s">
        <v>3</v>
      </c>
      <c r="U129" s="228" t="s">
        <v>42</v>
      </c>
      <c r="V129" s="229">
        <v>4.878</v>
      </c>
      <c r="W129" s="229">
        <f aca="true" t="shared" si="11" ref="W129:W142">V129*K129</f>
        <v>204.876</v>
      </c>
      <c r="X129" s="229">
        <v>0</v>
      </c>
      <c r="Y129" s="229">
        <f aca="true" t="shared" si="12" ref="Y129:Y142">X129*K129</f>
        <v>0</v>
      </c>
      <c r="Z129" s="229">
        <v>0</v>
      </c>
      <c r="AA129" s="230">
        <f aca="true" t="shared" si="13" ref="AA129:AA142">Z129*K129</f>
        <v>0</v>
      </c>
      <c r="AR129" s="136" t="s">
        <v>158</v>
      </c>
      <c r="AT129" s="136" t="s">
        <v>139</v>
      </c>
      <c r="AU129" s="136" t="s">
        <v>98</v>
      </c>
      <c r="AY129" s="136" t="s">
        <v>138</v>
      </c>
      <c r="BE129" s="231">
        <f aca="true" t="shared" si="14" ref="BE129:BE142">IF(U129="základní",N129,0)</f>
        <v>0</v>
      </c>
      <c r="BF129" s="231">
        <f aca="true" t="shared" si="15" ref="BF129:BF142">IF(U129="snížená",N129,0)</f>
        <v>0</v>
      </c>
      <c r="BG129" s="231">
        <f aca="true" t="shared" si="16" ref="BG129:BG142">IF(U129="zákl. přenesená",N129,0)</f>
        <v>0</v>
      </c>
      <c r="BH129" s="231">
        <f aca="true" t="shared" si="17" ref="BH129:BH142">IF(U129="sníž. přenesená",N129,0)</f>
        <v>0</v>
      </c>
      <c r="BI129" s="231">
        <f aca="true" t="shared" si="18" ref="BI129:BI142">IF(U129="nulová",N129,0)</f>
        <v>0</v>
      </c>
      <c r="BJ129" s="136" t="s">
        <v>20</v>
      </c>
      <c r="BK129" s="231">
        <f aca="true" t="shared" si="19" ref="BK129:BK142">ROUND(L129*K129,2)</f>
        <v>0</v>
      </c>
      <c r="BL129" s="136" t="s">
        <v>158</v>
      </c>
      <c r="BM129" s="136" t="s">
        <v>823</v>
      </c>
    </row>
    <row r="130" spans="2:65" s="145" customFormat="1" ht="28.5" customHeight="1">
      <c r="B130" s="146"/>
      <c r="C130" s="222" t="s">
        <v>209</v>
      </c>
      <c r="D130" s="222" t="s">
        <v>139</v>
      </c>
      <c r="E130" s="223" t="s">
        <v>824</v>
      </c>
      <c r="F130" s="531" t="s">
        <v>825</v>
      </c>
      <c r="G130" s="517"/>
      <c r="H130" s="517"/>
      <c r="I130" s="517"/>
      <c r="J130" s="225" t="s">
        <v>427</v>
      </c>
      <c r="K130" s="226">
        <v>42</v>
      </c>
      <c r="L130" s="514"/>
      <c r="M130" s="515"/>
      <c r="N130" s="516">
        <f t="shared" si="10"/>
        <v>0</v>
      </c>
      <c r="O130" s="517"/>
      <c r="P130" s="517"/>
      <c r="Q130" s="517"/>
      <c r="R130" s="149"/>
      <c r="T130" s="227" t="s">
        <v>3</v>
      </c>
      <c r="U130" s="228" t="s">
        <v>42</v>
      </c>
      <c r="V130" s="229">
        <v>1.208</v>
      </c>
      <c r="W130" s="229">
        <f t="shared" si="11"/>
        <v>50.736</v>
      </c>
      <c r="X130" s="229">
        <v>0</v>
      </c>
      <c r="Y130" s="229">
        <f t="shared" si="12"/>
        <v>0</v>
      </c>
      <c r="Z130" s="229">
        <v>0</v>
      </c>
      <c r="AA130" s="230">
        <f t="shared" si="13"/>
        <v>0</v>
      </c>
      <c r="AR130" s="136" t="s">
        <v>158</v>
      </c>
      <c r="AT130" s="136" t="s">
        <v>139</v>
      </c>
      <c r="AU130" s="136" t="s">
        <v>98</v>
      </c>
      <c r="AY130" s="136" t="s">
        <v>138</v>
      </c>
      <c r="BE130" s="231">
        <f t="shared" si="14"/>
        <v>0</v>
      </c>
      <c r="BF130" s="231">
        <f t="shared" si="15"/>
        <v>0</v>
      </c>
      <c r="BG130" s="231">
        <f t="shared" si="16"/>
        <v>0</v>
      </c>
      <c r="BH130" s="231">
        <f t="shared" si="17"/>
        <v>0</v>
      </c>
      <c r="BI130" s="231">
        <f t="shared" si="18"/>
        <v>0</v>
      </c>
      <c r="BJ130" s="136" t="s">
        <v>20</v>
      </c>
      <c r="BK130" s="231">
        <f t="shared" si="19"/>
        <v>0</v>
      </c>
      <c r="BL130" s="136" t="s">
        <v>158</v>
      </c>
      <c r="BM130" s="136" t="s">
        <v>826</v>
      </c>
    </row>
    <row r="131" spans="2:65" s="145" customFormat="1" ht="33.75" customHeight="1">
      <c r="B131" s="146"/>
      <c r="C131" s="261" t="s">
        <v>215</v>
      </c>
      <c r="D131" s="261" t="s">
        <v>277</v>
      </c>
      <c r="E131" s="262" t="s">
        <v>1047</v>
      </c>
      <c r="F131" s="561" t="s">
        <v>1046</v>
      </c>
      <c r="G131" s="562"/>
      <c r="H131" s="562"/>
      <c r="I131" s="562"/>
      <c r="J131" s="263" t="s">
        <v>427</v>
      </c>
      <c r="K131" s="264">
        <v>39</v>
      </c>
      <c r="L131" s="563"/>
      <c r="M131" s="564"/>
      <c r="N131" s="560">
        <f t="shared" si="10"/>
        <v>0</v>
      </c>
      <c r="O131" s="517"/>
      <c r="P131" s="517"/>
      <c r="Q131" s="517"/>
      <c r="R131" s="149"/>
      <c r="T131" s="227" t="s">
        <v>3</v>
      </c>
      <c r="U131" s="228" t="s">
        <v>42</v>
      </c>
      <c r="V131" s="229">
        <v>0</v>
      </c>
      <c r="W131" s="229">
        <f t="shared" si="11"/>
        <v>0</v>
      </c>
      <c r="X131" s="229">
        <v>0.003</v>
      </c>
      <c r="Y131" s="229">
        <f t="shared" si="12"/>
        <v>0.117</v>
      </c>
      <c r="Z131" s="229">
        <v>0</v>
      </c>
      <c r="AA131" s="230">
        <f t="shared" si="13"/>
        <v>0</v>
      </c>
      <c r="AR131" s="136" t="s">
        <v>209</v>
      </c>
      <c r="AT131" s="136" t="s">
        <v>277</v>
      </c>
      <c r="AU131" s="136" t="s">
        <v>98</v>
      </c>
      <c r="AY131" s="136" t="s">
        <v>138</v>
      </c>
      <c r="BE131" s="231">
        <f t="shared" si="14"/>
        <v>0</v>
      </c>
      <c r="BF131" s="231">
        <f t="shared" si="15"/>
        <v>0</v>
      </c>
      <c r="BG131" s="231">
        <f t="shared" si="16"/>
        <v>0</v>
      </c>
      <c r="BH131" s="231">
        <f t="shared" si="17"/>
        <v>0</v>
      </c>
      <c r="BI131" s="231">
        <f t="shared" si="18"/>
        <v>0</v>
      </c>
      <c r="BJ131" s="136" t="s">
        <v>20</v>
      </c>
      <c r="BK131" s="231">
        <f t="shared" si="19"/>
        <v>0</v>
      </c>
      <c r="BL131" s="136" t="s">
        <v>158</v>
      </c>
      <c r="BM131" s="136" t="s">
        <v>827</v>
      </c>
    </row>
    <row r="132" spans="2:65" s="145" customFormat="1" ht="33.75" customHeight="1">
      <c r="B132" s="146"/>
      <c r="C132" s="261">
        <v>21</v>
      </c>
      <c r="D132" s="261" t="s">
        <v>277</v>
      </c>
      <c r="E132" s="262" t="s">
        <v>1048</v>
      </c>
      <c r="F132" s="561" t="s">
        <v>1049</v>
      </c>
      <c r="G132" s="562"/>
      <c r="H132" s="562"/>
      <c r="I132" s="562"/>
      <c r="J132" s="263" t="s">
        <v>427</v>
      </c>
      <c r="K132" s="264">
        <v>3</v>
      </c>
      <c r="L132" s="563"/>
      <c r="M132" s="564"/>
      <c r="N132" s="560">
        <f>ROUND(L132*K132,2)</f>
        <v>0</v>
      </c>
      <c r="O132" s="517"/>
      <c r="P132" s="517"/>
      <c r="Q132" s="517"/>
      <c r="R132" s="149"/>
      <c r="T132" s="227"/>
      <c r="U132" s="228"/>
      <c r="V132" s="229"/>
      <c r="W132" s="229"/>
      <c r="X132" s="229"/>
      <c r="Y132" s="229"/>
      <c r="Z132" s="229"/>
      <c r="AA132" s="230"/>
      <c r="AR132" s="136"/>
      <c r="AT132" s="136"/>
      <c r="AU132" s="136"/>
      <c r="AY132" s="136"/>
      <c r="BE132" s="231"/>
      <c r="BF132" s="231"/>
      <c r="BG132" s="231"/>
      <c r="BH132" s="231"/>
      <c r="BI132" s="231"/>
      <c r="BJ132" s="136"/>
      <c r="BK132" s="231"/>
      <c r="BL132" s="136"/>
      <c r="BM132" s="136"/>
    </row>
    <row r="133" spans="2:65" s="145" customFormat="1" ht="28.5" customHeight="1">
      <c r="B133" s="146"/>
      <c r="C133" s="222" t="s">
        <v>25</v>
      </c>
      <c r="D133" s="222" t="s">
        <v>139</v>
      </c>
      <c r="E133" s="223" t="s">
        <v>828</v>
      </c>
      <c r="F133" s="531" t="s">
        <v>829</v>
      </c>
      <c r="G133" s="517"/>
      <c r="H133" s="517"/>
      <c r="I133" s="517"/>
      <c r="J133" s="225" t="s">
        <v>427</v>
      </c>
      <c r="K133" s="226">
        <v>3</v>
      </c>
      <c r="L133" s="514"/>
      <c r="M133" s="515"/>
      <c r="N133" s="516">
        <f t="shared" si="10"/>
        <v>0</v>
      </c>
      <c r="O133" s="517"/>
      <c r="P133" s="517"/>
      <c r="Q133" s="517"/>
      <c r="R133" s="149"/>
      <c r="T133" s="227" t="s">
        <v>3</v>
      </c>
      <c r="U133" s="228" t="s">
        <v>42</v>
      </c>
      <c r="V133" s="229">
        <v>0.259</v>
      </c>
      <c r="W133" s="229">
        <f t="shared" si="11"/>
        <v>0.777</v>
      </c>
      <c r="X133" s="229">
        <v>6E-05</v>
      </c>
      <c r="Y133" s="229">
        <f t="shared" si="12"/>
        <v>0.00018</v>
      </c>
      <c r="Z133" s="229">
        <v>0</v>
      </c>
      <c r="AA133" s="230">
        <f t="shared" si="13"/>
        <v>0</v>
      </c>
      <c r="AR133" s="136" t="s">
        <v>158</v>
      </c>
      <c r="AT133" s="136" t="s">
        <v>139</v>
      </c>
      <c r="AU133" s="136" t="s">
        <v>98</v>
      </c>
      <c r="AY133" s="136" t="s">
        <v>138</v>
      </c>
      <c r="BE133" s="231">
        <f t="shared" si="14"/>
        <v>0</v>
      </c>
      <c r="BF133" s="231">
        <f t="shared" si="15"/>
        <v>0</v>
      </c>
      <c r="BG133" s="231">
        <f t="shared" si="16"/>
        <v>0</v>
      </c>
      <c r="BH133" s="231">
        <f t="shared" si="17"/>
        <v>0</v>
      </c>
      <c r="BI133" s="231">
        <f t="shared" si="18"/>
        <v>0</v>
      </c>
      <c r="BJ133" s="136" t="s">
        <v>20</v>
      </c>
      <c r="BK133" s="231">
        <f t="shared" si="19"/>
        <v>0</v>
      </c>
      <c r="BL133" s="136" t="s">
        <v>158</v>
      </c>
      <c r="BM133" s="136" t="s">
        <v>830</v>
      </c>
    </row>
    <row r="134" spans="2:65" s="145" customFormat="1" ht="28.5" customHeight="1">
      <c r="B134" s="146"/>
      <c r="C134" s="261" t="s">
        <v>222</v>
      </c>
      <c r="D134" s="261" t="s">
        <v>277</v>
      </c>
      <c r="E134" s="262" t="s">
        <v>831</v>
      </c>
      <c r="F134" s="561" t="s">
        <v>832</v>
      </c>
      <c r="G134" s="562"/>
      <c r="H134" s="562"/>
      <c r="I134" s="562"/>
      <c r="J134" s="263" t="s">
        <v>553</v>
      </c>
      <c r="K134" s="264">
        <v>3</v>
      </c>
      <c r="L134" s="563"/>
      <c r="M134" s="564"/>
      <c r="N134" s="560">
        <f t="shared" si="10"/>
        <v>0</v>
      </c>
      <c r="O134" s="517"/>
      <c r="P134" s="517"/>
      <c r="Q134" s="517"/>
      <c r="R134" s="149"/>
      <c r="T134" s="227" t="s">
        <v>3</v>
      </c>
      <c r="U134" s="228" t="s">
        <v>42</v>
      </c>
      <c r="V134" s="229">
        <v>0</v>
      </c>
      <c r="W134" s="229">
        <f t="shared" si="11"/>
        <v>0</v>
      </c>
      <c r="X134" s="229">
        <v>0</v>
      </c>
      <c r="Y134" s="229">
        <f t="shared" si="12"/>
        <v>0</v>
      </c>
      <c r="Z134" s="229">
        <v>0</v>
      </c>
      <c r="AA134" s="230">
        <f t="shared" si="13"/>
        <v>0</v>
      </c>
      <c r="AR134" s="136" t="s">
        <v>209</v>
      </c>
      <c r="AT134" s="136" t="s">
        <v>277</v>
      </c>
      <c r="AU134" s="136" t="s">
        <v>98</v>
      </c>
      <c r="AY134" s="136" t="s">
        <v>138</v>
      </c>
      <c r="BE134" s="231">
        <f t="shared" si="14"/>
        <v>0</v>
      </c>
      <c r="BF134" s="231">
        <f t="shared" si="15"/>
        <v>0</v>
      </c>
      <c r="BG134" s="231">
        <f t="shared" si="16"/>
        <v>0</v>
      </c>
      <c r="BH134" s="231">
        <f t="shared" si="17"/>
        <v>0</v>
      </c>
      <c r="BI134" s="231">
        <f t="shared" si="18"/>
        <v>0</v>
      </c>
      <c r="BJ134" s="136" t="s">
        <v>20</v>
      </c>
      <c r="BK134" s="231">
        <f t="shared" si="19"/>
        <v>0</v>
      </c>
      <c r="BL134" s="136" t="s">
        <v>158</v>
      </c>
      <c r="BM134" s="136" t="s">
        <v>833</v>
      </c>
    </row>
    <row r="135" spans="2:65" s="145" customFormat="1" ht="28.5" customHeight="1">
      <c r="B135" s="146"/>
      <c r="C135" s="222" t="s">
        <v>233</v>
      </c>
      <c r="D135" s="222" t="s">
        <v>139</v>
      </c>
      <c r="E135" s="223" t="s">
        <v>834</v>
      </c>
      <c r="F135" s="531" t="s">
        <v>835</v>
      </c>
      <c r="G135" s="517"/>
      <c r="H135" s="517"/>
      <c r="I135" s="517"/>
      <c r="J135" s="225" t="s">
        <v>427</v>
      </c>
      <c r="K135" s="226">
        <v>39</v>
      </c>
      <c r="L135" s="514"/>
      <c r="M135" s="515"/>
      <c r="N135" s="516">
        <f t="shared" si="10"/>
        <v>0</v>
      </c>
      <c r="O135" s="517"/>
      <c r="P135" s="517"/>
      <c r="Q135" s="517"/>
      <c r="R135" s="149"/>
      <c r="T135" s="227" t="s">
        <v>3</v>
      </c>
      <c r="U135" s="228" t="s">
        <v>42</v>
      </c>
      <c r="V135" s="229">
        <v>0.87</v>
      </c>
      <c r="W135" s="229">
        <f t="shared" si="11"/>
        <v>33.93</v>
      </c>
      <c r="X135" s="229">
        <v>6E-05</v>
      </c>
      <c r="Y135" s="229">
        <f t="shared" si="12"/>
        <v>0.00234</v>
      </c>
      <c r="Z135" s="229">
        <v>0</v>
      </c>
      <c r="AA135" s="230">
        <f t="shared" si="13"/>
        <v>0</v>
      </c>
      <c r="AR135" s="136" t="s">
        <v>158</v>
      </c>
      <c r="AT135" s="136" t="s">
        <v>139</v>
      </c>
      <c r="AU135" s="136" t="s">
        <v>98</v>
      </c>
      <c r="AY135" s="136" t="s">
        <v>138</v>
      </c>
      <c r="BE135" s="231">
        <f t="shared" si="14"/>
        <v>0</v>
      </c>
      <c r="BF135" s="231">
        <f t="shared" si="15"/>
        <v>0</v>
      </c>
      <c r="BG135" s="231">
        <f t="shared" si="16"/>
        <v>0</v>
      </c>
      <c r="BH135" s="231">
        <f t="shared" si="17"/>
        <v>0</v>
      </c>
      <c r="BI135" s="231">
        <f t="shared" si="18"/>
        <v>0</v>
      </c>
      <c r="BJ135" s="136" t="s">
        <v>20</v>
      </c>
      <c r="BK135" s="231">
        <f t="shared" si="19"/>
        <v>0</v>
      </c>
      <c r="BL135" s="136" t="s">
        <v>158</v>
      </c>
      <c r="BM135" s="136" t="s">
        <v>836</v>
      </c>
    </row>
    <row r="136" spans="2:65" s="145" customFormat="1" ht="28.5" customHeight="1">
      <c r="B136" s="146"/>
      <c r="C136" s="261" t="s">
        <v>240</v>
      </c>
      <c r="D136" s="261" t="s">
        <v>277</v>
      </c>
      <c r="E136" s="262" t="s">
        <v>837</v>
      </c>
      <c r="F136" s="561" t="s">
        <v>832</v>
      </c>
      <c r="G136" s="562"/>
      <c r="H136" s="562"/>
      <c r="I136" s="562"/>
      <c r="J136" s="263" t="s">
        <v>553</v>
      </c>
      <c r="K136" s="264">
        <v>39</v>
      </c>
      <c r="L136" s="563"/>
      <c r="M136" s="564"/>
      <c r="N136" s="560">
        <f t="shared" si="10"/>
        <v>0</v>
      </c>
      <c r="O136" s="517"/>
      <c r="P136" s="517"/>
      <c r="Q136" s="517"/>
      <c r="R136" s="149"/>
      <c r="T136" s="227" t="s">
        <v>3</v>
      </c>
      <c r="U136" s="228" t="s">
        <v>42</v>
      </c>
      <c r="V136" s="229">
        <v>0</v>
      </c>
      <c r="W136" s="229">
        <f t="shared" si="11"/>
        <v>0</v>
      </c>
      <c r="X136" s="229">
        <v>0</v>
      </c>
      <c r="Y136" s="229">
        <f t="shared" si="12"/>
        <v>0</v>
      </c>
      <c r="Z136" s="229">
        <v>0</v>
      </c>
      <c r="AA136" s="230">
        <f t="shared" si="13"/>
        <v>0</v>
      </c>
      <c r="AR136" s="136" t="s">
        <v>209</v>
      </c>
      <c r="AT136" s="136" t="s">
        <v>277</v>
      </c>
      <c r="AU136" s="136" t="s">
        <v>98</v>
      </c>
      <c r="AY136" s="136" t="s">
        <v>138</v>
      </c>
      <c r="BE136" s="231">
        <f t="shared" si="14"/>
        <v>0</v>
      </c>
      <c r="BF136" s="231">
        <f t="shared" si="15"/>
        <v>0</v>
      </c>
      <c r="BG136" s="231">
        <f t="shared" si="16"/>
        <v>0</v>
      </c>
      <c r="BH136" s="231">
        <f t="shared" si="17"/>
        <v>0</v>
      </c>
      <c r="BI136" s="231">
        <f t="shared" si="18"/>
        <v>0</v>
      </c>
      <c r="BJ136" s="136" t="s">
        <v>20</v>
      </c>
      <c r="BK136" s="231">
        <f t="shared" si="19"/>
        <v>0</v>
      </c>
      <c r="BL136" s="136" t="s">
        <v>158</v>
      </c>
      <c r="BM136" s="136" t="s">
        <v>838</v>
      </c>
    </row>
    <row r="137" spans="2:65" s="145" customFormat="1" ht="20.25" customHeight="1">
      <c r="B137" s="146"/>
      <c r="C137" s="222" t="s">
        <v>226</v>
      </c>
      <c r="D137" s="222" t="s">
        <v>139</v>
      </c>
      <c r="E137" s="223" t="s">
        <v>839</v>
      </c>
      <c r="F137" s="531" t="s">
        <v>840</v>
      </c>
      <c r="G137" s="517"/>
      <c r="H137" s="517"/>
      <c r="I137" s="517"/>
      <c r="J137" s="225" t="s">
        <v>427</v>
      </c>
      <c r="K137" s="226">
        <v>39</v>
      </c>
      <c r="L137" s="514"/>
      <c r="M137" s="515"/>
      <c r="N137" s="516">
        <f t="shared" si="10"/>
        <v>0</v>
      </c>
      <c r="O137" s="517"/>
      <c r="P137" s="517"/>
      <c r="Q137" s="517"/>
      <c r="R137" s="149"/>
      <c r="T137" s="227" t="s">
        <v>3</v>
      </c>
      <c r="U137" s="228" t="s">
        <v>42</v>
      </c>
      <c r="V137" s="229">
        <v>0.214</v>
      </c>
      <c r="W137" s="229">
        <f t="shared" si="11"/>
        <v>8.346</v>
      </c>
      <c r="X137" s="229">
        <v>0</v>
      </c>
      <c r="Y137" s="229">
        <f t="shared" si="12"/>
        <v>0</v>
      </c>
      <c r="Z137" s="229">
        <v>0</v>
      </c>
      <c r="AA137" s="230">
        <f t="shared" si="13"/>
        <v>0</v>
      </c>
      <c r="AR137" s="136" t="s">
        <v>158</v>
      </c>
      <c r="AT137" s="136" t="s">
        <v>139</v>
      </c>
      <c r="AU137" s="136" t="s">
        <v>98</v>
      </c>
      <c r="AY137" s="136" t="s">
        <v>138</v>
      </c>
      <c r="BE137" s="231">
        <f t="shared" si="14"/>
        <v>0</v>
      </c>
      <c r="BF137" s="231">
        <f t="shared" si="15"/>
        <v>0</v>
      </c>
      <c r="BG137" s="231">
        <f t="shared" si="16"/>
        <v>0</v>
      </c>
      <c r="BH137" s="231">
        <f t="shared" si="17"/>
        <v>0</v>
      </c>
      <c r="BI137" s="231">
        <f t="shared" si="18"/>
        <v>0</v>
      </c>
      <c r="BJ137" s="136" t="s">
        <v>20</v>
      </c>
      <c r="BK137" s="231">
        <f t="shared" si="19"/>
        <v>0</v>
      </c>
      <c r="BL137" s="136" t="s">
        <v>158</v>
      </c>
      <c r="BM137" s="136" t="s">
        <v>841</v>
      </c>
    </row>
    <row r="138" spans="2:65" s="145" customFormat="1" ht="28.5" customHeight="1">
      <c r="B138" s="146"/>
      <c r="C138" s="222" t="s">
        <v>9</v>
      </c>
      <c r="D138" s="222" t="s">
        <v>139</v>
      </c>
      <c r="E138" s="223" t="s">
        <v>842</v>
      </c>
      <c r="F138" s="531" t="s">
        <v>843</v>
      </c>
      <c r="G138" s="517"/>
      <c r="H138" s="517"/>
      <c r="I138" s="517"/>
      <c r="J138" s="225" t="s">
        <v>177</v>
      </c>
      <c r="K138" s="226">
        <v>42</v>
      </c>
      <c r="L138" s="514"/>
      <c r="M138" s="515"/>
      <c r="N138" s="516">
        <f t="shared" si="10"/>
        <v>0</v>
      </c>
      <c r="O138" s="517"/>
      <c r="P138" s="517"/>
      <c r="Q138" s="517"/>
      <c r="R138" s="149"/>
      <c r="T138" s="227" t="s">
        <v>3</v>
      </c>
      <c r="U138" s="228" t="s">
        <v>42</v>
      </c>
      <c r="V138" s="229">
        <v>0.113</v>
      </c>
      <c r="W138" s="229">
        <f t="shared" si="11"/>
        <v>4.746</v>
      </c>
      <c r="X138" s="229">
        <v>0</v>
      </c>
      <c r="Y138" s="229">
        <f t="shared" si="12"/>
        <v>0</v>
      </c>
      <c r="Z138" s="229">
        <v>0</v>
      </c>
      <c r="AA138" s="230">
        <f t="shared" si="13"/>
        <v>0</v>
      </c>
      <c r="AR138" s="136" t="s">
        <v>158</v>
      </c>
      <c r="AT138" s="136" t="s">
        <v>139</v>
      </c>
      <c r="AU138" s="136" t="s">
        <v>98</v>
      </c>
      <c r="AY138" s="136" t="s">
        <v>138</v>
      </c>
      <c r="BE138" s="231">
        <f t="shared" si="14"/>
        <v>0</v>
      </c>
      <c r="BF138" s="231">
        <f t="shared" si="15"/>
        <v>0</v>
      </c>
      <c r="BG138" s="231">
        <f t="shared" si="16"/>
        <v>0</v>
      </c>
      <c r="BH138" s="231">
        <f t="shared" si="17"/>
        <v>0</v>
      </c>
      <c r="BI138" s="231">
        <f t="shared" si="18"/>
        <v>0</v>
      </c>
      <c r="BJ138" s="136" t="s">
        <v>20</v>
      </c>
      <c r="BK138" s="231">
        <f t="shared" si="19"/>
        <v>0</v>
      </c>
      <c r="BL138" s="136" t="s">
        <v>158</v>
      </c>
      <c r="BM138" s="136" t="s">
        <v>844</v>
      </c>
    </row>
    <row r="139" spans="2:65" s="145" customFormat="1" ht="20.25" customHeight="1">
      <c r="B139" s="146"/>
      <c r="C139" s="261" t="s">
        <v>247</v>
      </c>
      <c r="D139" s="261" t="s">
        <v>277</v>
      </c>
      <c r="E139" s="262" t="s">
        <v>845</v>
      </c>
      <c r="F139" s="561" t="s">
        <v>846</v>
      </c>
      <c r="G139" s="562"/>
      <c r="H139" s="562"/>
      <c r="I139" s="562"/>
      <c r="J139" s="263" t="s">
        <v>193</v>
      </c>
      <c r="K139" s="264">
        <v>4.326</v>
      </c>
      <c r="L139" s="563"/>
      <c r="M139" s="564"/>
      <c r="N139" s="560">
        <f t="shared" si="10"/>
        <v>0</v>
      </c>
      <c r="O139" s="517"/>
      <c r="P139" s="517"/>
      <c r="Q139" s="517"/>
      <c r="R139" s="149"/>
      <c r="T139" s="227" t="s">
        <v>3</v>
      </c>
      <c r="U139" s="228" t="s">
        <v>42</v>
      </c>
      <c r="V139" s="229">
        <v>0</v>
      </c>
      <c r="W139" s="229">
        <f t="shared" si="11"/>
        <v>0</v>
      </c>
      <c r="X139" s="229">
        <v>0.2</v>
      </c>
      <c r="Y139" s="229">
        <f t="shared" si="12"/>
        <v>0.8652</v>
      </c>
      <c r="Z139" s="229">
        <v>0</v>
      </c>
      <c r="AA139" s="230">
        <f t="shared" si="13"/>
        <v>0</v>
      </c>
      <c r="AR139" s="136" t="s">
        <v>209</v>
      </c>
      <c r="AT139" s="136" t="s">
        <v>277</v>
      </c>
      <c r="AU139" s="136" t="s">
        <v>98</v>
      </c>
      <c r="AY139" s="136" t="s">
        <v>138</v>
      </c>
      <c r="BE139" s="231">
        <f t="shared" si="14"/>
        <v>0</v>
      </c>
      <c r="BF139" s="231">
        <f t="shared" si="15"/>
        <v>0</v>
      </c>
      <c r="BG139" s="231">
        <f t="shared" si="16"/>
        <v>0</v>
      </c>
      <c r="BH139" s="231">
        <f t="shared" si="17"/>
        <v>0</v>
      </c>
      <c r="BI139" s="231">
        <f t="shared" si="18"/>
        <v>0</v>
      </c>
      <c r="BJ139" s="136" t="s">
        <v>20</v>
      </c>
      <c r="BK139" s="231">
        <f t="shared" si="19"/>
        <v>0</v>
      </c>
      <c r="BL139" s="136" t="s">
        <v>158</v>
      </c>
      <c r="BM139" s="136" t="s">
        <v>847</v>
      </c>
    </row>
    <row r="140" spans="2:65" s="145" customFormat="1" ht="28.5" customHeight="1">
      <c r="B140" s="146"/>
      <c r="C140" s="222" t="s">
        <v>249</v>
      </c>
      <c r="D140" s="222" t="s">
        <v>139</v>
      </c>
      <c r="E140" s="223" t="s">
        <v>848</v>
      </c>
      <c r="F140" s="531" t="s">
        <v>849</v>
      </c>
      <c r="G140" s="517"/>
      <c r="H140" s="517"/>
      <c r="I140" s="517"/>
      <c r="J140" s="225" t="s">
        <v>193</v>
      </c>
      <c r="K140" s="226">
        <v>4.2</v>
      </c>
      <c r="L140" s="514"/>
      <c r="M140" s="515"/>
      <c r="N140" s="516">
        <f t="shared" si="10"/>
        <v>0</v>
      </c>
      <c r="O140" s="517"/>
      <c r="P140" s="517"/>
      <c r="Q140" s="517"/>
      <c r="R140" s="149"/>
      <c r="T140" s="227" t="s">
        <v>3</v>
      </c>
      <c r="U140" s="228" t="s">
        <v>42</v>
      </c>
      <c r="V140" s="229">
        <v>0.452</v>
      </c>
      <c r="W140" s="229">
        <f t="shared" si="11"/>
        <v>1.8984</v>
      </c>
      <c r="X140" s="229">
        <v>0</v>
      </c>
      <c r="Y140" s="229">
        <f t="shared" si="12"/>
        <v>0</v>
      </c>
      <c r="Z140" s="229">
        <v>0</v>
      </c>
      <c r="AA140" s="230">
        <f t="shared" si="13"/>
        <v>0</v>
      </c>
      <c r="AR140" s="136" t="s">
        <v>158</v>
      </c>
      <c r="AT140" s="136" t="s">
        <v>139</v>
      </c>
      <c r="AU140" s="136" t="s">
        <v>98</v>
      </c>
      <c r="AY140" s="136" t="s">
        <v>138</v>
      </c>
      <c r="BE140" s="231">
        <f t="shared" si="14"/>
        <v>0</v>
      </c>
      <c r="BF140" s="231">
        <f t="shared" si="15"/>
        <v>0</v>
      </c>
      <c r="BG140" s="231">
        <f t="shared" si="16"/>
        <v>0</v>
      </c>
      <c r="BH140" s="231">
        <f t="shared" si="17"/>
        <v>0</v>
      </c>
      <c r="BI140" s="231">
        <f t="shared" si="18"/>
        <v>0</v>
      </c>
      <c r="BJ140" s="136" t="s">
        <v>20</v>
      </c>
      <c r="BK140" s="231">
        <f t="shared" si="19"/>
        <v>0</v>
      </c>
      <c r="BL140" s="136" t="s">
        <v>158</v>
      </c>
      <c r="BM140" s="136" t="s">
        <v>850</v>
      </c>
    </row>
    <row r="141" spans="2:65" s="145" customFormat="1" ht="28.5" customHeight="1">
      <c r="B141" s="146"/>
      <c r="C141" s="222" t="s">
        <v>257</v>
      </c>
      <c r="D141" s="222" t="s">
        <v>139</v>
      </c>
      <c r="E141" s="223" t="s">
        <v>851</v>
      </c>
      <c r="F141" s="531" t="s">
        <v>852</v>
      </c>
      <c r="G141" s="517"/>
      <c r="H141" s="517"/>
      <c r="I141" s="517"/>
      <c r="J141" s="225" t="s">
        <v>193</v>
      </c>
      <c r="K141" s="226">
        <v>4.2</v>
      </c>
      <c r="L141" s="514"/>
      <c r="M141" s="515"/>
      <c r="N141" s="516">
        <f t="shared" si="10"/>
        <v>0</v>
      </c>
      <c r="O141" s="517"/>
      <c r="P141" s="517"/>
      <c r="Q141" s="517"/>
      <c r="R141" s="149"/>
      <c r="T141" s="227" t="s">
        <v>3</v>
      </c>
      <c r="U141" s="228" t="s">
        <v>42</v>
      </c>
      <c r="V141" s="229">
        <v>0.028</v>
      </c>
      <c r="W141" s="229">
        <f t="shared" si="11"/>
        <v>0.11760000000000001</v>
      </c>
      <c r="X141" s="229">
        <v>0</v>
      </c>
      <c r="Y141" s="229">
        <f t="shared" si="12"/>
        <v>0</v>
      </c>
      <c r="Z141" s="229">
        <v>0</v>
      </c>
      <c r="AA141" s="230">
        <f t="shared" si="13"/>
        <v>0</v>
      </c>
      <c r="AR141" s="136" t="s">
        <v>158</v>
      </c>
      <c r="AT141" s="136" t="s">
        <v>139</v>
      </c>
      <c r="AU141" s="136" t="s">
        <v>98</v>
      </c>
      <c r="AY141" s="136" t="s">
        <v>138</v>
      </c>
      <c r="BE141" s="231">
        <f t="shared" si="14"/>
        <v>0</v>
      </c>
      <c r="BF141" s="231">
        <f t="shared" si="15"/>
        <v>0</v>
      </c>
      <c r="BG141" s="231">
        <f t="shared" si="16"/>
        <v>0</v>
      </c>
      <c r="BH141" s="231">
        <f t="shared" si="17"/>
        <v>0</v>
      </c>
      <c r="BI141" s="231">
        <f t="shared" si="18"/>
        <v>0</v>
      </c>
      <c r="BJ141" s="136" t="s">
        <v>20</v>
      </c>
      <c r="BK141" s="231">
        <f t="shared" si="19"/>
        <v>0</v>
      </c>
      <c r="BL141" s="136" t="s">
        <v>158</v>
      </c>
      <c r="BM141" s="136" t="s">
        <v>853</v>
      </c>
    </row>
    <row r="142" spans="2:65" s="145" customFormat="1" ht="20.25" customHeight="1">
      <c r="B142" s="146"/>
      <c r="C142" s="261" t="s">
        <v>261</v>
      </c>
      <c r="D142" s="261" t="s">
        <v>277</v>
      </c>
      <c r="E142" s="262" t="s">
        <v>854</v>
      </c>
      <c r="F142" s="561" t="s">
        <v>855</v>
      </c>
      <c r="G142" s="562"/>
      <c r="H142" s="562"/>
      <c r="I142" s="562"/>
      <c r="J142" s="263" t="s">
        <v>193</v>
      </c>
      <c r="K142" s="264">
        <v>4.2</v>
      </c>
      <c r="L142" s="563"/>
      <c r="M142" s="564"/>
      <c r="N142" s="560">
        <f t="shared" si="10"/>
        <v>0</v>
      </c>
      <c r="O142" s="517"/>
      <c r="P142" s="517"/>
      <c r="Q142" s="517"/>
      <c r="R142" s="149"/>
      <c r="T142" s="227" t="s">
        <v>3</v>
      </c>
      <c r="U142" s="228" t="s">
        <v>42</v>
      </c>
      <c r="V142" s="229">
        <v>0</v>
      </c>
      <c r="W142" s="229">
        <f t="shared" si="11"/>
        <v>0</v>
      </c>
      <c r="X142" s="229">
        <v>0</v>
      </c>
      <c r="Y142" s="229">
        <f t="shared" si="12"/>
        <v>0</v>
      </c>
      <c r="Z142" s="229">
        <v>0</v>
      </c>
      <c r="AA142" s="230">
        <f t="shared" si="13"/>
        <v>0</v>
      </c>
      <c r="AR142" s="136" t="s">
        <v>209</v>
      </c>
      <c r="AT142" s="136" t="s">
        <v>277</v>
      </c>
      <c r="AU142" s="136" t="s">
        <v>98</v>
      </c>
      <c r="AY142" s="136" t="s">
        <v>138</v>
      </c>
      <c r="BE142" s="231">
        <f t="shared" si="14"/>
        <v>0</v>
      </c>
      <c r="BF142" s="231">
        <f t="shared" si="15"/>
        <v>0</v>
      </c>
      <c r="BG142" s="231">
        <f t="shared" si="16"/>
        <v>0</v>
      </c>
      <c r="BH142" s="231">
        <f t="shared" si="17"/>
        <v>0</v>
      </c>
      <c r="BI142" s="231">
        <f t="shared" si="18"/>
        <v>0</v>
      </c>
      <c r="BJ142" s="136" t="s">
        <v>20</v>
      </c>
      <c r="BK142" s="231">
        <f t="shared" si="19"/>
        <v>0</v>
      </c>
      <c r="BL142" s="136" t="s">
        <v>158</v>
      </c>
      <c r="BM142" s="136" t="s">
        <v>856</v>
      </c>
    </row>
    <row r="143" spans="2:63" s="214" customFormat="1" ht="29.25" customHeight="1">
      <c r="B143" s="210"/>
      <c r="C143" s="211"/>
      <c r="D143" s="221" t="s">
        <v>167</v>
      </c>
      <c r="E143" s="221"/>
      <c r="F143" s="221"/>
      <c r="G143" s="221"/>
      <c r="H143" s="221"/>
      <c r="I143" s="221"/>
      <c r="J143" s="221"/>
      <c r="K143" s="221"/>
      <c r="L143" s="221"/>
      <c r="M143" s="221"/>
      <c r="N143" s="572">
        <f>BK143</f>
        <v>0</v>
      </c>
      <c r="O143" s="573"/>
      <c r="P143" s="573"/>
      <c r="Q143" s="573"/>
      <c r="R143" s="213"/>
      <c r="T143" s="215"/>
      <c r="U143" s="211"/>
      <c r="V143" s="211"/>
      <c r="W143" s="216">
        <f>W144</f>
        <v>5.771459</v>
      </c>
      <c r="X143" s="211"/>
      <c r="Y143" s="216">
        <f>Y144</f>
        <v>0</v>
      </c>
      <c r="Z143" s="211"/>
      <c r="AA143" s="217">
        <f>AA144</f>
        <v>0</v>
      </c>
      <c r="AR143" s="218" t="s">
        <v>20</v>
      </c>
      <c r="AT143" s="219" t="s">
        <v>76</v>
      </c>
      <c r="AU143" s="219" t="s">
        <v>20</v>
      </c>
      <c r="AY143" s="218" t="s">
        <v>138</v>
      </c>
      <c r="BK143" s="220">
        <f>BK144</f>
        <v>0</v>
      </c>
    </row>
    <row r="144" spans="2:63" s="214" customFormat="1" ht="14.25" customHeight="1">
      <c r="B144" s="210"/>
      <c r="C144" s="211"/>
      <c r="D144" s="221" t="s">
        <v>799</v>
      </c>
      <c r="E144" s="221"/>
      <c r="F144" s="221"/>
      <c r="G144" s="221"/>
      <c r="H144" s="221"/>
      <c r="I144" s="221"/>
      <c r="J144" s="221"/>
      <c r="K144" s="221"/>
      <c r="L144" s="221"/>
      <c r="M144" s="221"/>
      <c r="N144" s="527">
        <f>BK144</f>
        <v>0</v>
      </c>
      <c r="O144" s="528"/>
      <c r="P144" s="528"/>
      <c r="Q144" s="528"/>
      <c r="R144" s="213"/>
      <c r="T144" s="215"/>
      <c r="U144" s="211"/>
      <c r="V144" s="211"/>
      <c r="W144" s="216">
        <f>W145</f>
        <v>5.771459</v>
      </c>
      <c r="X144" s="211"/>
      <c r="Y144" s="216">
        <f>Y145</f>
        <v>0</v>
      </c>
      <c r="Z144" s="211"/>
      <c r="AA144" s="217">
        <f>AA145</f>
        <v>0</v>
      </c>
      <c r="AR144" s="218" t="s">
        <v>20</v>
      </c>
      <c r="AT144" s="219" t="s">
        <v>76</v>
      </c>
      <c r="AU144" s="219" t="s">
        <v>98</v>
      </c>
      <c r="AY144" s="218" t="s">
        <v>138</v>
      </c>
      <c r="BK144" s="220">
        <f>BK145</f>
        <v>0</v>
      </c>
    </row>
    <row r="145" spans="2:65" s="145" customFormat="1" ht="28.5" customHeight="1">
      <c r="B145" s="146"/>
      <c r="C145" s="222" t="s">
        <v>266</v>
      </c>
      <c r="D145" s="222" t="s">
        <v>139</v>
      </c>
      <c r="E145" s="223" t="s">
        <v>857</v>
      </c>
      <c r="F145" s="531" t="s">
        <v>858</v>
      </c>
      <c r="G145" s="517"/>
      <c r="H145" s="517"/>
      <c r="I145" s="517"/>
      <c r="J145" s="225" t="s">
        <v>264</v>
      </c>
      <c r="K145" s="226">
        <v>0.893</v>
      </c>
      <c r="L145" s="514"/>
      <c r="M145" s="515"/>
      <c r="N145" s="516">
        <f>ROUND(L145*K145,2)</f>
        <v>0</v>
      </c>
      <c r="O145" s="517"/>
      <c r="P145" s="517"/>
      <c r="Q145" s="517"/>
      <c r="R145" s="149"/>
      <c r="T145" s="227" t="s">
        <v>3</v>
      </c>
      <c r="U145" s="265" t="s">
        <v>42</v>
      </c>
      <c r="V145" s="266">
        <v>6.463</v>
      </c>
      <c r="W145" s="266">
        <f>V145*K145</f>
        <v>5.771459</v>
      </c>
      <c r="X145" s="266">
        <v>0</v>
      </c>
      <c r="Y145" s="266">
        <f>X145*K145</f>
        <v>0</v>
      </c>
      <c r="Z145" s="266">
        <v>0</v>
      </c>
      <c r="AA145" s="267">
        <f>Z145*K145</f>
        <v>0</v>
      </c>
      <c r="AR145" s="136" t="s">
        <v>158</v>
      </c>
      <c r="AT145" s="136" t="s">
        <v>139</v>
      </c>
      <c r="AU145" s="136" t="s">
        <v>148</v>
      </c>
      <c r="AY145" s="136" t="s">
        <v>138</v>
      </c>
      <c r="BE145" s="231">
        <f>IF(U145="základní",N145,0)</f>
        <v>0</v>
      </c>
      <c r="BF145" s="231">
        <f>IF(U145="snížená",N145,0)</f>
        <v>0</v>
      </c>
      <c r="BG145" s="231">
        <f>IF(U145="zákl. přenesená",N145,0)</f>
        <v>0</v>
      </c>
      <c r="BH145" s="231">
        <f>IF(U145="sníž. přenesená",N145,0)</f>
        <v>0</v>
      </c>
      <c r="BI145" s="231">
        <f>IF(U145="nulová",N145,0)</f>
        <v>0</v>
      </c>
      <c r="BJ145" s="136" t="s">
        <v>20</v>
      </c>
      <c r="BK145" s="231">
        <f>ROUND(L145*K145,2)</f>
        <v>0</v>
      </c>
      <c r="BL145" s="136" t="s">
        <v>158</v>
      </c>
      <c r="BM145" s="136" t="s">
        <v>859</v>
      </c>
    </row>
    <row r="146" spans="2:18" s="145" customFormat="1" ht="6.75" customHeight="1">
      <c r="B146" s="172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4"/>
    </row>
  </sheetData>
  <sheetProtection password="CA21" sheet="1" selectLockedCells="1"/>
  <mergeCells count="13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F125:I125"/>
    <mergeCell ref="F126:I126"/>
    <mergeCell ref="F127:I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N138:Q138"/>
    <mergeCell ref="F135:I135"/>
    <mergeCell ref="L135:M135"/>
    <mergeCell ref="N135:Q135"/>
    <mergeCell ref="F136:I136"/>
    <mergeCell ref="L136:M136"/>
    <mergeCell ref="N136:Q136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17:Q117"/>
    <mergeCell ref="N143:Q143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F132:I132"/>
    <mergeCell ref="L132:M132"/>
    <mergeCell ref="N132:Q132"/>
    <mergeCell ref="H1:K1"/>
    <mergeCell ref="S2:AC2"/>
    <mergeCell ref="F145:I145"/>
    <mergeCell ref="L145:M145"/>
    <mergeCell ref="N145:Q145"/>
    <mergeCell ref="N115:Q115"/>
    <mergeCell ref="N116:Q116"/>
  </mergeCells>
  <hyperlinks>
    <hyperlink ref="F1:G1" location="C2" tooltip="Krycí list rozpočtu" display="1) Krycí list rozpočtu"/>
    <hyperlink ref="H1:K1" location="C87" tooltip="Rekapitulace rozpočtu" display="2) Rekapitulace rozpočtu"/>
    <hyperlink ref="L1" location="C114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2"/>
  <sheetViews>
    <sheetView showGridLines="0" zoomScalePageLayoutView="0" workbookViewId="0" topLeftCell="A1">
      <pane ySplit="1" topLeftCell="A116" activePane="bottomLeft" state="frozen"/>
      <selection pane="topLeft" activeCell="A1" sqref="A1"/>
      <selection pane="bottomLeft" activeCell="L123" sqref="L123:M123"/>
    </sheetView>
  </sheetViews>
  <sheetFormatPr defaultColWidth="9.140625" defaultRowHeight="13.5"/>
  <cols>
    <col min="1" max="1" width="7.140625" style="135" customWidth="1"/>
    <col min="2" max="2" width="1.421875" style="135" customWidth="1"/>
    <col min="3" max="3" width="3.57421875" style="135" customWidth="1"/>
    <col min="4" max="4" width="3.7109375" style="135" customWidth="1"/>
    <col min="5" max="5" width="14.7109375" style="135" customWidth="1"/>
    <col min="6" max="7" width="9.57421875" style="135" customWidth="1"/>
    <col min="8" max="8" width="10.7109375" style="135" customWidth="1"/>
    <col min="9" max="9" width="6.00390625" style="135" customWidth="1"/>
    <col min="10" max="10" width="4.421875" style="135" customWidth="1"/>
    <col min="11" max="11" width="9.8515625" style="135" customWidth="1"/>
    <col min="12" max="12" width="10.28125" style="135" customWidth="1"/>
    <col min="13" max="14" width="5.140625" style="135" customWidth="1"/>
    <col min="15" max="15" width="1.7109375" style="135" customWidth="1"/>
    <col min="16" max="16" width="10.7109375" style="135" customWidth="1"/>
    <col min="17" max="17" width="3.57421875" style="135" customWidth="1"/>
    <col min="18" max="18" width="1.421875" style="135" customWidth="1"/>
    <col min="19" max="19" width="7.00390625" style="135" customWidth="1"/>
    <col min="20" max="20" width="25.421875" style="135" hidden="1" customWidth="1"/>
    <col min="21" max="21" width="14.00390625" style="135" hidden="1" customWidth="1"/>
    <col min="22" max="22" width="10.57421875" style="135" hidden="1" customWidth="1"/>
    <col min="23" max="23" width="14.00390625" style="135" hidden="1" customWidth="1"/>
    <col min="24" max="24" width="10.421875" style="135" hidden="1" customWidth="1"/>
    <col min="25" max="25" width="12.8515625" style="135" hidden="1" customWidth="1"/>
    <col min="26" max="26" width="9.421875" style="135" hidden="1" customWidth="1"/>
    <col min="27" max="27" width="12.8515625" style="135" hidden="1" customWidth="1"/>
    <col min="28" max="28" width="14.00390625" style="135" hidden="1" customWidth="1"/>
    <col min="29" max="29" width="9.421875" style="135" customWidth="1"/>
    <col min="30" max="30" width="12.8515625" style="135" customWidth="1"/>
    <col min="31" max="31" width="14.00390625" style="135" customWidth="1"/>
    <col min="32" max="43" width="9.140625" style="135" customWidth="1"/>
    <col min="44" max="64" width="0" style="135" hidden="1" customWidth="1"/>
    <col min="65" max="16384" width="9.140625" style="135" customWidth="1"/>
  </cols>
  <sheetData>
    <row r="1" spans="1:66" ht="21.75" customHeight="1">
      <c r="A1" s="105"/>
      <c r="B1" s="102"/>
      <c r="C1" s="102"/>
      <c r="D1" s="103" t="s">
        <v>1</v>
      </c>
      <c r="E1" s="102"/>
      <c r="F1" s="104" t="s">
        <v>886</v>
      </c>
      <c r="G1" s="104"/>
      <c r="H1" s="506" t="s">
        <v>887</v>
      </c>
      <c r="I1" s="506"/>
      <c r="J1" s="506"/>
      <c r="K1" s="506"/>
      <c r="L1" s="104" t="s">
        <v>888</v>
      </c>
      <c r="M1" s="102"/>
      <c r="N1" s="102"/>
      <c r="O1" s="103" t="s">
        <v>107</v>
      </c>
      <c r="P1" s="102"/>
      <c r="Q1" s="102"/>
      <c r="R1" s="102"/>
      <c r="S1" s="104" t="s">
        <v>889</v>
      </c>
      <c r="T1" s="104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</row>
    <row r="2" spans="3:46" ht="36.75" customHeight="1">
      <c r="C2" s="554" t="s">
        <v>5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S2" s="507" t="s">
        <v>6</v>
      </c>
      <c r="T2" s="508"/>
      <c r="U2" s="508"/>
      <c r="V2" s="508"/>
      <c r="W2" s="508"/>
      <c r="X2" s="508"/>
      <c r="Y2" s="508"/>
      <c r="Z2" s="508"/>
      <c r="AA2" s="508"/>
      <c r="AB2" s="508"/>
      <c r="AC2" s="508"/>
      <c r="AT2" s="136" t="s">
        <v>102</v>
      </c>
    </row>
    <row r="3" spans="2:46" ht="6.7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  <c r="AT3" s="136" t="s">
        <v>98</v>
      </c>
    </row>
    <row r="4" spans="2:46" ht="36.75" customHeight="1">
      <c r="B4" s="140"/>
      <c r="C4" s="533" t="s">
        <v>108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142"/>
      <c r="T4" s="143" t="s">
        <v>11</v>
      </c>
      <c r="AT4" s="136" t="s">
        <v>4</v>
      </c>
    </row>
    <row r="5" spans="2:18" ht="6.75" customHeight="1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</row>
    <row r="6" spans="2:18" ht="24.75" customHeight="1">
      <c r="B6" s="140"/>
      <c r="C6" s="141"/>
      <c r="D6" s="144" t="s">
        <v>15</v>
      </c>
      <c r="E6" s="141"/>
      <c r="F6" s="535" t="str">
        <f>'Rekapitulace stavby'!K6</f>
        <v>PARKOVIŠTĚ OA U BUDOVY B, KZ a.s. - NEMOCNICE MOST, o.z.</v>
      </c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141"/>
      <c r="R6" s="142"/>
    </row>
    <row r="7" spans="2:18" ht="24.75" customHeight="1">
      <c r="B7" s="140"/>
      <c r="C7" s="141"/>
      <c r="D7" s="144" t="s">
        <v>109</v>
      </c>
      <c r="E7" s="141"/>
      <c r="F7" s="535" t="s">
        <v>796</v>
      </c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141"/>
      <c r="R7" s="142"/>
    </row>
    <row r="8" spans="2:18" s="145" customFormat="1" ht="32.25" customHeight="1">
      <c r="B8" s="146"/>
      <c r="C8" s="147"/>
      <c r="D8" s="148" t="s">
        <v>797</v>
      </c>
      <c r="E8" s="147"/>
      <c r="F8" s="556" t="s">
        <v>860</v>
      </c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147"/>
      <c r="R8" s="149"/>
    </row>
    <row r="9" spans="2:18" s="145" customFormat="1" ht="14.25" customHeight="1">
      <c r="B9" s="146"/>
      <c r="C9" s="147"/>
      <c r="D9" s="144" t="s">
        <v>18</v>
      </c>
      <c r="E9" s="147"/>
      <c r="F9" s="150" t="s">
        <v>3</v>
      </c>
      <c r="G9" s="147"/>
      <c r="H9" s="147"/>
      <c r="I9" s="147"/>
      <c r="J9" s="147"/>
      <c r="K9" s="147"/>
      <c r="L9" s="147"/>
      <c r="M9" s="144" t="s">
        <v>19</v>
      </c>
      <c r="N9" s="147"/>
      <c r="O9" s="150" t="s">
        <v>3</v>
      </c>
      <c r="P9" s="147"/>
      <c r="Q9" s="147"/>
      <c r="R9" s="149"/>
    </row>
    <row r="10" spans="2:18" s="145" customFormat="1" ht="14.25" customHeight="1">
      <c r="B10" s="146"/>
      <c r="C10" s="147"/>
      <c r="D10" s="144" t="s">
        <v>21</v>
      </c>
      <c r="E10" s="147"/>
      <c r="F10" s="150" t="s">
        <v>22</v>
      </c>
      <c r="G10" s="147"/>
      <c r="H10" s="147"/>
      <c r="I10" s="147"/>
      <c r="J10" s="147"/>
      <c r="K10" s="147"/>
      <c r="L10" s="147"/>
      <c r="M10" s="144" t="s">
        <v>23</v>
      </c>
      <c r="N10" s="147"/>
      <c r="O10" s="537" t="str">
        <f>'Rekapitulace stavby'!AN8</f>
        <v>12.4.2016</v>
      </c>
      <c r="P10" s="534"/>
      <c r="Q10" s="147"/>
      <c r="R10" s="149"/>
    </row>
    <row r="11" spans="2:18" s="145" customFormat="1" ht="10.5" customHeight="1">
      <c r="B11" s="146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9"/>
    </row>
    <row r="12" spans="2:18" s="145" customFormat="1" ht="14.25" customHeight="1">
      <c r="B12" s="146"/>
      <c r="C12" s="147"/>
      <c r="D12" s="144" t="s">
        <v>27</v>
      </c>
      <c r="E12" s="147"/>
      <c r="F12" s="147"/>
      <c r="G12" s="147"/>
      <c r="H12" s="147"/>
      <c r="I12" s="147"/>
      <c r="J12" s="147"/>
      <c r="K12" s="147"/>
      <c r="L12" s="147"/>
      <c r="M12" s="144" t="s">
        <v>28</v>
      </c>
      <c r="N12" s="147"/>
      <c r="O12" s="538" t="s">
        <v>3</v>
      </c>
      <c r="P12" s="534"/>
      <c r="Q12" s="147"/>
      <c r="R12" s="149"/>
    </row>
    <row r="13" spans="2:18" s="145" customFormat="1" ht="18" customHeight="1">
      <c r="B13" s="146"/>
      <c r="C13" s="147"/>
      <c r="D13" s="147"/>
      <c r="E13" s="150" t="s">
        <v>29</v>
      </c>
      <c r="F13" s="147"/>
      <c r="G13" s="147"/>
      <c r="H13" s="147"/>
      <c r="I13" s="147"/>
      <c r="J13" s="147"/>
      <c r="K13" s="147"/>
      <c r="L13" s="147"/>
      <c r="M13" s="144" t="s">
        <v>30</v>
      </c>
      <c r="N13" s="147"/>
      <c r="O13" s="538" t="s">
        <v>3</v>
      </c>
      <c r="P13" s="534"/>
      <c r="Q13" s="147"/>
      <c r="R13" s="149"/>
    </row>
    <row r="14" spans="2:18" s="145" customFormat="1" ht="6.75" customHeight="1"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9"/>
    </row>
    <row r="15" spans="2:18" s="145" customFormat="1" ht="14.25" customHeight="1">
      <c r="B15" s="146"/>
      <c r="C15" s="147"/>
      <c r="D15" s="144" t="s">
        <v>31</v>
      </c>
      <c r="E15" s="147"/>
      <c r="F15" s="147"/>
      <c r="G15" s="147"/>
      <c r="H15" s="147"/>
      <c r="I15" s="147"/>
      <c r="J15" s="147"/>
      <c r="K15" s="147"/>
      <c r="L15" s="147"/>
      <c r="M15" s="144" t="s">
        <v>28</v>
      </c>
      <c r="N15" s="147"/>
      <c r="O15" s="538">
        <f>IF('Rekapitulace stavby'!AN13="","",'Rekapitulace stavby'!AN13)</f>
      </c>
      <c r="P15" s="534"/>
      <c r="Q15" s="147"/>
      <c r="R15" s="149"/>
    </row>
    <row r="16" spans="2:18" s="145" customFormat="1" ht="18" customHeight="1">
      <c r="B16" s="146"/>
      <c r="C16" s="147"/>
      <c r="D16" s="147"/>
      <c r="E16" s="150" t="str">
        <f>IF('Rekapitulace stavby'!E14="","",'Rekapitulace stavby'!E14)</f>
        <v> </v>
      </c>
      <c r="F16" s="147"/>
      <c r="G16" s="147"/>
      <c r="H16" s="147"/>
      <c r="I16" s="147"/>
      <c r="J16" s="147"/>
      <c r="K16" s="147"/>
      <c r="L16" s="147"/>
      <c r="M16" s="144" t="s">
        <v>30</v>
      </c>
      <c r="N16" s="147"/>
      <c r="O16" s="538">
        <f>IF('Rekapitulace stavby'!AN14="","",'Rekapitulace stavby'!AN14)</f>
      </c>
      <c r="P16" s="534"/>
      <c r="Q16" s="147"/>
      <c r="R16" s="149"/>
    </row>
    <row r="17" spans="2:18" s="145" customFormat="1" ht="6.75" customHeight="1"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9"/>
    </row>
    <row r="18" spans="2:18" s="145" customFormat="1" ht="14.25" customHeight="1">
      <c r="B18" s="146"/>
      <c r="C18" s="147"/>
      <c r="D18" s="144" t="s">
        <v>32</v>
      </c>
      <c r="E18" s="147"/>
      <c r="F18" s="147"/>
      <c r="G18" s="147"/>
      <c r="H18" s="147"/>
      <c r="I18" s="147"/>
      <c r="J18" s="147"/>
      <c r="K18" s="147"/>
      <c r="L18" s="147"/>
      <c r="M18" s="144" t="s">
        <v>28</v>
      </c>
      <c r="N18" s="147"/>
      <c r="O18" s="538">
        <f>IF('Rekapitulace stavby'!AN16="","",'Rekapitulace stavby'!AN16)</f>
      </c>
      <c r="P18" s="534"/>
      <c r="Q18" s="147"/>
      <c r="R18" s="149"/>
    </row>
    <row r="19" spans="2:18" s="145" customFormat="1" ht="18" customHeight="1">
      <c r="B19" s="146"/>
      <c r="C19" s="147"/>
      <c r="D19" s="147"/>
      <c r="E19" s="150" t="str">
        <f>IF('Rekapitulace stavby'!E17="","",'Rekapitulace stavby'!E17)</f>
        <v> </v>
      </c>
      <c r="F19" s="147"/>
      <c r="G19" s="147"/>
      <c r="H19" s="147"/>
      <c r="I19" s="147"/>
      <c r="J19" s="147"/>
      <c r="K19" s="147"/>
      <c r="L19" s="147"/>
      <c r="M19" s="144" t="s">
        <v>30</v>
      </c>
      <c r="N19" s="147"/>
      <c r="O19" s="538">
        <f>IF('Rekapitulace stavby'!AN17="","",'Rekapitulace stavby'!AN17)</f>
      </c>
      <c r="P19" s="534"/>
      <c r="Q19" s="147"/>
      <c r="R19" s="149"/>
    </row>
    <row r="20" spans="2:18" s="145" customFormat="1" ht="6.75" customHeight="1"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9"/>
    </row>
    <row r="21" spans="2:18" s="145" customFormat="1" ht="14.25" customHeight="1">
      <c r="B21" s="146"/>
      <c r="C21" s="147"/>
      <c r="D21" s="144" t="s">
        <v>34</v>
      </c>
      <c r="E21" s="147"/>
      <c r="F21" s="147"/>
      <c r="G21" s="147"/>
      <c r="H21" s="147"/>
      <c r="I21" s="147"/>
      <c r="J21" s="147"/>
      <c r="K21" s="147"/>
      <c r="L21" s="147"/>
      <c r="M21" s="144" t="s">
        <v>28</v>
      </c>
      <c r="N21" s="147"/>
      <c r="O21" s="538" t="s">
        <v>35</v>
      </c>
      <c r="P21" s="534"/>
      <c r="Q21" s="147"/>
      <c r="R21" s="149"/>
    </row>
    <row r="22" spans="2:18" s="145" customFormat="1" ht="18" customHeight="1">
      <c r="B22" s="146"/>
      <c r="C22" s="147"/>
      <c r="D22" s="147"/>
      <c r="E22" s="150" t="s">
        <v>36</v>
      </c>
      <c r="F22" s="147"/>
      <c r="G22" s="147"/>
      <c r="H22" s="147"/>
      <c r="I22" s="147"/>
      <c r="J22" s="147"/>
      <c r="K22" s="147"/>
      <c r="L22" s="147"/>
      <c r="M22" s="144" t="s">
        <v>30</v>
      </c>
      <c r="N22" s="147"/>
      <c r="O22" s="538" t="s">
        <v>3</v>
      </c>
      <c r="P22" s="534"/>
      <c r="Q22" s="147"/>
      <c r="R22" s="149"/>
    </row>
    <row r="23" spans="2:18" s="145" customFormat="1" ht="6.75" customHeight="1"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9"/>
    </row>
    <row r="24" spans="2:18" s="145" customFormat="1" ht="14.25" customHeight="1">
      <c r="B24" s="146"/>
      <c r="C24" s="147"/>
      <c r="D24" s="144" t="s">
        <v>37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9"/>
    </row>
    <row r="25" spans="2:18" s="145" customFormat="1" ht="20.25" customHeight="1">
      <c r="B25" s="146"/>
      <c r="C25" s="147"/>
      <c r="D25" s="147"/>
      <c r="E25" s="551" t="s">
        <v>3</v>
      </c>
      <c r="F25" s="534"/>
      <c r="G25" s="534"/>
      <c r="H25" s="534"/>
      <c r="I25" s="534"/>
      <c r="J25" s="534"/>
      <c r="K25" s="534"/>
      <c r="L25" s="534"/>
      <c r="M25" s="147"/>
      <c r="N25" s="147"/>
      <c r="O25" s="147"/>
      <c r="P25" s="147"/>
      <c r="Q25" s="147"/>
      <c r="R25" s="149"/>
    </row>
    <row r="26" spans="2:18" s="145" customFormat="1" ht="6.75" customHeight="1"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9"/>
    </row>
    <row r="27" spans="2:18" s="145" customFormat="1" ht="6.75" customHeight="1">
      <c r="B27" s="146"/>
      <c r="C27" s="147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47"/>
      <c r="R27" s="149"/>
    </row>
    <row r="28" spans="2:18" s="145" customFormat="1" ht="14.25" customHeight="1">
      <c r="B28" s="146"/>
      <c r="C28" s="147"/>
      <c r="D28" s="152" t="s">
        <v>111</v>
      </c>
      <c r="E28" s="147"/>
      <c r="F28" s="147"/>
      <c r="G28" s="147"/>
      <c r="H28" s="147"/>
      <c r="I28" s="147"/>
      <c r="J28" s="147"/>
      <c r="K28" s="147"/>
      <c r="L28" s="147"/>
      <c r="M28" s="552">
        <f>N89</f>
        <v>0</v>
      </c>
      <c r="N28" s="534"/>
      <c r="O28" s="534"/>
      <c r="P28" s="534"/>
      <c r="Q28" s="147"/>
      <c r="R28" s="149"/>
    </row>
    <row r="29" spans="2:18" s="145" customFormat="1" ht="14.25" customHeight="1">
      <c r="B29" s="146"/>
      <c r="C29" s="147"/>
      <c r="D29" s="153" t="s">
        <v>112</v>
      </c>
      <c r="E29" s="147"/>
      <c r="F29" s="147"/>
      <c r="G29" s="147"/>
      <c r="H29" s="147"/>
      <c r="I29" s="147"/>
      <c r="J29" s="147"/>
      <c r="K29" s="147"/>
      <c r="L29" s="147"/>
      <c r="M29" s="552">
        <f>N94</f>
        <v>0</v>
      </c>
      <c r="N29" s="534"/>
      <c r="O29" s="534"/>
      <c r="P29" s="534"/>
      <c r="Q29" s="147"/>
      <c r="R29" s="149"/>
    </row>
    <row r="30" spans="2:18" s="145" customFormat="1" ht="6.75" customHeight="1"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9"/>
    </row>
    <row r="31" spans="2:18" s="145" customFormat="1" ht="24.75" customHeight="1">
      <c r="B31" s="146"/>
      <c r="C31" s="147"/>
      <c r="D31" s="154" t="s">
        <v>40</v>
      </c>
      <c r="E31" s="147"/>
      <c r="F31" s="147"/>
      <c r="G31" s="147"/>
      <c r="H31" s="147"/>
      <c r="I31" s="147"/>
      <c r="J31" s="147"/>
      <c r="K31" s="147"/>
      <c r="L31" s="147"/>
      <c r="M31" s="553">
        <f>ROUND(M28+M29,2)</f>
        <v>0</v>
      </c>
      <c r="N31" s="534"/>
      <c r="O31" s="534"/>
      <c r="P31" s="534"/>
      <c r="Q31" s="147"/>
      <c r="R31" s="149"/>
    </row>
    <row r="32" spans="2:18" s="145" customFormat="1" ht="6.75" customHeight="1">
      <c r="B32" s="146"/>
      <c r="C32" s="147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47"/>
      <c r="R32" s="149"/>
    </row>
    <row r="33" spans="2:18" s="145" customFormat="1" ht="14.25" customHeight="1">
      <c r="B33" s="146"/>
      <c r="C33" s="147"/>
      <c r="D33" s="155" t="s">
        <v>41</v>
      </c>
      <c r="E33" s="155" t="s">
        <v>42</v>
      </c>
      <c r="F33" s="156">
        <v>0.21</v>
      </c>
      <c r="G33" s="157" t="s">
        <v>43</v>
      </c>
      <c r="H33" s="547">
        <f>ROUND((SUM(BE94:BE95)+SUM(BE114:BE141)),2)</f>
        <v>0</v>
      </c>
      <c r="I33" s="534"/>
      <c r="J33" s="534"/>
      <c r="K33" s="147"/>
      <c r="L33" s="147"/>
      <c r="M33" s="547">
        <f>ROUND(ROUND((SUM(BE94:BE95)+SUM(BE114:BE141)),2)*F33,2)</f>
        <v>0</v>
      </c>
      <c r="N33" s="534"/>
      <c r="O33" s="534"/>
      <c r="P33" s="534"/>
      <c r="Q33" s="147"/>
      <c r="R33" s="149"/>
    </row>
    <row r="34" spans="2:18" s="145" customFormat="1" ht="14.25" customHeight="1">
      <c r="B34" s="146"/>
      <c r="C34" s="147"/>
      <c r="D34" s="147"/>
      <c r="E34" s="155" t="s">
        <v>44</v>
      </c>
      <c r="F34" s="156">
        <v>0.15</v>
      </c>
      <c r="G34" s="157" t="s">
        <v>43</v>
      </c>
      <c r="H34" s="547">
        <f>ROUND((SUM(BF94:BF95)+SUM(BF114:BF141)),2)</f>
        <v>0</v>
      </c>
      <c r="I34" s="534"/>
      <c r="J34" s="534"/>
      <c r="K34" s="147"/>
      <c r="L34" s="147"/>
      <c r="M34" s="547">
        <f>ROUND(ROUND((SUM(BF94:BF95)+SUM(BF114:BF141)),2)*F34,2)</f>
        <v>0</v>
      </c>
      <c r="N34" s="534"/>
      <c r="O34" s="534"/>
      <c r="P34" s="534"/>
      <c r="Q34" s="147"/>
      <c r="R34" s="149"/>
    </row>
    <row r="35" spans="2:18" s="145" customFormat="1" ht="14.25" customHeight="1" hidden="1">
      <c r="B35" s="146"/>
      <c r="C35" s="147"/>
      <c r="D35" s="147"/>
      <c r="E35" s="155" t="s">
        <v>45</v>
      </c>
      <c r="F35" s="156">
        <v>0.21</v>
      </c>
      <c r="G35" s="157" t="s">
        <v>43</v>
      </c>
      <c r="H35" s="547">
        <f>ROUND((SUM(BG94:BG95)+SUM(BG114:BG141)),2)</f>
        <v>0</v>
      </c>
      <c r="I35" s="534"/>
      <c r="J35" s="534"/>
      <c r="K35" s="147"/>
      <c r="L35" s="147"/>
      <c r="M35" s="547">
        <v>0</v>
      </c>
      <c r="N35" s="534"/>
      <c r="O35" s="534"/>
      <c r="P35" s="534"/>
      <c r="Q35" s="147"/>
      <c r="R35" s="149"/>
    </row>
    <row r="36" spans="2:18" s="145" customFormat="1" ht="14.25" customHeight="1" hidden="1">
      <c r="B36" s="146"/>
      <c r="C36" s="147"/>
      <c r="D36" s="147"/>
      <c r="E36" s="155" t="s">
        <v>46</v>
      </c>
      <c r="F36" s="156">
        <v>0.15</v>
      </c>
      <c r="G36" s="157" t="s">
        <v>43</v>
      </c>
      <c r="H36" s="547">
        <f>ROUND((SUM(BH94:BH95)+SUM(BH114:BH141)),2)</f>
        <v>0</v>
      </c>
      <c r="I36" s="534"/>
      <c r="J36" s="534"/>
      <c r="K36" s="147"/>
      <c r="L36" s="147"/>
      <c r="M36" s="547">
        <v>0</v>
      </c>
      <c r="N36" s="534"/>
      <c r="O36" s="534"/>
      <c r="P36" s="534"/>
      <c r="Q36" s="147"/>
      <c r="R36" s="149"/>
    </row>
    <row r="37" spans="2:18" s="145" customFormat="1" ht="14.25" customHeight="1" hidden="1">
      <c r="B37" s="146"/>
      <c r="C37" s="147"/>
      <c r="D37" s="147"/>
      <c r="E37" s="155" t="s">
        <v>47</v>
      </c>
      <c r="F37" s="156">
        <v>0</v>
      </c>
      <c r="G37" s="157" t="s">
        <v>43</v>
      </c>
      <c r="H37" s="547">
        <f>ROUND((SUM(BI94:BI95)+SUM(BI114:BI141)),2)</f>
        <v>0</v>
      </c>
      <c r="I37" s="534"/>
      <c r="J37" s="534"/>
      <c r="K37" s="147"/>
      <c r="L37" s="147"/>
      <c r="M37" s="547">
        <v>0</v>
      </c>
      <c r="N37" s="534"/>
      <c r="O37" s="534"/>
      <c r="P37" s="534"/>
      <c r="Q37" s="147"/>
      <c r="R37" s="149"/>
    </row>
    <row r="38" spans="2:18" s="145" customFormat="1" ht="6.75" customHeight="1">
      <c r="B38" s="146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9"/>
    </row>
    <row r="39" spans="2:18" s="145" customFormat="1" ht="24.75" customHeight="1">
      <c r="B39" s="1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0"/>
      <c r="K39" s="160"/>
      <c r="L39" s="548">
        <f>SUM(M31:M37)</f>
        <v>0</v>
      </c>
      <c r="M39" s="549"/>
      <c r="N39" s="549"/>
      <c r="O39" s="549"/>
      <c r="P39" s="550"/>
      <c r="Q39" s="158"/>
      <c r="R39" s="149"/>
    </row>
    <row r="40" spans="2:18" s="145" customFormat="1" ht="14.25" customHeight="1"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9"/>
    </row>
    <row r="41" spans="2:18" s="145" customFormat="1" ht="14.25" customHeight="1"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9"/>
    </row>
    <row r="42" spans="2:18" ht="13.5"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</row>
    <row r="43" spans="2:18" ht="13.5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2"/>
    </row>
    <row r="44" spans="2:18" ht="13.5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</row>
    <row r="45" spans="2:18" ht="13.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2"/>
    </row>
    <row r="46" spans="2:18" ht="13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2"/>
    </row>
    <row r="47" spans="2:18" ht="13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2"/>
    </row>
    <row r="48" spans="2:18" ht="13.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</row>
    <row r="49" spans="2:18" ht="13.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2"/>
    </row>
    <row r="50" spans="2:18" s="145" customFormat="1" ht="15">
      <c r="B50" s="146"/>
      <c r="C50" s="147"/>
      <c r="D50" s="164" t="s">
        <v>51</v>
      </c>
      <c r="E50" s="151"/>
      <c r="F50" s="151"/>
      <c r="G50" s="151"/>
      <c r="H50" s="165"/>
      <c r="I50" s="147"/>
      <c r="J50" s="164" t="s">
        <v>52</v>
      </c>
      <c r="K50" s="151"/>
      <c r="L50" s="151"/>
      <c r="M50" s="151"/>
      <c r="N50" s="151"/>
      <c r="O50" s="151"/>
      <c r="P50" s="165"/>
      <c r="Q50" s="147"/>
      <c r="R50" s="149"/>
    </row>
    <row r="51" spans="2:18" ht="13.5">
      <c r="B51" s="140"/>
      <c r="C51" s="141"/>
      <c r="D51" s="166"/>
      <c r="E51" s="141"/>
      <c r="F51" s="141"/>
      <c r="G51" s="141"/>
      <c r="H51" s="167"/>
      <c r="I51" s="141"/>
      <c r="J51" s="166"/>
      <c r="K51" s="141"/>
      <c r="L51" s="141"/>
      <c r="M51" s="141"/>
      <c r="N51" s="141"/>
      <c r="O51" s="141"/>
      <c r="P51" s="167"/>
      <c r="Q51" s="141"/>
      <c r="R51" s="142"/>
    </row>
    <row r="52" spans="2:18" ht="13.5">
      <c r="B52" s="140"/>
      <c r="C52" s="141"/>
      <c r="D52" s="166"/>
      <c r="E52" s="141"/>
      <c r="F52" s="141"/>
      <c r="G52" s="141"/>
      <c r="H52" s="167"/>
      <c r="I52" s="141"/>
      <c r="J52" s="166"/>
      <c r="K52" s="141"/>
      <c r="L52" s="141"/>
      <c r="M52" s="141"/>
      <c r="N52" s="141"/>
      <c r="O52" s="141"/>
      <c r="P52" s="167"/>
      <c r="Q52" s="141"/>
      <c r="R52" s="142"/>
    </row>
    <row r="53" spans="2:18" ht="13.5">
      <c r="B53" s="140"/>
      <c r="C53" s="141"/>
      <c r="D53" s="166"/>
      <c r="E53" s="141"/>
      <c r="F53" s="141"/>
      <c r="G53" s="141"/>
      <c r="H53" s="167"/>
      <c r="I53" s="141"/>
      <c r="J53" s="166"/>
      <c r="K53" s="141"/>
      <c r="L53" s="141"/>
      <c r="M53" s="141"/>
      <c r="N53" s="141"/>
      <c r="O53" s="141"/>
      <c r="P53" s="167"/>
      <c r="Q53" s="141"/>
      <c r="R53" s="142"/>
    </row>
    <row r="54" spans="2:18" ht="13.5">
      <c r="B54" s="140"/>
      <c r="C54" s="141"/>
      <c r="D54" s="166"/>
      <c r="E54" s="141"/>
      <c r="F54" s="141"/>
      <c r="G54" s="141"/>
      <c r="H54" s="167"/>
      <c r="I54" s="141"/>
      <c r="J54" s="166"/>
      <c r="K54" s="141"/>
      <c r="L54" s="141"/>
      <c r="M54" s="141"/>
      <c r="N54" s="141"/>
      <c r="O54" s="141"/>
      <c r="P54" s="167"/>
      <c r="Q54" s="141"/>
      <c r="R54" s="142"/>
    </row>
    <row r="55" spans="2:18" ht="13.5">
      <c r="B55" s="140"/>
      <c r="C55" s="141"/>
      <c r="D55" s="166"/>
      <c r="E55" s="141"/>
      <c r="F55" s="141"/>
      <c r="G55" s="141"/>
      <c r="H55" s="167"/>
      <c r="I55" s="141"/>
      <c r="J55" s="166"/>
      <c r="K55" s="141"/>
      <c r="L55" s="141"/>
      <c r="M55" s="141"/>
      <c r="N55" s="141"/>
      <c r="O55" s="141"/>
      <c r="P55" s="167"/>
      <c r="Q55" s="141"/>
      <c r="R55" s="142"/>
    </row>
    <row r="56" spans="2:18" ht="13.5">
      <c r="B56" s="140"/>
      <c r="C56" s="141"/>
      <c r="D56" s="166"/>
      <c r="E56" s="141"/>
      <c r="F56" s="141"/>
      <c r="G56" s="141"/>
      <c r="H56" s="167"/>
      <c r="I56" s="141"/>
      <c r="J56" s="166"/>
      <c r="K56" s="141"/>
      <c r="L56" s="141"/>
      <c r="M56" s="141"/>
      <c r="N56" s="141"/>
      <c r="O56" s="141"/>
      <c r="P56" s="167"/>
      <c r="Q56" s="141"/>
      <c r="R56" s="142"/>
    </row>
    <row r="57" spans="2:18" ht="13.5">
      <c r="B57" s="140"/>
      <c r="C57" s="141"/>
      <c r="D57" s="166"/>
      <c r="E57" s="141"/>
      <c r="F57" s="141"/>
      <c r="G57" s="141"/>
      <c r="H57" s="167"/>
      <c r="I57" s="141"/>
      <c r="J57" s="166"/>
      <c r="K57" s="141"/>
      <c r="L57" s="141"/>
      <c r="M57" s="141"/>
      <c r="N57" s="141"/>
      <c r="O57" s="141"/>
      <c r="P57" s="167"/>
      <c r="Q57" s="141"/>
      <c r="R57" s="142"/>
    </row>
    <row r="58" spans="2:18" ht="13.5">
      <c r="B58" s="140"/>
      <c r="C58" s="141"/>
      <c r="D58" s="166"/>
      <c r="E58" s="141"/>
      <c r="F58" s="141"/>
      <c r="G58" s="141"/>
      <c r="H58" s="167"/>
      <c r="I58" s="141"/>
      <c r="J58" s="166"/>
      <c r="K58" s="141"/>
      <c r="L58" s="141"/>
      <c r="M58" s="141"/>
      <c r="N58" s="141"/>
      <c r="O58" s="141"/>
      <c r="P58" s="167"/>
      <c r="Q58" s="141"/>
      <c r="R58" s="142"/>
    </row>
    <row r="59" spans="2:18" s="145" customFormat="1" ht="15">
      <c r="B59" s="146"/>
      <c r="C59" s="147"/>
      <c r="D59" s="168" t="s">
        <v>53</v>
      </c>
      <c r="E59" s="169"/>
      <c r="F59" s="169"/>
      <c r="G59" s="170" t="s">
        <v>54</v>
      </c>
      <c r="H59" s="171"/>
      <c r="I59" s="147"/>
      <c r="J59" s="168" t="s">
        <v>53</v>
      </c>
      <c r="K59" s="169"/>
      <c r="L59" s="169"/>
      <c r="M59" s="169"/>
      <c r="N59" s="170" t="s">
        <v>54</v>
      </c>
      <c r="O59" s="169"/>
      <c r="P59" s="171"/>
      <c r="Q59" s="147"/>
      <c r="R59" s="149"/>
    </row>
    <row r="60" spans="2:18" ht="13.5"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2"/>
    </row>
    <row r="61" spans="2:18" s="145" customFormat="1" ht="15">
      <c r="B61" s="146"/>
      <c r="C61" s="147"/>
      <c r="D61" s="164" t="s">
        <v>55</v>
      </c>
      <c r="E61" s="151"/>
      <c r="F61" s="151"/>
      <c r="G61" s="151"/>
      <c r="H61" s="165"/>
      <c r="I61" s="147"/>
      <c r="J61" s="164" t="s">
        <v>56</v>
      </c>
      <c r="K61" s="151"/>
      <c r="L61" s="151"/>
      <c r="M61" s="151"/>
      <c r="N61" s="151"/>
      <c r="O61" s="151"/>
      <c r="P61" s="165"/>
      <c r="Q61" s="147"/>
      <c r="R61" s="149"/>
    </row>
    <row r="62" spans="2:18" ht="13.5">
      <c r="B62" s="140"/>
      <c r="C62" s="141"/>
      <c r="D62" s="166"/>
      <c r="E62" s="141"/>
      <c r="F62" s="141"/>
      <c r="G62" s="141"/>
      <c r="H62" s="167"/>
      <c r="I62" s="141"/>
      <c r="J62" s="166"/>
      <c r="K62" s="141"/>
      <c r="L62" s="141"/>
      <c r="M62" s="141"/>
      <c r="N62" s="141"/>
      <c r="O62" s="141"/>
      <c r="P62" s="167"/>
      <c r="Q62" s="141"/>
      <c r="R62" s="142"/>
    </row>
    <row r="63" spans="2:18" ht="13.5">
      <c r="B63" s="140"/>
      <c r="C63" s="141"/>
      <c r="D63" s="166"/>
      <c r="E63" s="141"/>
      <c r="F63" s="141"/>
      <c r="G63" s="141"/>
      <c r="H63" s="167"/>
      <c r="I63" s="141"/>
      <c r="J63" s="166"/>
      <c r="K63" s="141"/>
      <c r="L63" s="141"/>
      <c r="M63" s="141"/>
      <c r="N63" s="141"/>
      <c r="O63" s="141"/>
      <c r="P63" s="167"/>
      <c r="Q63" s="141"/>
      <c r="R63" s="142"/>
    </row>
    <row r="64" spans="2:18" ht="13.5">
      <c r="B64" s="140"/>
      <c r="C64" s="141"/>
      <c r="D64" s="166"/>
      <c r="E64" s="141"/>
      <c r="F64" s="141"/>
      <c r="G64" s="141"/>
      <c r="H64" s="167"/>
      <c r="I64" s="141"/>
      <c r="J64" s="166"/>
      <c r="K64" s="141"/>
      <c r="L64" s="141"/>
      <c r="M64" s="141"/>
      <c r="N64" s="141"/>
      <c r="O64" s="141"/>
      <c r="P64" s="167"/>
      <c r="Q64" s="141"/>
      <c r="R64" s="142"/>
    </row>
    <row r="65" spans="2:18" ht="13.5">
      <c r="B65" s="140"/>
      <c r="C65" s="141"/>
      <c r="D65" s="166"/>
      <c r="E65" s="141"/>
      <c r="F65" s="141"/>
      <c r="G65" s="141"/>
      <c r="H65" s="167"/>
      <c r="I65" s="141"/>
      <c r="J65" s="166"/>
      <c r="K65" s="141"/>
      <c r="L65" s="141"/>
      <c r="M65" s="141"/>
      <c r="N65" s="141"/>
      <c r="O65" s="141"/>
      <c r="P65" s="167"/>
      <c r="Q65" s="141"/>
      <c r="R65" s="142"/>
    </row>
    <row r="66" spans="2:18" ht="13.5">
      <c r="B66" s="140"/>
      <c r="C66" s="141"/>
      <c r="D66" s="166"/>
      <c r="E66" s="141"/>
      <c r="F66" s="141"/>
      <c r="G66" s="141"/>
      <c r="H66" s="167"/>
      <c r="I66" s="141"/>
      <c r="J66" s="166"/>
      <c r="K66" s="141"/>
      <c r="L66" s="141"/>
      <c r="M66" s="141"/>
      <c r="N66" s="141"/>
      <c r="O66" s="141"/>
      <c r="P66" s="167"/>
      <c r="Q66" s="141"/>
      <c r="R66" s="142"/>
    </row>
    <row r="67" spans="2:18" ht="13.5">
      <c r="B67" s="140"/>
      <c r="C67" s="141"/>
      <c r="D67" s="166"/>
      <c r="E67" s="141"/>
      <c r="F67" s="141"/>
      <c r="G67" s="141"/>
      <c r="H67" s="167"/>
      <c r="I67" s="141"/>
      <c r="J67" s="166"/>
      <c r="K67" s="141"/>
      <c r="L67" s="141"/>
      <c r="M67" s="141"/>
      <c r="N67" s="141"/>
      <c r="O67" s="141"/>
      <c r="P67" s="167"/>
      <c r="Q67" s="141"/>
      <c r="R67" s="142"/>
    </row>
    <row r="68" spans="2:18" ht="13.5">
      <c r="B68" s="140"/>
      <c r="C68" s="141"/>
      <c r="D68" s="166"/>
      <c r="E68" s="141"/>
      <c r="F68" s="141"/>
      <c r="G68" s="141"/>
      <c r="H68" s="167"/>
      <c r="I68" s="141"/>
      <c r="J68" s="166"/>
      <c r="K68" s="141"/>
      <c r="L68" s="141"/>
      <c r="M68" s="141"/>
      <c r="N68" s="141"/>
      <c r="O68" s="141"/>
      <c r="P68" s="167"/>
      <c r="Q68" s="141"/>
      <c r="R68" s="142"/>
    </row>
    <row r="69" spans="2:18" ht="13.5">
      <c r="B69" s="140"/>
      <c r="C69" s="141"/>
      <c r="D69" s="166"/>
      <c r="E69" s="141"/>
      <c r="F69" s="141"/>
      <c r="G69" s="141"/>
      <c r="H69" s="167"/>
      <c r="I69" s="141"/>
      <c r="J69" s="166"/>
      <c r="K69" s="141"/>
      <c r="L69" s="141"/>
      <c r="M69" s="141"/>
      <c r="N69" s="141"/>
      <c r="O69" s="141"/>
      <c r="P69" s="167"/>
      <c r="Q69" s="141"/>
      <c r="R69" s="142"/>
    </row>
    <row r="70" spans="2:18" s="145" customFormat="1" ht="15">
      <c r="B70" s="146"/>
      <c r="C70" s="147"/>
      <c r="D70" s="168" t="s">
        <v>53</v>
      </c>
      <c r="E70" s="169"/>
      <c r="F70" s="169"/>
      <c r="G70" s="170" t="s">
        <v>54</v>
      </c>
      <c r="H70" s="171"/>
      <c r="I70" s="147"/>
      <c r="J70" s="168" t="s">
        <v>53</v>
      </c>
      <c r="K70" s="169"/>
      <c r="L70" s="169"/>
      <c r="M70" s="169"/>
      <c r="N70" s="170" t="s">
        <v>54</v>
      </c>
      <c r="O70" s="169"/>
      <c r="P70" s="171"/>
      <c r="Q70" s="147"/>
      <c r="R70" s="149"/>
    </row>
    <row r="71" spans="2:18" s="145" customFormat="1" ht="14.25" customHeight="1">
      <c r="B71" s="172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4"/>
    </row>
    <row r="75" spans="2:18" s="145" customFormat="1" ht="6.75" customHeight="1">
      <c r="B75" s="175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7"/>
    </row>
    <row r="76" spans="2:18" s="145" customFormat="1" ht="36.75" customHeight="1">
      <c r="B76" s="146"/>
      <c r="C76" s="533" t="s">
        <v>113</v>
      </c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149"/>
    </row>
    <row r="77" spans="2:18" s="145" customFormat="1" ht="6.75" customHeight="1"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9"/>
    </row>
    <row r="78" spans="2:18" s="145" customFormat="1" ht="30" customHeight="1">
      <c r="B78" s="146"/>
      <c r="C78" s="144" t="s">
        <v>15</v>
      </c>
      <c r="D78" s="147"/>
      <c r="E78" s="147"/>
      <c r="F78" s="535" t="str">
        <f>F6</f>
        <v>PARKOVIŠTĚ OA U BUDOVY B, KZ a.s. - NEMOCNICE MOST, o.z.</v>
      </c>
      <c r="G78" s="534"/>
      <c r="H78" s="534"/>
      <c r="I78" s="534"/>
      <c r="J78" s="534"/>
      <c r="K78" s="534"/>
      <c r="L78" s="534"/>
      <c r="M78" s="534"/>
      <c r="N78" s="534"/>
      <c r="O78" s="534"/>
      <c r="P78" s="534"/>
      <c r="Q78" s="147"/>
      <c r="R78" s="149"/>
    </row>
    <row r="79" spans="2:18" ht="30" customHeight="1">
      <c r="B79" s="140"/>
      <c r="C79" s="144" t="s">
        <v>109</v>
      </c>
      <c r="D79" s="141"/>
      <c r="E79" s="141"/>
      <c r="F79" s="535" t="s">
        <v>796</v>
      </c>
      <c r="G79" s="555"/>
      <c r="H79" s="555"/>
      <c r="I79" s="555"/>
      <c r="J79" s="555"/>
      <c r="K79" s="555"/>
      <c r="L79" s="555"/>
      <c r="M79" s="555"/>
      <c r="N79" s="555"/>
      <c r="O79" s="555"/>
      <c r="P79" s="555"/>
      <c r="Q79" s="141"/>
      <c r="R79" s="142"/>
    </row>
    <row r="80" spans="2:18" s="145" customFormat="1" ht="36.75" customHeight="1">
      <c r="B80" s="146"/>
      <c r="C80" s="178" t="s">
        <v>797</v>
      </c>
      <c r="D80" s="147"/>
      <c r="E80" s="147"/>
      <c r="F80" s="536" t="str">
        <f>F8</f>
        <v>801.2 - ROK 1. - 3. NÁSLEDNÁ PÉČE O VÝSADBU</v>
      </c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147"/>
      <c r="R80" s="149"/>
    </row>
    <row r="81" spans="2:18" s="145" customFormat="1" ht="6.75" customHeight="1"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9"/>
    </row>
    <row r="82" spans="2:18" s="145" customFormat="1" ht="18" customHeight="1">
      <c r="B82" s="146"/>
      <c r="C82" s="144" t="s">
        <v>21</v>
      </c>
      <c r="D82" s="147"/>
      <c r="E82" s="147"/>
      <c r="F82" s="150" t="str">
        <f>F10</f>
        <v> </v>
      </c>
      <c r="G82" s="147"/>
      <c r="H82" s="147"/>
      <c r="I82" s="147"/>
      <c r="J82" s="147"/>
      <c r="K82" s="144" t="s">
        <v>23</v>
      </c>
      <c r="L82" s="147"/>
      <c r="M82" s="537" t="str">
        <f>IF(O10="","",O10)</f>
        <v>12.4.2016</v>
      </c>
      <c r="N82" s="534"/>
      <c r="O82" s="534"/>
      <c r="P82" s="534"/>
      <c r="Q82" s="147"/>
      <c r="R82" s="149"/>
    </row>
    <row r="83" spans="2:18" s="145" customFormat="1" ht="6.75" customHeight="1">
      <c r="B83" s="146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9"/>
    </row>
    <row r="84" spans="2:18" s="145" customFormat="1" ht="15">
      <c r="B84" s="146"/>
      <c r="C84" s="144" t="s">
        <v>27</v>
      </c>
      <c r="D84" s="147"/>
      <c r="E84" s="147"/>
      <c r="F84" s="150" t="str">
        <f>E13</f>
        <v>KRAJSKÁ ZDRAVOTNÍ a.s. ÚL</v>
      </c>
      <c r="G84" s="147"/>
      <c r="H84" s="147"/>
      <c r="I84" s="147"/>
      <c r="J84" s="147"/>
      <c r="K84" s="144" t="s">
        <v>32</v>
      </c>
      <c r="L84" s="147"/>
      <c r="M84" s="538" t="str">
        <f>E19</f>
        <v> </v>
      </c>
      <c r="N84" s="534"/>
      <c r="O84" s="534"/>
      <c r="P84" s="534"/>
      <c r="Q84" s="534"/>
      <c r="R84" s="149"/>
    </row>
    <row r="85" spans="2:18" s="145" customFormat="1" ht="14.25" customHeight="1">
      <c r="B85" s="146"/>
      <c r="C85" s="144" t="s">
        <v>31</v>
      </c>
      <c r="D85" s="147"/>
      <c r="E85" s="147"/>
      <c r="F85" s="150" t="str">
        <f>IF(E16="","",E16)</f>
        <v> </v>
      </c>
      <c r="G85" s="147"/>
      <c r="H85" s="147"/>
      <c r="I85" s="147"/>
      <c r="J85" s="147"/>
      <c r="K85" s="144" t="s">
        <v>34</v>
      </c>
      <c r="L85" s="147"/>
      <c r="M85" s="538" t="str">
        <f>E22</f>
        <v>ARTECH, spol. s r.o.</v>
      </c>
      <c r="N85" s="534"/>
      <c r="O85" s="534"/>
      <c r="P85" s="534"/>
      <c r="Q85" s="534"/>
      <c r="R85" s="149"/>
    </row>
    <row r="86" spans="2:18" s="145" customFormat="1" ht="9.75" customHeight="1">
      <c r="B86" s="146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9"/>
    </row>
    <row r="87" spans="2:18" s="145" customFormat="1" ht="29.25" customHeight="1">
      <c r="B87" s="146"/>
      <c r="C87" s="545" t="s">
        <v>114</v>
      </c>
      <c r="D87" s="544"/>
      <c r="E87" s="544"/>
      <c r="F87" s="544"/>
      <c r="G87" s="544"/>
      <c r="H87" s="158"/>
      <c r="I87" s="158"/>
      <c r="J87" s="158"/>
      <c r="K87" s="158"/>
      <c r="L87" s="158"/>
      <c r="M87" s="158"/>
      <c r="N87" s="545" t="s">
        <v>115</v>
      </c>
      <c r="O87" s="534"/>
      <c r="P87" s="534"/>
      <c r="Q87" s="534"/>
      <c r="R87" s="149"/>
    </row>
    <row r="88" spans="2:18" s="145" customFormat="1" ht="9.75" customHeight="1">
      <c r="B88" s="146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9"/>
    </row>
    <row r="89" spans="2:47" s="145" customFormat="1" ht="29.25" customHeight="1">
      <c r="B89" s="146"/>
      <c r="C89" s="180" t="s">
        <v>116</v>
      </c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546">
        <f>N114</f>
        <v>0</v>
      </c>
      <c r="O89" s="534"/>
      <c r="P89" s="534"/>
      <c r="Q89" s="534"/>
      <c r="R89" s="149"/>
      <c r="AU89" s="136" t="s">
        <v>117</v>
      </c>
    </row>
    <row r="90" spans="2:18" s="186" customFormat="1" ht="24.75" customHeight="1">
      <c r="B90" s="181"/>
      <c r="C90" s="182"/>
      <c r="D90" s="183" t="s">
        <v>160</v>
      </c>
      <c r="E90" s="182"/>
      <c r="F90" s="182"/>
      <c r="G90" s="182"/>
      <c r="H90" s="182"/>
      <c r="I90" s="182"/>
      <c r="J90" s="182"/>
      <c r="K90" s="182"/>
      <c r="L90" s="182"/>
      <c r="M90" s="182"/>
      <c r="N90" s="526">
        <f>N115</f>
        <v>0</v>
      </c>
      <c r="O90" s="539"/>
      <c r="P90" s="539"/>
      <c r="Q90" s="539"/>
      <c r="R90" s="185"/>
    </row>
    <row r="91" spans="2:18" s="192" customFormat="1" ht="19.5" customHeight="1">
      <c r="B91" s="187"/>
      <c r="C91" s="188"/>
      <c r="D91" s="189" t="s">
        <v>161</v>
      </c>
      <c r="E91" s="188"/>
      <c r="F91" s="188"/>
      <c r="G91" s="188"/>
      <c r="H91" s="188"/>
      <c r="I91" s="188"/>
      <c r="J91" s="188"/>
      <c r="K91" s="188"/>
      <c r="L91" s="188"/>
      <c r="M91" s="188"/>
      <c r="N91" s="540">
        <f>N116</f>
        <v>0</v>
      </c>
      <c r="O91" s="541"/>
      <c r="P91" s="541"/>
      <c r="Q91" s="541"/>
      <c r="R91" s="191"/>
    </row>
    <row r="92" spans="2:18" s="192" customFormat="1" ht="19.5" customHeight="1">
      <c r="B92" s="187"/>
      <c r="C92" s="188"/>
      <c r="D92" s="189" t="s">
        <v>169</v>
      </c>
      <c r="E92" s="188"/>
      <c r="F92" s="188"/>
      <c r="G92" s="188"/>
      <c r="H92" s="188"/>
      <c r="I92" s="188"/>
      <c r="J92" s="188"/>
      <c r="K92" s="188"/>
      <c r="L92" s="188"/>
      <c r="M92" s="188"/>
      <c r="N92" s="540">
        <f>N140</f>
        <v>0</v>
      </c>
      <c r="O92" s="541"/>
      <c r="P92" s="541"/>
      <c r="Q92" s="541"/>
      <c r="R92" s="191"/>
    </row>
    <row r="93" spans="2:18" s="145" customFormat="1" ht="21.75" customHeight="1"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9"/>
    </row>
    <row r="94" spans="2:21" s="145" customFormat="1" ht="29.25" customHeight="1">
      <c r="B94" s="146"/>
      <c r="C94" s="180" t="s">
        <v>122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542">
        <v>0</v>
      </c>
      <c r="O94" s="534"/>
      <c r="P94" s="534"/>
      <c r="Q94" s="534"/>
      <c r="R94" s="149"/>
      <c r="T94" s="193"/>
      <c r="U94" s="194" t="s">
        <v>41</v>
      </c>
    </row>
    <row r="95" spans="2:18" s="145" customFormat="1" ht="18" customHeight="1">
      <c r="B95" s="146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9"/>
    </row>
    <row r="96" spans="2:18" s="145" customFormat="1" ht="29.25" customHeight="1">
      <c r="B96" s="146"/>
      <c r="C96" s="195" t="s">
        <v>106</v>
      </c>
      <c r="D96" s="158"/>
      <c r="E96" s="158"/>
      <c r="F96" s="158"/>
      <c r="G96" s="158"/>
      <c r="H96" s="158"/>
      <c r="I96" s="158"/>
      <c r="J96" s="158"/>
      <c r="K96" s="158"/>
      <c r="L96" s="543">
        <f>ROUND(SUM(N89+N94),2)</f>
        <v>0</v>
      </c>
      <c r="M96" s="544"/>
      <c r="N96" s="544"/>
      <c r="O96" s="544"/>
      <c r="P96" s="544"/>
      <c r="Q96" s="544"/>
      <c r="R96" s="149"/>
    </row>
    <row r="97" spans="2:18" s="145" customFormat="1" ht="6.75" customHeight="1"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4"/>
    </row>
    <row r="101" spans="2:18" s="145" customFormat="1" ht="6.75" customHeight="1">
      <c r="B101" s="175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7"/>
    </row>
    <row r="102" spans="2:18" s="145" customFormat="1" ht="36.75" customHeight="1">
      <c r="B102" s="146"/>
      <c r="C102" s="533" t="s">
        <v>123</v>
      </c>
      <c r="D102" s="534"/>
      <c r="E102" s="534"/>
      <c r="F102" s="534"/>
      <c r="G102" s="534"/>
      <c r="H102" s="534"/>
      <c r="I102" s="534"/>
      <c r="J102" s="534"/>
      <c r="K102" s="534"/>
      <c r="L102" s="534"/>
      <c r="M102" s="534"/>
      <c r="N102" s="534"/>
      <c r="O102" s="534"/>
      <c r="P102" s="534"/>
      <c r="Q102" s="534"/>
      <c r="R102" s="149"/>
    </row>
    <row r="103" spans="2:18" s="145" customFormat="1" ht="6.75" customHeight="1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9"/>
    </row>
    <row r="104" spans="2:18" s="145" customFormat="1" ht="30" customHeight="1">
      <c r="B104" s="146"/>
      <c r="C104" s="144" t="s">
        <v>15</v>
      </c>
      <c r="D104" s="147"/>
      <c r="E104" s="147"/>
      <c r="F104" s="535" t="str">
        <f>F6</f>
        <v>PARKOVIŠTĚ OA U BUDOVY B, KZ a.s. - NEMOCNICE MOST, o.z.</v>
      </c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147"/>
      <c r="R104" s="149"/>
    </row>
    <row r="105" spans="2:18" ht="30" customHeight="1">
      <c r="B105" s="140"/>
      <c r="C105" s="144" t="s">
        <v>109</v>
      </c>
      <c r="D105" s="141"/>
      <c r="E105" s="141"/>
      <c r="F105" s="535" t="s">
        <v>796</v>
      </c>
      <c r="G105" s="555"/>
      <c r="H105" s="555"/>
      <c r="I105" s="555"/>
      <c r="J105" s="555"/>
      <c r="K105" s="555"/>
      <c r="L105" s="555"/>
      <c r="M105" s="555"/>
      <c r="N105" s="555"/>
      <c r="O105" s="555"/>
      <c r="P105" s="555"/>
      <c r="Q105" s="141"/>
      <c r="R105" s="142"/>
    </row>
    <row r="106" spans="2:18" s="145" customFormat="1" ht="36.75" customHeight="1">
      <c r="B106" s="146"/>
      <c r="C106" s="178" t="s">
        <v>797</v>
      </c>
      <c r="D106" s="147"/>
      <c r="E106" s="147"/>
      <c r="F106" s="536" t="str">
        <f>F8</f>
        <v>801.2 - ROK 1. - 3. NÁSLEDNÁ PÉČE O VÝSADBU</v>
      </c>
      <c r="G106" s="534"/>
      <c r="H106" s="534"/>
      <c r="I106" s="534"/>
      <c r="J106" s="534"/>
      <c r="K106" s="534"/>
      <c r="L106" s="534"/>
      <c r="M106" s="534"/>
      <c r="N106" s="534"/>
      <c r="O106" s="534"/>
      <c r="P106" s="534"/>
      <c r="Q106" s="147"/>
      <c r="R106" s="149"/>
    </row>
    <row r="107" spans="2:18" s="145" customFormat="1" ht="6.75" customHeight="1"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9"/>
    </row>
    <row r="108" spans="2:18" s="145" customFormat="1" ht="18" customHeight="1">
      <c r="B108" s="146"/>
      <c r="C108" s="144" t="s">
        <v>21</v>
      </c>
      <c r="D108" s="147"/>
      <c r="E108" s="147"/>
      <c r="F108" s="150" t="str">
        <f>F10</f>
        <v> </v>
      </c>
      <c r="G108" s="147"/>
      <c r="H108" s="147"/>
      <c r="I108" s="147"/>
      <c r="J108" s="147"/>
      <c r="K108" s="144" t="s">
        <v>23</v>
      </c>
      <c r="L108" s="147"/>
      <c r="M108" s="537" t="str">
        <f>IF(O10="","",O10)</f>
        <v>12.4.2016</v>
      </c>
      <c r="N108" s="534"/>
      <c r="O108" s="534"/>
      <c r="P108" s="534"/>
      <c r="Q108" s="147"/>
      <c r="R108" s="149"/>
    </row>
    <row r="109" spans="2:18" s="145" customFormat="1" ht="6.75" customHeight="1"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9"/>
    </row>
    <row r="110" spans="2:18" s="145" customFormat="1" ht="15">
      <c r="B110" s="146"/>
      <c r="C110" s="144" t="s">
        <v>27</v>
      </c>
      <c r="D110" s="147"/>
      <c r="E110" s="147"/>
      <c r="F110" s="150" t="str">
        <f>E13</f>
        <v>KRAJSKÁ ZDRAVOTNÍ a.s. ÚL</v>
      </c>
      <c r="G110" s="147"/>
      <c r="H110" s="147"/>
      <c r="I110" s="147"/>
      <c r="J110" s="147"/>
      <c r="K110" s="144" t="s">
        <v>32</v>
      </c>
      <c r="L110" s="147"/>
      <c r="M110" s="538" t="str">
        <f>E19</f>
        <v> </v>
      </c>
      <c r="N110" s="534"/>
      <c r="O110" s="534"/>
      <c r="P110" s="534"/>
      <c r="Q110" s="534"/>
      <c r="R110" s="149"/>
    </row>
    <row r="111" spans="2:18" s="145" customFormat="1" ht="14.25" customHeight="1">
      <c r="B111" s="146"/>
      <c r="C111" s="144" t="s">
        <v>31</v>
      </c>
      <c r="D111" s="147"/>
      <c r="E111" s="147"/>
      <c r="F111" s="150" t="str">
        <f>IF(E16="","",E16)</f>
        <v> </v>
      </c>
      <c r="G111" s="147"/>
      <c r="H111" s="147"/>
      <c r="I111" s="147"/>
      <c r="J111" s="147"/>
      <c r="K111" s="144" t="s">
        <v>34</v>
      </c>
      <c r="L111" s="147"/>
      <c r="M111" s="538" t="str">
        <f>E22</f>
        <v>ARTECH, spol. s r.o.</v>
      </c>
      <c r="N111" s="534"/>
      <c r="O111" s="534"/>
      <c r="P111" s="534"/>
      <c r="Q111" s="534"/>
      <c r="R111" s="149"/>
    </row>
    <row r="112" spans="2:18" s="145" customFormat="1" ht="9.75" customHeight="1">
      <c r="B112" s="146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9"/>
    </row>
    <row r="113" spans="2:27" s="201" customFormat="1" ht="29.25" customHeight="1">
      <c r="B113" s="196"/>
      <c r="C113" s="197" t="s">
        <v>124</v>
      </c>
      <c r="D113" s="198" t="s">
        <v>125</v>
      </c>
      <c r="E113" s="198" t="s">
        <v>59</v>
      </c>
      <c r="F113" s="518" t="s">
        <v>126</v>
      </c>
      <c r="G113" s="519"/>
      <c r="H113" s="519"/>
      <c r="I113" s="519"/>
      <c r="J113" s="198" t="s">
        <v>127</v>
      </c>
      <c r="K113" s="198" t="s">
        <v>128</v>
      </c>
      <c r="L113" s="520" t="s">
        <v>129</v>
      </c>
      <c r="M113" s="519"/>
      <c r="N113" s="518" t="s">
        <v>115</v>
      </c>
      <c r="O113" s="519"/>
      <c r="P113" s="519"/>
      <c r="Q113" s="532"/>
      <c r="R113" s="200"/>
      <c r="T113" s="202" t="s">
        <v>130</v>
      </c>
      <c r="U113" s="203" t="s">
        <v>41</v>
      </c>
      <c r="V113" s="203" t="s">
        <v>131</v>
      </c>
      <c r="W113" s="203" t="s">
        <v>132</v>
      </c>
      <c r="X113" s="203" t="s">
        <v>133</v>
      </c>
      <c r="Y113" s="203" t="s">
        <v>134</v>
      </c>
      <c r="Z113" s="203" t="s">
        <v>135</v>
      </c>
      <c r="AA113" s="204" t="s">
        <v>136</v>
      </c>
    </row>
    <row r="114" spans="2:63" s="145" customFormat="1" ht="29.25" customHeight="1">
      <c r="B114" s="146"/>
      <c r="C114" s="205" t="s">
        <v>111</v>
      </c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523">
        <f>BK114</f>
        <v>0</v>
      </c>
      <c r="O114" s="524"/>
      <c r="P114" s="524"/>
      <c r="Q114" s="524"/>
      <c r="R114" s="149"/>
      <c r="T114" s="206"/>
      <c r="U114" s="151"/>
      <c r="V114" s="151"/>
      <c r="W114" s="207">
        <f>W115</f>
        <v>69.896767</v>
      </c>
      <c r="X114" s="151"/>
      <c r="Y114" s="207">
        <f>Y115</f>
        <v>0.00908</v>
      </c>
      <c r="Z114" s="151"/>
      <c r="AA114" s="208">
        <f>AA115</f>
        <v>0</v>
      </c>
      <c r="AT114" s="136" t="s">
        <v>76</v>
      </c>
      <c r="AU114" s="136" t="s">
        <v>117</v>
      </c>
      <c r="BK114" s="209">
        <f>BK115</f>
        <v>0</v>
      </c>
    </row>
    <row r="115" spans="2:63" s="214" customFormat="1" ht="36.75" customHeight="1">
      <c r="B115" s="210"/>
      <c r="C115" s="211"/>
      <c r="D115" s="212" t="s">
        <v>160</v>
      </c>
      <c r="E115" s="212"/>
      <c r="F115" s="212"/>
      <c r="G115" s="212"/>
      <c r="H115" s="212"/>
      <c r="I115" s="212"/>
      <c r="J115" s="212"/>
      <c r="K115" s="212"/>
      <c r="L115" s="212"/>
      <c r="M115" s="212"/>
      <c r="N115" s="525">
        <f>BK115</f>
        <v>0</v>
      </c>
      <c r="O115" s="526"/>
      <c r="P115" s="526"/>
      <c r="Q115" s="526"/>
      <c r="R115" s="213"/>
      <c r="T115" s="215"/>
      <c r="U115" s="211"/>
      <c r="V115" s="211"/>
      <c r="W115" s="216">
        <f>W116+W140</f>
        <v>69.896767</v>
      </c>
      <c r="X115" s="211"/>
      <c r="Y115" s="216">
        <f>Y116+Y140</f>
        <v>0.00908</v>
      </c>
      <c r="Z115" s="211"/>
      <c r="AA115" s="217">
        <f>AA116+AA140</f>
        <v>0</v>
      </c>
      <c r="AR115" s="218" t="s">
        <v>20</v>
      </c>
      <c r="AT115" s="219" t="s">
        <v>76</v>
      </c>
      <c r="AU115" s="219" t="s">
        <v>77</v>
      </c>
      <c r="AY115" s="218" t="s">
        <v>138</v>
      </c>
      <c r="BK115" s="220">
        <f>BK116+BK140</f>
        <v>0</v>
      </c>
    </row>
    <row r="116" spans="2:63" s="214" customFormat="1" ht="19.5" customHeight="1">
      <c r="B116" s="210"/>
      <c r="C116" s="211"/>
      <c r="D116" s="221" t="s">
        <v>161</v>
      </c>
      <c r="E116" s="221"/>
      <c r="F116" s="221"/>
      <c r="G116" s="221"/>
      <c r="H116" s="221"/>
      <c r="I116" s="221"/>
      <c r="J116" s="221"/>
      <c r="K116" s="221"/>
      <c r="L116" s="221"/>
      <c r="M116" s="221"/>
      <c r="N116" s="527">
        <f>BK116</f>
        <v>0</v>
      </c>
      <c r="O116" s="528"/>
      <c r="P116" s="528"/>
      <c r="Q116" s="528"/>
      <c r="R116" s="213"/>
      <c r="T116" s="215"/>
      <c r="U116" s="211"/>
      <c r="V116" s="211"/>
      <c r="W116" s="216">
        <f>SUM(W117:W139)</f>
        <v>69.8386</v>
      </c>
      <c r="X116" s="211"/>
      <c r="Y116" s="216">
        <f>SUM(Y117:Y139)</f>
        <v>0.00908</v>
      </c>
      <c r="Z116" s="211"/>
      <c r="AA116" s="217">
        <f>SUM(AA117:AA139)</f>
        <v>0</v>
      </c>
      <c r="AR116" s="218" t="s">
        <v>20</v>
      </c>
      <c r="AT116" s="219" t="s">
        <v>76</v>
      </c>
      <c r="AU116" s="219" t="s">
        <v>20</v>
      </c>
      <c r="AY116" s="218" t="s">
        <v>138</v>
      </c>
      <c r="BK116" s="220">
        <f>SUM(BK117:BK139)</f>
        <v>0</v>
      </c>
    </row>
    <row r="117" spans="2:65" s="145" customFormat="1" ht="28.5" customHeight="1">
      <c r="B117" s="146"/>
      <c r="C117" s="222" t="s">
        <v>20</v>
      </c>
      <c r="D117" s="222" t="s">
        <v>139</v>
      </c>
      <c r="E117" s="223" t="s">
        <v>828</v>
      </c>
      <c r="F117" s="531" t="s">
        <v>829</v>
      </c>
      <c r="G117" s="517"/>
      <c r="H117" s="517"/>
      <c r="I117" s="517"/>
      <c r="J117" s="225" t="s">
        <v>427</v>
      </c>
      <c r="K117" s="226">
        <v>4</v>
      </c>
      <c r="L117" s="514"/>
      <c r="M117" s="515"/>
      <c r="N117" s="516">
        <f>ROUND(L117*K117,2)</f>
        <v>0</v>
      </c>
      <c r="O117" s="517"/>
      <c r="P117" s="517"/>
      <c r="Q117" s="517"/>
      <c r="R117" s="149"/>
      <c r="T117" s="227" t="s">
        <v>3</v>
      </c>
      <c r="U117" s="228" t="s">
        <v>42</v>
      </c>
      <c r="V117" s="229">
        <v>0.259</v>
      </c>
      <c r="W117" s="229">
        <f>V117*K117</f>
        <v>1.036</v>
      </c>
      <c r="X117" s="229">
        <v>6E-05</v>
      </c>
      <c r="Y117" s="229">
        <f>X117*K117</f>
        <v>0.00024</v>
      </c>
      <c r="Z117" s="229">
        <v>0</v>
      </c>
      <c r="AA117" s="230">
        <f>Z117*K117</f>
        <v>0</v>
      </c>
      <c r="AR117" s="136" t="s">
        <v>158</v>
      </c>
      <c r="AT117" s="136" t="s">
        <v>139</v>
      </c>
      <c r="AU117" s="136" t="s">
        <v>98</v>
      </c>
      <c r="AY117" s="136" t="s">
        <v>138</v>
      </c>
      <c r="BE117" s="231">
        <f>IF(U117="základní",N117,0)</f>
        <v>0</v>
      </c>
      <c r="BF117" s="231">
        <f>IF(U117="snížená",N117,0)</f>
        <v>0</v>
      </c>
      <c r="BG117" s="231">
        <f>IF(U117="zákl. přenesená",N117,0)</f>
        <v>0</v>
      </c>
      <c r="BH117" s="231">
        <f>IF(U117="sníž. přenesená",N117,0)</f>
        <v>0</v>
      </c>
      <c r="BI117" s="231">
        <f>IF(U117="nulová",N117,0)</f>
        <v>0</v>
      </c>
      <c r="BJ117" s="136" t="s">
        <v>20</v>
      </c>
      <c r="BK117" s="231">
        <f>ROUND(L117*K117,2)</f>
        <v>0</v>
      </c>
      <c r="BL117" s="136" t="s">
        <v>158</v>
      </c>
      <c r="BM117" s="136" t="s">
        <v>861</v>
      </c>
    </row>
    <row r="118" spans="2:65" s="145" customFormat="1" ht="28.5" customHeight="1">
      <c r="B118" s="146"/>
      <c r="C118" s="261" t="s">
        <v>98</v>
      </c>
      <c r="D118" s="261" t="s">
        <v>277</v>
      </c>
      <c r="E118" s="262" t="s">
        <v>831</v>
      </c>
      <c r="F118" s="561" t="s">
        <v>832</v>
      </c>
      <c r="G118" s="562"/>
      <c r="H118" s="562"/>
      <c r="I118" s="562"/>
      <c r="J118" s="263" t="s">
        <v>553</v>
      </c>
      <c r="K118" s="264">
        <v>1</v>
      </c>
      <c r="L118" s="563"/>
      <c r="M118" s="564"/>
      <c r="N118" s="560">
        <f>ROUND(L118*K118,2)</f>
        <v>0</v>
      </c>
      <c r="O118" s="517"/>
      <c r="P118" s="517"/>
      <c r="Q118" s="517"/>
      <c r="R118" s="149"/>
      <c r="T118" s="227" t="s">
        <v>3</v>
      </c>
      <c r="U118" s="228" t="s">
        <v>42</v>
      </c>
      <c r="V118" s="229">
        <v>0</v>
      </c>
      <c r="W118" s="229">
        <f>V118*K118</f>
        <v>0</v>
      </c>
      <c r="X118" s="229">
        <v>0</v>
      </c>
      <c r="Y118" s="229">
        <f>X118*K118</f>
        <v>0</v>
      </c>
      <c r="Z118" s="229">
        <v>0</v>
      </c>
      <c r="AA118" s="230">
        <f>Z118*K118</f>
        <v>0</v>
      </c>
      <c r="AR118" s="136" t="s">
        <v>209</v>
      </c>
      <c r="AT118" s="136" t="s">
        <v>277</v>
      </c>
      <c r="AU118" s="136" t="s">
        <v>98</v>
      </c>
      <c r="AY118" s="136" t="s">
        <v>138</v>
      </c>
      <c r="BE118" s="231">
        <f>IF(U118="základní",N118,0)</f>
        <v>0</v>
      </c>
      <c r="BF118" s="231">
        <f>IF(U118="snížená",N118,0)</f>
        <v>0</v>
      </c>
      <c r="BG118" s="231">
        <f>IF(U118="zákl. přenesená",N118,0)</f>
        <v>0</v>
      </c>
      <c r="BH118" s="231">
        <f>IF(U118="sníž. přenesená",N118,0)</f>
        <v>0</v>
      </c>
      <c r="BI118" s="231">
        <f>IF(U118="nulová",N118,0)</f>
        <v>0</v>
      </c>
      <c r="BJ118" s="136" t="s">
        <v>20</v>
      </c>
      <c r="BK118" s="231">
        <f>ROUND(L118*K118,2)</f>
        <v>0</v>
      </c>
      <c r="BL118" s="136" t="s">
        <v>158</v>
      </c>
      <c r="BM118" s="136" t="s">
        <v>862</v>
      </c>
    </row>
    <row r="119" spans="2:65" s="145" customFormat="1" ht="28.5" customHeight="1">
      <c r="B119" s="146"/>
      <c r="C119" s="222" t="s">
        <v>148</v>
      </c>
      <c r="D119" s="222" t="s">
        <v>139</v>
      </c>
      <c r="E119" s="223" t="s">
        <v>834</v>
      </c>
      <c r="F119" s="531" t="s">
        <v>835</v>
      </c>
      <c r="G119" s="517"/>
      <c r="H119" s="517"/>
      <c r="I119" s="517"/>
      <c r="J119" s="225" t="s">
        <v>427</v>
      </c>
      <c r="K119" s="226">
        <v>4</v>
      </c>
      <c r="L119" s="514"/>
      <c r="M119" s="515"/>
      <c r="N119" s="516">
        <f>ROUND(L119*K119,2)</f>
        <v>0</v>
      </c>
      <c r="O119" s="517"/>
      <c r="P119" s="517"/>
      <c r="Q119" s="517"/>
      <c r="R119" s="149"/>
      <c r="T119" s="227" t="s">
        <v>3</v>
      </c>
      <c r="U119" s="228" t="s">
        <v>42</v>
      </c>
      <c r="V119" s="229">
        <v>0.87</v>
      </c>
      <c r="W119" s="229">
        <f>V119*K119</f>
        <v>3.48</v>
      </c>
      <c r="X119" s="229">
        <v>6E-05</v>
      </c>
      <c r="Y119" s="229">
        <f>X119*K119</f>
        <v>0.00024</v>
      </c>
      <c r="Z119" s="229">
        <v>0</v>
      </c>
      <c r="AA119" s="230">
        <f>Z119*K119</f>
        <v>0</v>
      </c>
      <c r="AR119" s="136" t="s">
        <v>158</v>
      </c>
      <c r="AT119" s="136" t="s">
        <v>139</v>
      </c>
      <c r="AU119" s="136" t="s">
        <v>98</v>
      </c>
      <c r="AY119" s="136" t="s">
        <v>138</v>
      </c>
      <c r="BE119" s="231">
        <f>IF(U119="základní",N119,0)</f>
        <v>0</v>
      </c>
      <c r="BF119" s="231">
        <f>IF(U119="snížená",N119,0)</f>
        <v>0</v>
      </c>
      <c r="BG119" s="231">
        <f>IF(U119="zákl. přenesená",N119,0)</f>
        <v>0</v>
      </c>
      <c r="BH119" s="231">
        <f>IF(U119="sníž. přenesená",N119,0)</f>
        <v>0</v>
      </c>
      <c r="BI119" s="231">
        <f>IF(U119="nulová",N119,0)</f>
        <v>0</v>
      </c>
      <c r="BJ119" s="136" t="s">
        <v>20</v>
      </c>
      <c r="BK119" s="231">
        <f>ROUND(L119*K119,2)</f>
        <v>0</v>
      </c>
      <c r="BL119" s="136" t="s">
        <v>158</v>
      </c>
      <c r="BM119" s="136" t="s">
        <v>863</v>
      </c>
    </row>
    <row r="120" spans="2:51" s="237" customFormat="1" ht="20.25" customHeight="1">
      <c r="B120" s="232"/>
      <c r="C120" s="233"/>
      <c r="D120" s="233"/>
      <c r="E120" s="234" t="s">
        <v>3</v>
      </c>
      <c r="F120" s="509" t="s">
        <v>864</v>
      </c>
      <c r="G120" s="510"/>
      <c r="H120" s="510"/>
      <c r="I120" s="510"/>
      <c r="J120" s="233"/>
      <c r="K120" s="234" t="s">
        <v>3</v>
      </c>
      <c r="L120" s="233"/>
      <c r="M120" s="233"/>
      <c r="N120" s="233"/>
      <c r="O120" s="233"/>
      <c r="P120" s="233"/>
      <c r="Q120" s="233"/>
      <c r="R120" s="236"/>
      <c r="T120" s="238"/>
      <c r="U120" s="233"/>
      <c r="V120" s="233"/>
      <c r="W120" s="233"/>
      <c r="X120" s="233"/>
      <c r="Y120" s="233"/>
      <c r="Z120" s="233"/>
      <c r="AA120" s="239"/>
      <c r="AT120" s="240" t="s">
        <v>153</v>
      </c>
      <c r="AU120" s="240" t="s">
        <v>98</v>
      </c>
      <c r="AV120" s="237" t="s">
        <v>20</v>
      </c>
      <c r="AW120" s="237" t="s">
        <v>33</v>
      </c>
      <c r="AX120" s="237" t="s">
        <v>77</v>
      </c>
      <c r="AY120" s="240" t="s">
        <v>138</v>
      </c>
    </row>
    <row r="121" spans="2:51" s="247" customFormat="1" ht="20.25" customHeight="1">
      <c r="B121" s="241"/>
      <c r="C121" s="242"/>
      <c r="D121" s="242"/>
      <c r="E121" s="243" t="s">
        <v>3</v>
      </c>
      <c r="F121" s="512" t="s">
        <v>865</v>
      </c>
      <c r="G121" s="513"/>
      <c r="H121" s="513"/>
      <c r="I121" s="513"/>
      <c r="J121" s="242"/>
      <c r="K121" s="245">
        <v>4</v>
      </c>
      <c r="L121" s="242"/>
      <c r="M121" s="242"/>
      <c r="N121" s="242"/>
      <c r="O121" s="242"/>
      <c r="P121" s="242"/>
      <c r="Q121" s="242"/>
      <c r="R121" s="246"/>
      <c r="T121" s="248"/>
      <c r="U121" s="242"/>
      <c r="V121" s="242"/>
      <c r="W121" s="242"/>
      <c r="X121" s="242"/>
      <c r="Y121" s="242"/>
      <c r="Z121" s="242"/>
      <c r="AA121" s="249"/>
      <c r="AT121" s="250" t="s">
        <v>153</v>
      </c>
      <c r="AU121" s="250" t="s">
        <v>98</v>
      </c>
      <c r="AV121" s="247" t="s">
        <v>98</v>
      </c>
      <c r="AW121" s="247" t="s">
        <v>33</v>
      </c>
      <c r="AX121" s="247" t="s">
        <v>77</v>
      </c>
      <c r="AY121" s="250" t="s">
        <v>138</v>
      </c>
    </row>
    <row r="122" spans="2:51" s="257" customFormat="1" ht="20.25" customHeight="1">
      <c r="B122" s="251"/>
      <c r="C122" s="252"/>
      <c r="D122" s="252"/>
      <c r="E122" s="253" t="s">
        <v>3</v>
      </c>
      <c r="F122" s="521" t="s">
        <v>157</v>
      </c>
      <c r="G122" s="522"/>
      <c r="H122" s="522"/>
      <c r="I122" s="522"/>
      <c r="J122" s="252"/>
      <c r="K122" s="255">
        <v>4</v>
      </c>
      <c r="L122" s="252"/>
      <c r="M122" s="252"/>
      <c r="N122" s="252"/>
      <c r="O122" s="252"/>
      <c r="P122" s="252"/>
      <c r="Q122" s="252"/>
      <c r="R122" s="256"/>
      <c r="T122" s="258"/>
      <c r="U122" s="252"/>
      <c r="V122" s="252"/>
      <c r="W122" s="252"/>
      <c r="X122" s="252"/>
      <c r="Y122" s="252"/>
      <c r="Z122" s="252"/>
      <c r="AA122" s="259"/>
      <c r="AT122" s="260" t="s">
        <v>153</v>
      </c>
      <c r="AU122" s="260" t="s">
        <v>98</v>
      </c>
      <c r="AV122" s="257" t="s">
        <v>158</v>
      </c>
      <c r="AW122" s="257" t="s">
        <v>33</v>
      </c>
      <c r="AX122" s="257" t="s">
        <v>20</v>
      </c>
      <c r="AY122" s="260" t="s">
        <v>138</v>
      </c>
    </row>
    <row r="123" spans="2:65" s="145" customFormat="1" ht="28.5" customHeight="1">
      <c r="B123" s="146"/>
      <c r="C123" s="261" t="s">
        <v>158</v>
      </c>
      <c r="D123" s="261" t="s">
        <v>277</v>
      </c>
      <c r="E123" s="262" t="s">
        <v>837</v>
      </c>
      <c r="F123" s="561" t="s">
        <v>832</v>
      </c>
      <c r="G123" s="562"/>
      <c r="H123" s="562"/>
      <c r="I123" s="562"/>
      <c r="J123" s="263" t="s">
        <v>553</v>
      </c>
      <c r="K123" s="264">
        <v>1</v>
      </c>
      <c r="L123" s="563"/>
      <c r="M123" s="564"/>
      <c r="N123" s="560">
        <f>ROUND(L123*K123,2)</f>
        <v>0</v>
      </c>
      <c r="O123" s="517"/>
      <c r="P123" s="517"/>
      <c r="Q123" s="517"/>
      <c r="R123" s="149"/>
      <c r="T123" s="227" t="s">
        <v>3</v>
      </c>
      <c r="U123" s="228" t="s">
        <v>42</v>
      </c>
      <c r="V123" s="229">
        <v>0</v>
      </c>
      <c r="W123" s="229">
        <f>V123*K123</f>
        <v>0</v>
      </c>
      <c r="X123" s="229">
        <v>0</v>
      </c>
      <c r="Y123" s="229">
        <f>X123*K123</f>
        <v>0</v>
      </c>
      <c r="Z123" s="229">
        <v>0</v>
      </c>
      <c r="AA123" s="230">
        <f>Z123*K123</f>
        <v>0</v>
      </c>
      <c r="AR123" s="136" t="s">
        <v>209</v>
      </c>
      <c r="AT123" s="136" t="s">
        <v>277</v>
      </c>
      <c r="AU123" s="136" t="s">
        <v>98</v>
      </c>
      <c r="AY123" s="136" t="s">
        <v>138</v>
      </c>
      <c r="BE123" s="231">
        <f>IF(U123="základní",N123,0)</f>
        <v>0</v>
      </c>
      <c r="BF123" s="231">
        <f>IF(U123="snížená",N123,0)</f>
        <v>0</v>
      </c>
      <c r="BG123" s="231">
        <f>IF(U123="zákl. přenesená",N123,0)</f>
        <v>0</v>
      </c>
      <c r="BH123" s="231">
        <f>IF(U123="sníž. přenesená",N123,0)</f>
        <v>0</v>
      </c>
      <c r="BI123" s="231">
        <f>IF(U123="nulová",N123,0)</f>
        <v>0</v>
      </c>
      <c r="BJ123" s="136" t="s">
        <v>20</v>
      </c>
      <c r="BK123" s="231">
        <f>ROUND(L123*K123,2)</f>
        <v>0</v>
      </c>
      <c r="BL123" s="136" t="s">
        <v>158</v>
      </c>
      <c r="BM123" s="136" t="s">
        <v>866</v>
      </c>
    </row>
    <row r="124" spans="2:65" s="145" customFormat="1" ht="28.5" customHeight="1">
      <c r="B124" s="146"/>
      <c r="C124" s="222" t="s">
        <v>137</v>
      </c>
      <c r="D124" s="222" t="s">
        <v>139</v>
      </c>
      <c r="E124" s="223" t="s">
        <v>842</v>
      </c>
      <c r="F124" s="531" t="s">
        <v>843</v>
      </c>
      <c r="G124" s="517"/>
      <c r="H124" s="517"/>
      <c r="I124" s="517"/>
      <c r="J124" s="225" t="s">
        <v>177</v>
      </c>
      <c r="K124" s="226">
        <v>4.2</v>
      </c>
      <c r="L124" s="514"/>
      <c r="M124" s="515"/>
      <c r="N124" s="516">
        <f>ROUND(L124*K124,2)</f>
        <v>0</v>
      </c>
      <c r="O124" s="517"/>
      <c r="P124" s="517"/>
      <c r="Q124" s="517"/>
      <c r="R124" s="149"/>
      <c r="T124" s="227" t="s">
        <v>3</v>
      </c>
      <c r="U124" s="228" t="s">
        <v>42</v>
      </c>
      <c r="V124" s="229">
        <v>0.113</v>
      </c>
      <c r="W124" s="229">
        <f>V124*K124</f>
        <v>0.4746</v>
      </c>
      <c r="X124" s="229">
        <v>0</v>
      </c>
      <c r="Y124" s="229">
        <f>X124*K124</f>
        <v>0</v>
      </c>
      <c r="Z124" s="229">
        <v>0</v>
      </c>
      <c r="AA124" s="230">
        <f>Z124*K124</f>
        <v>0</v>
      </c>
      <c r="AR124" s="136" t="s">
        <v>158</v>
      </c>
      <c r="AT124" s="136" t="s">
        <v>139</v>
      </c>
      <c r="AU124" s="136" t="s">
        <v>98</v>
      </c>
      <c r="AY124" s="136" t="s">
        <v>138</v>
      </c>
      <c r="BE124" s="231">
        <f>IF(U124="základní",N124,0)</f>
        <v>0</v>
      </c>
      <c r="BF124" s="231">
        <f>IF(U124="snížená",N124,0)</f>
        <v>0</v>
      </c>
      <c r="BG124" s="231">
        <f>IF(U124="zákl. přenesená",N124,0)</f>
        <v>0</v>
      </c>
      <c r="BH124" s="231">
        <f>IF(U124="sníž. přenesená",N124,0)</f>
        <v>0</v>
      </c>
      <c r="BI124" s="231">
        <f>IF(U124="nulová",N124,0)</f>
        <v>0</v>
      </c>
      <c r="BJ124" s="136" t="s">
        <v>20</v>
      </c>
      <c r="BK124" s="231">
        <f>ROUND(L124*K124,2)</f>
        <v>0</v>
      </c>
      <c r="BL124" s="136" t="s">
        <v>158</v>
      </c>
      <c r="BM124" s="136" t="s">
        <v>867</v>
      </c>
    </row>
    <row r="125" spans="2:51" s="237" customFormat="1" ht="20.25" customHeight="1">
      <c r="B125" s="232"/>
      <c r="C125" s="233"/>
      <c r="D125" s="233"/>
      <c r="E125" s="234" t="s">
        <v>3</v>
      </c>
      <c r="F125" s="509" t="s">
        <v>868</v>
      </c>
      <c r="G125" s="510"/>
      <c r="H125" s="510"/>
      <c r="I125" s="510"/>
      <c r="J125" s="233"/>
      <c r="K125" s="234" t="s">
        <v>3</v>
      </c>
      <c r="L125" s="233"/>
      <c r="M125" s="233"/>
      <c r="N125" s="233"/>
      <c r="O125" s="233"/>
      <c r="P125" s="233"/>
      <c r="Q125" s="233"/>
      <c r="R125" s="236"/>
      <c r="T125" s="238"/>
      <c r="U125" s="233"/>
      <c r="V125" s="233"/>
      <c r="W125" s="233"/>
      <c r="X125" s="233"/>
      <c r="Y125" s="233"/>
      <c r="Z125" s="233"/>
      <c r="AA125" s="239"/>
      <c r="AT125" s="240" t="s">
        <v>153</v>
      </c>
      <c r="AU125" s="240" t="s">
        <v>98</v>
      </c>
      <c r="AV125" s="237" t="s">
        <v>20</v>
      </c>
      <c r="AW125" s="237" t="s">
        <v>33</v>
      </c>
      <c r="AX125" s="237" t="s">
        <v>77</v>
      </c>
      <c r="AY125" s="240" t="s">
        <v>138</v>
      </c>
    </row>
    <row r="126" spans="2:51" s="247" customFormat="1" ht="20.25" customHeight="1">
      <c r="B126" s="241"/>
      <c r="C126" s="242"/>
      <c r="D126" s="242"/>
      <c r="E126" s="243" t="s">
        <v>3</v>
      </c>
      <c r="F126" s="512" t="s">
        <v>869</v>
      </c>
      <c r="G126" s="513"/>
      <c r="H126" s="513"/>
      <c r="I126" s="513"/>
      <c r="J126" s="242"/>
      <c r="K126" s="245">
        <v>4.2</v>
      </c>
      <c r="L126" s="242"/>
      <c r="M126" s="242"/>
      <c r="N126" s="242"/>
      <c r="O126" s="242"/>
      <c r="P126" s="242"/>
      <c r="Q126" s="242"/>
      <c r="R126" s="246"/>
      <c r="T126" s="248"/>
      <c r="U126" s="242"/>
      <c r="V126" s="242"/>
      <c r="W126" s="242"/>
      <c r="X126" s="242"/>
      <c r="Y126" s="242"/>
      <c r="Z126" s="242"/>
      <c r="AA126" s="249"/>
      <c r="AT126" s="250" t="s">
        <v>153</v>
      </c>
      <c r="AU126" s="250" t="s">
        <v>98</v>
      </c>
      <c r="AV126" s="247" t="s">
        <v>98</v>
      </c>
      <c r="AW126" s="247" t="s">
        <v>33</v>
      </c>
      <c r="AX126" s="247" t="s">
        <v>77</v>
      </c>
      <c r="AY126" s="250" t="s">
        <v>138</v>
      </c>
    </row>
    <row r="127" spans="2:51" s="257" customFormat="1" ht="20.25" customHeight="1">
      <c r="B127" s="251"/>
      <c r="C127" s="252"/>
      <c r="D127" s="252"/>
      <c r="E127" s="253" t="s">
        <v>3</v>
      </c>
      <c r="F127" s="521" t="s">
        <v>157</v>
      </c>
      <c r="G127" s="522"/>
      <c r="H127" s="522"/>
      <c r="I127" s="522"/>
      <c r="J127" s="252"/>
      <c r="K127" s="255">
        <v>4.2</v>
      </c>
      <c r="L127" s="252"/>
      <c r="M127" s="252"/>
      <c r="N127" s="252"/>
      <c r="O127" s="252"/>
      <c r="P127" s="252"/>
      <c r="Q127" s="252"/>
      <c r="R127" s="256"/>
      <c r="T127" s="258"/>
      <c r="U127" s="252"/>
      <c r="V127" s="252"/>
      <c r="W127" s="252"/>
      <c r="X127" s="252"/>
      <c r="Y127" s="252"/>
      <c r="Z127" s="252"/>
      <c r="AA127" s="259"/>
      <c r="AT127" s="260" t="s">
        <v>153</v>
      </c>
      <c r="AU127" s="260" t="s">
        <v>98</v>
      </c>
      <c r="AV127" s="257" t="s">
        <v>158</v>
      </c>
      <c r="AW127" s="257" t="s">
        <v>33</v>
      </c>
      <c r="AX127" s="257" t="s">
        <v>20</v>
      </c>
      <c r="AY127" s="260" t="s">
        <v>138</v>
      </c>
    </row>
    <row r="128" spans="2:65" s="145" customFormat="1" ht="20.25" customHeight="1">
      <c r="B128" s="146"/>
      <c r="C128" s="261" t="s">
        <v>201</v>
      </c>
      <c r="D128" s="261" t="s">
        <v>277</v>
      </c>
      <c r="E128" s="262" t="s">
        <v>845</v>
      </c>
      <c r="F128" s="561" t="s">
        <v>846</v>
      </c>
      <c r="G128" s="562"/>
      <c r="H128" s="562"/>
      <c r="I128" s="562"/>
      <c r="J128" s="263" t="s">
        <v>193</v>
      </c>
      <c r="K128" s="264">
        <v>0.043</v>
      </c>
      <c r="L128" s="563"/>
      <c r="M128" s="564"/>
      <c r="N128" s="560">
        <f>ROUND(L128*K128,2)</f>
        <v>0</v>
      </c>
      <c r="O128" s="517"/>
      <c r="P128" s="517"/>
      <c r="Q128" s="517"/>
      <c r="R128" s="149"/>
      <c r="T128" s="227" t="s">
        <v>3</v>
      </c>
      <c r="U128" s="228" t="s">
        <v>42</v>
      </c>
      <c r="V128" s="229">
        <v>0</v>
      </c>
      <c r="W128" s="229">
        <f>V128*K128</f>
        <v>0</v>
      </c>
      <c r="X128" s="229">
        <v>0.2</v>
      </c>
      <c r="Y128" s="229">
        <f>X128*K128</f>
        <v>0.0086</v>
      </c>
      <c r="Z128" s="229">
        <v>0</v>
      </c>
      <c r="AA128" s="230">
        <f>Z128*K128</f>
        <v>0</v>
      </c>
      <c r="AR128" s="136" t="s">
        <v>209</v>
      </c>
      <c r="AT128" s="136" t="s">
        <v>277</v>
      </c>
      <c r="AU128" s="136" t="s">
        <v>98</v>
      </c>
      <c r="AY128" s="136" t="s">
        <v>138</v>
      </c>
      <c r="BE128" s="231">
        <f>IF(U128="základní",N128,0)</f>
        <v>0</v>
      </c>
      <c r="BF128" s="231">
        <f>IF(U128="snížená",N128,0)</f>
        <v>0</v>
      </c>
      <c r="BG128" s="231">
        <f>IF(U128="zákl. přenesená",N128,0)</f>
        <v>0</v>
      </c>
      <c r="BH128" s="231">
        <f>IF(U128="sníž. přenesená",N128,0)</f>
        <v>0</v>
      </c>
      <c r="BI128" s="231">
        <f>IF(U128="nulová",N128,0)</f>
        <v>0</v>
      </c>
      <c r="BJ128" s="136" t="s">
        <v>20</v>
      </c>
      <c r="BK128" s="231">
        <f>ROUND(L128*K128,2)</f>
        <v>0</v>
      </c>
      <c r="BL128" s="136" t="s">
        <v>158</v>
      </c>
      <c r="BM128" s="136" t="s">
        <v>870</v>
      </c>
    </row>
    <row r="129" spans="2:65" s="145" customFormat="1" ht="20.25" customHeight="1">
      <c r="B129" s="146"/>
      <c r="C129" s="222" t="s">
        <v>205</v>
      </c>
      <c r="D129" s="222" t="s">
        <v>139</v>
      </c>
      <c r="E129" s="223" t="s">
        <v>871</v>
      </c>
      <c r="F129" s="531" t="s">
        <v>872</v>
      </c>
      <c r="G129" s="517"/>
      <c r="H129" s="517"/>
      <c r="I129" s="517"/>
      <c r="J129" s="225" t="s">
        <v>193</v>
      </c>
      <c r="K129" s="226">
        <v>33.6</v>
      </c>
      <c r="L129" s="514"/>
      <c r="M129" s="515"/>
      <c r="N129" s="516">
        <f>ROUND(L129*K129,2)</f>
        <v>0</v>
      </c>
      <c r="O129" s="517"/>
      <c r="P129" s="517"/>
      <c r="Q129" s="517"/>
      <c r="R129" s="149"/>
      <c r="T129" s="227" t="s">
        <v>3</v>
      </c>
      <c r="U129" s="228" t="s">
        <v>42</v>
      </c>
      <c r="V129" s="229">
        <v>0.26</v>
      </c>
      <c r="W129" s="229">
        <f>V129*K129</f>
        <v>8.736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136" t="s">
        <v>158</v>
      </c>
      <c r="AT129" s="136" t="s">
        <v>139</v>
      </c>
      <c r="AU129" s="136" t="s">
        <v>98</v>
      </c>
      <c r="AY129" s="136" t="s">
        <v>138</v>
      </c>
      <c r="BE129" s="231">
        <f>IF(U129="základní",N129,0)</f>
        <v>0</v>
      </c>
      <c r="BF129" s="231">
        <f>IF(U129="snížená",N129,0)</f>
        <v>0</v>
      </c>
      <c r="BG129" s="231">
        <f>IF(U129="zákl. přenesená",N129,0)</f>
        <v>0</v>
      </c>
      <c r="BH129" s="231">
        <f>IF(U129="sníž. přenesená",N129,0)</f>
        <v>0</v>
      </c>
      <c r="BI129" s="231">
        <f>IF(U129="nulová",N129,0)</f>
        <v>0</v>
      </c>
      <c r="BJ129" s="136" t="s">
        <v>20</v>
      </c>
      <c r="BK129" s="231">
        <f>ROUND(L129*K129,2)</f>
        <v>0</v>
      </c>
      <c r="BL129" s="136" t="s">
        <v>158</v>
      </c>
      <c r="BM129" s="136" t="s">
        <v>873</v>
      </c>
    </row>
    <row r="130" spans="2:51" s="247" customFormat="1" ht="20.25" customHeight="1">
      <c r="B130" s="241"/>
      <c r="C130" s="242"/>
      <c r="D130" s="242"/>
      <c r="E130" s="243" t="s">
        <v>3</v>
      </c>
      <c r="F130" s="559" t="s">
        <v>874</v>
      </c>
      <c r="G130" s="513"/>
      <c r="H130" s="513"/>
      <c r="I130" s="513"/>
      <c r="J130" s="242"/>
      <c r="K130" s="245">
        <v>33.6</v>
      </c>
      <c r="L130" s="242"/>
      <c r="M130" s="242"/>
      <c r="N130" s="242"/>
      <c r="O130" s="242"/>
      <c r="P130" s="242"/>
      <c r="Q130" s="242"/>
      <c r="R130" s="246"/>
      <c r="T130" s="248"/>
      <c r="U130" s="242"/>
      <c r="V130" s="242"/>
      <c r="W130" s="242"/>
      <c r="X130" s="242"/>
      <c r="Y130" s="242"/>
      <c r="Z130" s="242"/>
      <c r="AA130" s="249"/>
      <c r="AT130" s="250" t="s">
        <v>153</v>
      </c>
      <c r="AU130" s="250" t="s">
        <v>98</v>
      </c>
      <c r="AV130" s="247" t="s">
        <v>98</v>
      </c>
      <c r="AW130" s="247" t="s">
        <v>33</v>
      </c>
      <c r="AX130" s="247" t="s">
        <v>77</v>
      </c>
      <c r="AY130" s="250" t="s">
        <v>138</v>
      </c>
    </row>
    <row r="131" spans="2:51" s="257" customFormat="1" ht="20.25" customHeight="1">
      <c r="B131" s="251"/>
      <c r="C131" s="252"/>
      <c r="D131" s="252"/>
      <c r="E131" s="253" t="s">
        <v>3</v>
      </c>
      <c r="F131" s="521" t="s">
        <v>157</v>
      </c>
      <c r="G131" s="522"/>
      <c r="H131" s="522"/>
      <c r="I131" s="522"/>
      <c r="J131" s="252"/>
      <c r="K131" s="255">
        <v>33.6</v>
      </c>
      <c r="L131" s="252"/>
      <c r="M131" s="252"/>
      <c r="N131" s="252"/>
      <c r="O131" s="252"/>
      <c r="P131" s="252"/>
      <c r="Q131" s="252"/>
      <c r="R131" s="256"/>
      <c r="T131" s="258"/>
      <c r="U131" s="252"/>
      <c r="V131" s="252"/>
      <c r="W131" s="252"/>
      <c r="X131" s="252"/>
      <c r="Y131" s="252"/>
      <c r="Z131" s="252"/>
      <c r="AA131" s="259"/>
      <c r="AT131" s="260" t="s">
        <v>153</v>
      </c>
      <c r="AU131" s="260" t="s">
        <v>98</v>
      </c>
      <c r="AV131" s="257" t="s">
        <v>158</v>
      </c>
      <c r="AW131" s="257" t="s">
        <v>33</v>
      </c>
      <c r="AX131" s="257" t="s">
        <v>20</v>
      </c>
      <c r="AY131" s="260" t="s">
        <v>138</v>
      </c>
    </row>
    <row r="132" spans="2:65" s="145" customFormat="1" ht="28.5" customHeight="1">
      <c r="B132" s="146"/>
      <c r="C132" s="222" t="s">
        <v>209</v>
      </c>
      <c r="D132" s="222" t="s">
        <v>139</v>
      </c>
      <c r="E132" s="223" t="s">
        <v>875</v>
      </c>
      <c r="F132" s="531" t="s">
        <v>876</v>
      </c>
      <c r="G132" s="517"/>
      <c r="H132" s="517"/>
      <c r="I132" s="517"/>
      <c r="J132" s="225" t="s">
        <v>177</v>
      </c>
      <c r="K132" s="226">
        <v>168</v>
      </c>
      <c r="L132" s="514"/>
      <c r="M132" s="515"/>
      <c r="N132" s="516">
        <f>ROUND(L132*K132,2)</f>
        <v>0</v>
      </c>
      <c r="O132" s="517"/>
      <c r="P132" s="517"/>
      <c r="Q132" s="517"/>
      <c r="R132" s="149"/>
      <c r="T132" s="227" t="s">
        <v>3</v>
      </c>
      <c r="U132" s="228" t="s">
        <v>42</v>
      </c>
      <c r="V132" s="229">
        <v>0.238</v>
      </c>
      <c r="W132" s="229">
        <f>V132*K132</f>
        <v>39.983999999999995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136" t="s">
        <v>158</v>
      </c>
      <c r="AT132" s="136" t="s">
        <v>139</v>
      </c>
      <c r="AU132" s="136" t="s">
        <v>98</v>
      </c>
      <c r="AY132" s="136" t="s">
        <v>138</v>
      </c>
      <c r="BE132" s="231">
        <f>IF(U132="základní",N132,0)</f>
        <v>0</v>
      </c>
      <c r="BF132" s="231">
        <f>IF(U132="snížená",N132,0)</f>
        <v>0</v>
      </c>
      <c r="BG132" s="231">
        <f>IF(U132="zákl. přenesená",N132,0)</f>
        <v>0</v>
      </c>
      <c r="BH132" s="231">
        <f>IF(U132="sníž. přenesená",N132,0)</f>
        <v>0</v>
      </c>
      <c r="BI132" s="231">
        <f>IF(U132="nulová",N132,0)</f>
        <v>0</v>
      </c>
      <c r="BJ132" s="136" t="s">
        <v>20</v>
      </c>
      <c r="BK132" s="231">
        <f>ROUND(L132*K132,2)</f>
        <v>0</v>
      </c>
      <c r="BL132" s="136" t="s">
        <v>158</v>
      </c>
      <c r="BM132" s="136" t="s">
        <v>877</v>
      </c>
    </row>
    <row r="133" spans="2:51" s="247" customFormat="1" ht="20.25" customHeight="1">
      <c r="B133" s="241"/>
      <c r="C133" s="242"/>
      <c r="D133" s="242"/>
      <c r="E133" s="243" t="s">
        <v>3</v>
      </c>
      <c r="F133" s="559" t="s">
        <v>878</v>
      </c>
      <c r="G133" s="513"/>
      <c r="H133" s="513"/>
      <c r="I133" s="513"/>
      <c r="J133" s="242"/>
      <c r="K133" s="245">
        <v>168</v>
      </c>
      <c r="L133" s="242"/>
      <c r="M133" s="242"/>
      <c r="N133" s="242"/>
      <c r="O133" s="242"/>
      <c r="P133" s="242"/>
      <c r="Q133" s="242"/>
      <c r="R133" s="246"/>
      <c r="T133" s="248"/>
      <c r="U133" s="242"/>
      <c r="V133" s="242"/>
      <c r="W133" s="242"/>
      <c r="X133" s="242"/>
      <c r="Y133" s="242"/>
      <c r="Z133" s="242"/>
      <c r="AA133" s="249"/>
      <c r="AT133" s="250" t="s">
        <v>153</v>
      </c>
      <c r="AU133" s="250" t="s">
        <v>98</v>
      </c>
      <c r="AV133" s="247" t="s">
        <v>98</v>
      </c>
      <c r="AW133" s="247" t="s">
        <v>33</v>
      </c>
      <c r="AX133" s="247" t="s">
        <v>77</v>
      </c>
      <c r="AY133" s="250" t="s">
        <v>138</v>
      </c>
    </row>
    <row r="134" spans="2:51" s="257" customFormat="1" ht="20.25" customHeight="1">
      <c r="B134" s="251"/>
      <c r="C134" s="252"/>
      <c r="D134" s="252"/>
      <c r="E134" s="253" t="s">
        <v>3</v>
      </c>
      <c r="F134" s="521" t="s">
        <v>157</v>
      </c>
      <c r="G134" s="522"/>
      <c r="H134" s="522"/>
      <c r="I134" s="522"/>
      <c r="J134" s="252"/>
      <c r="K134" s="255">
        <v>168</v>
      </c>
      <c r="L134" s="252"/>
      <c r="M134" s="252"/>
      <c r="N134" s="252"/>
      <c r="O134" s="252"/>
      <c r="P134" s="252"/>
      <c r="Q134" s="252"/>
      <c r="R134" s="256"/>
      <c r="T134" s="258"/>
      <c r="U134" s="252"/>
      <c r="V134" s="252"/>
      <c r="W134" s="252"/>
      <c r="X134" s="252"/>
      <c r="Y134" s="252"/>
      <c r="Z134" s="252"/>
      <c r="AA134" s="259"/>
      <c r="AT134" s="260" t="s">
        <v>153</v>
      </c>
      <c r="AU134" s="260" t="s">
        <v>98</v>
      </c>
      <c r="AV134" s="257" t="s">
        <v>158</v>
      </c>
      <c r="AW134" s="257" t="s">
        <v>33</v>
      </c>
      <c r="AX134" s="257" t="s">
        <v>20</v>
      </c>
      <c r="AY134" s="260" t="s">
        <v>138</v>
      </c>
    </row>
    <row r="135" spans="2:65" s="145" customFormat="1" ht="28.5" customHeight="1">
      <c r="B135" s="146"/>
      <c r="C135" s="222" t="s">
        <v>215</v>
      </c>
      <c r="D135" s="222" t="s">
        <v>139</v>
      </c>
      <c r="E135" s="223" t="s">
        <v>848</v>
      </c>
      <c r="F135" s="531" t="s">
        <v>849</v>
      </c>
      <c r="G135" s="517"/>
      <c r="H135" s="517"/>
      <c r="I135" s="517"/>
      <c r="J135" s="225" t="s">
        <v>193</v>
      </c>
      <c r="K135" s="226">
        <v>33.6</v>
      </c>
      <c r="L135" s="514"/>
      <c r="M135" s="515"/>
      <c r="N135" s="516">
        <f>ROUND(L135*K135,2)</f>
        <v>0</v>
      </c>
      <c r="O135" s="517"/>
      <c r="P135" s="517"/>
      <c r="Q135" s="517"/>
      <c r="R135" s="149"/>
      <c r="T135" s="227" t="s">
        <v>3</v>
      </c>
      <c r="U135" s="228" t="s">
        <v>42</v>
      </c>
      <c r="V135" s="229">
        <v>0.452</v>
      </c>
      <c r="W135" s="229">
        <f>V135*K135</f>
        <v>15.1872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136" t="s">
        <v>158</v>
      </c>
      <c r="AT135" s="136" t="s">
        <v>139</v>
      </c>
      <c r="AU135" s="136" t="s">
        <v>98</v>
      </c>
      <c r="AY135" s="136" t="s">
        <v>138</v>
      </c>
      <c r="BE135" s="231">
        <f>IF(U135="základní",N135,0)</f>
        <v>0</v>
      </c>
      <c r="BF135" s="231">
        <f>IF(U135="snížená",N135,0)</f>
        <v>0</v>
      </c>
      <c r="BG135" s="231">
        <f>IF(U135="zákl. přenesená",N135,0)</f>
        <v>0</v>
      </c>
      <c r="BH135" s="231">
        <f>IF(U135="sníž. přenesená",N135,0)</f>
        <v>0</v>
      </c>
      <c r="BI135" s="231">
        <f>IF(U135="nulová",N135,0)</f>
        <v>0</v>
      </c>
      <c r="BJ135" s="136" t="s">
        <v>20</v>
      </c>
      <c r="BK135" s="231">
        <f>ROUND(L135*K135,2)</f>
        <v>0</v>
      </c>
      <c r="BL135" s="136" t="s">
        <v>158</v>
      </c>
      <c r="BM135" s="136" t="s">
        <v>879</v>
      </c>
    </row>
    <row r="136" spans="2:51" s="247" customFormat="1" ht="20.25" customHeight="1">
      <c r="B136" s="241"/>
      <c r="C136" s="242"/>
      <c r="D136" s="242"/>
      <c r="E136" s="243" t="s">
        <v>3</v>
      </c>
      <c r="F136" s="559" t="s">
        <v>874</v>
      </c>
      <c r="G136" s="513"/>
      <c r="H136" s="513"/>
      <c r="I136" s="513"/>
      <c r="J136" s="242"/>
      <c r="K136" s="245">
        <v>33.6</v>
      </c>
      <c r="L136" s="242"/>
      <c r="M136" s="242"/>
      <c r="N136" s="242"/>
      <c r="O136" s="242"/>
      <c r="P136" s="242"/>
      <c r="Q136" s="242"/>
      <c r="R136" s="246"/>
      <c r="T136" s="248"/>
      <c r="U136" s="242"/>
      <c r="V136" s="242"/>
      <c r="W136" s="242"/>
      <c r="X136" s="242"/>
      <c r="Y136" s="242"/>
      <c r="Z136" s="242"/>
      <c r="AA136" s="249"/>
      <c r="AT136" s="250" t="s">
        <v>153</v>
      </c>
      <c r="AU136" s="250" t="s">
        <v>98</v>
      </c>
      <c r="AV136" s="247" t="s">
        <v>98</v>
      </c>
      <c r="AW136" s="247" t="s">
        <v>33</v>
      </c>
      <c r="AX136" s="247" t="s">
        <v>77</v>
      </c>
      <c r="AY136" s="250" t="s">
        <v>138</v>
      </c>
    </row>
    <row r="137" spans="2:51" s="257" customFormat="1" ht="20.25" customHeight="1">
      <c r="B137" s="251"/>
      <c r="C137" s="252"/>
      <c r="D137" s="252"/>
      <c r="E137" s="253" t="s">
        <v>3</v>
      </c>
      <c r="F137" s="521" t="s">
        <v>157</v>
      </c>
      <c r="G137" s="522"/>
      <c r="H137" s="522"/>
      <c r="I137" s="522"/>
      <c r="J137" s="252"/>
      <c r="K137" s="255">
        <v>33.6</v>
      </c>
      <c r="L137" s="252"/>
      <c r="M137" s="252"/>
      <c r="N137" s="252"/>
      <c r="O137" s="252"/>
      <c r="P137" s="252"/>
      <c r="Q137" s="252"/>
      <c r="R137" s="256"/>
      <c r="T137" s="258"/>
      <c r="U137" s="252"/>
      <c r="V137" s="252"/>
      <c r="W137" s="252"/>
      <c r="X137" s="252"/>
      <c r="Y137" s="252"/>
      <c r="Z137" s="252"/>
      <c r="AA137" s="259"/>
      <c r="AT137" s="260" t="s">
        <v>153</v>
      </c>
      <c r="AU137" s="260" t="s">
        <v>98</v>
      </c>
      <c r="AV137" s="257" t="s">
        <v>158</v>
      </c>
      <c r="AW137" s="257" t="s">
        <v>33</v>
      </c>
      <c r="AX137" s="257" t="s">
        <v>20</v>
      </c>
      <c r="AY137" s="260" t="s">
        <v>138</v>
      </c>
    </row>
    <row r="138" spans="2:65" s="145" customFormat="1" ht="28.5" customHeight="1">
      <c r="B138" s="146"/>
      <c r="C138" s="222" t="s">
        <v>25</v>
      </c>
      <c r="D138" s="222" t="s">
        <v>139</v>
      </c>
      <c r="E138" s="223" t="s">
        <v>851</v>
      </c>
      <c r="F138" s="531" t="s">
        <v>852</v>
      </c>
      <c r="G138" s="517"/>
      <c r="H138" s="517"/>
      <c r="I138" s="517"/>
      <c r="J138" s="225" t="s">
        <v>193</v>
      </c>
      <c r="K138" s="226">
        <v>33.6</v>
      </c>
      <c r="L138" s="514"/>
      <c r="M138" s="515"/>
      <c r="N138" s="516">
        <f>ROUND(L138*K138,2)</f>
        <v>0</v>
      </c>
      <c r="O138" s="517"/>
      <c r="P138" s="517"/>
      <c r="Q138" s="517"/>
      <c r="R138" s="149"/>
      <c r="T138" s="227" t="s">
        <v>3</v>
      </c>
      <c r="U138" s="228" t="s">
        <v>42</v>
      </c>
      <c r="V138" s="229">
        <v>0.028</v>
      </c>
      <c r="W138" s="229">
        <f>V138*K138</f>
        <v>0.9408000000000001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136" t="s">
        <v>158</v>
      </c>
      <c r="AT138" s="136" t="s">
        <v>139</v>
      </c>
      <c r="AU138" s="136" t="s">
        <v>98</v>
      </c>
      <c r="AY138" s="136" t="s">
        <v>138</v>
      </c>
      <c r="BE138" s="231">
        <f>IF(U138="základní",N138,0)</f>
        <v>0</v>
      </c>
      <c r="BF138" s="231">
        <f>IF(U138="snížená",N138,0)</f>
        <v>0</v>
      </c>
      <c r="BG138" s="231">
        <f>IF(U138="zákl. přenesená",N138,0)</f>
        <v>0</v>
      </c>
      <c r="BH138" s="231">
        <f>IF(U138="sníž. přenesená",N138,0)</f>
        <v>0</v>
      </c>
      <c r="BI138" s="231">
        <f>IF(U138="nulová",N138,0)</f>
        <v>0</v>
      </c>
      <c r="BJ138" s="136" t="s">
        <v>20</v>
      </c>
      <c r="BK138" s="231">
        <f>ROUND(L138*K138,2)</f>
        <v>0</v>
      </c>
      <c r="BL138" s="136" t="s">
        <v>158</v>
      </c>
      <c r="BM138" s="136" t="s">
        <v>880</v>
      </c>
    </row>
    <row r="139" spans="2:65" s="145" customFormat="1" ht="20.25" customHeight="1">
      <c r="B139" s="146"/>
      <c r="C139" s="261" t="s">
        <v>222</v>
      </c>
      <c r="D139" s="261" t="s">
        <v>277</v>
      </c>
      <c r="E139" s="262" t="s">
        <v>854</v>
      </c>
      <c r="F139" s="561" t="s">
        <v>855</v>
      </c>
      <c r="G139" s="562"/>
      <c r="H139" s="562"/>
      <c r="I139" s="562"/>
      <c r="J139" s="263" t="s">
        <v>193</v>
      </c>
      <c r="K139" s="264">
        <v>33.6</v>
      </c>
      <c r="L139" s="563"/>
      <c r="M139" s="564"/>
      <c r="N139" s="560">
        <f>ROUND(L139*K139,2)</f>
        <v>0</v>
      </c>
      <c r="O139" s="517"/>
      <c r="P139" s="517"/>
      <c r="Q139" s="517"/>
      <c r="R139" s="149"/>
      <c r="T139" s="227" t="s">
        <v>3</v>
      </c>
      <c r="U139" s="228" t="s">
        <v>42</v>
      </c>
      <c r="V139" s="229">
        <v>0</v>
      </c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136" t="s">
        <v>209</v>
      </c>
      <c r="AT139" s="136" t="s">
        <v>277</v>
      </c>
      <c r="AU139" s="136" t="s">
        <v>98</v>
      </c>
      <c r="AY139" s="136" t="s">
        <v>138</v>
      </c>
      <c r="BE139" s="231">
        <f>IF(U139="základní",N139,0)</f>
        <v>0</v>
      </c>
      <c r="BF139" s="231">
        <f>IF(U139="snížená",N139,0)</f>
        <v>0</v>
      </c>
      <c r="BG139" s="231">
        <f>IF(U139="zákl. přenesená",N139,0)</f>
        <v>0</v>
      </c>
      <c r="BH139" s="231">
        <f>IF(U139="sníž. přenesená",N139,0)</f>
        <v>0</v>
      </c>
      <c r="BI139" s="231">
        <f>IF(U139="nulová",N139,0)</f>
        <v>0</v>
      </c>
      <c r="BJ139" s="136" t="s">
        <v>20</v>
      </c>
      <c r="BK139" s="231">
        <f>ROUND(L139*K139,2)</f>
        <v>0</v>
      </c>
      <c r="BL139" s="136" t="s">
        <v>158</v>
      </c>
      <c r="BM139" s="136" t="s">
        <v>881</v>
      </c>
    </row>
    <row r="140" spans="2:63" s="214" customFormat="1" ht="29.25" customHeight="1">
      <c r="B140" s="210"/>
      <c r="C140" s="211"/>
      <c r="D140" s="221" t="s">
        <v>169</v>
      </c>
      <c r="E140" s="221"/>
      <c r="F140" s="221"/>
      <c r="G140" s="221"/>
      <c r="H140" s="221"/>
      <c r="I140" s="221"/>
      <c r="J140" s="221"/>
      <c r="K140" s="221"/>
      <c r="L140" s="221"/>
      <c r="M140" s="221"/>
      <c r="N140" s="529">
        <f>BK140</f>
        <v>0</v>
      </c>
      <c r="O140" s="530"/>
      <c r="P140" s="530"/>
      <c r="Q140" s="530"/>
      <c r="R140" s="213"/>
      <c r="T140" s="215"/>
      <c r="U140" s="211"/>
      <c r="V140" s="211"/>
      <c r="W140" s="216">
        <f>W141</f>
        <v>0.058166999999999996</v>
      </c>
      <c r="X140" s="211"/>
      <c r="Y140" s="216">
        <f>Y141</f>
        <v>0</v>
      </c>
      <c r="Z140" s="211"/>
      <c r="AA140" s="217">
        <f>AA141</f>
        <v>0</v>
      </c>
      <c r="AE140" s="269"/>
      <c r="AR140" s="218" t="s">
        <v>20</v>
      </c>
      <c r="AT140" s="219" t="s">
        <v>76</v>
      </c>
      <c r="AU140" s="219" t="s">
        <v>20</v>
      </c>
      <c r="AY140" s="218" t="s">
        <v>138</v>
      </c>
      <c r="BK140" s="220">
        <f>BK141</f>
        <v>0</v>
      </c>
    </row>
    <row r="141" spans="2:65" s="145" customFormat="1" ht="28.5" customHeight="1">
      <c r="B141" s="146"/>
      <c r="C141" s="222" t="s">
        <v>226</v>
      </c>
      <c r="D141" s="222" t="s">
        <v>139</v>
      </c>
      <c r="E141" s="223" t="s">
        <v>857</v>
      </c>
      <c r="F141" s="531" t="s">
        <v>858</v>
      </c>
      <c r="G141" s="517"/>
      <c r="H141" s="517"/>
      <c r="I141" s="517"/>
      <c r="J141" s="225" t="s">
        <v>264</v>
      </c>
      <c r="K141" s="226">
        <v>0.009</v>
      </c>
      <c r="L141" s="514"/>
      <c r="M141" s="515"/>
      <c r="N141" s="516">
        <f>ROUND(L141*K141,2)</f>
        <v>0</v>
      </c>
      <c r="O141" s="517"/>
      <c r="P141" s="517"/>
      <c r="Q141" s="517"/>
      <c r="R141" s="149"/>
      <c r="T141" s="227" t="s">
        <v>3</v>
      </c>
      <c r="U141" s="265" t="s">
        <v>42</v>
      </c>
      <c r="V141" s="266">
        <v>6.463</v>
      </c>
      <c r="W141" s="266">
        <f>V141*K141</f>
        <v>0.058166999999999996</v>
      </c>
      <c r="X141" s="266">
        <v>0</v>
      </c>
      <c r="Y141" s="266">
        <f>X141*K141</f>
        <v>0</v>
      </c>
      <c r="Z141" s="266">
        <v>0</v>
      </c>
      <c r="AA141" s="267">
        <f>Z141*K141</f>
        <v>0</v>
      </c>
      <c r="AR141" s="136" t="s">
        <v>158</v>
      </c>
      <c r="AT141" s="136" t="s">
        <v>139</v>
      </c>
      <c r="AU141" s="136" t="s">
        <v>98</v>
      </c>
      <c r="AY141" s="136" t="s">
        <v>138</v>
      </c>
      <c r="BE141" s="231">
        <f>IF(U141="základní",N141,0)</f>
        <v>0</v>
      </c>
      <c r="BF141" s="231">
        <f>IF(U141="snížená",N141,0)</f>
        <v>0</v>
      </c>
      <c r="BG141" s="231">
        <f>IF(U141="zákl. přenesená",N141,0)</f>
        <v>0</v>
      </c>
      <c r="BH141" s="231">
        <f>IF(U141="sníž. přenesená",N141,0)</f>
        <v>0</v>
      </c>
      <c r="BI141" s="231">
        <f>IF(U141="nulová",N141,0)</f>
        <v>0</v>
      </c>
      <c r="BJ141" s="136" t="s">
        <v>20</v>
      </c>
      <c r="BK141" s="231">
        <f>ROUND(L141*K141,2)</f>
        <v>0</v>
      </c>
      <c r="BL141" s="136" t="s">
        <v>158</v>
      </c>
      <c r="BM141" s="136" t="s">
        <v>882</v>
      </c>
    </row>
    <row r="142" spans="2:18" s="145" customFormat="1" ht="6.75" customHeight="1">
      <c r="B142" s="172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4"/>
    </row>
  </sheetData>
  <sheetProtection password="CA21" sheet="1" selectLockedCells="1"/>
  <mergeCells count="10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F121:I121"/>
    <mergeCell ref="F122:I122"/>
    <mergeCell ref="F123:I123"/>
    <mergeCell ref="L123:M123"/>
    <mergeCell ref="N123:Q123"/>
    <mergeCell ref="F124:I124"/>
    <mergeCell ref="L124:M124"/>
    <mergeCell ref="N124:Q124"/>
    <mergeCell ref="F125:I125"/>
    <mergeCell ref="F126:I126"/>
    <mergeCell ref="F127:I127"/>
    <mergeCell ref="F128:I128"/>
    <mergeCell ref="L128:M128"/>
    <mergeCell ref="N128:Q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8:I138"/>
    <mergeCell ref="L138:M138"/>
    <mergeCell ref="N138:Q138"/>
    <mergeCell ref="F139:I139"/>
    <mergeCell ref="L139:M139"/>
    <mergeCell ref="N139:Q139"/>
    <mergeCell ref="H1:K1"/>
    <mergeCell ref="S2:AC2"/>
    <mergeCell ref="F141:I141"/>
    <mergeCell ref="L141:M141"/>
    <mergeCell ref="N141:Q141"/>
    <mergeCell ref="N114:Q114"/>
    <mergeCell ref="N115:Q115"/>
    <mergeCell ref="N116:Q116"/>
    <mergeCell ref="N140:Q140"/>
    <mergeCell ref="F137:I137"/>
  </mergeCells>
  <hyperlinks>
    <hyperlink ref="F1:G1" location="C2" tooltip="Krycí list rozpočtu" display="1) Krycí list rozpočtu"/>
    <hyperlink ref="H1:K1" location="C87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Gudzova-HP\Gudzova</dc:creator>
  <cp:keywords/>
  <dc:description/>
  <cp:lastModifiedBy>Hála Tomáš</cp:lastModifiedBy>
  <cp:lastPrinted>2016-07-13T08:27:08Z</cp:lastPrinted>
  <dcterms:created xsi:type="dcterms:W3CDTF">2016-05-04T12:03:42Z</dcterms:created>
  <dcterms:modified xsi:type="dcterms:W3CDTF">2016-08-03T13:27:19Z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