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<sst xmlns="http://schemas.openxmlformats.org/spreadsheetml/2006/main" count="364" uniqueCount="184">
  <si>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</si>
  <si>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</si>
  <si>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</si>
  <si>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</si>
  <si>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</si>
  <si>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</si>
  <si>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</si>
  <si>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</si>
  <si>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</si>
  <si>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</si>
  <si>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</si>
  <si>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</si>
  <si>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</si>
  <si>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</si>
  <si>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</si>
  <si>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</si>
  <si>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</si>
  <si>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</si>
  <si>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</si>
  <si>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</si>
  <si>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</si>
  <si>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</si>
  <si>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</si>
  <si>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</si>
  <si>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</si>
  <si>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</si>
  <si>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</si>
  <si>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</si>
  <si>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</si>
  <si>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</si>
  <si>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</si>
  <si>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7126601VD</t>
  </si>
  <si>
    <t>712457VD</t>
  </si>
  <si>
    <t>712841559RT1</t>
  </si>
  <si>
    <t>74</t>
  </si>
  <si>
    <t>74003VD</t>
  </si>
  <si>
    <t>764</t>
  </si>
  <si>
    <t>764430VD</t>
  </si>
  <si>
    <t>76481715VD</t>
  </si>
  <si>
    <t>764122VD</t>
  </si>
  <si>
    <t>H712</t>
  </si>
  <si>
    <t>998712103T00</t>
  </si>
  <si>
    <t>H764</t>
  </si>
  <si>
    <t>998764103R00</t>
  </si>
  <si>
    <t>H800VD</t>
  </si>
  <si>
    <t>80003VD</t>
  </si>
  <si>
    <t>80086VD</t>
  </si>
  <si>
    <t>63145722</t>
  </si>
  <si>
    <t>62852257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</si>
  <si>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</si>
  <si>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</si>
  <si>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</si>
  <si>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</si>
  <si>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</si>
  <si>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</si>
  <si>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</si>
  <si>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</si>
  <si>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</si>
  <si>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Pokládka atikového izolačního klínu</t>
  </si>
  <si>
    <t>materiál ve specifikaci</t>
  </si>
  <si>
    <t>Vyspravení stávajícího podkladu z 10% plochy</t>
  </si>
  <si>
    <t>(částečné vyrovnání nerovností, prořezání boulí, atd.)</t>
  </si>
  <si>
    <t>Samostatné vytažení izolace, pásy přitavením</t>
  </si>
  <si>
    <t>1 vrstva - asf.pás ve specifikaci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</si>
  <si>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</si>
  <si>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</si>
  <si>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</si>
  <si>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</si>
  <si>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</si>
  <si>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</si>
  <si>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100 mm</t>
  </si>
  <si>
    <t>Přesun hmot pro povlakové krytiny,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</si>
  <si>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</si>
  <si>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</si>
  <si>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</si>
  <si>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</si>
  <si>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</si>
  <si>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</si>
  <si>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Pás modifikovaný asfalt s břidl. posypem tl. 5mm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</si>
  <si>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</si>
  <si>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</si>
  <si>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</si>
  <si>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</si>
  <si>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</si>
  <si>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</si>
  <si>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</si>
  <si>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</si>
  <si>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</si>
  <si>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</si>
  <si>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</si>
  <si>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</si>
  <si>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</si>
  <si>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</si>
  <si>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</si>
  <si>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</si>
  <si>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</si>
  <si>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</si>
  <si>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</si>
  <si>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</si>
  <si>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</si>
  <si>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</si>
  <si>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</si>
  <si>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</si>
  <si>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</si>
  <si>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</si>
  <si>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</si>
  <si>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</si>
  <si>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</si>
  <si>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</si>
  <si>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</si>
  <si>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</si>
  <si>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</si>
  <si>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</si>
  <si>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</si>
  <si>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</si>
  <si>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764_</t>
  </si>
  <si>
    <t>H712_</t>
  </si>
  <si>
    <t>H764_</t>
  </si>
  <si>
    <t>H800VD_</t>
  </si>
  <si>
    <t>Z99999_</t>
  </si>
  <si>
    <t>71_</t>
  </si>
  <si>
    <t>76_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</si>
  <si>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</si>
  <si>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</si>
  <si>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</si>
  <si>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</si>
  <si>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</si>
  <si>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</si>
  <si>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</si>
  <si>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</si>
  <si>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</si>
  <si>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</si>
  <si>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</si>
  <si>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</si>
  <si>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</si>
  <si>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</si>
  <si>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</si>
  <si>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</si>
  <si>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</si>
  <si>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</si>
  <si>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</si>
  <si>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</si>
  <si>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</si>
  <si>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</si>
  <si>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</si>
  <si>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</si>
  <si>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</si>
  <si>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</si>
  <si>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</si>
  <si>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</si>
  <si>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</si>
  <si>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</si>
  <si>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</si>
  <si>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</si>
  <si>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</si>
  <si>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</si>
  <si>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</si>
  <si>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</si>
  <si>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</si>
  <si>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</si>
  <si>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</si>
  <si>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</si>
  <si>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</si>
  <si>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</si>
  <si>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</si>
  <si>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</si>
  <si>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</si>
  <si>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</si>
  <si>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</si>
  <si>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</si>
  <si>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</si>
  <si>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</si>
  <si>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</si>
  <si>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</si>
  <si>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</si>
  <si>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</si>
  <si>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</si>
  <si>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</si>
  <si>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</si>
  <si>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</si>
  <si>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</si>
  <si>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</si>
  <si>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 xml:space="preserve">Krajská zdravotní a. s. - Nemocnice Chomutov o. z. </t>
  </si>
  <si>
    <t>Oprava střech budovy B - vertikála č. 7 - chodba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</si>
</sst>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2" sqref="C2:D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58.140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2.75">
      <c r="A2" s="110" t="s">
        <v>1</v>
      </c>
      <c r="B2" s="111"/>
      <c r="C2" s="112" t="s">
        <v>183</v>
      </c>
      <c r="D2" s="78"/>
      <c r="E2" s="114" t="s">
        <v>79</v>
      </c>
      <c r="F2" s="111"/>
      <c r="G2" s="114" t="s">
        <v>6</v>
      </c>
      <c r="H2" s="115" t="s">
        <v>84</v>
      </c>
      <c r="I2" s="111"/>
      <c r="J2" s="114" t="s">
        <v>182</v>
      </c>
      <c r="K2" s="111"/>
      <c r="L2" s="111"/>
      <c r="M2" s="116"/>
      <c r="N2" s="5"/>
    </row>
    <row r="3" spans="1:14" ht="12.75">
      <c r="A3" s="107"/>
      <c r="B3" s="80"/>
      <c r="C3" s="113"/>
      <c r="D3" s="113"/>
      <c r="E3" s="80"/>
      <c r="F3" s="80"/>
      <c r="G3" s="80"/>
      <c r="H3" s="80"/>
      <c r="I3" s="80"/>
      <c r="J3" s="80"/>
      <c r="K3" s="80"/>
      <c r="L3" s="80"/>
      <c r="M3" s="105"/>
      <c r="N3" s="5"/>
    </row>
    <row r="4" spans="1:14" ht="12.75">
      <c r="A4" s="101" t="s">
        <v>2</v>
      </c>
      <c r="B4" s="80"/>
      <c r="C4" s="79" t="s">
        <v>49</v>
      </c>
      <c r="D4" s="80"/>
      <c r="E4" s="104" t="s">
        <v>80</v>
      </c>
      <c r="F4" s="80"/>
      <c r="G4" s="104" t="s">
        <v>6</v>
      </c>
      <c r="H4" s="79" t="s">
        <v>85</v>
      </c>
      <c r="I4" s="80"/>
      <c r="J4" s="104" t="s">
        <v>95</v>
      </c>
      <c r="K4" s="80"/>
      <c r="L4" s="80"/>
      <c r="M4" s="105"/>
      <c r="N4" s="5"/>
    </row>
    <row r="5" spans="1:14" ht="12.75">
      <c r="A5" s="107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05"/>
      <c r="N5" s="5"/>
    </row>
    <row r="6" spans="1:14" ht="12.75">
      <c r="A6" s="101" t="s">
        <v>3</v>
      </c>
      <c r="B6" s="80"/>
      <c r="C6" s="79" t="s">
        <v>50</v>
      </c>
      <c r="D6" s="80"/>
      <c r="E6" s="104" t="s">
        <v>81</v>
      </c>
      <c r="F6" s="80"/>
      <c r="G6" s="104" t="s">
        <v>6</v>
      </c>
      <c r="H6" s="79" t="s">
        <v>86</v>
      </c>
      <c r="I6" s="80"/>
      <c r="J6" s="79"/>
      <c r="K6" s="80"/>
      <c r="L6" s="80"/>
      <c r="M6" s="105"/>
      <c r="N6" s="5"/>
    </row>
    <row r="7" spans="1:14" ht="12.75">
      <c r="A7" s="107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105"/>
      <c r="N7" s="5"/>
    </row>
    <row r="8" spans="1:14" ht="12.75">
      <c r="A8" s="101" t="s">
        <v>4</v>
      </c>
      <c r="B8" s="80"/>
      <c r="C8" s="79" t="s">
        <v>6</v>
      </c>
      <c r="D8" s="80"/>
      <c r="E8" s="104" t="s">
        <v>82</v>
      </c>
      <c r="F8" s="80"/>
      <c r="G8" s="104" t="s">
        <v>83</v>
      </c>
      <c r="H8" s="79" t="s">
        <v>87</v>
      </c>
      <c r="I8" s="80"/>
      <c r="J8" s="79"/>
      <c r="K8" s="80"/>
      <c r="L8" s="80"/>
      <c r="M8" s="105"/>
      <c r="N8" s="5"/>
    </row>
    <row r="9" spans="1:14" ht="12.7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6"/>
      <c r="N9" s="5"/>
    </row>
    <row r="10" spans="1:64" ht="12.75">
      <c r="A10" s="1" t="s">
        <v>5</v>
      </c>
      <c r="B10" s="11" t="s">
        <v>25</v>
      </c>
      <c r="C10" s="90" t="s">
        <v>51</v>
      </c>
      <c r="D10" s="91"/>
      <c r="E10" s="91"/>
      <c r="F10" s="91"/>
      <c r="G10" s="92"/>
      <c r="H10" s="11" t="s">
        <v>88</v>
      </c>
      <c r="I10" s="22" t="s">
        <v>94</v>
      </c>
      <c r="J10" s="26" t="s">
        <v>96</v>
      </c>
      <c r="K10" s="93" t="s">
        <v>98</v>
      </c>
      <c r="L10" s="94"/>
      <c r="M10" s="95"/>
      <c r="N10" s="31"/>
      <c r="BK10" s="32" t="s">
        <v>128</v>
      </c>
      <c r="BL10" s="37" t="s">
        <v>131</v>
      </c>
    </row>
    <row r="11" spans="1:62" ht="12.75">
      <c r="A11" s="2" t="s">
        <v>6</v>
      </c>
      <c r="B11" s="12" t="s">
        <v>6</v>
      </c>
      <c r="C11" s="96" t="s">
        <v>52</v>
      </c>
      <c r="D11" s="97"/>
      <c r="E11" s="97"/>
      <c r="F11" s="97"/>
      <c r="G11" s="98"/>
      <c r="H11" s="12" t="s">
        <v>6</v>
      </c>
      <c r="I11" s="12" t="s">
        <v>6</v>
      </c>
      <c r="J11" s="27" t="s">
        <v>97</v>
      </c>
      <c r="K11" s="28" t="s">
        <v>99</v>
      </c>
      <c r="L11" s="29" t="s">
        <v>101</v>
      </c>
      <c r="M11" s="30" t="s">
        <v>102</v>
      </c>
      <c r="N11" s="31"/>
      <c r="Z11" s="32" t="s">
        <v>103</v>
      </c>
      <c r="AA11" s="32" t="s">
        <v>104</v>
      </c>
      <c r="AB11" s="32" t="s">
        <v>105</v>
      </c>
      <c r="AC11" s="32" t="s">
        <v>106</v>
      </c>
      <c r="AD11" s="32" t="s">
        <v>107</v>
      </c>
      <c r="AE11" s="32" t="s">
        <v>108</v>
      </c>
      <c r="AF11" s="32" t="s">
        <v>109</v>
      </c>
      <c r="AG11" s="32" t="s">
        <v>110</v>
      </c>
      <c r="AH11" s="32" t="s">
        <v>111</v>
      </c>
      <c r="BH11" s="32" t="s">
        <v>125</v>
      </c>
      <c r="BI11" s="32" t="s">
        <v>126</v>
      </c>
      <c r="BJ11" s="32" t="s">
        <v>127</v>
      </c>
    </row>
    <row r="12" spans="1:47" ht="12.75">
      <c r="A12" s="3"/>
      <c r="B12" s="13" t="s">
        <v>26</v>
      </c>
      <c r="C12" s="99" t="s">
        <v>53</v>
      </c>
      <c r="D12" s="100"/>
      <c r="E12" s="100"/>
      <c r="F12" s="100"/>
      <c r="G12" s="100"/>
      <c r="H12" s="20" t="s">
        <v>6</v>
      </c>
      <c r="I12" s="20" t="s">
        <v>6</v>
      </c>
      <c r="J12" s="20" t="s">
        <v>6</v>
      </c>
      <c r="K12" s="38">
        <f>SUM(K13:K21)</f>
        <v>0</v>
      </c>
      <c r="L12" s="38">
        <f>SUM(L13:L21)</f>
        <v>0</v>
      </c>
      <c r="M12" s="40">
        <f>SUM(M13:M21)</f>
        <v>0</v>
      </c>
      <c r="N12" s="5"/>
      <c r="AI12" s="32"/>
      <c r="AS12" s="39">
        <f>SUM(AJ13:AJ21)</f>
        <v>0</v>
      </c>
      <c r="AT12" s="39">
        <f>SUM(AK13:AK21)</f>
        <v>0</v>
      </c>
      <c r="AU12" s="39">
        <f>SUM(AL13:AL21)</f>
        <v>0</v>
      </c>
    </row>
    <row r="13" spans="1:64" ht="12.75">
      <c r="A13" s="4" t="s">
        <v>7</v>
      </c>
      <c r="B13" s="14" t="s">
        <v>27</v>
      </c>
      <c r="C13" s="81" t="s">
        <v>54</v>
      </c>
      <c r="D13" s="82"/>
      <c r="E13" s="82"/>
      <c r="F13" s="82"/>
      <c r="G13" s="82"/>
      <c r="H13" s="14" t="s">
        <v>89</v>
      </c>
      <c r="I13" s="23">
        <v>1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113</v>
      </c>
      <c r="AZ13" s="36" t="s">
        <v>120</v>
      </c>
      <c r="BA13" s="32" t="s">
        <v>124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129</v>
      </c>
      <c r="BL13" s="33">
        <v>712</v>
      </c>
    </row>
    <row r="14" spans="1:64" ht="12.75">
      <c r="A14" s="4" t="s">
        <v>8</v>
      </c>
      <c r="B14" s="14" t="s">
        <v>28</v>
      </c>
      <c r="C14" s="81" t="s">
        <v>55</v>
      </c>
      <c r="D14" s="82"/>
      <c r="E14" s="82"/>
      <c r="F14" s="82"/>
      <c r="G14" s="82"/>
      <c r="H14" s="14" t="s">
        <v>90</v>
      </c>
      <c r="I14" s="23">
        <v>30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113</v>
      </c>
      <c r="AZ14" s="36" t="s">
        <v>120</v>
      </c>
      <c r="BA14" s="32" t="s">
        <v>124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129</v>
      </c>
      <c r="BL14" s="33">
        <v>712</v>
      </c>
    </row>
    <row r="15" spans="1:64" ht="12.75">
      <c r="A15" s="4" t="s">
        <v>9</v>
      </c>
      <c r="B15" s="14" t="s">
        <v>29</v>
      </c>
      <c r="C15" s="81" t="s">
        <v>56</v>
      </c>
      <c r="D15" s="82"/>
      <c r="E15" s="82"/>
      <c r="F15" s="82"/>
      <c r="G15" s="82"/>
      <c r="H15" s="14" t="s">
        <v>90</v>
      </c>
      <c r="I15" s="23">
        <v>30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J15*0.0863814996896284</f>
        <v>0</v>
      </c>
      <c r="AP15" s="33">
        <f>J15*(1-0.0863814996896284)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113</v>
      </c>
      <c r="AZ15" s="36" t="s">
        <v>120</v>
      </c>
      <c r="BA15" s="32" t="s">
        <v>124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129</v>
      </c>
      <c r="BL15" s="33">
        <v>712</v>
      </c>
    </row>
    <row r="16" spans="1:14" ht="12.75">
      <c r="A16" s="5"/>
      <c r="B16" s="15" t="s">
        <v>30</v>
      </c>
      <c r="C16" s="87" t="s">
        <v>57</v>
      </c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5"/>
    </row>
    <row r="17" spans="1:64" ht="12.75">
      <c r="A17" s="4" t="s">
        <v>10</v>
      </c>
      <c r="B17" s="14" t="s">
        <v>31</v>
      </c>
      <c r="C17" s="81" t="s">
        <v>58</v>
      </c>
      <c r="D17" s="82"/>
      <c r="E17" s="82"/>
      <c r="F17" s="82"/>
      <c r="G17" s="82"/>
      <c r="H17" s="14" t="s">
        <v>91</v>
      </c>
      <c r="I17" s="23">
        <v>29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</f>
        <v>0</v>
      </c>
      <c r="AP17" s="33">
        <f>J17*(1-0)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113</v>
      </c>
      <c r="AZ17" s="36" t="s">
        <v>120</v>
      </c>
      <c r="BA17" s="32" t="s">
        <v>124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129</v>
      </c>
      <c r="BL17" s="33">
        <v>712</v>
      </c>
    </row>
    <row r="18" spans="1:14" ht="12.75">
      <c r="A18" s="5"/>
      <c r="B18" s="15" t="s">
        <v>30</v>
      </c>
      <c r="C18" s="87" t="s">
        <v>59</v>
      </c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5"/>
    </row>
    <row r="19" spans="1:64" ht="12.75">
      <c r="A19" s="4" t="s">
        <v>11</v>
      </c>
      <c r="B19" s="14" t="s">
        <v>32</v>
      </c>
      <c r="C19" s="81" t="s">
        <v>60</v>
      </c>
      <c r="D19" s="82"/>
      <c r="E19" s="82"/>
      <c r="F19" s="82"/>
      <c r="G19" s="82"/>
      <c r="H19" s="14" t="s">
        <v>90</v>
      </c>
      <c r="I19" s="23">
        <v>3</v>
      </c>
      <c r="J19" s="23">
        <v>0</v>
      </c>
      <c r="K19" s="23">
        <f>I19*AO19</f>
        <v>0</v>
      </c>
      <c r="L19" s="23">
        <f>I19*AP19</f>
        <v>0</v>
      </c>
      <c r="M19" s="41">
        <f>I19*J19</f>
        <v>0</v>
      </c>
      <c r="N19" s="5"/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32"/>
      <c r="AJ19" s="23">
        <f>IF(AN19=0,M19,0)</f>
        <v>0</v>
      </c>
      <c r="AK19" s="23">
        <f>IF(AN19=15,M19,0)</f>
        <v>0</v>
      </c>
      <c r="AL19" s="23">
        <f>IF(AN19=21,M19,0)</f>
        <v>0</v>
      </c>
      <c r="AN19" s="33">
        <v>0</v>
      </c>
      <c r="AO19" s="33">
        <f>J19*0.47492744164086</f>
        <v>0</v>
      </c>
      <c r="AP19" s="33">
        <f>J19*(1-0.47492744164086)</f>
        <v>0</v>
      </c>
      <c r="AQ19" s="34" t="s">
        <v>13</v>
      </c>
      <c r="AV19" s="33">
        <f>AW19+AX19</f>
        <v>0</v>
      </c>
      <c r="AW19" s="33">
        <f>I19*AO19</f>
        <v>0</v>
      </c>
      <c r="AX19" s="33">
        <f>I19*AP19</f>
        <v>0</v>
      </c>
      <c r="AY19" s="36" t="s">
        <v>113</v>
      </c>
      <c r="AZ19" s="36" t="s">
        <v>120</v>
      </c>
      <c r="BA19" s="32" t="s">
        <v>124</v>
      </c>
      <c r="BC19" s="33">
        <f>AW19+AX19</f>
        <v>0</v>
      </c>
      <c r="BD19" s="33">
        <f>J19/(100-BE19)*100</f>
        <v>0</v>
      </c>
      <c r="BE19" s="33">
        <v>0</v>
      </c>
      <c r="BF19" s="33">
        <f>19</f>
        <v>19</v>
      </c>
      <c r="BH19" s="23">
        <f>I19*AO19</f>
        <v>0</v>
      </c>
      <c r="BI19" s="23">
        <f>I19*AP19</f>
        <v>0</v>
      </c>
      <c r="BJ19" s="23">
        <f>I19*J19</f>
        <v>0</v>
      </c>
      <c r="BK19" s="23" t="s">
        <v>129</v>
      </c>
      <c r="BL19" s="33">
        <v>712</v>
      </c>
    </row>
    <row r="20" spans="1:14" ht="12.75">
      <c r="A20" s="5"/>
      <c r="B20" s="15" t="s">
        <v>30</v>
      </c>
      <c r="C20" s="87" t="s">
        <v>61</v>
      </c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5"/>
    </row>
    <row r="21" spans="1:64" ht="12.75">
      <c r="A21" s="4" t="s">
        <v>12</v>
      </c>
      <c r="B21" s="14" t="s">
        <v>33</v>
      </c>
      <c r="C21" s="81" t="s">
        <v>62</v>
      </c>
      <c r="D21" s="82"/>
      <c r="E21" s="82"/>
      <c r="F21" s="82"/>
      <c r="G21" s="82"/>
      <c r="H21" s="14" t="s">
        <v>90</v>
      </c>
      <c r="I21" s="23">
        <v>30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J21*0.0364539007092199</f>
        <v>0</v>
      </c>
      <c r="AP21" s="33">
        <f>J21*(1-0.0364539007092199)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113</v>
      </c>
      <c r="AZ21" s="36" t="s">
        <v>120</v>
      </c>
      <c r="BA21" s="32" t="s">
        <v>124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129</v>
      </c>
      <c r="BL21" s="33">
        <v>712</v>
      </c>
    </row>
    <row r="22" spans="1:14" ht="12.75">
      <c r="A22" s="5"/>
      <c r="B22" s="15" t="s">
        <v>30</v>
      </c>
      <c r="C22" s="87" t="s">
        <v>63</v>
      </c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5"/>
    </row>
    <row r="23" spans="1:47" ht="12.75">
      <c r="A23" s="6"/>
      <c r="B23" s="16" t="s">
        <v>34</v>
      </c>
      <c r="C23" s="83" t="s">
        <v>64</v>
      </c>
      <c r="D23" s="84"/>
      <c r="E23" s="84"/>
      <c r="F23" s="84"/>
      <c r="G23" s="84"/>
      <c r="H23" s="21" t="s">
        <v>6</v>
      </c>
      <c r="I23" s="21" t="s">
        <v>6</v>
      </c>
      <c r="J23" s="21" t="s">
        <v>6</v>
      </c>
      <c r="K23" s="39">
        <f>SUM(K24:K24)</f>
        <v>0</v>
      </c>
      <c r="L23" s="39">
        <f>SUM(L24:L24)</f>
        <v>0</v>
      </c>
      <c r="M23" s="42">
        <f>SUM(M24:M24)</f>
        <v>0</v>
      </c>
      <c r="N23" s="5"/>
      <c r="AI23" s="32"/>
      <c r="AS23" s="39">
        <f>SUM(AJ24:AJ24)</f>
        <v>0</v>
      </c>
      <c r="AT23" s="39">
        <f>SUM(AK24:AK24)</f>
        <v>0</v>
      </c>
      <c r="AU23" s="39">
        <f>SUM(AL24:AL24)</f>
        <v>0</v>
      </c>
    </row>
    <row r="24" spans="1:64" ht="12.75">
      <c r="A24" s="4" t="s">
        <v>13</v>
      </c>
      <c r="B24" s="14" t="s">
        <v>35</v>
      </c>
      <c r="C24" s="81" t="s">
        <v>65</v>
      </c>
      <c r="D24" s="82"/>
      <c r="E24" s="82"/>
      <c r="F24" s="82"/>
      <c r="G24" s="82"/>
      <c r="H24" s="14" t="s">
        <v>92</v>
      </c>
      <c r="I24" s="23">
        <v>1</v>
      </c>
      <c r="J24" s="23">
        <v>0</v>
      </c>
      <c r="K24" s="23">
        <f>I24*AO24</f>
        <v>0</v>
      </c>
      <c r="L24" s="23">
        <f>I24*AP24</f>
        <v>0</v>
      </c>
      <c r="M24" s="41">
        <f>I24*J24</f>
        <v>0</v>
      </c>
      <c r="N24" s="5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32"/>
      <c r="AJ24" s="23">
        <f>IF(AN24=0,M24,0)</f>
        <v>0</v>
      </c>
      <c r="AK24" s="23">
        <f>IF(AN24=15,M24,0)</f>
        <v>0</v>
      </c>
      <c r="AL24" s="23">
        <f>IF(AN24=21,M24,0)</f>
        <v>0</v>
      </c>
      <c r="AN24" s="33">
        <v>0</v>
      </c>
      <c r="AO24" s="33">
        <f>J24*0.642656890230753</f>
        <v>0</v>
      </c>
      <c r="AP24" s="33">
        <f>J24*(1-0.642656890230753)</f>
        <v>0</v>
      </c>
      <c r="AQ24" s="34" t="s">
        <v>13</v>
      </c>
      <c r="AV24" s="33">
        <f>AW24+AX24</f>
        <v>0</v>
      </c>
      <c r="AW24" s="33">
        <f>I24*AO24</f>
        <v>0</v>
      </c>
      <c r="AX24" s="33">
        <f>I24*AP24</f>
        <v>0</v>
      </c>
      <c r="AY24" s="36" t="s">
        <v>114</v>
      </c>
      <c r="AZ24" s="36" t="s">
        <v>114</v>
      </c>
      <c r="BA24" s="32" t="s">
        <v>124</v>
      </c>
      <c r="BC24" s="33">
        <f>AW24+AX24</f>
        <v>0</v>
      </c>
      <c r="BD24" s="33">
        <f>J24/(100-BE24)*100</f>
        <v>0</v>
      </c>
      <c r="BE24" s="33">
        <v>0</v>
      </c>
      <c r="BF24" s="33">
        <f>24</f>
        <v>24</v>
      </c>
      <c r="BH24" s="23">
        <f>I24*AO24</f>
        <v>0</v>
      </c>
      <c r="BI24" s="23">
        <f>I24*AP24</f>
        <v>0</v>
      </c>
      <c r="BJ24" s="23">
        <f>I24*J24</f>
        <v>0</v>
      </c>
      <c r="BK24" s="23" t="s">
        <v>129</v>
      </c>
      <c r="BL24" s="33">
        <v>74</v>
      </c>
    </row>
    <row r="25" spans="1:14" ht="25.5" customHeight="1">
      <c r="A25" s="5"/>
      <c r="B25" s="15" t="s">
        <v>30</v>
      </c>
      <c r="C25" s="87" t="s">
        <v>66</v>
      </c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5"/>
    </row>
    <row r="26" spans="1:47" ht="12.75">
      <c r="A26" s="6"/>
      <c r="B26" s="16" t="s">
        <v>36</v>
      </c>
      <c r="C26" s="83" t="s">
        <v>67</v>
      </c>
      <c r="D26" s="84"/>
      <c r="E26" s="84"/>
      <c r="F26" s="84"/>
      <c r="G26" s="84"/>
      <c r="H26" s="21" t="s">
        <v>6</v>
      </c>
      <c r="I26" s="21" t="s">
        <v>6</v>
      </c>
      <c r="J26" s="21" t="s">
        <v>6</v>
      </c>
      <c r="K26" s="39">
        <f>SUM(K27:K29)</f>
        <v>0</v>
      </c>
      <c r="L26" s="39">
        <f>SUM(L27:L29)</f>
        <v>0</v>
      </c>
      <c r="M26" s="42">
        <f>SUM(M27:M29)</f>
        <v>0</v>
      </c>
      <c r="N26" s="5"/>
      <c r="AI26" s="32"/>
      <c r="AS26" s="39">
        <f>SUM(AJ27:AJ29)</f>
        <v>0</v>
      </c>
      <c r="AT26" s="39">
        <f>SUM(AK27:AK29)</f>
        <v>0</v>
      </c>
      <c r="AU26" s="39">
        <f>SUM(AL27:AL29)</f>
        <v>0</v>
      </c>
    </row>
    <row r="27" spans="1:64" ht="12.75">
      <c r="A27" s="4" t="s">
        <v>14</v>
      </c>
      <c r="B27" s="14" t="s">
        <v>37</v>
      </c>
      <c r="C27" s="81" t="s">
        <v>68</v>
      </c>
      <c r="D27" s="82"/>
      <c r="E27" s="82"/>
      <c r="F27" s="82"/>
      <c r="G27" s="82"/>
      <c r="H27" s="14" t="s">
        <v>91</v>
      </c>
      <c r="I27" s="23">
        <v>1</v>
      </c>
      <c r="J27" s="23">
        <v>0</v>
      </c>
      <c r="K27" s="23">
        <f>I27*AO27</f>
        <v>0</v>
      </c>
      <c r="L27" s="23">
        <f>I27*AP27</f>
        <v>0</v>
      </c>
      <c r="M27" s="41">
        <f>I27*J27</f>
        <v>0</v>
      </c>
      <c r="N27" s="5"/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32"/>
      <c r="AJ27" s="23">
        <f>IF(AN27=0,M27,0)</f>
        <v>0</v>
      </c>
      <c r="AK27" s="23">
        <f>IF(AN27=15,M27,0)</f>
        <v>0</v>
      </c>
      <c r="AL27" s="23">
        <f>IF(AN27=21,M27,0)</f>
        <v>0</v>
      </c>
      <c r="AN27" s="33">
        <v>0</v>
      </c>
      <c r="AO27" s="33">
        <f>J27*0</f>
        <v>0</v>
      </c>
      <c r="AP27" s="33">
        <f>J27*(1-0)</f>
        <v>0</v>
      </c>
      <c r="AQ27" s="34" t="s">
        <v>13</v>
      </c>
      <c r="AV27" s="33">
        <f>AW27+AX27</f>
        <v>0</v>
      </c>
      <c r="AW27" s="33">
        <f>I27*AO27</f>
        <v>0</v>
      </c>
      <c r="AX27" s="33">
        <f>I27*AP27</f>
        <v>0</v>
      </c>
      <c r="AY27" s="36" t="s">
        <v>115</v>
      </c>
      <c r="AZ27" s="36" t="s">
        <v>121</v>
      </c>
      <c r="BA27" s="32" t="s">
        <v>124</v>
      </c>
      <c r="BC27" s="33">
        <f>AW27+AX27</f>
        <v>0</v>
      </c>
      <c r="BD27" s="33">
        <f>J27/(100-BE27)*100</f>
        <v>0</v>
      </c>
      <c r="BE27" s="33">
        <v>0</v>
      </c>
      <c r="BF27" s="33">
        <f>27</f>
        <v>27</v>
      </c>
      <c r="BH27" s="23">
        <f>I27*AO27</f>
        <v>0</v>
      </c>
      <c r="BI27" s="23">
        <f>I27*AP27</f>
        <v>0</v>
      </c>
      <c r="BJ27" s="23">
        <f>I27*J27</f>
        <v>0</v>
      </c>
      <c r="BK27" s="23" t="s">
        <v>129</v>
      </c>
      <c r="BL27" s="33">
        <v>764</v>
      </c>
    </row>
    <row r="28" spans="1:64" ht="12.75">
      <c r="A28" s="4" t="s">
        <v>15</v>
      </c>
      <c r="B28" s="14" t="s">
        <v>38</v>
      </c>
      <c r="C28" s="81" t="s">
        <v>69</v>
      </c>
      <c r="D28" s="82"/>
      <c r="E28" s="82"/>
      <c r="F28" s="82"/>
      <c r="G28" s="82"/>
      <c r="H28" s="14" t="s">
        <v>91</v>
      </c>
      <c r="I28" s="23">
        <v>24</v>
      </c>
      <c r="J28" s="23">
        <v>0</v>
      </c>
      <c r="K28" s="23">
        <f>I28*AO28</f>
        <v>0</v>
      </c>
      <c r="L28" s="23">
        <f>I28*AP28</f>
        <v>0</v>
      </c>
      <c r="M28" s="41">
        <f>I28*J28</f>
        <v>0</v>
      </c>
      <c r="N28" s="5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32"/>
      <c r="AJ28" s="23">
        <f>IF(AN28=0,M28,0)</f>
        <v>0</v>
      </c>
      <c r="AK28" s="23">
        <f>IF(AN28=15,M28,0)</f>
        <v>0</v>
      </c>
      <c r="AL28" s="23">
        <f>IF(AN28=21,M28,0)</f>
        <v>0</v>
      </c>
      <c r="AN28" s="33">
        <v>0</v>
      </c>
      <c r="AO28" s="33">
        <f>J28*0.55075104315698</f>
        <v>0</v>
      </c>
      <c r="AP28" s="33">
        <f>J28*(1-0.55075104315698)</f>
        <v>0</v>
      </c>
      <c r="AQ28" s="34" t="s">
        <v>13</v>
      </c>
      <c r="AV28" s="33">
        <f>AW28+AX28</f>
        <v>0</v>
      </c>
      <c r="AW28" s="33">
        <f>I28*AO28</f>
        <v>0</v>
      </c>
      <c r="AX28" s="33">
        <f>I28*AP28</f>
        <v>0</v>
      </c>
      <c r="AY28" s="36" t="s">
        <v>115</v>
      </c>
      <c r="AZ28" s="36" t="s">
        <v>121</v>
      </c>
      <c r="BA28" s="32" t="s">
        <v>124</v>
      </c>
      <c r="BC28" s="33">
        <f>AW28+AX28</f>
        <v>0</v>
      </c>
      <c r="BD28" s="33">
        <f>J28/(100-BE28)*100</f>
        <v>0</v>
      </c>
      <c r="BE28" s="33">
        <v>0</v>
      </c>
      <c r="BF28" s="33">
        <f>28</f>
        <v>28</v>
      </c>
      <c r="BH28" s="23">
        <f>I28*AO28</f>
        <v>0</v>
      </c>
      <c r="BI28" s="23">
        <f>I28*AP28</f>
        <v>0</v>
      </c>
      <c r="BJ28" s="23">
        <f>I28*J28</f>
        <v>0</v>
      </c>
      <c r="BK28" s="23" t="s">
        <v>129</v>
      </c>
      <c r="BL28" s="33">
        <v>764</v>
      </c>
    </row>
    <row r="29" spans="1:64" ht="12.75">
      <c r="A29" s="4" t="s">
        <v>16</v>
      </c>
      <c r="B29" s="14" t="s">
        <v>39</v>
      </c>
      <c r="C29" s="81" t="s">
        <v>70</v>
      </c>
      <c r="D29" s="82"/>
      <c r="E29" s="82"/>
      <c r="F29" s="82"/>
      <c r="G29" s="82"/>
      <c r="H29" s="14" t="s">
        <v>91</v>
      </c>
      <c r="I29" s="23">
        <v>5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J29*0.470202296336796</f>
        <v>0</v>
      </c>
      <c r="AP29" s="33">
        <f>J29*(1-0.470202296336796)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115</v>
      </c>
      <c r="AZ29" s="36" t="s">
        <v>121</v>
      </c>
      <c r="BA29" s="32" t="s">
        <v>124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129</v>
      </c>
      <c r="BL29" s="33">
        <v>764</v>
      </c>
    </row>
    <row r="30" spans="1:47" ht="12.75">
      <c r="A30" s="6"/>
      <c r="B30" s="16" t="s">
        <v>40</v>
      </c>
      <c r="C30" s="83" t="s">
        <v>53</v>
      </c>
      <c r="D30" s="84"/>
      <c r="E30" s="84"/>
      <c r="F30" s="84"/>
      <c r="G30" s="84"/>
      <c r="H30" s="21" t="s">
        <v>6</v>
      </c>
      <c r="I30" s="21" t="s">
        <v>6</v>
      </c>
      <c r="J30" s="21" t="s">
        <v>6</v>
      </c>
      <c r="K30" s="39">
        <f>SUM(K31:K31)</f>
        <v>0</v>
      </c>
      <c r="L30" s="39">
        <f>SUM(L31:L31)</f>
        <v>0</v>
      </c>
      <c r="M30" s="42">
        <f>SUM(M31:M31)</f>
        <v>0</v>
      </c>
      <c r="N30" s="5"/>
      <c r="AI30" s="32"/>
      <c r="AS30" s="39">
        <f>SUM(AJ31:AJ31)</f>
        <v>0</v>
      </c>
      <c r="AT30" s="39">
        <f>SUM(AK31:AK31)</f>
        <v>0</v>
      </c>
      <c r="AU30" s="39">
        <f>SUM(AL31:AL31)</f>
        <v>0</v>
      </c>
    </row>
    <row r="31" spans="1:64" ht="12.75">
      <c r="A31" s="4" t="s">
        <v>17</v>
      </c>
      <c r="B31" s="14" t="s">
        <v>41</v>
      </c>
      <c r="C31" s="81" t="s">
        <v>71</v>
      </c>
      <c r="D31" s="82"/>
      <c r="E31" s="82"/>
      <c r="F31" s="82"/>
      <c r="G31" s="82"/>
      <c r="H31" s="14" t="s">
        <v>93</v>
      </c>
      <c r="I31" s="23">
        <v>0.5541</v>
      </c>
      <c r="J31" s="23">
        <v>0</v>
      </c>
      <c r="K31" s="23">
        <f>I31*AO31</f>
        <v>0</v>
      </c>
      <c r="L31" s="23">
        <f>I31*AP31</f>
        <v>0</v>
      </c>
      <c r="M31" s="41">
        <f>I31*J31</f>
        <v>0</v>
      </c>
      <c r="N31" s="5"/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32"/>
      <c r="AJ31" s="23">
        <f>IF(AN31=0,M31,0)</f>
        <v>0</v>
      </c>
      <c r="AK31" s="23">
        <f>IF(AN31=15,M31,0)</f>
        <v>0</v>
      </c>
      <c r="AL31" s="23">
        <f>IF(AN31=21,M31,0)</f>
        <v>0</v>
      </c>
      <c r="AN31" s="33">
        <v>0</v>
      </c>
      <c r="AO31" s="33">
        <f>J31*0</f>
        <v>0</v>
      </c>
      <c r="AP31" s="33">
        <f>J31*(1-0)</f>
        <v>0</v>
      </c>
      <c r="AQ31" s="34" t="s">
        <v>11</v>
      </c>
      <c r="AV31" s="33">
        <f>AW31+AX31</f>
        <v>0</v>
      </c>
      <c r="AW31" s="33">
        <f>I31*AO31</f>
        <v>0</v>
      </c>
      <c r="AX31" s="33">
        <f>I31*AP31</f>
        <v>0</v>
      </c>
      <c r="AY31" s="36" t="s">
        <v>116</v>
      </c>
      <c r="AZ31" s="36" t="s">
        <v>122</v>
      </c>
      <c r="BA31" s="32" t="s">
        <v>124</v>
      </c>
      <c r="BC31" s="33">
        <f>AW31+AX31</f>
        <v>0</v>
      </c>
      <c r="BD31" s="33">
        <f>J31/(100-BE31)*100</f>
        <v>0</v>
      </c>
      <c r="BE31" s="33">
        <v>0</v>
      </c>
      <c r="BF31" s="33">
        <f>31</f>
        <v>31</v>
      </c>
      <c r="BH31" s="23">
        <f>I31*AO31</f>
        <v>0</v>
      </c>
      <c r="BI31" s="23">
        <f>I31*AP31</f>
        <v>0</v>
      </c>
      <c r="BJ31" s="23">
        <f>I31*J31</f>
        <v>0</v>
      </c>
      <c r="BK31" s="23" t="s">
        <v>129</v>
      </c>
      <c r="BL31" s="33" t="s">
        <v>40</v>
      </c>
    </row>
    <row r="32" spans="1:47" ht="12.75">
      <c r="A32" s="6"/>
      <c r="B32" s="16" t="s">
        <v>42</v>
      </c>
      <c r="C32" s="83" t="s">
        <v>67</v>
      </c>
      <c r="D32" s="84"/>
      <c r="E32" s="84"/>
      <c r="F32" s="84"/>
      <c r="G32" s="84"/>
      <c r="H32" s="21" t="s">
        <v>6</v>
      </c>
      <c r="I32" s="21" t="s">
        <v>6</v>
      </c>
      <c r="J32" s="21" t="s">
        <v>6</v>
      </c>
      <c r="K32" s="39">
        <f>SUM(K33:K33)</f>
        <v>0</v>
      </c>
      <c r="L32" s="39">
        <f>SUM(L33:L33)</f>
        <v>0</v>
      </c>
      <c r="M32" s="42">
        <f>SUM(M33:M33)</f>
        <v>0</v>
      </c>
      <c r="N32" s="5"/>
      <c r="AI32" s="32"/>
      <c r="AS32" s="39">
        <f>SUM(AJ33:AJ33)</f>
        <v>0</v>
      </c>
      <c r="AT32" s="39">
        <f>SUM(AK33:AK33)</f>
        <v>0</v>
      </c>
      <c r="AU32" s="39">
        <f>SUM(AL33:AL33)</f>
        <v>0</v>
      </c>
    </row>
    <row r="33" spans="1:64" ht="12.75">
      <c r="A33" s="4" t="s">
        <v>18</v>
      </c>
      <c r="B33" s="14" t="s">
        <v>43</v>
      </c>
      <c r="C33" s="81" t="s">
        <v>72</v>
      </c>
      <c r="D33" s="82"/>
      <c r="E33" s="82"/>
      <c r="F33" s="82"/>
      <c r="G33" s="82"/>
      <c r="H33" s="14" t="s">
        <v>93</v>
      </c>
      <c r="I33" s="23">
        <v>0.1234</v>
      </c>
      <c r="J33" s="23">
        <v>0</v>
      </c>
      <c r="K33" s="23">
        <f>I33*AO33</f>
        <v>0</v>
      </c>
      <c r="L33" s="23">
        <f>I33*AP33</f>
        <v>0</v>
      </c>
      <c r="M33" s="41">
        <f>I33*J33</f>
        <v>0</v>
      </c>
      <c r="N33" s="5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32"/>
      <c r="AJ33" s="23">
        <f>IF(AN33=0,M33,0)</f>
        <v>0</v>
      </c>
      <c r="AK33" s="23">
        <f>IF(AN33=15,M33,0)</f>
        <v>0</v>
      </c>
      <c r="AL33" s="23">
        <f>IF(AN33=21,M33,0)</f>
        <v>0</v>
      </c>
      <c r="AN33" s="33">
        <v>0</v>
      </c>
      <c r="AO33" s="33">
        <f>J33*0</f>
        <v>0</v>
      </c>
      <c r="AP33" s="33">
        <f>J33*(1-0)</f>
        <v>0</v>
      </c>
      <c r="AQ33" s="34" t="s">
        <v>11</v>
      </c>
      <c r="AV33" s="33">
        <f>AW33+AX33</f>
        <v>0</v>
      </c>
      <c r="AW33" s="33">
        <f>I33*AO33</f>
        <v>0</v>
      </c>
      <c r="AX33" s="33">
        <f>I33*AP33</f>
        <v>0</v>
      </c>
      <c r="AY33" s="36" t="s">
        <v>117</v>
      </c>
      <c r="AZ33" s="36" t="s">
        <v>122</v>
      </c>
      <c r="BA33" s="32" t="s">
        <v>124</v>
      </c>
      <c r="BC33" s="33">
        <f>AW33+AX33</f>
        <v>0</v>
      </c>
      <c r="BD33" s="33">
        <f>J33/(100-BE33)*100</f>
        <v>0</v>
      </c>
      <c r="BE33" s="33">
        <v>0</v>
      </c>
      <c r="BF33" s="33">
        <f>33</f>
        <v>33</v>
      </c>
      <c r="BH33" s="23">
        <f>I33*AO33</f>
        <v>0</v>
      </c>
      <c r="BI33" s="23">
        <f>I33*AP33</f>
        <v>0</v>
      </c>
      <c r="BJ33" s="23">
        <f>I33*J33</f>
        <v>0</v>
      </c>
      <c r="BK33" s="23" t="s">
        <v>129</v>
      </c>
      <c r="BL33" s="33" t="s">
        <v>42</v>
      </c>
    </row>
    <row r="34" spans="1:47" ht="12.75">
      <c r="A34" s="6"/>
      <c r="B34" s="16" t="s">
        <v>44</v>
      </c>
      <c r="C34" s="83" t="s">
        <v>73</v>
      </c>
      <c r="D34" s="84"/>
      <c r="E34" s="84"/>
      <c r="F34" s="84"/>
      <c r="G34" s="84"/>
      <c r="H34" s="21" t="s">
        <v>6</v>
      </c>
      <c r="I34" s="21" t="s">
        <v>6</v>
      </c>
      <c r="J34" s="21" t="s">
        <v>6</v>
      </c>
      <c r="K34" s="39">
        <f>SUM(K35:K36)</f>
        <v>0</v>
      </c>
      <c r="L34" s="39">
        <f>SUM(L35:L36)</f>
        <v>0</v>
      </c>
      <c r="M34" s="42">
        <f>SUM(M35:M36)</f>
        <v>0</v>
      </c>
      <c r="N34" s="5"/>
      <c r="AI34" s="32"/>
      <c r="AS34" s="39">
        <f>SUM(AJ35:AJ36)</f>
        <v>0</v>
      </c>
      <c r="AT34" s="39">
        <f>SUM(AK35:AK36)</f>
        <v>0</v>
      </c>
      <c r="AU34" s="39">
        <f>SUM(AL35:AL36)</f>
        <v>0</v>
      </c>
    </row>
    <row r="35" spans="1:64" ht="12.75">
      <c r="A35" s="4" t="s">
        <v>19</v>
      </c>
      <c r="B35" s="14" t="s">
        <v>45</v>
      </c>
      <c r="C35" s="81" t="s">
        <v>74</v>
      </c>
      <c r="D35" s="82"/>
      <c r="E35" s="82"/>
      <c r="F35" s="82"/>
      <c r="G35" s="82"/>
      <c r="H35" s="14" t="s">
        <v>92</v>
      </c>
      <c r="I35" s="23">
        <v>1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</f>
        <v>0</v>
      </c>
      <c r="AP35" s="33">
        <f>J35*(1-0)</f>
        <v>0</v>
      </c>
      <c r="AQ35" s="34" t="s">
        <v>11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118</v>
      </c>
      <c r="AZ35" s="36" t="s">
        <v>122</v>
      </c>
      <c r="BA35" s="32" t="s">
        <v>124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129</v>
      </c>
      <c r="BL35" s="33" t="s">
        <v>44</v>
      </c>
    </row>
    <row r="36" spans="1:64" ht="12.75">
      <c r="A36" s="4" t="s">
        <v>20</v>
      </c>
      <c r="B36" s="14" t="s">
        <v>46</v>
      </c>
      <c r="C36" s="81" t="s">
        <v>75</v>
      </c>
      <c r="D36" s="82"/>
      <c r="E36" s="82"/>
      <c r="F36" s="82"/>
      <c r="G36" s="82"/>
      <c r="H36" s="14" t="s">
        <v>92</v>
      </c>
      <c r="I36" s="23">
        <v>1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</f>
        <v>0</v>
      </c>
      <c r="AP36" s="33">
        <f>J36*(1-0)</f>
        <v>0</v>
      </c>
      <c r="AQ36" s="34" t="s">
        <v>11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118</v>
      </c>
      <c r="AZ36" s="36" t="s">
        <v>122</v>
      </c>
      <c r="BA36" s="32" t="s">
        <v>124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129</v>
      </c>
      <c r="BL36" s="33" t="s">
        <v>44</v>
      </c>
    </row>
    <row r="37" spans="1:47" ht="12.75">
      <c r="A37" s="6"/>
      <c r="B37" s="16"/>
      <c r="C37" s="83" t="s">
        <v>76</v>
      </c>
      <c r="D37" s="84"/>
      <c r="E37" s="84"/>
      <c r="F37" s="84"/>
      <c r="G37" s="84"/>
      <c r="H37" s="21" t="s">
        <v>6</v>
      </c>
      <c r="I37" s="21" t="s">
        <v>6</v>
      </c>
      <c r="J37" s="21" t="s">
        <v>6</v>
      </c>
      <c r="K37" s="39">
        <f>SUM(K38:K39)</f>
        <v>0</v>
      </c>
      <c r="L37" s="39">
        <f>SUM(L38:L39)</f>
        <v>0</v>
      </c>
      <c r="M37" s="42">
        <f>SUM(M38:M39)</f>
        <v>0</v>
      </c>
      <c r="N37" s="5"/>
      <c r="AI37" s="32"/>
      <c r="AS37" s="39">
        <f>SUM(AJ38:AJ39)</f>
        <v>0</v>
      </c>
      <c r="AT37" s="39">
        <f>SUM(AK38:AK39)</f>
        <v>0</v>
      </c>
      <c r="AU37" s="39">
        <f>SUM(AL38:AL39)</f>
        <v>0</v>
      </c>
    </row>
    <row r="38" spans="1:64" ht="12.75">
      <c r="A38" s="7" t="s">
        <v>21</v>
      </c>
      <c r="B38" s="17" t="s">
        <v>47</v>
      </c>
      <c r="C38" s="85" t="s">
        <v>77</v>
      </c>
      <c r="D38" s="86"/>
      <c r="E38" s="86"/>
      <c r="F38" s="86"/>
      <c r="G38" s="86"/>
      <c r="H38" s="17" t="s">
        <v>91</v>
      </c>
      <c r="I38" s="24">
        <v>29</v>
      </c>
      <c r="J38" s="24">
        <v>0</v>
      </c>
      <c r="K38" s="24">
        <f>I38*AO38</f>
        <v>0</v>
      </c>
      <c r="L38" s="24">
        <f>I38*AP38</f>
        <v>0</v>
      </c>
      <c r="M38" s="43">
        <f>I38*J38</f>
        <v>0</v>
      </c>
      <c r="N38" s="5"/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32"/>
      <c r="AJ38" s="24">
        <f>IF(AN38=0,M38,0)</f>
        <v>0</v>
      </c>
      <c r="AK38" s="24">
        <f>IF(AN38=15,M38,0)</f>
        <v>0</v>
      </c>
      <c r="AL38" s="24">
        <f>IF(AN38=21,M38,0)</f>
        <v>0</v>
      </c>
      <c r="AN38" s="33">
        <v>0</v>
      </c>
      <c r="AO38" s="33">
        <f>J38*1</f>
        <v>0</v>
      </c>
      <c r="AP38" s="33">
        <f>J38*(1-1)</f>
        <v>0</v>
      </c>
      <c r="AQ38" s="35" t="s">
        <v>112</v>
      </c>
      <c r="AV38" s="33">
        <f>AW38+AX38</f>
        <v>0</v>
      </c>
      <c r="AW38" s="33">
        <f>I38*AO38</f>
        <v>0</v>
      </c>
      <c r="AX38" s="33">
        <f>I38*AP38</f>
        <v>0</v>
      </c>
      <c r="AY38" s="36" t="s">
        <v>119</v>
      </c>
      <c r="AZ38" s="36" t="s">
        <v>123</v>
      </c>
      <c r="BA38" s="32" t="s">
        <v>124</v>
      </c>
      <c r="BC38" s="33">
        <f>AW38+AX38</f>
        <v>0</v>
      </c>
      <c r="BD38" s="33">
        <f>J38/(100-BE38)*100</f>
        <v>0</v>
      </c>
      <c r="BE38" s="33">
        <v>0</v>
      </c>
      <c r="BF38" s="33">
        <f>38</f>
        <v>38</v>
      </c>
      <c r="BH38" s="24">
        <f>I38*AO38</f>
        <v>0</v>
      </c>
      <c r="BI38" s="24">
        <f>I38*AP38</f>
        <v>0</v>
      </c>
      <c r="BJ38" s="24">
        <f>I38*J38</f>
        <v>0</v>
      </c>
      <c r="BK38" s="24" t="s">
        <v>130</v>
      </c>
      <c r="BL38" s="33"/>
    </row>
    <row r="39" spans="1:64" ht="12.75">
      <c r="A39" s="8" t="s">
        <v>22</v>
      </c>
      <c r="B39" s="18" t="s">
        <v>48</v>
      </c>
      <c r="C39" s="75" t="s">
        <v>78</v>
      </c>
      <c r="D39" s="76"/>
      <c r="E39" s="76"/>
      <c r="F39" s="76"/>
      <c r="G39" s="76"/>
      <c r="H39" s="18" t="s">
        <v>90</v>
      </c>
      <c r="I39" s="25">
        <v>75</v>
      </c>
      <c r="J39" s="25">
        <v>0</v>
      </c>
      <c r="K39" s="25">
        <f>I39*AO39</f>
        <v>0</v>
      </c>
      <c r="L39" s="25">
        <f>I39*AP39</f>
        <v>0</v>
      </c>
      <c r="M39" s="44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4">
        <f>IF(AN39=0,M39,0)</f>
        <v>0</v>
      </c>
      <c r="AK39" s="24">
        <f>IF(AN39=15,M39,0)</f>
        <v>0</v>
      </c>
      <c r="AL39" s="24">
        <f>IF(AN39=21,M39,0)</f>
        <v>0</v>
      </c>
      <c r="AN39" s="33">
        <v>0</v>
      </c>
      <c r="AO39" s="33">
        <f>J39*1</f>
        <v>0</v>
      </c>
      <c r="AP39" s="33">
        <f>J39*(1-1)</f>
        <v>0</v>
      </c>
      <c r="AQ39" s="35" t="s">
        <v>112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119</v>
      </c>
      <c r="AZ39" s="36" t="s">
        <v>123</v>
      </c>
      <c r="BA39" s="32" t="s">
        <v>124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4">
        <f>I39*AO39</f>
        <v>0</v>
      </c>
      <c r="BI39" s="24">
        <f>I39*AP39</f>
        <v>0</v>
      </c>
      <c r="BJ39" s="24">
        <f>I39*J39</f>
        <v>0</v>
      </c>
      <c r="BK39" s="24" t="s">
        <v>130</v>
      </c>
      <c r="BL39" s="33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77" t="s">
        <v>100</v>
      </c>
      <c r="L40" s="78"/>
      <c r="M40" s="45">
        <f>M12+M23+M26+M30+M32+M34+M37</f>
        <v>0</v>
      </c>
    </row>
    <row r="41" ht="11.25" customHeight="1">
      <c r="A41" s="10" t="s">
        <v>23</v>
      </c>
    </row>
    <row r="42" spans="1:13" ht="12.75">
      <c r="A42" s="79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</sheetData>
  <sheetProtection/>
  <mergeCells count="58">
    <mergeCell ref="A1:M1"/>
    <mergeCell ref="A2:B3"/>
    <mergeCell ref="C2:D3"/>
    <mergeCell ref="E2:F3"/>
    <mergeCell ref="G2:G3"/>
    <mergeCell ref="H2:I3"/>
    <mergeCell ref="J2:M3"/>
    <mergeCell ref="A4:B5"/>
    <mergeCell ref="C4:D5"/>
    <mergeCell ref="E4:F5"/>
    <mergeCell ref="G4:G5"/>
    <mergeCell ref="H4:I5"/>
    <mergeCell ref="J4:M5"/>
    <mergeCell ref="A6:B7"/>
    <mergeCell ref="C6:D7"/>
    <mergeCell ref="E6:F7"/>
    <mergeCell ref="G6:G7"/>
    <mergeCell ref="H6:I7"/>
    <mergeCell ref="J6:M7"/>
    <mergeCell ref="A8:B9"/>
    <mergeCell ref="C8:D9"/>
    <mergeCell ref="E8:F9"/>
    <mergeCell ref="G8:G9"/>
    <mergeCell ref="H8:I9"/>
    <mergeCell ref="J8:M9"/>
    <mergeCell ref="C10:G10"/>
    <mergeCell ref="K10:M10"/>
    <mergeCell ref="C11:G11"/>
    <mergeCell ref="C12:G12"/>
    <mergeCell ref="C13:G13"/>
    <mergeCell ref="C14:G14"/>
    <mergeCell ref="C15:G15"/>
    <mergeCell ref="C16:M16"/>
    <mergeCell ref="C17:G17"/>
    <mergeCell ref="C18:M18"/>
    <mergeCell ref="C19:G19"/>
    <mergeCell ref="C20:M20"/>
    <mergeCell ref="C21:G21"/>
    <mergeCell ref="C22:M22"/>
    <mergeCell ref="C23:G23"/>
    <mergeCell ref="C24:G24"/>
    <mergeCell ref="C25:M25"/>
    <mergeCell ref="C26:G26"/>
    <mergeCell ref="C27:G27"/>
    <mergeCell ref="C28:G28"/>
    <mergeCell ref="C29:G29"/>
    <mergeCell ref="C30:G30"/>
    <mergeCell ref="C31:G31"/>
    <mergeCell ref="C32:G32"/>
    <mergeCell ref="C39:G39"/>
    <mergeCell ref="K40:L40"/>
    <mergeCell ref="A42:M42"/>
    <mergeCell ref="C33:G33"/>
    <mergeCell ref="C34:G34"/>
    <mergeCell ref="C35:G35"/>
    <mergeCell ref="C36:G36"/>
    <mergeCell ref="C37:G37"/>
    <mergeCell ref="C38:G3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44" sqref="C44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08" t="s">
        <v>132</v>
      </c>
      <c r="B1" s="109"/>
      <c r="C1" s="109"/>
      <c r="D1" s="109"/>
      <c r="E1" s="109"/>
      <c r="F1" s="109"/>
      <c r="G1" s="109"/>
    </row>
    <row r="2" spans="1:8" ht="12.75">
      <c r="A2" s="110" t="s">
        <v>1</v>
      </c>
      <c r="B2" s="111"/>
      <c r="C2" s="112" t="str">
        <f>'Stavební rozpočet'!C2</f>
        <v>Oprava střech budovy B - vertikála č. 7 - chodba</v>
      </c>
      <c r="D2" s="114" t="s">
        <v>79</v>
      </c>
      <c r="E2" s="114" t="s">
        <v>6</v>
      </c>
      <c r="F2" s="115" t="s">
        <v>84</v>
      </c>
      <c r="G2" s="120" t="str">
        <f>'Stavební rozpočet'!J2</f>
        <v>Krajská zdravotní a. s. - Nemocnice Chomutov o. z. </v>
      </c>
      <c r="H2" s="5"/>
    </row>
    <row r="3" spans="1:8" ht="12.75">
      <c r="A3" s="107"/>
      <c r="B3" s="80"/>
      <c r="C3" s="113"/>
      <c r="D3" s="80"/>
      <c r="E3" s="80"/>
      <c r="F3" s="80"/>
      <c r="G3" s="105"/>
      <c r="H3" s="5"/>
    </row>
    <row r="4" spans="1:8" ht="12.75">
      <c r="A4" s="101" t="s">
        <v>2</v>
      </c>
      <c r="B4" s="80"/>
      <c r="C4" s="79" t="str">
        <f>'Stavební rozpočet'!C4</f>
        <v>Nemocnice</v>
      </c>
      <c r="D4" s="104" t="s">
        <v>80</v>
      </c>
      <c r="E4" s="104" t="s">
        <v>6</v>
      </c>
      <c r="F4" s="79" t="s">
        <v>85</v>
      </c>
      <c r="G4" s="119" t="str">
        <f>'Stavební rozpočet'!J4</f>
        <v> </v>
      </c>
      <c r="H4" s="5"/>
    </row>
    <row r="5" spans="1:8" ht="12.75">
      <c r="A5" s="107"/>
      <c r="B5" s="80"/>
      <c r="C5" s="80"/>
      <c r="D5" s="80"/>
      <c r="E5" s="80"/>
      <c r="F5" s="80"/>
      <c r="G5" s="105"/>
      <c r="H5" s="5"/>
    </row>
    <row r="6" spans="1:8" ht="12.75">
      <c r="A6" s="101" t="s">
        <v>3</v>
      </c>
      <c r="B6" s="80"/>
      <c r="C6" s="79" t="str">
        <f>'Stavební rozpočet'!C6</f>
        <v>Chomutov</v>
      </c>
      <c r="D6" s="104" t="s">
        <v>81</v>
      </c>
      <c r="E6" s="104" t="s">
        <v>6</v>
      </c>
      <c r="F6" s="79" t="s">
        <v>86</v>
      </c>
      <c r="G6" s="119"/>
      <c r="H6" s="5"/>
    </row>
    <row r="7" spans="1:8" ht="12.75">
      <c r="A7" s="107"/>
      <c r="B7" s="80"/>
      <c r="C7" s="80"/>
      <c r="D7" s="80"/>
      <c r="E7" s="80"/>
      <c r="F7" s="80"/>
      <c r="G7" s="105"/>
      <c r="H7" s="5"/>
    </row>
    <row r="8" spans="1:8" ht="12.75">
      <c r="A8" s="101" t="s">
        <v>87</v>
      </c>
      <c r="B8" s="80"/>
      <c r="C8" s="79"/>
      <c r="D8" s="104" t="s">
        <v>82</v>
      </c>
      <c r="E8" s="104" t="s">
        <v>83</v>
      </c>
      <c r="F8" s="104" t="s">
        <v>82</v>
      </c>
      <c r="G8" s="119" t="str">
        <f>'Stavební rozpočet'!G8</f>
        <v>27.04.2023</v>
      </c>
      <c r="H8" s="5"/>
    </row>
    <row r="9" spans="1:8" ht="12.75">
      <c r="A9" s="102"/>
      <c r="B9" s="103"/>
      <c r="C9" s="103"/>
      <c r="D9" s="118"/>
      <c r="E9" s="103"/>
      <c r="F9" s="103"/>
      <c r="G9" s="106"/>
      <c r="H9" s="5"/>
    </row>
    <row r="10" spans="1:8" ht="12.75">
      <c r="A10" s="46" t="s">
        <v>133</v>
      </c>
      <c r="B10" s="49" t="s">
        <v>25</v>
      </c>
      <c r="C10" s="51" t="s">
        <v>134</v>
      </c>
      <c r="D10" s="52"/>
      <c r="E10" s="53" t="s">
        <v>135</v>
      </c>
      <c r="F10" s="53" t="s">
        <v>136</v>
      </c>
      <c r="G10" s="53" t="s">
        <v>137</v>
      </c>
      <c r="H10" s="5"/>
    </row>
    <row r="11" spans="1:9" ht="12.75">
      <c r="A11" s="47"/>
      <c r="B11" s="50" t="s">
        <v>26</v>
      </c>
      <c r="C11" s="117" t="s">
        <v>53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138</v>
      </c>
      <c r="I11" s="33">
        <f aca="true" t="shared" si="0" ref="I11:I17">IF(H11="F",0,G11)</f>
        <v>0</v>
      </c>
    </row>
    <row r="12" spans="1:9" ht="12.75">
      <c r="A12" s="48"/>
      <c r="B12" s="19" t="s">
        <v>34</v>
      </c>
      <c r="C12" s="104" t="s">
        <v>64</v>
      </c>
      <c r="D12" s="80"/>
      <c r="E12" s="33">
        <f>'Stavební rozpočet'!K23</f>
        <v>0</v>
      </c>
      <c r="F12" s="33">
        <f>'Stavební rozpočet'!L23</f>
        <v>0</v>
      </c>
      <c r="G12" s="33">
        <f>'Stavební rozpočet'!M23</f>
        <v>0</v>
      </c>
      <c r="H12" s="33" t="s">
        <v>138</v>
      </c>
      <c r="I12" s="33">
        <f t="shared" si="0"/>
        <v>0</v>
      </c>
    </row>
    <row r="13" spans="1:9" ht="12.75">
      <c r="A13" s="48"/>
      <c r="B13" s="19" t="s">
        <v>36</v>
      </c>
      <c r="C13" s="104" t="s">
        <v>67</v>
      </c>
      <c r="D13" s="80"/>
      <c r="E13" s="33">
        <f>'Stavební rozpočet'!K26</f>
        <v>0</v>
      </c>
      <c r="F13" s="33">
        <f>'Stavební rozpočet'!L26</f>
        <v>0</v>
      </c>
      <c r="G13" s="33">
        <f>'Stavební rozpočet'!M26</f>
        <v>0</v>
      </c>
      <c r="H13" s="33" t="s">
        <v>138</v>
      </c>
      <c r="I13" s="33">
        <f t="shared" si="0"/>
        <v>0</v>
      </c>
    </row>
    <row r="14" spans="1:9" ht="12.75">
      <c r="A14" s="48"/>
      <c r="B14" s="19" t="s">
        <v>40</v>
      </c>
      <c r="C14" s="104" t="s">
        <v>53</v>
      </c>
      <c r="D14" s="80"/>
      <c r="E14" s="33">
        <f>'Stavební rozpočet'!K30</f>
        <v>0</v>
      </c>
      <c r="F14" s="33">
        <f>'Stavební rozpočet'!L30</f>
        <v>0</v>
      </c>
      <c r="G14" s="33">
        <f>'Stavební rozpočet'!M30</f>
        <v>0</v>
      </c>
      <c r="H14" s="33" t="s">
        <v>138</v>
      </c>
      <c r="I14" s="33">
        <f t="shared" si="0"/>
        <v>0</v>
      </c>
    </row>
    <row r="15" spans="1:9" ht="12.75">
      <c r="A15" s="48"/>
      <c r="B15" s="19" t="s">
        <v>42</v>
      </c>
      <c r="C15" s="104" t="s">
        <v>67</v>
      </c>
      <c r="D15" s="80"/>
      <c r="E15" s="33">
        <f>'Stavební rozpočet'!K32</f>
        <v>0</v>
      </c>
      <c r="F15" s="33">
        <f>'Stavební rozpočet'!L32</f>
        <v>0</v>
      </c>
      <c r="G15" s="33">
        <f>'Stavební rozpočet'!M32</f>
        <v>0</v>
      </c>
      <c r="H15" s="33" t="s">
        <v>138</v>
      </c>
      <c r="I15" s="33">
        <f t="shared" si="0"/>
        <v>0</v>
      </c>
    </row>
    <row r="16" spans="1:9" ht="12.75">
      <c r="A16" s="48"/>
      <c r="B16" s="19" t="s">
        <v>44</v>
      </c>
      <c r="C16" s="104" t="s">
        <v>73</v>
      </c>
      <c r="D16" s="80"/>
      <c r="E16" s="33">
        <f>'Stavební rozpočet'!K34</f>
        <v>0</v>
      </c>
      <c r="F16" s="33">
        <f>'Stavební rozpočet'!L34</f>
        <v>0</v>
      </c>
      <c r="G16" s="33">
        <f>'Stavební rozpočet'!M34</f>
        <v>0</v>
      </c>
      <c r="H16" s="33" t="s">
        <v>138</v>
      </c>
      <c r="I16" s="33">
        <f t="shared" si="0"/>
        <v>0</v>
      </c>
    </row>
    <row r="17" spans="1:9" ht="12.75">
      <c r="A17" s="48"/>
      <c r="B17" s="19"/>
      <c r="C17" s="104" t="s">
        <v>76</v>
      </c>
      <c r="D17" s="80"/>
      <c r="E17" s="33">
        <f>'Stavební rozpočet'!K37</f>
        <v>0</v>
      </c>
      <c r="F17" s="33">
        <f>'Stavební rozpočet'!L37</f>
        <v>0</v>
      </c>
      <c r="G17" s="33">
        <f>'Stavební rozpočet'!M37</f>
        <v>0</v>
      </c>
      <c r="H17" s="33" t="s">
        <v>138</v>
      </c>
      <c r="I17" s="33">
        <f t="shared" si="0"/>
        <v>0</v>
      </c>
    </row>
    <row r="18" spans="6:7" ht="12.75">
      <c r="F18" s="54" t="s">
        <v>100</v>
      </c>
      <c r="G18" s="56">
        <f>SUM(I11:I17)</f>
        <v>0</v>
      </c>
    </row>
  </sheetData>
  <sheetProtection/>
  <mergeCells count="32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7:D17"/>
    <mergeCell ref="C11:D11"/>
    <mergeCell ref="C12:D12"/>
    <mergeCell ref="C13:D13"/>
    <mergeCell ref="C14:D14"/>
    <mergeCell ref="C15:D15"/>
    <mergeCell ref="C16:D1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43" t="s">
        <v>154</v>
      </c>
      <c r="D1" s="109"/>
      <c r="E1" s="109"/>
      <c r="F1" s="109"/>
      <c r="G1" s="109"/>
      <c r="H1" s="109"/>
      <c r="I1" s="109"/>
    </row>
    <row r="2" spans="1:10" ht="12.75">
      <c r="A2" s="110" t="s">
        <v>1</v>
      </c>
      <c r="B2" s="111"/>
      <c r="C2" s="112" t="str">
        <f>'Stavební rozpočet'!C2</f>
        <v>Oprava střech budovy B - vertikála č. 7 - chodba</v>
      </c>
      <c r="D2" s="78"/>
      <c r="E2" s="115" t="s">
        <v>84</v>
      </c>
      <c r="F2" s="115" t="str">
        <f>'Stavební rozpočet'!J2</f>
        <v>Krajská zdravotní a. s. - Nemocnice Chomutov o. z. </v>
      </c>
      <c r="G2" s="111"/>
      <c r="H2" s="115" t="s">
        <v>178</v>
      </c>
      <c r="I2" s="144"/>
      <c r="J2" s="5"/>
    </row>
    <row r="3" spans="1:10" ht="12.75">
      <c r="A3" s="107"/>
      <c r="B3" s="80"/>
      <c r="C3" s="113"/>
      <c r="D3" s="113"/>
      <c r="E3" s="80"/>
      <c r="F3" s="80"/>
      <c r="G3" s="80"/>
      <c r="H3" s="80"/>
      <c r="I3" s="105"/>
      <c r="J3" s="5"/>
    </row>
    <row r="4" spans="1:10" ht="12.75">
      <c r="A4" s="101" t="s">
        <v>2</v>
      </c>
      <c r="B4" s="80"/>
      <c r="C4" s="79" t="str">
        <f>'Stavební rozpočet'!C4</f>
        <v>Nemocnice</v>
      </c>
      <c r="D4" s="80"/>
      <c r="E4" s="79" t="s">
        <v>85</v>
      </c>
      <c r="F4" s="79" t="str">
        <f>'Stavební rozpočet'!J4</f>
        <v> </v>
      </c>
      <c r="G4" s="80"/>
      <c r="H4" s="79" t="s">
        <v>178</v>
      </c>
      <c r="I4" s="142"/>
      <c r="J4" s="5"/>
    </row>
    <row r="5" spans="1:10" ht="12.75">
      <c r="A5" s="107"/>
      <c r="B5" s="80"/>
      <c r="C5" s="80"/>
      <c r="D5" s="80"/>
      <c r="E5" s="80"/>
      <c r="F5" s="80"/>
      <c r="G5" s="80"/>
      <c r="H5" s="80"/>
      <c r="I5" s="105"/>
      <c r="J5" s="5"/>
    </row>
    <row r="6" spans="1:10" ht="12.75">
      <c r="A6" s="101" t="s">
        <v>3</v>
      </c>
      <c r="B6" s="80"/>
      <c r="C6" s="79" t="str">
        <f>'Stavební rozpočet'!C6</f>
        <v>Chomutov</v>
      </c>
      <c r="D6" s="80"/>
      <c r="E6" s="79" t="s">
        <v>86</v>
      </c>
      <c r="F6" s="79"/>
      <c r="G6" s="80"/>
      <c r="H6" s="79" t="s">
        <v>178</v>
      </c>
      <c r="I6" s="142"/>
      <c r="J6" s="5"/>
    </row>
    <row r="7" spans="1:10" ht="12.75">
      <c r="A7" s="107"/>
      <c r="B7" s="80"/>
      <c r="C7" s="80"/>
      <c r="D7" s="80"/>
      <c r="E7" s="80"/>
      <c r="F7" s="80"/>
      <c r="G7" s="80"/>
      <c r="H7" s="80"/>
      <c r="I7" s="105"/>
      <c r="J7" s="5"/>
    </row>
    <row r="8" spans="1:10" ht="12.75">
      <c r="A8" s="101" t="s">
        <v>80</v>
      </c>
      <c r="B8" s="80"/>
      <c r="C8" s="79" t="str">
        <f>'Stavební rozpočet'!G4</f>
        <v> </v>
      </c>
      <c r="D8" s="80"/>
      <c r="E8" s="79" t="s">
        <v>81</v>
      </c>
      <c r="F8" s="79" t="str">
        <f>'Stavební rozpočet'!G6</f>
        <v> </v>
      </c>
      <c r="G8" s="80"/>
      <c r="H8" s="104" t="s">
        <v>179</v>
      </c>
      <c r="I8" s="142" t="s">
        <v>22</v>
      </c>
      <c r="J8" s="5"/>
    </row>
    <row r="9" spans="1:10" ht="12.75">
      <c r="A9" s="107"/>
      <c r="B9" s="80"/>
      <c r="C9" s="80"/>
      <c r="D9" s="80"/>
      <c r="E9" s="80"/>
      <c r="F9" s="80"/>
      <c r="G9" s="80"/>
      <c r="H9" s="80"/>
      <c r="I9" s="105"/>
      <c r="J9" s="5"/>
    </row>
    <row r="10" spans="1:10" ht="12.75">
      <c r="A10" s="101" t="s">
        <v>4</v>
      </c>
      <c r="B10" s="80"/>
      <c r="C10" s="79" t="str">
        <f>'Stavební rozpočet'!C8</f>
        <v> </v>
      </c>
      <c r="D10" s="80"/>
      <c r="E10" s="79" t="s">
        <v>87</v>
      </c>
      <c r="F10" s="79"/>
      <c r="G10" s="80"/>
      <c r="H10" s="104" t="s">
        <v>180</v>
      </c>
      <c r="I10" s="119"/>
      <c r="J10" s="5"/>
    </row>
    <row r="11" spans="1:10" ht="12.75">
      <c r="A11" s="140"/>
      <c r="B11" s="118"/>
      <c r="C11" s="118"/>
      <c r="D11" s="118"/>
      <c r="E11" s="118"/>
      <c r="F11" s="118"/>
      <c r="G11" s="118"/>
      <c r="H11" s="118"/>
      <c r="I11" s="141"/>
      <c r="J11" s="5"/>
    </row>
    <row r="12" spans="1:9" ht="23.25" customHeight="1">
      <c r="A12" s="136" t="s">
        <v>139</v>
      </c>
      <c r="B12" s="137"/>
      <c r="C12" s="137"/>
      <c r="D12" s="137"/>
      <c r="E12" s="137"/>
      <c r="F12" s="137"/>
      <c r="G12" s="137"/>
      <c r="H12" s="137"/>
      <c r="I12" s="137"/>
    </row>
    <row r="13" spans="1:10" ht="26.25" customHeight="1">
      <c r="A13" s="58" t="s">
        <v>140</v>
      </c>
      <c r="B13" s="138" t="s">
        <v>152</v>
      </c>
      <c r="C13" s="139"/>
      <c r="D13" s="58" t="s">
        <v>155</v>
      </c>
      <c r="E13" s="138" t="s">
        <v>164</v>
      </c>
      <c r="F13" s="139"/>
      <c r="G13" s="58" t="s">
        <v>165</v>
      </c>
      <c r="H13" s="138" t="s">
        <v>181</v>
      </c>
      <c r="I13" s="139"/>
      <c r="J13" s="5"/>
    </row>
    <row r="14" spans="1:10" ht="15" customHeight="1">
      <c r="A14" s="59" t="s">
        <v>141</v>
      </c>
      <c r="B14" s="63" t="s">
        <v>153</v>
      </c>
      <c r="C14" s="67">
        <f>SUM('Stavební rozpočet'!AB12:AB39)</f>
        <v>0</v>
      </c>
      <c r="D14" s="134" t="s">
        <v>156</v>
      </c>
      <c r="E14" s="135"/>
      <c r="F14" s="67">
        <v>0</v>
      </c>
      <c r="G14" s="134" t="s">
        <v>166</v>
      </c>
      <c r="H14" s="135"/>
      <c r="I14" s="68" t="s">
        <v>112</v>
      </c>
      <c r="J14" s="5"/>
    </row>
    <row r="15" spans="1:10" ht="15" customHeight="1">
      <c r="A15" s="60"/>
      <c r="B15" s="63" t="s">
        <v>101</v>
      </c>
      <c r="C15" s="67">
        <f>SUM('Stavební rozpočet'!AC12:AC39)</f>
        <v>0</v>
      </c>
      <c r="D15" s="134" t="s">
        <v>157</v>
      </c>
      <c r="E15" s="135"/>
      <c r="F15" s="67">
        <v>0</v>
      </c>
      <c r="G15" s="134" t="s">
        <v>167</v>
      </c>
      <c r="H15" s="135"/>
      <c r="I15" s="68" t="s">
        <v>112</v>
      </c>
      <c r="J15" s="5"/>
    </row>
    <row r="16" spans="1:10" ht="15" customHeight="1">
      <c r="A16" s="59" t="s">
        <v>142</v>
      </c>
      <c r="B16" s="63" t="s">
        <v>153</v>
      </c>
      <c r="C16" s="67">
        <f>SUM('Stavební rozpočet'!AD12:AD39)</f>
        <v>0</v>
      </c>
      <c r="D16" s="134" t="s">
        <v>158</v>
      </c>
      <c r="E16" s="135"/>
      <c r="F16" s="67">
        <v>0</v>
      </c>
      <c r="G16" s="134" t="s">
        <v>168</v>
      </c>
      <c r="H16" s="135"/>
      <c r="I16" s="68" t="s">
        <v>112</v>
      </c>
      <c r="J16" s="5"/>
    </row>
    <row r="17" spans="1:10" ht="15" customHeight="1">
      <c r="A17" s="60"/>
      <c r="B17" s="63" t="s">
        <v>101</v>
      </c>
      <c r="C17" s="67">
        <f>SUM('Stavební rozpočet'!AE12:AE39)</f>
        <v>0</v>
      </c>
      <c r="D17" s="134"/>
      <c r="E17" s="135"/>
      <c r="F17" s="68"/>
      <c r="G17" s="134" t="s">
        <v>169</v>
      </c>
      <c r="H17" s="135"/>
      <c r="I17" s="68" t="s">
        <v>112</v>
      </c>
      <c r="J17" s="5"/>
    </row>
    <row r="18" spans="1:10" ht="15" customHeight="1">
      <c r="A18" s="59" t="s">
        <v>143</v>
      </c>
      <c r="B18" s="63" t="s">
        <v>153</v>
      </c>
      <c r="C18" s="67">
        <f>SUM('Stavební rozpočet'!AF12:AF39)</f>
        <v>0</v>
      </c>
      <c r="D18" s="134"/>
      <c r="E18" s="135"/>
      <c r="F18" s="68"/>
      <c r="G18" s="134" t="s">
        <v>73</v>
      </c>
      <c r="H18" s="135"/>
      <c r="I18" s="68" t="s">
        <v>112</v>
      </c>
      <c r="J18" s="5"/>
    </row>
    <row r="19" spans="1:10" ht="15" customHeight="1">
      <c r="A19" s="60"/>
      <c r="B19" s="63" t="s">
        <v>101</v>
      </c>
      <c r="C19" s="67">
        <f>SUM('Stavební rozpočet'!AG12:AG39)</f>
        <v>0</v>
      </c>
      <c r="D19" s="134"/>
      <c r="E19" s="135"/>
      <c r="F19" s="68"/>
      <c r="G19" s="134" t="s">
        <v>170</v>
      </c>
      <c r="H19" s="135"/>
      <c r="I19" s="68" t="s">
        <v>112</v>
      </c>
      <c r="J19" s="5"/>
    </row>
    <row r="20" spans="1:10" ht="15" customHeight="1">
      <c r="A20" s="132" t="s">
        <v>76</v>
      </c>
      <c r="B20" s="133"/>
      <c r="C20" s="67">
        <f>SUM('Stavební rozpočet'!AH12:AH39)</f>
        <v>0</v>
      </c>
      <c r="D20" s="134"/>
      <c r="E20" s="135"/>
      <c r="F20" s="68"/>
      <c r="G20" s="134"/>
      <c r="H20" s="135"/>
      <c r="I20" s="68"/>
      <c r="J20" s="5"/>
    </row>
    <row r="21" spans="1:10" ht="15" customHeight="1">
      <c r="A21" s="132" t="s">
        <v>144</v>
      </c>
      <c r="B21" s="133"/>
      <c r="C21" s="67">
        <f>SUM('Stavební rozpočet'!Z12:Z39)</f>
        <v>0</v>
      </c>
      <c r="D21" s="134"/>
      <c r="E21" s="135"/>
      <c r="F21" s="68"/>
      <c r="G21" s="134"/>
      <c r="H21" s="135"/>
      <c r="I21" s="68"/>
      <c r="J21" s="5"/>
    </row>
    <row r="22" spans="1:10" ht="16.5" customHeight="1">
      <c r="A22" s="132" t="s">
        <v>145</v>
      </c>
      <c r="B22" s="133"/>
      <c r="C22" s="67">
        <f>SUM(C14:C21)</f>
        <v>0</v>
      </c>
      <c r="D22" s="132" t="s">
        <v>159</v>
      </c>
      <c r="E22" s="133"/>
      <c r="F22" s="67">
        <f>SUM(F14:F21)</f>
        <v>0</v>
      </c>
      <c r="G22" s="132" t="s">
        <v>171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160</v>
      </c>
      <c r="E23" s="133"/>
      <c r="F23" s="69">
        <v>0</v>
      </c>
      <c r="G23" s="132" t="s">
        <v>172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173</v>
      </c>
      <c r="H24" s="133"/>
      <c r="I24" s="72"/>
    </row>
    <row r="25" spans="6:10" ht="15" customHeight="1">
      <c r="F25" s="71"/>
      <c r="G25" s="132" t="s">
        <v>174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27" t="s">
        <v>146</v>
      </c>
      <c r="B27" s="128"/>
      <c r="C27" s="73">
        <f>SUM('Stavební rozpočet'!AJ12:AJ39)+(F22+I22+F23+I23+I24+I25)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27" t="s">
        <v>147</v>
      </c>
      <c r="B28" s="128"/>
      <c r="C28" s="73">
        <f>SUM('Stavební rozpočet'!AK12:AK39)</f>
        <v>0</v>
      </c>
      <c r="D28" s="127" t="s">
        <v>161</v>
      </c>
      <c r="E28" s="128"/>
      <c r="F28" s="73">
        <f>ROUND(C28*(15/100),2)</f>
        <v>0</v>
      </c>
      <c r="G28" s="127" t="s">
        <v>175</v>
      </c>
      <c r="H28" s="128"/>
      <c r="I28" s="73">
        <f>SUM(C27:C29)</f>
        <v>0</v>
      </c>
      <c r="J28" s="5"/>
    </row>
    <row r="29" spans="1:10" ht="15" customHeight="1">
      <c r="A29" s="127" t="s">
        <v>148</v>
      </c>
      <c r="B29" s="128"/>
      <c r="C29" s="73">
        <f>SUM('Stavební rozpočet'!AL12:AL39)</f>
        <v>0</v>
      </c>
      <c r="D29" s="127" t="s">
        <v>162</v>
      </c>
      <c r="E29" s="128"/>
      <c r="F29" s="73">
        <f>ROUND(C29*(21/100),2)</f>
        <v>0</v>
      </c>
      <c r="G29" s="127" t="s">
        <v>176</v>
      </c>
      <c r="H29" s="128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29" t="s">
        <v>149</v>
      </c>
      <c r="B31" s="130"/>
      <c r="C31" s="131"/>
      <c r="D31" s="129" t="s">
        <v>163</v>
      </c>
      <c r="E31" s="130"/>
      <c r="F31" s="131"/>
      <c r="G31" s="129" t="s">
        <v>177</v>
      </c>
      <c r="H31" s="130"/>
      <c r="I31" s="131"/>
      <c r="J31" s="31"/>
    </row>
    <row r="32" spans="1:10" ht="14.25" customHeight="1">
      <c r="A32" s="121"/>
      <c r="B32" s="122"/>
      <c r="C32" s="123"/>
      <c r="D32" s="121"/>
      <c r="E32" s="122"/>
      <c r="F32" s="123"/>
      <c r="G32" s="121"/>
      <c r="H32" s="122"/>
      <c r="I32" s="123"/>
      <c r="J32" s="31"/>
    </row>
    <row r="33" spans="1:10" ht="14.25" customHeight="1">
      <c r="A33" s="121"/>
      <c r="B33" s="122"/>
      <c r="C33" s="123"/>
      <c r="D33" s="121"/>
      <c r="E33" s="122"/>
      <c r="F33" s="123"/>
      <c r="G33" s="121"/>
      <c r="H33" s="122"/>
      <c r="I33" s="123"/>
      <c r="J33" s="31"/>
    </row>
    <row r="34" spans="1:10" ht="14.25" customHeight="1">
      <c r="A34" s="121"/>
      <c r="B34" s="122"/>
      <c r="C34" s="123"/>
      <c r="D34" s="121"/>
      <c r="E34" s="122"/>
      <c r="F34" s="123"/>
      <c r="G34" s="121"/>
      <c r="H34" s="122"/>
      <c r="I34" s="123"/>
      <c r="J34" s="31"/>
    </row>
    <row r="35" spans="1:10" ht="14.25" customHeight="1">
      <c r="A35" s="124" t="s">
        <v>150</v>
      </c>
      <c r="B35" s="125"/>
      <c r="C35" s="126"/>
      <c r="D35" s="124" t="s">
        <v>150</v>
      </c>
      <c r="E35" s="125"/>
      <c r="F35" s="126"/>
      <c r="G35" s="124" t="s">
        <v>150</v>
      </c>
      <c r="H35" s="125"/>
      <c r="I35" s="126"/>
      <c r="J35" s="31"/>
    </row>
    <row r="36" spans="1:9" ht="11.25" customHeight="1">
      <c r="A36" s="62" t="s">
        <v>23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79" t="s">
        <v>151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2023-04-28T11:50:38Z</dcterms:created>
  <dcterms:modified xsi:type="dcterms:W3CDTF">2023-05-16T12:00:42Z</dcterms:modified>
  <cp:category/>
  <cp:version/>
  <cp:contentType/>
  <cp:contentStatus/>
</cp:coreProperties>
</file>