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<sst xmlns="http://schemas.openxmlformats.org/spreadsheetml/2006/main" count="474" uniqueCount="221">
  <si>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</si>
  <si>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</si>
  <si>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</si>
  <si>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</si>
  <si>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</si>
  <si>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</si>
  <si>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</si>
  <si>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</si>
  <si>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</si>
  <si>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</si>
  <si>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</si>
  <si>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</si>
  <si>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</si>
  <si>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</si>
  <si>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</si>
  <si>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</si>
  <si>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</si>
  <si>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</si>
  <si>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</si>
  <si>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</si>
  <si>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</si>
  <si>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</si>
  <si>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</si>
  <si>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</si>
  <si>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</si>
  <si>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</si>
  <si>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</si>
  <si>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</si>
  <si>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</si>
  <si>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</si>
  <si>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</si>
  <si>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</si>
  <si>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</si>
  <si>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</si>
  <si>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</si>
  <si>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</si>
  <si>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</si>
  <si>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</si>
  <si>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</si>
  <si>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</si>
  <si>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</si>
  <si>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</si>
  <si>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</si>
  <si>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</si>
  <si>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</si>
  <si>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</si>
  <si>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</si>
  <si>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</si>
  <si>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</si>
  <si>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</si>
  <si>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</si>
  <si>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</si>
  <si>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</si>
  <si>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</si>
  <si>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</si>
  <si>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</si>
  <si>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</si>
  <si>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783522900R00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</si>
  <si>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</si>
  <si>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</si>
  <si>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</si>
  <si>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</si>
  <si>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</si>
  <si>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</si>
  <si>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</si>
  <si>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</si>
  <si>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80086VD</t>
  </si>
  <si>
    <t>63145722</t>
  </si>
  <si>
    <t>28055VD</t>
  </si>
  <si>
    <t>62852257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</si>
  <si>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</si>
  <si>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</si>
  <si>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</si>
  <si>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</si>
  <si>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</si>
  <si>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</si>
  <si>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</si>
  <si>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</si>
  <si>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</si>
  <si>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</si>
  <si>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</si>
  <si>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</si>
  <si>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</si>
  <si>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</si>
  <si>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</si>
  <si>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</si>
  <si>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</si>
  <si>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</si>
  <si>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</si>
  <si>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</si>
  <si>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</si>
  <si>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</si>
  <si>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</si>
  <si>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</si>
  <si>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</si>
  <si>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</si>
  <si>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</si>
  <si>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</si>
  <si>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</si>
  <si>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- S2003 Formex</t>
  </si>
  <si>
    <t>Údržba, nátěr syntet. klempířských konstr.2 x</t>
  </si>
  <si>
    <t>barva Industrol S2013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</si>
  <si>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</si>
  <si>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</si>
  <si>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</si>
  <si>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</si>
  <si>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</si>
  <si>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</si>
  <si>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</si>
  <si>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</si>
  <si>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Asfaltový samolepící pás tl. 3mm</t>
  </si>
  <si>
    <t>Pás modifikovaný asfalt s břidl. posypem tl. 5mm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</si>
  <si>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</si>
  <si>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</si>
  <si>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</si>
  <si>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</si>
  <si>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</si>
  <si>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</si>
  <si>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</si>
  <si>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</si>
  <si>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</si>
  <si>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</si>
  <si>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</si>
  <si>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</si>
  <si>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</si>
  <si>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</si>
  <si>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</si>
  <si>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</si>
  <si>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</si>
  <si>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</si>
  <si>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</si>
  <si>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</si>
  <si>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</si>
  <si>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</si>
  <si>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</si>
  <si>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</si>
  <si>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</si>
  <si>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</si>
  <si>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</si>
  <si>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</si>
  <si>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</si>
  <si>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</si>
  <si>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</si>
  <si>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</si>
  <si>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</si>
  <si>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</si>
  <si>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</si>
  <si>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</si>
  <si>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</si>
  <si>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</si>
  <si>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</si>
  <si>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</si>
  <si>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</si>
  <si>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</si>
  <si>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</si>
  <si>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</si>
  <si>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</si>
  <si>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</si>
  <si>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</si>
  <si>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</si>
  <si>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</si>
  <si>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</si>
  <si>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</si>
  <si>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</si>
  <si>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</si>
  <si>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</si>
  <si>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</si>
  <si>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</si>
  <si>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</si>
  <si>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</si>
  <si>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</si>
  <si>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</si>
  <si>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</si>
  <si>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</si>
  <si>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</si>
  <si>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</si>
  <si>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</si>
  <si>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</si>
  <si>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</si>
  <si>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</si>
  <si>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</si>
  <si>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</si>
  <si>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</si>
  <si>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</si>
  <si>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</si>
  <si>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</si>
  <si>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</si>
  <si>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</si>
  <si>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</si>
  <si>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</si>
  <si>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</si>
  <si>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</si>
  <si>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</si>
  <si>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</si>
  <si>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</si>
  <si>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</si>
  <si>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</si>
  <si>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</si>
  <si>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</si>
  <si>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</si>
  <si>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</si>
  <si>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</si>
  <si>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</si>
  <si>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</si>
  <si>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</si>
  <si>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</si>
  <si>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</si>
  <si>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</si>
  <si>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</si>
  <si>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</si>
  <si>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</si>
  <si>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</si>
  <si>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</si>
  <si>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</si>
  <si>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</si>
  <si>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</si>
  <si>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</si>
  <si>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</si>
  <si>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</si>
  <si>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vertikála č. 7</t>
  </si>
  <si>
    <t>Krajská zdravotní a. s. - Nemocnice Chomutov o. 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</si>
</sst>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2" sqref="C2:D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219</v>
      </c>
      <c r="D2" s="82"/>
      <c r="E2" s="84" t="s">
        <v>112</v>
      </c>
      <c r="F2" s="78"/>
      <c r="G2" s="84" t="s">
        <v>6</v>
      </c>
      <c r="H2" s="85" t="s">
        <v>117</v>
      </c>
      <c r="I2" s="78"/>
      <c r="J2" s="84" t="s">
        <v>220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70</v>
      </c>
      <c r="D4" s="80"/>
      <c r="E4" s="90" t="s">
        <v>113</v>
      </c>
      <c r="F4" s="80"/>
      <c r="G4" s="90" t="s">
        <v>6</v>
      </c>
      <c r="H4" s="89" t="s">
        <v>118</v>
      </c>
      <c r="I4" s="80"/>
      <c r="J4" s="90" t="s">
        <v>128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71</v>
      </c>
      <c r="D6" s="80"/>
      <c r="E6" s="90" t="s">
        <v>114</v>
      </c>
      <c r="F6" s="80"/>
      <c r="G6" s="90" t="s">
        <v>6</v>
      </c>
      <c r="H6" s="89" t="s">
        <v>119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115</v>
      </c>
      <c r="F8" s="80"/>
      <c r="G8" s="90" t="s">
        <v>116</v>
      </c>
      <c r="H8" s="89" t="s">
        <v>120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34</v>
      </c>
      <c r="C10" s="94" t="s">
        <v>72</v>
      </c>
      <c r="D10" s="95"/>
      <c r="E10" s="95"/>
      <c r="F10" s="95"/>
      <c r="G10" s="96"/>
      <c r="H10" s="11" t="s">
        <v>121</v>
      </c>
      <c r="I10" s="22" t="s">
        <v>127</v>
      </c>
      <c r="J10" s="26" t="s">
        <v>129</v>
      </c>
      <c r="K10" s="97" t="s">
        <v>131</v>
      </c>
      <c r="L10" s="98"/>
      <c r="M10" s="99"/>
      <c r="N10" s="31"/>
      <c r="BK10" s="32" t="s">
        <v>165</v>
      </c>
      <c r="BL10" s="37" t="s">
        <v>168</v>
      </c>
    </row>
    <row r="11" spans="1:62" ht="12.75">
      <c r="A11" s="2" t="s">
        <v>6</v>
      </c>
      <c r="B11" s="12" t="s">
        <v>6</v>
      </c>
      <c r="C11" s="100" t="s">
        <v>73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130</v>
      </c>
      <c r="K11" s="28" t="s">
        <v>132</v>
      </c>
      <c r="L11" s="29" t="s">
        <v>134</v>
      </c>
      <c r="M11" s="30" t="s">
        <v>135</v>
      </c>
      <c r="N11" s="31"/>
      <c r="Z11" s="32" t="s">
        <v>136</v>
      </c>
      <c r="AA11" s="32" t="s">
        <v>137</v>
      </c>
      <c r="AB11" s="32" t="s">
        <v>138</v>
      </c>
      <c r="AC11" s="32" t="s">
        <v>139</v>
      </c>
      <c r="AD11" s="32" t="s">
        <v>140</v>
      </c>
      <c r="AE11" s="32" t="s">
        <v>141</v>
      </c>
      <c r="AF11" s="32" t="s">
        <v>142</v>
      </c>
      <c r="AG11" s="32" t="s">
        <v>143</v>
      </c>
      <c r="AH11" s="32" t="s">
        <v>144</v>
      </c>
      <c r="BH11" s="32" t="s">
        <v>162</v>
      </c>
      <c r="BI11" s="32" t="s">
        <v>163</v>
      </c>
      <c r="BJ11" s="32" t="s">
        <v>164</v>
      </c>
    </row>
    <row r="12" spans="1:47" ht="12.75">
      <c r="A12" s="3"/>
      <c r="B12" s="13" t="s">
        <v>35</v>
      </c>
      <c r="C12" s="103" t="s">
        <v>74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SUM(K13:K25)</f>
        <v>0</v>
      </c>
      <c r="L12" s="38">
        <f>SUM(L13:L25)</f>
        <v>0</v>
      </c>
      <c r="M12" s="40">
        <f>SUM(M13:M25)</f>
        <v>0</v>
      </c>
      <c r="N12" s="5"/>
      <c r="AI12" s="32"/>
      <c r="AS12" s="39">
        <f>SUM(AJ13:AJ25)</f>
        <v>0</v>
      </c>
      <c r="AT12" s="39">
        <f>SUM(AK13:AK25)</f>
        <v>0</v>
      </c>
      <c r="AU12" s="39">
        <f>SUM(AL13:AL25)</f>
        <v>0</v>
      </c>
    </row>
    <row r="13" spans="1:64" ht="12.75">
      <c r="A13" s="4" t="s">
        <v>7</v>
      </c>
      <c r="B13" s="14" t="s">
        <v>36</v>
      </c>
      <c r="C13" s="105" t="s">
        <v>75</v>
      </c>
      <c r="D13" s="106"/>
      <c r="E13" s="106"/>
      <c r="F13" s="106"/>
      <c r="G13" s="106"/>
      <c r="H13" s="14" t="s">
        <v>122</v>
      </c>
      <c r="I13" s="23">
        <v>1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146</v>
      </c>
      <c r="AZ13" s="36" t="s">
        <v>156</v>
      </c>
      <c r="BA13" s="32" t="s">
        <v>161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166</v>
      </c>
      <c r="BL13" s="33">
        <v>712</v>
      </c>
    </row>
    <row r="14" spans="1:64" ht="12.75">
      <c r="A14" s="4" t="s">
        <v>8</v>
      </c>
      <c r="B14" s="14" t="s">
        <v>37</v>
      </c>
      <c r="C14" s="105" t="s">
        <v>76</v>
      </c>
      <c r="D14" s="106"/>
      <c r="E14" s="106"/>
      <c r="F14" s="106"/>
      <c r="G14" s="106"/>
      <c r="H14" s="14" t="s">
        <v>123</v>
      </c>
      <c r="I14" s="23">
        <v>104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146</v>
      </c>
      <c r="AZ14" s="36" t="s">
        <v>156</v>
      </c>
      <c r="BA14" s="32" t="s">
        <v>161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166</v>
      </c>
      <c r="BL14" s="33">
        <v>712</v>
      </c>
    </row>
    <row r="15" spans="1:64" ht="12.75">
      <c r="A15" s="4" t="s">
        <v>9</v>
      </c>
      <c r="B15" s="14" t="s">
        <v>38</v>
      </c>
      <c r="C15" s="105" t="s">
        <v>77</v>
      </c>
      <c r="D15" s="106"/>
      <c r="E15" s="106"/>
      <c r="F15" s="106"/>
      <c r="G15" s="106"/>
      <c r="H15" s="14" t="s">
        <v>123</v>
      </c>
      <c r="I15" s="23">
        <v>104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J15*0.0863814925037902</f>
        <v>0</v>
      </c>
      <c r="AP15" s="33">
        <f>J15*(1-0.0863814925037902)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146</v>
      </c>
      <c r="AZ15" s="36" t="s">
        <v>156</v>
      </c>
      <c r="BA15" s="32" t="s">
        <v>161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166</v>
      </c>
      <c r="BL15" s="33">
        <v>712</v>
      </c>
    </row>
    <row r="16" spans="1:14" ht="12.75">
      <c r="A16" s="5"/>
      <c r="B16" s="15" t="s">
        <v>39</v>
      </c>
      <c r="C16" s="107" t="s">
        <v>78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40</v>
      </c>
      <c r="C17" s="105" t="s">
        <v>79</v>
      </c>
      <c r="D17" s="106"/>
      <c r="E17" s="106"/>
      <c r="F17" s="106"/>
      <c r="G17" s="106"/>
      <c r="H17" s="14" t="s">
        <v>122</v>
      </c>
      <c r="I17" s="23">
        <v>6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J17*0.299755532766113</f>
        <v>0</v>
      </c>
      <c r="AP17" s="33">
        <f>J17*(1-0.299755532766113)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146</v>
      </c>
      <c r="AZ17" s="36" t="s">
        <v>156</v>
      </c>
      <c r="BA17" s="32" t="s">
        <v>161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166</v>
      </c>
      <c r="BL17" s="33">
        <v>712</v>
      </c>
    </row>
    <row r="18" spans="1:64" ht="12.75">
      <c r="A18" s="4" t="s">
        <v>11</v>
      </c>
      <c r="B18" s="14" t="s">
        <v>41</v>
      </c>
      <c r="C18" s="105" t="s">
        <v>80</v>
      </c>
      <c r="D18" s="106"/>
      <c r="E18" s="106"/>
      <c r="F18" s="106"/>
      <c r="G18" s="106"/>
      <c r="H18" s="14" t="s">
        <v>124</v>
      </c>
      <c r="I18" s="23">
        <v>84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146</v>
      </c>
      <c r="AZ18" s="36" t="s">
        <v>156</v>
      </c>
      <c r="BA18" s="32" t="s">
        <v>161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166</v>
      </c>
      <c r="BL18" s="33">
        <v>712</v>
      </c>
    </row>
    <row r="19" spans="1:14" ht="12.75">
      <c r="A19" s="5"/>
      <c r="B19" s="15" t="s">
        <v>39</v>
      </c>
      <c r="C19" s="107" t="s">
        <v>81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42</v>
      </c>
      <c r="C20" s="105" t="s">
        <v>82</v>
      </c>
      <c r="D20" s="106"/>
      <c r="E20" s="106"/>
      <c r="F20" s="106"/>
      <c r="G20" s="106"/>
      <c r="H20" s="14" t="s">
        <v>122</v>
      </c>
      <c r="I20" s="23">
        <v>3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146</v>
      </c>
      <c r="AZ20" s="36" t="s">
        <v>156</v>
      </c>
      <c r="BA20" s="32" t="s">
        <v>161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166</v>
      </c>
      <c r="BL20" s="33">
        <v>712</v>
      </c>
    </row>
    <row r="21" spans="1:64" ht="12.75">
      <c r="A21" s="4" t="s">
        <v>13</v>
      </c>
      <c r="B21" s="14" t="s">
        <v>43</v>
      </c>
      <c r="C21" s="105" t="s">
        <v>83</v>
      </c>
      <c r="D21" s="106"/>
      <c r="E21" s="106"/>
      <c r="F21" s="106"/>
      <c r="G21" s="106"/>
      <c r="H21" s="14" t="s">
        <v>123</v>
      </c>
      <c r="I21" s="23">
        <v>43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146</v>
      </c>
      <c r="AZ21" s="36" t="s">
        <v>156</v>
      </c>
      <c r="BA21" s="32" t="s">
        <v>161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166</v>
      </c>
      <c r="BL21" s="33">
        <v>712</v>
      </c>
    </row>
    <row r="22" spans="1:14" ht="12.75">
      <c r="A22" s="5"/>
      <c r="B22" s="15" t="s">
        <v>39</v>
      </c>
      <c r="C22" s="107" t="s">
        <v>84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5"/>
    </row>
    <row r="23" spans="1:64" ht="12.75">
      <c r="A23" s="4" t="s">
        <v>14</v>
      </c>
      <c r="B23" s="14" t="s">
        <v>44</v>
      </c>
      <c r="C23" s="105" t="s">
        <v>85</v>
      </c>
      <c r="D23" s="106"/>
      <c r="E23" s="106"/>
      <c r="F23" s="106"/>
      <c r="G23" s="106"/>
      <c r="H23" s="14" t="s">
        <v>123</v>
      </c>
      <c r="I23" s="23">
        <v>10.4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J23*0.474929597775971</f>
        <v>0</v>
      </c>
      <c r="AP23" s="33">
        <f>J23*(1-0.474929597775971)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146</v>
      </c>
      <c r="AZ23" s="36" t="s">
        <v>156</v>
      </c>
      <c r="BA23" s="32" t="s">
        <v>161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166</v>
      </c>
      <c r="BL23" s="33">
        <v>712</v>
      </c>
    </row>
    <row r="24" spans="1:14" ht="12.75">
      <c r="A24" s="5"/>
      <c r="B24" s="15" t="s">
        <v>39</v>
      </c>
      <c r="C24" s="107" t="s">
        <v>86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45</v>
      </c>
      <c r="C25" s="105" t="s">
        <v>87</v>
      </c>
      <c r="D25" s="106"/>
      <c r="E25" s="106"/>
      <c r="F25" s="106"/>
      <c r="G25" s="106"/>
      <c r="H25" s="14" t="s">
        <v>123</v>
      </c>
      <c r="I25" s="23">
        <v>50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J25*0.0364539007092199</f>
        <v>0</v>
      </c>
      <c r="AP25" s="33">
        <f>J25*(1-0.0364539007092199)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146</v>
      </c>
      <c r="AZ25" s="36" t="s">
        <v>156</v>
      </c>
      <c r="BA25" s="32" t="s">
        <v>161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166</v>
      </c>
      <c r="BL25" s="33">
        <v>712</v>
      </c>
    </row>
    <row r="26" spans="1:14" ht="12.75">
      <c r="A26" s="5"/>
      <c r="B26" s="15" t="s">
        <v>39</v>
      </c>
      <c r="C26" s="107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5"/>
    </row>
    <row r="27" spans="1:47" ht="12.75">
      <c r="A27" s="6"/>
      <c r="B27" s="16" t="s">
        <v>46</v>
      </c>
      <c r="C27" s="110" t="s">
        <v>88</v>
      </c>
      <c r="D27" s="111"/>
      <c r="E27" s="111"/>
      <c r="F27" s="111"/>
      <c r="G27" s="111"/>
      <c r="H27" s="21" t="s">
        <v>6</v>
      </c>
      <c r="I27" s="21" t="s">
        <v>6</v>
      </c>
      <c r="J27" s="21" t="s">
        <v>6</v>
      </c>
      <c r="K27" s="39">
        <f>SUM(K28:K28)</f>
        <v>0</v>
      </c>
      <c r="L27" s="39">
        <f>SUM(L28:L28)</f>
        <v>0</v>
      </c>
      <c r="M27" s="42">
        <f>SUM(M28:M28)</f>
        <v>0</v>
      </c>
      <c r="N27" s="5"/>
      <c r="AI27" s="32"/>
      <c r="AS27" s="39">
        <f>SUM(AJ28:AJ28)</f>
        <v>0</v>
      </c>
      <c r="AT27" s="39">
        <f>SUM(AK28:AK28)</f>
        <v>0</v>
      </c>
      <c r="AU27" s="39">
        <f>SUM(AL28:AL28)</f>
        <v>0</v>
      </c>
    </row>
    <row r="28" spans="1:64" ht="12.75">
      <c r="A28" s="4" t="s">
        <v>16</v>
      </c>
      <c r="B28" s="14" t="s">
        <v>47</v>
      </c>
      <c r="C28" s="105" t="s">
        <v>89</v>
      </c>
      <c r="D28" s="106"/>
      <c r="E28" s="106"/>
      <c r="F28" s="106"/>
      <c r="G28" s="106"/>
      <c r="H28" s="14" t="s">
        <v>125</v>
      </c>
      <c r="I28" s="23">
        <v>1</v>
      </c>
      <c r="J28" s="23">
        <v>0</v>
      </c>
      <c r="K28" s="23">
        <f>I28*AO28</f>
        <v>0</v>
      </c>
      <c r="L28" s="23">
        <f>I28*AP28</f>
        <v>0</v>
      </c>
      <c r="M28" s="41">
        <f>I28*J28</f>
        <v>0</v>
      </c>
      <c r="N28" s="5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32"/>
      <c r="AJ28" s="23">
        <f>IF(AN28=0,M28,0)</f>
        <v>0</v>
      </c>
      <c r="AK28" s="23">
        <f>IF(AN28=15,M28,0)</f>
        <v>0</v>
      </c>
      <c r="AL28" s="23">
        <f>IF(AN28=21,M28,0)</f>
        <v>0</v>
      </c>
      <c r="AN28" s="33">
        <v>0</v>
      </c>
      <c r="AO28" s="33">
        <f>J28*0.626012436641062</f>
        <v>0</v>
      </c>
      <c r="AP28" s="33">
        <f>J28*(1-0.626012436641062)</f>
        <v>0</v>
      </c>
      <c r="AQ28" s="34" t="s">
        <v>13</v>
      </c>
      <c r="AV28" s="33">
        <f>AW28+AX28</f>
        <v>0</v>
      </c>
      <c r="AW28" s="33">
        <f>I28*AO28</f>
        <v>0</v>
      </c>
      <c r="AX28" s="33">
        <f>I28*AP28</f>
        <v>0</v>
      </c>
      <c r="AY28" s="36" t="s">
        <v>147</v>
      </c>
      <c r="AZ28" s="36" t="s">
        <v>147</v>
      </c>
      <c r="BA28" s="32" t="s">
        <v>161</v>
      </c>
      <c r="BC28" s="33">
        <f>AW28+AX28</f>
        <v>0</v>
      </c>
      <c r="BD28" s="33">
        <f>J28/(100-BE28)*100</f>
        <v>0</v>
      </c>
      <c r="BE28" s="33">
        <v>0</v>
      </c>
      <c r="BF28" s="33">
        <f>28</f>
        <v>28</v>
      </c>
      <c r="BH28" s="23">
        <f>I28*AO28</f>
        <v>0</v>
      </c>
      <c r="BI28" s="23">
        <f>I28*AP28</f>
        <v>0</v>
      </c>
      <c r="BJ28" s="23">
        <f>I28*J28</f>
        <v>0</v>
      </c>
      <c r="BK28" s="23" t="s">
        <v>166</v>
      </c>
      <c r="BL28" s="33">
        <v>74</v>
      </c>
    </row>
    <row r="29" spans="1:14" ht="25.5" customHeight="1">
      <c r="A29" s="5"/>
      <c r="B29" s="15" t="s">
        <v>39</v>
      </c>
      <c r="C29" s="107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5"/>
    </row>
    <row r="30" spans="1:47" ht="12.75">
      <c r="A30" s="6"/>
      <c r="B30" s="16" t="s">
        <v>48</v>
      </c>
      <c r="C30" s="110" t="s">
        <v>91</v>
      </c>
      <c r="D30" s="111"/>
      <c r="E30" s="111"/>
      <c r="F30" s="111"/>
      <c r="G30" s="111"/>
      <c r="H30" s="21" t="s">
        <v>6</v>
      </c>
      <c r="I30" s="21" t="s">
        <v>6</v>
      </c>
      <c r="J30" s="21" t="s">
        <v>6</v>
      </c>
      <c r="K30" s="39">
        <f>SUM(K31:K31)</f>
        <v>0</v>
      </c>
      <c r="L30" s="39">
        <f>SUM(L31:L31)</f>
        <v>0</v>
      </c>
      <c r="M30" s="42">
        <f>SUM(M31:M31)</f>
        <v>0</v>
      </c>
      <c r="N30" s="5"/>
      <c r="AI30" s="32"/>
      <c r="AS30" s="39">
        <f>SUM(AJ31:AJ31)</f>
        <v>0</v>
      </c>
      <c r="AT30" s="39">
        <f>SUM(AK31:AK31)</f>
        <v>0</v>
      </c>
      <c r="AU30" s="39">
        <f>SUM(AL31:AL31)</f>
        <v>0</v>
      </c>
    </row>
    <row r="31" spans="1:64" ht="12.75">
      <c r="A31" s="4" t="s">
        <v>17</v>
      </c>
      <c r="B31" s="14" t="s">
        <v>49</v>
      </c>
      <c r="C31" s="105" t="s">
        <v>92</v>
      </c>
      <c r="D31" s="106"/>
      <c r="E31" s="106"/>
      <c r="F31" s="106"/>
      <c r="G31" s="106"/>
      <c r="H31" s="14" t="s">
        <v>124</v>
      </c>
      <c r="I31" s="23">
        <v>43</v>
      </c>
      <c r="J31" s="23">
        <v>0</v>
      </c>
      <c r="K31" s="23">
        <f>I31*AO31</f>
        <v>0</v>
      </c>
      <c r="L31" s="23">
        <f>I31*AP31</f>
        <v>0</v>
      </c>
      <c r="M31" s="41">
        <f>I31*J31</f>
        <v>0</v>
      </c>
      <c r="N31" s="5"/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32"/>
      <c r="AJ31" s="23">
        <f>IF(AN31=0,M31,0)</f>
        <v>0</v>
      </c>
      <c r="AK31" s="23">
        <f>IF(AN31=15,M31,0)</f>
        <v>0</v>
      </c>
      <c r="AL31" s="23">
        <f>IF(AN31=21,M31,0)</f>
        <v>0</v>
      </c>
      <c r="AN31" s="33">
        <v>0</v>
      </c>
      <c r="AO31" s="33">
        <f>J31*0.44987146529563</f>
        <v>0</v>
      </c>
      <c r="AP31" s="33">
        <f>J31*(1-0.44987146529563)</f>
        <v>0</v>
      </c>
      <c r="AQ31" s="34" t="s">
        <v>13</v>
      </c>
      <c r="AV31" s="33">
        <f>AW31+AX31</f>
        <v>0</v>
      </c>
      <c r="AW31" s="33">
        <f>I31*AO31</f>
        <v>0</v>
      </c>
      <c r="AX31" s="33">
        <f>I31*AP31</f>
        <v>0</v>
      </c>
      <c r="AY31" s="36" t="s">
        <v>148</v>
      </c>
      <c r="AZ31" s="36" t="s">
        <v>157</v>
      </c>
      <c r="BA31" s="32" t="s">
        <v>161</v>
      </c>
      <c r="BC31" s="33">
        <f>AW31+AX31</f>
        <v>0</v>
      </c>
      <c r="BD31" s="33">
        <f>J31/(100-BE31)*100</f>
        <v>0</v>
      </c>
      <c r="BE31" s="33">
        <v>0</v>
      </c>
      <c r="BF31" s="33">
        <f>31</f>
        <v>31</v>
      </c>
      <c r="BH31" s="23">
        <f>I31*AO31</f>
        <v>0</v>
      </c>
      <c r="BI31" s="23">
        <f>I31*AP31</f>
        <v>0</v>
      </c>
      <c r="BJ31" s="23">
        <f>I31*J31</f>
        <v>0</v>
      </c>
      <c r="BK31" s="23" t="s">
        <v>166</v>
      </c>
      <c r="BL31" s="33">
        <v>762</v>
      </c>
    </row>
    <row r="32" spans="1:47" ht="12.75">
      <c r="A32" s="6"/>
      <c r="B32" s="16" t="s">
        <v>50</v>
      </c>
      <c r="C32" s="110" t="s">
        <v>93</v>
      </c>
      <c r="D32" s="111"/>
      <c r="E32" s="111"/>
      <c r="F32" s="111"/>
      <c r="G32" s="111"/>
      <c r="H32" s="21" t="s">
        <v>6</v>
      </c>
      <c r="I32" s="21" t="s">
        <v>6</v>
      </c>
      <c r="J32" s="21" t="s">
        <v>6</v>
      </c>
      <c r="K32" s="39">
        <f>SUM(K33:K36)</f>
        <v>0</v>
      </c>
      <c r="L32" s="39">
        <f>SUM(L33:L36)</f>
        <v>0</v>
      </c>
      <c r="M32" s="42">
        <f>SUM(M33:M36)</f>
        <v>0</v>
      </c>
      <c r="N32" s="5"/>
      <c r="AI32" s="32"/>
      <c r="AS32" s="39">
        <f>SUM(AJ33:AJ36)</f>
        <v>0</v>
      </c>
      <c r="AT32" s="39">
        <f>SUM(AK33:AK36)</f>
        <v>0</v>
      </c>
      <c r="AU32" s="39">
        <f>SUM(AL33:AL36)</f>
        <v>0</v>
      </c>
    </row>
    <row r="33" spans="1:64" ht="12.75">
      <c r="A33" s="4" t="s">
        <v>18</v>
      </c>
      <c r="B33" s="14" t="s">
        <v>51</v>
      </c>
      <c r="C33" s="105" t="s">
        <v>94</v>
      </c>
      <c r="D33" s="106"/>
      <c r="E33" s="106"/>
      <c r="F33" s="106"/>
      <c r="G33" s="106"/>
      <c r="H33" s="14" t="s">
        <v>124</v>
      </c>
      <c r="I33" s="23">
        <v>1</v>
      </c>
      <c r="J33" s="23">
        <v>0</v>
      </c>
      <c r="K33" s="23">
        <f>I33*AO33</f>
        <v>0</v>
      </c>
      <c r="L33" s="23">
        <f>I33*AP33</f>
        <v>0</v>
      </c>
      <c r="M33" s="41">
        <f>I33*J33</f>
        <v>0</v>
      </c>
      <c r="N33" s="5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32"/>
      <c r="AJ33" s="23">
        <f>IF(AN33=0,M33,0)</f>
        <v>0</v>
      </c>
      <c r="AK33" s="23">
        <f>IF(AN33=15,M33,0)</f>
        <v>0</v>
      </c>
      <c r="AL33" s="23">
        <f>IF(AN33=21,M33,0)</f>
        <v>0</v>
      </c>
      <c r="AN33" s="33">
        <v>0</v>
      </c>
      <c r="AO33" s="33">
        <f>J33*0</f>
        <v>0</v>
      </c>
      <c r="AP33" s="33">
        <f>J33*(1-0)</f>
        <v>0</v>
      </c>
      <c r="AQ33" s="34" t="s">
        <v>13</v>
      </c>
      <c r="AV33" s="33">
        <f>AW33+AX33</f>
        <v>0</v>
      </c>
      <c r="AW33" s="33">
        <f>I33*AO33</f>
        <v>0</v>
      </c>
      <c r="AX33" s="33">
        <f>I33*AP33</f>
        <v>0</v>
      </c>
      <c r="AY33" s="36" t="s">
        <v>149</v>
      </c>
      <c r="AZ33" s="36" t="s">
        <v>157</v>
      </c>
      <c r="BA33" s="32" t="s">
        <v>161</v>
      </c>
      <c r="BC33" s="33">
        <f>AW33+AX33</f>
        <v>0</v>
      </c>
      <c r="BD33" s="33">
        <f>J33/(100-BE33)*100</f>
        <v>0</v>
      </c>
      <c r="BE33" s="33">
        <v>0</v>
      </c>
      <c r="BF33" s="33">
        <f>33</f>
        <v>33</v>
      </c>
      <c r="BH33" s="23">
        <f>I33*AO33</f>
        <v>0</v>
      </c>
      <c r="BI33" s="23">
        <f>I33*AP33</f>
        <v>0</v>
      </c>
      <c r="BJ33" s="23">
        <f>I33*J33</f>
        <v>0</v>
      </c>
      <c r="BK33" s="23" t="s">
        <v>166</v>
      </c>
      <c r="BL33" s="33">
        <v>764</v>
      </c>
    </row>
    <row r="34" spans="1:64" ht="12.75">
      <c r="A34" s="4" t="s">
        <v>19</v>
      </c>
      <c r="B34" s="14" t="s">
        <v>52</v>
      </c>
      <c r="C34" s="105" t="s">
        <v>95</v>
      </c>
      <c r="D34" s="106"/>
      <c r="E34" s="106"/>
      <c r="F34" s="106"/>
      <c r="G34" s="106"/>
      <c r="H34" s="14" t="s">
        <v>124</v>
      </c>
      <c r="I34" s="23">
        <v>43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J34*0.550751081413033</f>
        <v>0</v>
      </c>
      <c r="AP34" s="33">
        <f>J34*(1-0.550751081413033)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149</v>
      </c>
      <c r="AZ34" s="36" t="s">
        <v>157</v>
      </c>
      <c r="BA34" s="32" t="s">
        <v>161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166</v>
      </c>
      <c r="BL34" s="33">
        <v>764</v>
      </c>
    </row>
    <row r="35" spans="1:64" ht="12.75">
      <c r="A35" s="4" t="s">
        <v>20</v>
      </c>
      <c r="B35" s="14" t="s">
        <v>53</v>
      </c>
      <c r="C35" s="105" t="s">
        <v>96</v>
      </c>
      <c r="D35" s="106"/>
      <c r="E35" s="106"/>
      <c r="F35" s="106"/>
      <c r="G35" s="106"/>
      <c r="H35" s="14" t="s">
        <v>124</v>
      </c>
      <c r="I35" s="23">
        <v>43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J35*0.492404284852496</f>
        <v>0</v>
      </c>
      <c r="AP35" s="33">
        <f>J35*(1-0.492404284852496)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149</v>
      </c>
      <c r="AZ35" s="36" t="s">
        <v>157</v>
      </c>
      <c r="BA35" s="32" t="s">
        <v>161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166</v>
      </c>
      <c r="BL35" s="33">
        <v>764</v>
      </c>
    </row>
    <row r="36" spans="1:64" ht="12.75">
      <c r="A36" s="4" t="s">
        <v>21</v>
      </c>
      <c r="B36" s="14" t="s">
        <v>54</v>
      </c>
      <c r="C36" s="105" t="s">
        <v>97</v>
      </c>
      <c r="D36" s="106"/>
      <c r="E36" s="106"/>
      <c r="F36" s="106"/>
      <c r="G36" s="106"/>
      <c r="H36" s="14" t="s">
        <v>124</v>
      </c>
      <c r="I36" s="23">
        <v>26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J36*0.470201916038838</f>
        <v>0</v>
      </c>
      <c r="AP36" s="33">
        <f>J36*(1-0.470201916038838)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149</v>
      </c>
      <c r="AZ36" s="36" t="s">
        <v>157</v>
      </c>
      <c r="BA36" s="32" t="s">
        <v>161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166</v>
      </c>
      <c r="BL36" s="33">
        <v>764</v>
      </c>
    </row>
    <row r="37" spans="1:47" ht="12.75">
      <c r="A37" s="6"/>
      <c r="B37" s="16" t="s">
        <v>55</v>
      </c>
      <c r="C37" s="110" t="s">
        <v>98</v>
      </c>
      <c r="D37" s="111"/>
      <c r="E37" s="111"/>
      <c r="F37" s="111"/>
      <c r="G37" s="111"/>
      <c r="H37" s="21" t="s">
        <v>6</v>
      </c>
      <c r="I37" s="21" t="s">
        <v>6</v>
      </c>
      <c r="J37" s="21" t="s">
        <v>6</v>
      </c>
      <c r="K37" s="39">
        <f>SUM(K38:K39)</f>
        <v>0</v>
      </c>
      <c r="L37" s="39">
        <f>SUM(L38:L39)</f>
        <v>0</v>
      </c>
      <c r="M37" s="42">
        <f>SUM(M38:M39)</f>
        <v>0</v>
      </c>
      <c r="N37" s="5"/>
      <c r="AI37" s="32"/>
      <c r="AS37" s="39">
        <f>SUM(AJ38:AJ39)</f>
        <v>0</v>
      </c>
      <c r="AT37" s="39">
        <f>SUM(AK38:AK39)</f>
        <v>0</v>
      </c>
      <c r="AU37" s="39">
        <f>SUM(AL38:AL39)</f>
        <v>0</v>
      </c>
    </row>
    <row r="38" spans="1:64" ht="12.75">
      <c r="A38" s="4" t="s">
        <v>22</v>
      </c>
      <c r="B38" s="14" t="s">
        <v>56</v>
      </c>
      <c r="C38" s="105" t="s">
        <v>99</v>
      </c>
      <c r="D38" s="106"/>
      <c r="E38" s="106"/>
      <c r="F38" s="106"/>
      <c r="G38" s="106"/>
      <c r="H38" s="14" t="s">
        <v>123</v>
      </c>
      <c r="I38" s="23">
        <v>8</v>
      </c>
      <c r="J38" s="23">
        <v>0</v>
      </c>
      <c r="K38" s="23">
        <f>I38*AO38</f>
        <v>0</v>
      </c>
      <c r="L38" s="23">
        <f>I38*AP38</f>
        <v>0</v>
      </c>
      <c r="M38" s="41">
        <f>I38*J38</f>
        <v>0</v>
      </c>
      <c r="N38" s="5"/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32"/>
      <c r="AJ38" s="23">
        <f>IF(AN38=0,M38,0)</f>
        <v>0</v>
      </c>
      <c r="AK38" s="23">
        <f>IF(AN38=15,M38,0)</f>
        <v>0</v>
      </c>
      <c r="AL38" s="23">
        <f>IF(AN38=21,M38,0)</f>
        <v>0</v>
      </c>
      <c r="AN38" s="33">
        <v>0</v>
      </c>
      <c r="AO38" s="33">
        <f>J38*0.445150501672241</f>
        <v>0</v>
      </c>
      <c r="AP38" s="33">
        <f>J38*(1-0.445150501672241)</f>
        <v>0</v>
      </c>
      <c r="AQ38" s="34" t="s">
        <v>13</v>
      </c>
      <c r="AV38" s="33">
        <f>AW38+AX38</f>
        <v>0</v>
      </c>
      <c r="AW38" s="33">
        <f>I38*AO38</f>
        <v>0</v>
      </c>
      <c r="AX38" s="33">
        <f>I38*AP38</f>
        <v>0</v>
      </c>
      <c r="AY38" s="36" t="s">
        <v>150</v>
      </c>
      <c r="AZ38" s="36" t="s">
        <v>158</v>
      </c>
      <c r="BA38" s="32" t="s">
        <v>161</v>
      </c>
      <c r="BC38" s="33">
        <f>AW38+AX38</f>
        <v>0</v>
      </c>
      <c r="BD38" s="33">
        <f>J38/(100-BE38)*100</f>
        <v>0</v>
      </c>
      <c r="BE38" s="33">
        <v>0</v>
      </c>
      <c r="BF38" s="33">
        <f>38</f>
        <v>38</v>
      </c>
      <c r="BH38" s="23">
        <f>I38*AO38</f>
        <v>0</v>
      </c>
      <c r="BI38" s="23">
        <f>I38*AP38</f>
        <v>0</v>
      </c>
      <c r="BJ38" s="23">
        <f>I38*J38</f>
        <v>0</v>
      </c>
      <c r="BK38" s="23" t="s">
        <v>166</v>
      </c>
      <c r="BL38" s="33">
        <v>783</v>
      </c>
    </row>
    <row r="39" spans="1:64" ht="12.75">
      <c r="A39" s="4" t="s">
        <v>23</v>
      </c>
      <c r="B39" s="14" t="s">
        <v>57</v>
      </c>
      <c r="C39" s="105" t="s">
        <v>100</v>
      </c>
      <c r="D39" s="106"/>
      <c r="E39" s="106"/>
      <c r="F39" s="106"/>
      <c r="G39" s="106"/>
      <c r="H39" s="14" t="s">
        <v>123</v>
      </c>
      <c r="I39" s="23">
        <v>8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J39*0.358955127632767</f>
        <v>0</v>
      </c>
      <c r="AP39" s="33">
        <f>J39*(1-0.358955127632767)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150</v>
      </c>
      <c r="AZ39" s="36" t="s">
        <v>158</v>
      </c>
      <c r="BA39" s="32" t="s">
        <v>161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166</v>
      </c>
      <c r="BL39" s="33">
        <v>783</v>
      </c>
    </row>
    <row r="40" spans="1:14" ht="12.75">
      <c r="A40" s="5"/>
      <c r="B40" s="15" t="s">
        <v>39</v>
      </c>
      <c r="C40" s="107" t="s">
        <v>101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5"/>
    </row>
    <row r="41" spans="1:47" ht="12.75">
      <c r="A41" s="6"/>
      <c r="B41" s="16" t="s">
        <v>58</v>
      </c>
      <c r="C41" s="110" t="s">
        <v>74</v>
      </c>
      <c r="D41" s="111"/>
      <c r="E41" s="111"/>
      <c r="F41" s="111"/>
      <c r="G41" s="111"/>
      <c r="H41" s="21" t="s">
        <v>6</v>
      </c>
      <c r="I41" s="21" t="s">
        <v>6</v>
      </c>
      <c r="J41" s="21" t="s">
        <v>6</v>
      </c>
      <c r="K41" s="39">
        <f>SUM(K42:K42)</f>
        <v>0</v>
      </c>
      <c r="L41" s="39">
        <f>SUM(L42:L42)</f>
        <v>0</v>
      </c>
      <c r="M41" s="42">
        <f>SUM(M42:M42)</f>
        <v>0</v>
      </c>
      <c r="N41" s="5"/>
      <c r="AI41" s="32"/>
      <c r="AS41" s="39">
        <f>SUM(AJ42:AJ42)</f>
        <v>0</v>
      </c>
      <c r="AT41" s="39">
        <f>SUM(AK42:AK42)</f>
        <v>0</v>
      </c>
      <c r="AU41" s="39">
        <f>SUM(AL42:AL42)</f>
        <v>0</v>
      </c>
    </row>
    <row r="42" spans="1:64" ht="12.75">
      <c r="A42" s="4" t="s">
        <v>24</v>
      </c>
      <c r="B42" s="14" t="s">
        <v>59</v>
      </c>
      <c r="C42" s="105" t="s">
        <v>102</v>
      </c>
      <c r="D42" s="106"/>
      <c r="E42" s="106"/>
      <c r="F42" s="106"/>
      <c r="G42" s="106"/>
      <c r="H42" s="14" t="s">
        <v>126</v>
      </c>
      <c r="I42" s="23">
        <v>1.6384</v>
      </c>
      <c r="J42" s="23">
        <v>0</v>
      </c>
      <c r="K42" s="23">
        <f>I42*AO42</f>
        <v>0</v>
      </c>
      <c r="L42" s="23">
        <f>I42*AP42</f>
        <v>0</v>
      </c>
      <c r="M42" s="41">
        <f>I42*J42</f>
        <v>0</v>
      </c>
      <c r="N42" s="5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32"/>
      <c r="AJ42" s="23">
        <f>IF(AN42=0,M42,0)</f>
        <v>0</v>
      </c>
      <c r="AK42" s="23">
        <f>IF(AN42=15,M42,0)</f>
        <v>0</v>
      </c>
      <c r="AL42" s="23">
        <f>IF(AN42=21,M42,0)</f>
        <v>0</v>
      </c>
      <c r="AN42" s="33">
        <v>0</v>
      </c>
      <c r="AO42" s="33">
        <f>J42*0</f>
        <v>0</v>
      </c>
      <c r="AP42" s="33">
        <f>J42*(1-0)</f>
        <v>0</v>
      </c>
      <c r="AQ42" s="34" t="s">
        <v>11</v>
      </c>
      <c r="AV42" s="33">
        <f>AW42+AX42</f>
        <v>0</v>
      </c>
      <c r="AW42" s="33">
        <f>I42*AO42</f>
        <v>0</v>
      </c>
      <c r="AX42" s="33">
        <f>I42*AP42</f>
        <v>0</v>
      </c>
      <c r="AY42" s="36" t="s">
        <v>151</v>
      </c>
      <c r="AZ42" s="36" t="s">
        <v>159</v>
      </c>
      <c r="BA42" s="32" t="s">
        <v>161</v>
      </c>
      <c r="BC42" s="33">
        <f>AW42+AX42</f>
        <v>0</v>
      </c>
      <c r="BD42" s="33">
        <f>J42/(100-BE42)*100</f>
        <v>0</v>
      </c>
      <c r="BE42" s="33">
        <v>0</v>
      </c>
      <c r="BF42" s="33">
        <f>42</f>
        <v>42</v>
      </c>
      <c r="BH42" s="23">
        <f>I42*AO42</f>
        <v>0</v>
      </c>
      <c r="BI42" s="23">
        <f>I42*AP42</f>
        <v>0</v>
      </c>
      <c r="BJ42" s="23">
        <f>I42*J42</f>
        <v>0</v>
      </c>
      <c r="BK42" s="23" t="s">
        <v>166</v>
      </c>
      <c r="BL42" s="33" t="s">
        <v>58</v>
      </c>
    </row>
    <row r="43" spans="1:47" ht="12.75">
      <c r="A43" s="6"/>
      <c r="B43" s="16" t="s">
        <v>60</v>
      </c>
      <c r="C43" s="110" t="s">
        <v>91</v>
      </c>
      <c r="D43" s="111"/>
      <c r="E43" s="111"/>
      <c r="F43" s="111"/>
      <c r="G43" s="111"/>
      <c r="H43" s="21" t="s">
        <v>6</v>
      </c>
      <c r="I43" s="21" t="s">
        <v>6</v>
      </c>
      <c r="J43" s="21" t="s">
        <v>6</v>
      </c>
      <c r="K43" s="39">
        <f>SUM(K44:K44)</f>
        <v>0</v>
      </c>
      <c r="L43" s="39">
        <f>SUM(L44:L44)</f>
        <v>0</v>
      </c>
      <c r="M43" s="42">
        <f>SUM(M44:M44)</f>
        <v>0</v>
      </c>
      <c r="N43" s="5"/>
      <c r="AI43" s="32"/>
      <c r="AS43" s="39">
        <f>SUM(AJ44:AJ44)</f>
        <v>0</v>
      </c>
      <c r="AT43" s="39">
        <f>SUM(AK44:AK44)</f>
        <v>0</v>
      </c>
      <c r="AU43" s="39">
        <f>SUM(AL44:AL44)</f>
        <v>0</v>
      </c>
    </row>
    <row r="44" spans="1:64" ht="12.75">
      <c r="A44" s="4" t="s">
        <v>25</v>
      </c>
      <c r="B44" s="14" t="s">
        <v>61</v>
      </c>
      <c r="C44" s="105" t="s">
        <v>103</v>
      </c>
      <c r="D44" s="106"/>
      <c r="E44" s="106"/>
      <c r="F44" s="106"/>
      <c r="G44" s="106"/>
      <c r="H44" s="14" t="s">
        <v>126</v>
      </c>
      <c r="I44" s="23">
        <v>0.172</v>
      </c>
      <c r="J44" s="23">
        <v>0</v>
      </c>
      <c r="K44" s="23">
        <f>I44*AO44</f>
        <v>0</v>
      </c>
      <c r="L44" s="23">
        <f>I44*AP44</f>
        <v>0</v>
      </c>
      <c r="M44" s="41">
        <f>I44*J44</f>
        <v>0</v>
      </c>
      <c r="N44" s="5"/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32"/>
      <c r="AJ44" s="23">
        <f>IF(AN44=0,M44,0)</f>
        <v>0</v>
      </c>
      <c r="AK44" s="23">
        <f>IF(AN44=15,M44,0)</f>
        <v>0</v>
      </c>
      <c r="AL44" s="23">
        <f>IF(AN44=21,M44,0)</f>
        <v>0</v>
      </c>
      <c r="AN44" s="33">
        <v>0</v>
      </c>
      <c r="AO44" s="33">
        <f>J44*0</f>
        <v>0</v>
      </c>
      <c r="AP44" s="33">
        <f>J44*(1-0)</f>
        <v>0</v>
      </c>
      <c r="AQ44" s="34" t="s">
        <v>11</v>
      </c>
      <c r="AV44" s="33">
        <f>AW44+AX44</f>
        <v>0</v>
      </c>
      <c r="AW44" s="33">
        <f>I44*AO44</f>
        <v>0</v>
      </c>
      <c r="AX44" s="33">
        <f>I44*AP44</f>
        <v>0</v>
      </c>
      <c r="AY44" s="36" t="s">
        <v>152</v>
      </c>
      <c r="AZ44" s="36" t="s">
        <v>159</v>
      </c>
      <c r="BA44" s="32" t="s">
        <v>161</v>
      </c>
      <c r="BC44" s="33">
        <f>AW44+AX44</f>
        <v>0</v>
      </c>
      <c r="BD44" s="33">
        <f>J44/(100-BE44)*100</f>
        <v>0</v>
      </c>
      <c r="BE44" s="33">
        <v>0</v>
      </c>
      <c r="BF44" s="33">
        <f>44</f>
        <v>44</v>
      </c>
      <c r="BH44" s="23">
        <f>I44*AO44</f>
        <v>0</v>
      </c>
      <c r="BI44" s="23">
        <f>I44*AP44</f>
        <v>0</v>
      </c>
      <c r="BJ44" s="23">
        <f>I44*J44</f>
        <v>0</v>
      </c>
      <c r="BK44" s="23" t="s">
        <v>166</v>
      </c>
      <c r="BL44" s="33" t="s">
        <v>60</v>
      </c>
    </row>
    <row r="45" spans="1:47" ht="12.75">
      <c r="A45" s="6"/>
      <c r="B45" s="16" t="s">
        <v>62</v>
      </c>
      <c r="C45" s="110" t="s">
        <v>93</v>
      </c>
      <c r="D45" s="111"/>
      <c r="E45" s="111"/>
      <c r="F45" s="111"/>
      <c r="G45" s="111"/>
      <c r="H45" s="21" t="s">
        <v>6</v>
      </c>
      <c r="I45" s="21" t="s">
        <v>6</v>
      </c>
      <c r="J45" s="21" t="s">
        <v>6</v>
      </c>
      <c r="K45" s="39">
        <f>SUM(K46:K46)</f>
        <v>0</v>
      </c>
      <c r="L45" s="39">
        <f>SUM(L46:L46)</f>
        <v>0</v>
      </c>
      <c r="M45" s="42">
        <f>SUM(M46:M46)</f>
        <v>0</v>
      </c>
      <c r="N45" s="5"/>
      <c r="AI45" s="32"/>
      <c r="AS45" s="39">
        <f>SUM(AJ46:AJ46)</f>
        <v>0</v>
      </c>
      <c r="AT45" s="39">
        <f>SUM(AK46:AK46)</f>
        <v>0</v>
      </c>
      <c r="AU45" s="39">
        <f>SUM(AL46:AL46)</f>
        <v>0</v>
      </c>
    </row>
    <row r="46" spans="1:64" ht="12.75">
      <c r="A46" s="4" t="s">
        <v>26</v>
      </c>
      <c r="B46" s="14" t="s">
        <v>63</v>
      </c>
      <c r="C46" s="105" t="s">
        <v>104</v>
      </c>
      <c r="D46" s="106"/>
      <c r="E46" s="106"/>
      <c r="F46" s="106"/>
      <c r="G46" s="106"/>
      <c r="H46" s="14" t="s">
        <v>126</v>
      </c>
      <c r="I46" s="23">
        <v>0.2184</v>
      </c>
      <c r="J46" s="23">
        <v>0</v>
      </c>
      <c r="K46" s="23">
        <f>I46*AO46</f>
        <v>0</v>
      </c>
      <c r="L46" s="23">
        <f>I46*AP46</f>
        <v>0</v>
      </c>
      <c r="M46" s="41">
        <f>I46*J46</f>
        <v>0</v>
      </c>
      <c r="N46" s="5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32"/>
      <c r="AJ46" s="23">
        <f>IF(AN46=0,M46,0)</f>
        <v>0</v>
      </c>
      <c r="AK46" s="23">
        <f>IF(AN46=15,M46,0)</f>
        <v>0</v>
      </c>
      <c r="AL46" s="23">
        <f>IF(AN46=21,M46,0)</f>
        <v>0</v>
      </c>
      <c r="AN46" s="33">
        <v>0</v>
      </c>
      <c r="AO46" s="33">
        <f>J46*0</f>
        <v>0</v>
      </c>
      <c r="AP46" s="33">
        <f>J46*(1-0)</f>
        <v>0</v>
      </c>
      <c r="AQ46" s="34" t="s">
        <v>11</v>
      </c>
      <c r="AV46" s="33">
        <f>AW46+AX46</f>
        <v>0</v>
      </c>
      <c r="AW46" s="33">
        <f>I46*AO46</f>
        <v>0</v>
      </c>
      <c r="AX46" s="33">
        <f>I46*AP46</f>
        <v>0</v>
      </c>
      <c r="AY46" s="36" t="s">
        <v>153</v>
      </c>
      <c r="AZ46" s="36" t="s">
        <v>159</v>
      </c>
      <c r="BA46" s="32" t="s">
        <v>161</v>
      </c>
      <c r="BC46" s="33">
        <f>AW46+AX46</f>
        <v>0</v>
      </c>
      <c r="BD46" s="33">
        <f>J46/(100-BE46)*100</f>
        <v>0</v>
      </c>
      <c r="BE46" s="33">
        <v>0</v>
      </c>
      <c r="BF46" s="33">
        <f>46</f>
        <v>46</v>
      </c>
      <c r="BH46" s="23">
        <f>I46*AO46</f>
        <v>0</v>
      </c>
      <c r="BI46" s="23">
        <f>I46*AP46</f>
        <v>0</v>
      </c>
      <c r="BJ46" s="23">
        <f>I46*J46</f>
        <v>0</v>
      </c>
      <c r="BK46" s="23" t="s">
        <v>166</v>
      </c>
      <c r="BL46" s="33" t="s">
        <v>62</v>
      </c>
    </row>
    <row r="47" spans="1:47" ht="12.75">
      <c r="A47" s="6"/>
      <c r="B47" s="16" t="s">
        <v>64</v>
      </c>
      <c r="C47" s="110" t="s">
        <v>105</v>
      </c>
      <c r="D47" s="111"/>
      <c r="E47" s="111"/>
      <c r="F47" s="111"/>
      <c r="G47" s="111"/>
      <c r="H47" s="21" t="s">
        <v>6</v>
      </c>
      <c r="I47" s="21" t="s">
        <v>6</v>
      </c>
      <c r="J47" s="21" t="s">
        <v>6</v>
      </c>
      <c r="K47" s="39">
        <f>SUM(K48:K49)</f>
        <v>0</v>
      </c>
      <c r="L47" s="39">
        <f>SUM(L48:L49)</f>
        <v>0</v>
      </c>
      <c r="M47" s="42">
        <f>SUM(M48:M49)</f>
        <v>0</v>
      </c>
      <c r="N47" s="5"/>
      <c r="AI47" s="32"/>
      <c r="AS47" s="39">
        <f>SUM(AJ48:AJ49)</f>
        <v>0</v>
      </c>
      <c r="AT47" s="39">
        <f>SUM(AK48:AK49)</f>
        <v>0</v>
      </c>
      <c r="AU47" s="39">
        <f>SUM(AL48:AL49)</f>
        <v>0</v>
      </c>
    </row>
    <row r="48" spans="1:64" ht="12.75">
      <c r="A48" s="4" t="s">
        <v>27</v>
      </c>
      <c r="B48" s="14" t="s">
        <v>65</v>
      </c>
      <c r="C48" s="105" t="s">
        <v>106</v>
      </c>
      <c r="D48" s="106"/>
      <c r="E48" s="106"/>
      <c r="F48" s="106"/>
      <c r="G48" s="106"/>
      <c r="H48" s="14" t="s">
        <v>125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154</v>
      </c>
      <c r="AZ48" s="36" t="s">
        <v>159</v>
      </c>
      <c r="BA48" s="32" t="s">
        <v>161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166</v>
      </c>
      <c r="BL48" s="33" t="s">
        <v>64</v>
      </c>
    </row>
    <row r="49" spans="1:64" ht="12.75">
      <c r="A49" s="4" t="s">
        <v>28</v>
      </c>
      <c r="B49" s="14" t="s">
        <v>66</v>
      </c>
      <c r="C49" s="105" t="s">
        <v>107</v>
      </c>
      <c r="D49" s="106"/>
      <c r="E49" s="106"/>
      <c r="F49" s="106"/>
      <c r="G49" s="106"/>
      <c r="H49" s="14" t="s">
        <v>125</v>
      </c>
      <c r="I49" s="23">
        <v>1</v>
      </c>
      <c r="J49" s="23">
        <v>0</v>
      </c>
      <c r="K49" s="23">
        <f>I49*AO49</f>
        <v>0</v>
      </c>
      <c r="L49" s="23">
        <f>I49*AP49</f>
        <v>0</v>
      </c>
      <c r="M49" s="41">
        <f>I49*J49</f>
        <v>0</v>
      </c>
      <c r="N49" s="5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32"/>
      <c r="AJ49" s="23">
        <f>IF(AN49=0,M49,0)</f>
        <v>0</v>
      </c>
      <c r="AK49" s="23">
        <f>IF(AN49=15,M49,0)</f>
        <v>0</v>
      </c>
      <c r="AL49" s="23">
        <f>IF(AN49=21,M49,0)</f>
        <v>0</v>
      </c>
      <c r="AN49" s="33">
        <v>0</v>
      </c>
      <c r="AO49" s="33">
        <f>J49*0</f>
        <v>0</v>
      </c>
      <c r="AP49" s="33">
        <f>J49*(1-0)</f>
        <v>0</v>
      </c>
      <c r="AQ49" s="34" t="s">
        <v>11</v>
      </c>
      <c r="AV49" s="33">
        <f>AW49+AX49</f>
        <v>0</v>
      </c>
      <c r="AW49" s="33">
        <f>I49*AO49</f>
        <v>0</v>
      </c>
      <c r="AX49" s="33">
        <f>I49*AP49</f>
        <v>0</v>
      </c>
      <c r="AY49" s="36" t="s">
        <v>154</v>
      </c>
      <c r="AZ49" s="36" t="s">
        <v>159</v>
      </c>
      <c r="BA49" s="32" t="s">
        <v>161</v>
      </c>
      <c r="BC49" s="33">
        <f>AW49+AX49</f>
        <v>0</v>
      </c>
      <c r="BD49" s="33">
        <f>J49/(100-BE49)*100</f>
        <v>0</v>
      </c>
      <c r="BE49" s="33">
        <v>0</v>
      </c>
      <c r="BF49" s="33">
        <f>49</f>
        <v>49</v>
      </c>
      <c r="BH49" s="23">
        <f>I49*AO49</f>
        <v>0</v>
      </c>
      <c r="BI49" s="23">
        <f>I49*AP49</f>
        <v>0</v>
      </c>
      <c r="BJ49" s="23">
        <f>I49*J49</f>
        <v>0</v>
      </c>
      <c r="BK49" s="23" t="s">
        <v>166</v>
      </c>
      <c r="BL49" s="33" t="s">
        <v>64</v>
      </c>
    </row>
    <row r="50" spans="1:47" ht="12.75">
      <c r="A50" s="6"/>
      <c r="B50" s="16"/>
      <c r="C50" s="110" t="s">
        <v>108</v>
      </c>
      <c r="D50" s="111"/>
      <c r="E50" s="111"/>
      <c r="F50" s="111"/>
      <c r="G50" s="111"/>
      <c r="H50" s="21" t="s">
        <v>6</v>
      </c>
      <c r="I50" s="21" t="s">
        <v>6</v>
      </c>
      <c r="J50" s="21" t="s">
        <v>6</v>
      </c>
      <c r="K50" s="39">
        <f>SUM(K51:K53)</f>
        <v>0</v>
      </c>
      <c r="L50" s="39">
        <f>SUM(L51:L53)</f>
        <v>0</v>
      </c>
      <c r="M50" s="42">
        <f>SUM(M51:M53)</f>
        <v>0</v>
      </c>
      <c r="N50" s="5"/>
      <c r="AI50" s="32"/>
      <c r="AS50" s="39">
        <f>SUM(AJ51:AJ53)</f>
        <v>0</v>
      </c>
      <c r="AT50" s="39">
        <f>SUM(AK51:AK53)</f>
        <v>0</v>
      </c>
      <c r="AU50" s="39">
        <f>SUM(AL51:AL53)</f>
        <v>0</v>
      </c>
    </row>
    <row r="51" spans="1:64" ht="12.75">
      <c r="A51" s="7" t="s">
        <v>29</v>
      </c>
      <c r="B51" s="17" t="s">
        <v>67</v>
      </c>
      <c r="C51" s="112" t="s">
        <v>109</v>
      </c>
      <c r="D51" s="113"/>
      <c r="E51" s="113"/>
      <c r="F51" s="113"/>
      <c r="G51" s="113"/>
      <c r="H51" s="17" t="s">
        <v>124</v>
      </c>
      <c r="I51" s="24">
        <v>84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145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155</v>
      </c>
      <c r="AZ51" s="36" t="s">
        <v>160</v>
      </c>
      <c r="BA51" s="32" t="s">
        <v>161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167</v>
      </c>
      <c r="BL51" s="33"/>
    </row>
    <row r="52" spans="1:64" ht="12.75">
      <c r="A52" s="7" t="s">
        <v>30</v>
      </c>
      <c r="B52" s="17" t="s">
        <v>68</v>
      </c>
      <c r="C52" s="112" t="s">
        <v>110</v>
      </c>
      <c r="D52" s="113"/>
      <c r="E52" s="113"/>
      <c r="F52" s="113"/>
      <c r="G52" s="113"/>
      <c r="H52" s="17" t="s">
        <v>123</v>
      </c>
      <c r="I52" s="24">
        <v>55</v>
      </c>
      <c r="J52" s="24">
        <v>0</v>
      </c>
      <c r="K52" s="24">
        <f>I52*AO52</f>
        <v>0</v>
      </c>
      <c r="L52" s="24">
        <f>I52*AP52</f>
        <v>0</v>
      </c>
      <c r="M52" s="43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145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155</v>
      </c>
      <c r="AZ52" s="36" t="s">
        <v>160</v>
      </c>
      <c r="BA52" s="32" t="s">
        <v>161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167</v>
      </c>
      <c r="BL52" s="33"/>
    </row>
    <row r="53" spans="1:64" ht="12.75">
      <c r="A53" s="8" t="s">
        <v>31</v>
      </c>
      <c r="B53" s="18" t="s">
        <v>69</v>
      </c>
      <c r="C53" s="114" t="s">
        <v>111</v>
      </c>
      <c r="D53" s="115"/>
      <c r="E53" s="115"/>
      <c r="F53" s="115"/>
      <c r="G53" s="115"/>
      <c r="H53" s="18" t="s">
        <v>123</v>
      </c>
      <c r="I53" s="25">
        <v>185</v>
      </c>
      <c r="J53" s="25">
        <v>0</v>
      </c>
      <c r="K53" s="25">
        <f>I53*AO53</f>
        <v>0</v>
      </c>
      <c r="L53" s="25">
        <f>I53*AP53</f>
        <v>0</v>
      </c>
      <c r="M53" s="44">
        <f>I53*J53</f>
        <v>0</v>
      </c>
      <c r="N53" s="5"/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32"/>
      <c r="AJ53" s="24">
        <f>IF(AN53=0,M53,0)</f>
        <v>0</v>
      </c>
      <c r="AK53" s="24">
        <f>IF(AN53=15,M53,0)</f>
        <v>0</v>
      </c>
      <c r="AL53" s="24">
        <f>IF(AN53=21,M53,0)</f>
        <v>0</v>
      </c>
      <c r="AN53" s="33">
        <v>0</v>
      </c>
      <c r="AO53" s="33">
        <f>J53*1</f>
        <v>0</v>
      </c>
      <c r="AP53" s="33">
        <f>J53*(1-1)</f>
        <v>0</v>
      </c>
      <c r="AQ53" s="35" t="s">
        <v>145</v>
      </c>
      <c r="AV53" s="33">
        <f>AW53+AX53</f>
        <v>0</v>
      </c>
      <c r="AW53" s="33">
        <f>I53*AO53</f>
        <v>0</v>
      </c>
      <c r="AX53" s="33">
        <f>I53*AP53</f>
        <v>0</v>
      </c>
      <c r="AY53" s="36" t="s">
        <v>155</v>
      </c>
      <c r="AZ53" s="36" t="s">
        <v>160</v>
      </c>
      <c r="BA53" s="32" t="s">
        <v>161</v>
      </c>
      <c r="BC53" s="33">
        <f>AW53+AX53</f>
        <v>0</v>
      </c>
      <c r="BD53" s="33">
        <f>J53/(100-BE53)*100</f>
        <v>0</v>
      </c>
      <c r="BE53" s="33">
        <v>0</v>
      </c>
      <c r="BF53" s="33">
        <f>53</f>
        <v>53</v>
      </c>
      <c r="BH53" s="24">
        <f>I53*AO53</f>
        <v>0</v>
      </c>
      <c r="BI53" s="24">
        <f>I53*AP53</f>
        <v>0</v>
      </c>
      <c r="BJ53" s="24">
        <f>I53*J53</f>
        <v>0</v>
      </c>
      <c r="BK53" s="24" t="s">
        <v>167</v>
      </c>
      <c r="BL53" s="33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116" t="s">
        <v>133</v>
      </c>
      <c r="L54" s="82"/>
      <c r="M54" s="45">
        <f>M12+M27+M30+M32+M37+M41+M43+M45+M47+M50</f>
        <v>0</v>
      </c>
    </row>
    <row r="55" ht="11.25" customHeight="1">
      <c r="A55" s="10" t="s">
        <v>32</v>
      </c>
    </row>
    <row r="56" spans="1:13" ht="12.75">
      <c r="A56" s="89" t="s">
        <v>33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</sheetData>
  <sheetProtection/>
  <mergeCells count="72">
    <mergeCell ref="C51:G51"/>
    <mergeCell ref="C52:G52"/>
    <mergeCell ref="C53:G53"/>
    <mergeCell ref="K54:L54"/>
    <mergeCell ref="A56:M56"/>
    <mergeCell ref="C45:G45"/>
    <mergeCell ref="C46:G46"/>
    <mergeCell ref="C47:G47"/>
    <mergeCell ref="C48:G48"/>
    <mergeCell ref="C49:G49"/>
    <mergeCell ref="C50:G50"/>
    <mergeCell ref="C39:G39"/>
    <mergeCell ref="C40:M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M29"/>
    <mergeCell ref="C30:G30"/>
    <mergeCell ref="C31:G31"/>
    <mergeCell ref="C32:G32"/>
    <mergeCell ref="C21:G21"/>
    <mergeCell ref="C22:M22"/>
    <mergeCell ref="C23:G23"/>
    <mergeCell ref="C24:M24"/>
    <mergeCell ref="C25:G25"/>
    <mergeCell ref="C26:M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:C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169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budova B - vertikála č. 7</v>
      </c>
      <c r="D2" s="84" t="s">
        <v>112</v>
      </c>
      <c r="E2" s="84" t="s">
        <v>6</v>
      </c>
      <c r="F2" s="85" t="s">
        <v>117</v>
      </c>
      <c r="G2" s="117" t="str">
        <f>'Stavební rozpočet'!J2</f>
        <v>Krajská zdravotní a. s. - Nemocnice Chomutov o. z.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113</v>
      </c>
      <c r="E4" s="90" t="s">
        <v>6</v>
      </c>
      <c r="F4" s="89" t="s">
        <v>118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114</v>
      </c>
      <c r="E6" s="90" t="s">
        <v>6</v>
      </c>
      <c r="F6" s="89" t="s">
        <v>119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120</v>
      </c>
      <c r="B8" s="80"/>
      <c r="C8" s="89"/>
      <c r="D8" s="90" t="s">
        <v>115</v>
      </c>
      <c r="E8" s="90" t="s">
        <v>116</v>
      </c>
      <c r="F8" s="90" t="s">
        <v>115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170</v>
      </c>
      <c r="B10" s="49" t="s">
        <v>34</v>
      </c>
      <c r="C10" s="51" t="s">
        <v>171</v>
      </c>
      <c r="D10" s="52"/>
      <c r="E10" s="53" t="s">
        <v>172</v>
      </c>
      <c r="F10" s="53" t="s">
        <v>173</v>
      </c>
      <c r="G10" s="53" t="s">
        <v>174</v>
      </c>
      <c r="H10" s="5"/>
    </row>
    <row r="11" spans="1:9" ht="12.75">
      <c r="A11" s="47"/>
      <c r="B11" s="50" t="s">
        <v>35</v>
      </c>
      <c r="C11" s="120" t="s">
        <v>74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175</v>
      </c>
      <c r="I11" s="33">
        <f aca="true" t="shared" si="0" ref="I11:I20">IF(H11="F",0,G11)</f>
        <v>0</v>
      </c>
    </row>
    <row r="12" spans="1:9" ht="12.75">
      <c r="A12" s="48"/>
      <c r="B12" s="19" t="s">
        <v>46</v>
      </c>
      <c r="C12" s="90" t="s">
        <v>88</v>
      </c>
      <c r="D12" s="80"/>
      <c r="E12" s="33">
        <f>'Stavební rozpočet'!K27</f>
        <v>0</v>
      </c>
      <c r="F12" s="33">
        <f>'Stavební rozpočet'!L27</f>
        <v>0</v>
      </c>
      <c r="G12" s="33">
        <f>'Stavební rozpočet'!M27</f>
        <v>0</v>
      </c>
      <c r="H12" s="33" t="s">
        <v>175</v>
      </c>
      <c r="I12" s="33">
        <f t="shared" si="0"/>
        <v>0</v>
      </c>
    </row>
    <row r="13" spans="1:9" ht="12.75">
      <c r="A13" s="48"/>
      <c r="B13" s="19" t="s">
        <v>48</v>
      </c>
      <c r="C13" s="90" t="s">
        <v>91</v>
      </c>
      <c r="D13" s="80"/>
      <c r="E13" s="33">
        <f>'Stavební rozpočet'!K30</f>
        <v>0</v>
      </c>
      <c r="F13" s="33">
        <f>'Stavební rozpočet'!L30</f>
        <v>0</v>
      </c>
      <c r="G13" s="33">
        <f>'Stavební rozpočet'!M30</f>
        <v>0</v>
      </c>
      <c r="H13" s="33" t="s">
        <v>175</v>
      </c>
      <c r="I13" s="33">
        <f t="shared" si="0"/>
        <v>0</v>
      </c>
    </row>
    <row r="14" spans="1:9" ht="12.75">
      <c r="A14" s="48"/>
      <c r="B14" s="19" t="s">
        <v>50</v>
      </c>
      <c r="C14" s="90" t="s">
        <v>93</v>
      </c>
      <c r="D14" s="80"/>
      <c r="E14" s="33">
        <f>'Stavební rozpočet'!K32</f>
        <v>0</v>
      </c>
      <c r="F14" s="33">
        <f>'Stavební rozpočet'!L32</f>
        <v>0</v>
      </c>
      <c r="G14" s="33">
        <f>'Stavební rozpočet'!M32</f>
        <v>0</v>
      </c>
      <c r="H14" s="33" t="s">
        <v>175</v>
      </c>
      <c r="I14" s="33">
        <f t="shared" si="0"/>
        <v>0</v>
      </c>
    </row>
    <row r="15" spans="1:9" ht="12.75">
      <c r="A15" s="48"/>
      <c r="B15" s="19" t="s">
        <v>55</v>
      </c>
      <c r="C15" s="90" t="s">
        <v>98</v>
      </c>
      <c r="D15" s="80"/>
      <c r="E15" s="33">
        <f>'Stavební rozpočet'!K37</f>
        <v>0</v>
      </c>
      <c r="F15" s="33">
        <f>'Stavební rozpočet'!L37</f>
        <v>0</v>
      </c>
      <c r="G15" s="33">
        <f>'Stavební rozpočet'!M37</f>
        <v>0</v>
      </c>
      <c r="H15" s="33" t="s">
        <v>175</v>
      </c>
      <c r="I15" s="33">
        <f t="shared" si="0"/>
        <v>0</v>
      </c>
    </row>
    <row r="16" spans="1:9" ht="12.75">
      <c r="A16" s="48"/>
      <c r="B16" s="19" t="s">
        <v>58</v>
      </c>
      <c r="C16" s="90" t="s">
        <v>74</v>
      </c>
      <c r="D16" s="80"/>
      <c r="E16" s="33">
        <f>'Stavební rozpočet'!K41</f>
        <v>0</v>
      </c>
      <c r="F16" s="33">
        <f>'Stavební rozpočet'!L41</f>
        <v>0</v>
      </c>
      <c r="G16" s="33">
        <f>'Stavební rozpočet'!M41</f>
        <v>0</v>
      </c>
      <c r="H16" s="33" t="s">
        <v>175</v>
      </c>
      <c r="I16" s="33">
        <f t="shared" si="0"/>
        <v>0</v>
      </c>
    </row>
    <row r="17" spans="1:9" ht="12.75">
      <c r="A17" s="48"/>
      <c r="B17" s="19" t="s">
        <v>60</v>
      </c>
      <c r="C17" s="90" t="s">
        <v>91</v>
      </c>
      <c r="D17" s="80"/>
      <c r="E17" s="33">
        <f>'Stavební rozpočet'!K43</f>
        <v>0</v>
      </c>
      <c r="F17" s="33">
        <f>'Stavební rozpočet'!L43</f>
        <v>0</v>
      </c>
      <c r="G17" s="33">
        <f>'Stavební rozpočet'!M43</f>
        <v>0</v>
      </c>
      <c r="H17" s="33" t="s">
        <v>175</v>
      </c>
      <c r="I17" s="33">
        <f t="shared" si="0"/>
        <v>0</v>
      </c>
    </row>
    <row r="18" spans="1:9" ht="12.75">
      <c r="A18" s="48"/>
      <c r="B18" s="19" t="s">
        <v>62</v>
      </c>
      <c r="C18" s="90" t="s">
        <v>93</v>
      </c>
      <c r="D18" s="80"/>
      <c r="E18" s="33">
        <f>'Stavební rozpočet'!K45</f>
        <v>0</v>
      </c>
      <c r="F18" s="33">
        <f>'Stavební rozpočet'!L45</f>
        <v>0</v>
      </c>
      <c r="G18" s="33">
        <f>'Stavební rozpočet'!M45</f>
        <v>0</v>
      </c>
      <c r="H18" s="33" t="s">
        <v>175</v>
      </c>
      <c r="I18" s="33">
        <f t="shared" si="0"/>
        <v>0</v>
      </c>
    </row>
    <row r="19" spans="1:9" ht="12.75">
      <c r="A19" s="48"/>
      <c r="B19" s="19" t="s">
        <v>64</v>
      </c>
      <c r="C19" s="90" t="s">
        <v>105</v>
      </c>
      <c r="D19" s="80"/>
      <c r="E19" s="33">
        <f>'Stavební rozpočet'!K47</f>
        <v>0</v>
      </c>
      <c r="F19" s="33">
        <f>'Stavební rozpočet'!L47</f>
        <v>0</v>
      </c>
      <c r="G19" s="33">
        <f>'Stavební rozpočet'!M47</f>
        <v>0</v>
      </c>
      <c r="H19" s="33" t="s">
        <v>175</v>
      </c>
      <c r="I19" s="33">
        <f t="shared" si="0"/>
        <v>0</v>
      </c>
    </row>
    <row r="20" spans="1:9" ht="12.75">
      <c r="A20" s="48"/>
      <c r="B20" s="19"/>
      <c r="C20" s="90" t="s">
        <v>108</v>
      </c>
      <c r="D20" s="80"/>
      <c r="E20" s="33">
        <f>'Stavební rozpočet'!K50</f>
        <v>0</v>
      </c>
      <c r="F20" s="33">
        <f>'Stavební rozpočet'!L50</f>
        <v>0</v>
      </c>
      <c r="G20" s="33">
        <f>'Stavební rozpočet'!M50</f>
        <v>0</v>
      </c>
      <c r="H20" s="33" t="s">
        <v>175</v>
      </c>
      <c r="I20" s="33">
        <f t="shared" si="0"/>
        <v>0</v>
      </c>
    </row>
    <row r="21" spans="6:7" ht="12.75">
      <c r="F21" s="54" t="s">
        <v>133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191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 budova B - vertikála č. 7</v>
      </c>
      <c r="D2" s="82"/>
      <c r="E2" s="85" t="s">
        <v>117</v>
      </c>
      <c r="F2" s="85" t="str">
        <f>'Stavební rozpočet'!J2</f>
        <v>Krajská zdravotní a. s. - Nemocnice Chomutov o. z.</v>
      </c>
      <c r="G2" s="78"/>
      <c r="H2" s="85" t="s">
        <v>215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118</v>
      </c>
      <c r="F4" s="89" t="str">
        <f>'Stavební rozpočet'!J4</f>
        <v> </v>
      </c>
      <c r="G4" s="80"/>
      <c r="H4" s="89" t="s">
        <v>215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119</v>
      </c>
      <c r="F6" s="89"/>
      <c r="G6" s="80"/>
      <c r="H6" s="89" t="s">
        <v>215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113</v>
      </c>
      <c r="B8" s="80"/>
      <c r="C8" s="89" t="str">
        <f>'Stavební rozpočet'!G4</f>
        <v> </v>
      </c>
      <c r="D8" s="80"/>
      <c r="E8" s="89" t="s">
        <v>114</v>
      </c>
      <c r="F8" s="89" t="str">
        <f>'Stavební rozpočet'!G6</f>
        <v> </v>
      </c>
      <c r="G8" s="80"/>
      <c r="H8" s="90" t="s">
        <v>216</v>
      </c>
      <c r="I8" s="123" t="s">
        <v>31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120</v>
      </c>
      <c r="F10" s="89"/>
      <c r="G10" s="80"/>
      <c r="H10" s="90" t="s">
        <v>217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176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177</v>
      </c>
      <c r="B13" s="128" t="s">
        <v>189</v>
      </c>
      <c r="C13" s="129"/>
      <c r="D13" s="58" t="s">
        <v>192</v>
      </c>
      <c r="E13" s="128" t="s">
        <v>201</v>
      </c>
      <c r="F13" s="129"/>
      <c r="G13" s="58" t="s">
        <v>202</v>
      </c>
      <c r="H13" s="128" t="s">
        <v>218</v>
      </c>
      <c r="I13" s="129"/>
      <c r="J13" s="5"/>
    </row>
    <row r="14" spans="1:10" ht="15" customHeight="1">
      <c r="A14" s="59" t="s">
        <v>178</v>
      </c>
      <c r="B14" s="63" t="s">
        <v>190</v>
      </c>
      <c r="C14" s="67">
        <f>SUM('Stavební rozpočet'!AB12:AB53)</f>
        <v>0</v>
      </c>
      <c r="D14" s="130" t="s">
        <v>193</v>
      </c>
      <c r="E14" s="131"/>
      <c r="F14" s="67">
        <v>0</v>
      </c>
      <c r="G14" s="130" t="s">
        <v>203</v>
      </c>
      <c r="H14" s="131"/>
      <c r="I14" s="68" t="s">
        <v>145</v>
      </c>
      <c r="J14" s="5"/>
    </row>
    <row r="15" spans="1:10" ht="15" customHeight="1">
      <c r="A15" s="60"/>
      <c r="B15" s="63" t="s">
        <v>134</v>
      </c>
      <c r="C15" s="67">
        <f>SUM('Stavební rozpočet'!AC12:AC53)</f>
        <v>0</v>
      </c>
      <c r="D15" s="130" t="s">
        <v>194</v>
      </c>
      <c r="E15" s="131"/>
      <c r="F15" s="67">
        <v>0</v>
      </c>
      <c r="G15" s="130" t="s">
        <v>204</v>
      </c>
      <c r="H15" s="131"/>
      <c r="I15" s="68" t="s">
        <v>145</v>
      </c>
      <c r="J15" s="5"/>
    </row>
    <row r="16" spans="1:10" ht="15" customHeight="1">
      <c r="A16" s="59" t="s">
        <v>179</v>
      </c>
      <c r="B16" s="63" t="s">
        <v>190</v>
      </c>
      <c r="C16" s="67">
        <f>SUM('Stavební rozpočet'!AD12:AD53)</f>
        <v>0</v>
      </c>
      <c r="D16" s="130" t="s">
        <v>195</v>
      </c>
      <c r="E16" s="131"/>
      <c r="F16" s="67">
        <v>0</v>
      </c>
      <c r="G16" s="130" t="s">
        <v>205</v>
      </c>
      <c r="H16" s="131"/>
      <c r="I16" s="68" t="s">
        <v>145</v>
      </c>
      <c r="J16" s="5"/>
    </row>
    <row r="17" spans="1:10" ht="15" customHeight="1">
      <c r="A17" s="60"/>
      <c r="B17" s="63" t="s">
        <v>134</v>
      </c>
      <c r="C17" s="67">
        <f>SUM('Stavební rozpočet'!AE12:AE53)</f>
        <v>0</v>
      </c>
      <c r="D17" s="130"/>
      <c r="E17" s="131"/>
      <c r="F17" s="68"/>
      <c r="G17" s="130" t="s">
        <v>206</v>
      </c>
      <c r="H17" s="131"/>
      <c r="I17" s="68" t="s">
        <v>145</v>
      </c>
      <c r="J17" s="5"/>
    </row>
    <row r="18" spans="1:10" ht="15" customHeight="1">
      <c r="A18" s="59" t="s">
        <v>180</v>
      </c>
      <c r="B18" s="63" t="s">
        <v>190</v>
      </c>
      <c r="C18" s="67">
        <f>SUM('Stavební rozpočet'!AF12:AF53)</f>
        <v>0</v>
      </c>
      <c r="D18" s="130"/>
      <c r="E18" s="131"/>
      <c r="F18" s="68"/>
      <c r="G18" s="130" t="s">
        <v>105</v>
      </c>
      <c r="H18" s="131"/>
      <c r="I18" s="68" t="s">
        <v>145</v>
      </c>
      <c r="J18" s="5"/>
    </row>
    <row r="19" spans="1:10" ht="15" customHeight="1">
      <c r="A19" s="60"/>
      <c r="B19" s="63" t="s">
        <v>134</v>
      </c>
      <c r="C19" s="67">
        <f>SUM('Stavební rozpočet'!AG12:AG53)</f>
        <v>0</v>
      </c>
      <c r="D19" s="130"/>
      <c r="E19" s="131"/>
      <c r="F19" s="68"/>
      <c r="G19" s="130" t="s">
        <v>207</v>
      </c>
      <c r="H19" s="131"/>
      <c r="I19" s="68" t="s">
        <v>145</v>
      </c>
      <c r="J19" s="5"/>
    </row>
    <row r="20" spans="1:10" ht="15" customHeight="1">
      <c r="A20" s="132" t="s">
        <v>108</v>
      </c>
      <c r="B20" s="133"/>
      <c r="C20" s="67">
        <f>SUM('Stavební rozpočet'!AH12:AH53)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181</v>
      </c>
      <c r="B21" s="133"/>
      <c r="C21" s="67">
        <f>SUM('Stavební rozpočet'!Z12:Z53)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182</v>
      </c>
      <c r="B22" s="133"/>
      <c r="C22" s="67">
        <f>SUM(C14:C21)</f>
        <v>0</v>
      </c>
      <c r="D22" s="132" t="s">
        <v>196</v>
      </c>
      <c r="E22" s="133"/>
      <c r="F22" s="67">
        <f>SUM(F14:F21)</f>
        <v>0</v>
      </c>
      <c r="G22" s="132" t="s">
        <v>208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197</v>
      </c>
      <c r="E23" s="133"/>
      <c r="F23" s="69">
        <v>0</v>
      </c>
      <c r="G23" s="132" t="s">
        <v>209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210</v>
      </c>
      <c r="H24" s="133"/>
      <c r="I24" s="72"/>
    </row>
    <row r="25" spans="6:10" ht="15" customHeight="1">
      <c r="F25" s="71"/>
      <c r="G25" s="132" t="s">
        <v>211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183</v>
      </c>
      <c r="B27" s="135"/>
      <c r="C27" s="73">
        <f>SUM('Stavební rozpočet'!AJ12:AJ53)+(F22+I22+F23+I23+I24+I25)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184</v>
      </c>
      <c r="B28" s="135"/>
      <c r="C28" s="73">
        <f>SUM('Stavební rozpočet'!AK12:AK53)</f>
        <v>0</v>
      </c>
      <c r="D28" s="134" t="s">
        <v>198</v>
      </c>
      <c r="E28" s="135"/>
      <c r="F28" s="73">
        <f>ROUND(C28*(15/100),2)</f>
        <v>0</v>
      </c>
      <c r="G28" s="134" t="s">
        <v>212</v>
      </c>
      <c r="H28" s="135"/>
      <c r="I28" s="73">
        <f>SUM(C27:C29)</f>
        <v>0</v>
      </c>
      <c r="J28" s="5"/>
    </row>
    <row r="29" spans="1:10" ht="15" customHeight="1">
      <c r="A29" s="134" t="s">
        <v>185</v>
      </c>
      <c r="B29" s="135"/>
      <c r="C29" s="73">
        <f>SUM('Stavební rozpočet'!AL12:AL53)</f>
        <v>0</v>
      </c>
      <c r="D29" s="134" t="s">
        <v>199</v>
      </c>
      <c r="E29" s="135"/>
      <c r="F29" s="73">
        <f>ROUND(C29*(21/100),2)</f>
        <v>0</v>
      </c>
      <c r="G29" s="134" t="s">
        <v>213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186</v>
      </c>
      <c r="B31" s="137"/>
      <c r="C31" s="138"/>
      <c r="D31" s="136" t="s">
        <v>200</v>
      </c>
      <c r="E31" s="137"/>
      <c r="F31" s="138"/>
      <c r="G31" s="136" t="s">
        <v>214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187</v>
      </c>
      <c r="B35" s="143"/>
      <c r="C35" s="144"/>
      <c r="D35" s="142" t="s">
        <v>187</v>
      </c>
      <c r="E35" s="143"/>
      <c r="F35" s="144"/>
      <c r="G35" s="142" t="s">
        <v>187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188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2023-04-28T11:51:14Z</dcterms:created>
  <dcterms:modified xsi:type="dcterms:W3CDTF">2023-05-16T12:00:32Z</dcterms:modified>
  <cp:category/>
  <cp:version/>
  <cp:contentType/>
  <cp:contentStatus/>
</cp:coreProperties>
</file>