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<sst xmlns="http://schemas.openxmlformats.org/spreadsheetml/2006/main" count="484" uniqueCount="224">
  <si>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</si>
  <si>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</si>
  <si>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</si>
  <si>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</si>
  <si>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</si>
  <si>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</si>
  <si>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</si>
  <si>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</si>
  <si>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</si>
  <si>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</si>
  <si>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</si>
  <si>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</si>
  <si>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</si>
  <si>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</si>
  <si>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</si>
  <si>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</si>
  <si>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</si>
  <si>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</si>
  <si>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</si>
  <si>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</si>
  <si>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</si>
  <si>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</si>
  <si>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</si>
  <si>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</si>
  <si>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</si>
  <si>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</si>
  <si>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</si>
  <si>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</si>
  <si>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</si>
  <si>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</si>
  <si>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</si>
  <si>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</si>
  <si>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</si>
  <si>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</si>
  <si>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</si>
  <si>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</si>
  <si>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</si>
  <si>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</si>
  <si>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</si>
  <si>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</si>
  <si>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</si>
  <si>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7122754VD</t>
  </si>
  <si>
    <t>7126601VD</t>
  </si>
  <si>
    <t>7122751VD</t>
  </si>
  <si>
    <t>712851559RT1</t>
  </si>
  <si>
    <t>712457VD</t>
  </si>
  <si>
    <t>7122733VD</t>
  </si>
  <si>
    <t>712841559RT1</t>
  </si>
  <si>
    <t>74</t>
  </si>
  <si>
    <t>74003VD</t>
  </si>
  <si>
    <t>762</t>
  </si>
  <si>
    <t>76213VD</t>
  </si>
  <si>
    <t>764</t>
  </si>
  <si>
    <t>764430VD</t>
  </si>
  <si>
    <t>76481715VD</t>
  </si>
  <si>
    <t>764108VD</t>
  </si>
  <si>
    <t>764122VD</t>
  </si>
  <si>
    <t>783</t>
  </si>
  <si>
    <t>78301VD</t>
  </si>
  <si>
    <t>H712</t>
  </si>
  <si>
    <t>998712103T00</t>
  </si>
  <si>
    <t>H762</t>
  </si>
  <si>
    <t>998762103R00</t>
  </si>
  <si>
    <t>H764</t>
  </si>
  <si>
    <t>998764103R00</t>
  </si>
  <si>
    <t>H800VD</t>
  </si>
  <si>
    <t>80003VD</t>
  </si>
  <si>
    <t>800024VD</t>
  </si>
  <si>
    <t>80086VD</t>
  </si>
  <si>
    <t>63145722</t>
  </si>
  <si>
    <t>28055VD</t>
  </si>
  <si>
    <t>62852257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</si>
  <si>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</si>
  <si>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</si>
  <si>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</si>
  <si>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</si>
  <si>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</si>
  <si>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</si>
  <si>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</si>
  <si>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</si>
  <si>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</si>
  <si>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Opracovaní prostupu střešní krytinou plocha do 1m2</t>
  </si>
  <si>
    <t>Pokládka atikového izolačního klínu</t>
  </si>
  <si>
    <t>materiál ve specifikaci</t>
  </si>
  <si>
    <t>Opracovaní prostupu střešní krytinou plocha do 0,5m2</t>
  </si>
  <si>
    <t>Samostatné vytažení izolace, samolepicími pásy</t>
  </si>
  <si>
    <t>1 vrstva - asf.pás ve specifikaci</t>
  </si>
  <si>
    <t>Vyspravení stávajícího podkladu z 10% plochy</t>
  </si>
  <si>
    <t>(částečné vyrovnání nerovností, prořezání boulí, atd.)</t>
  </si>
  <si>
    <t>Opracovaní prostupu střešní krytinou D do 150mm</t>
  </si>
  <si>
    <t>Samostatné vytažení izolace, pásy přitavením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</si>
  <si>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</si>
  <si>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</si>
  <si>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</si>
  <si>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tesařské</t>
  </si>
  <si>
    <t>Dodávka a montáž podkladní OSB desky pod oplechování atiky, tl. 22mm š. 400mm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</si>
  <si>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</si>
  <si>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</si>
  <si>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</si>
  <si>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150 mm</t>
  </si>
  <si>
    <t>Dodávka a montáž krycí lišty Pz lakovaný, rš 100 mm</t>
  </si>
  <si>
    <t>Nátěry</t>
  </si>
  <si>
    <t>Nátěr konstr. klemp. 1x základ + 2x vrch</t>
  </si>
  <si>
    <t>Přesun hmot pro povlakové krytiny, výšky do 24 m</t>
  </si>
  <si>
    <t>Přesun hmot pro tesařské konstrukce, výšky do 24 m</t>
  </si>
  <si>
    <t>Přesun hmot pro klempířské konstr., výšky do 24 m</t>
  </si>
  <si>
    <t>Ostatní</t>
  </si>
  <si>
    <t>Výpomoce techniky pro přesun materiálu na střechu, ze střechy</t>
  </si>
  <si>
    <t>Přesun/vyzdvižení konstrukcí na střeše</t>
  </si>
  <si>
    <t>klimatizační jednotky, antenní stožáry, atd</t>
  </si>
  <si>
    <t>Doprava materiálu a řemeslníků na stavbu</t>
  </si>
  <si>
    <t>Ostatní materiál</t>
  </si>
  <si>
    <t>Klín atikový izolační DDP-KL 1000x50x50 mm</t>
  </si>
  <si>
    <t>Asfaltový samolepící pás tl. 3mm</t>
  </si>
  <si>
    <t>Pás modifikovaný asfalt s břidl. posypem tl. 5mm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</si>
  <si>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</si>
  <si>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</si>
  <si>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</si>
  <si>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</si>
  <si>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</si>
  <si>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</si>
  <si>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</si>
  <si>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</si>
  <si>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</si>
  <si>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</si>
  <si>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</si>
  <si>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</si>
  <si>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</si>
  <si>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</si>
  <si>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</si>
  <si>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</si>
  <si>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</si>
  <si>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</si>
  <si>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</si>
  <si>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</si>
  <si>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</si>
  <si>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</si>
  <si>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</si>
  <si>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</si>
  <si>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</si>
  <si>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</si>
  <si>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</si>
  <si>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</si>
  <si>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</si>
  <si>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</si>
  <si>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</si>
  <si>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</si>
  <si>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</si>
  <si>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</si>
  <si>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</si>
  <si>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</si>
  <si>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762_</t>
  </si>
  <si>
    <t>764_</t>
  </si>
  <si>
    <t>783_</t>
  </si>
  <si>
    <t>H712_</t>
  </si>
  <si>
    <t>H762_</t>
  </si>
  <si>
    <t>H764_</t>
  </si>
  <si>
    <t>H800VD_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</si>
  <si>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</si>
  <si>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</si>
  <si>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</si>
  <si>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</si>
  <si>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</si>
  <si>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</si>
  <si>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</si>
  <si>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</si>
  <si>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</si>
  <si>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</si>
  <si>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</si>
  <si>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</si>
  <si>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</si>
  <si>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</si>
  <si>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</si>
  <si>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</si>
  <si>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</si>
  <si>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</si>
  <si>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</si>
  <si>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</si>
  <si>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</si>
  <si>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</si>
  <si>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</si>
  <si>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</si>
  <si>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</si>
  <si>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</si>
  <si>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</si>
  <si>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</si>
  <si>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</si>
  <si>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</si>
  <si>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</si>
  <si>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</si>
  <si>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</si>
  <si>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</si>
  <si>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</si>
  <si>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</si>
  <si>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</si>
  <si>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</si>
  <si>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</si>
  <si>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</si>
  <si>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</si>
  <si>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</si>
  <si>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</si>
  <si>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</si>
  <si>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</si>
  <si>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</si>
  <si>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</si>
  <si>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</si>
  <si>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</si>
  <si>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</si>
  <si>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</si>
  <si>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</si>
  <si>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</si>
  <si>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</si>
  <si>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</si>
  <si>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</si>
  <si>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</si>
  <si>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</si>
  <si>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</si>
  <si>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</si>
  <si>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</si>
  <si>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</si>
  <si>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</si>
  <si>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</si>
  <si>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 budova B - vertilála č. 4</t>
  </si>
  <si>
    <t>Krajská zdravotní, a. s. - Nemocnice Chomutov o. z.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</si>
</sst>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2" sqref="J2:M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68.8515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81" t="s">
        <v>222</v>
      </c>
      <c r="D2" s="82"/>
      <c r="E2" s="84" t="s">
        <v>115</v>
      </c>
      <c r="F2" s="78"/>
      <c r="G2" s="84" t="s">
        <v>6</v>
      </c>
      <c r="H2" s="85" t="s">
        <v>120</v>
      </c>
      <c r="I2" s="78"/>
      <c r="J2" s="84" t="s">
        <v>223</v>
      </c>
      <c r="K2" s="78"/>
      <c r="L2" s="78"/>
      <c r="M2" s="86"/>
      <c r="N2" s="5"/>
    </row>
    <row r="3" spans="1:14" ht="12.75">
      <c r="A3" s="79"/>
      <c r="B3" s="80"/>
      <c r="C3" s="83"/>
      <c r="D3" s="83"/>
      <c r="E3" s="80"/>
      <c r="F3" s="80"/>
      <c r="G3" s="80"/>
      <c r="H3" s="80"/>
      <c r="I3" s="80"/>
      <c r="J3" s="80"/>
      <c r="K3" s="80"/>
      <c r="L3" s="80"/>
      <c r="M3" s="87"/>
      <c r="N3" s="5"/>
    </row>
    <row r="4" spans="1:14" ht="12.75">
      <c r="A4" s="88" t="s">
        <v>2</v>
      </c>
      <c r="B4" s="80"/>
      <c r="C4" s="89" t="s">
        <v>72</v>
      </c>
      <c r="D4" s="80"/>
      <c r="E4" s="90" t="s">
        <v>116</v>
      </c>
      <c r="F4" s="80"/>
      <c r="G4" s="90" t="s">
        <v>6</v>
      </c>
      <c r="H4" s="89" t="s">
        <v>121</v>
      </c>
      <c r="I4" s="80"/>
      <c r="J4" s="90" t="s">
        <v>131</v>
      </c>
      <c r="K4" s="80"/>
      <c r="L4" s="80"/>
      <c r="M4" s="87"/>
      <c r="N4" s="5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7"/>
      <c r="N5" s="5"/>
    </row>
    <row r="6" spans="1:14" ht="12.75">
      <c r="A6" s="88" t="s">
        <v>3</v>
      </c>
      <c r="B6" s="80"/>
      <c r="C6" s="89" t="s">
        <v>73</v>
      </c>
      <c r="D6" s="80"/>
      <c r="E6" s="90" t="s">
        <v>117</v>
      </c>
      <c r="F6" s="80"/>
      <c r="G6" s="90" t="s">
        <v>6</v>
      </c>
      <c r="H6" s="89" t="s">
        <v>122</v>
      </c>
      <c r="I6" s="80"/>
      <c r="J6" s="89"/>
      <c r="K6" s="80"/>
      <c r="L6" s="80"/>
      <c r="M6" s="87"/>
      <c r="N6" s="5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7"/>
      <c r="N7" s="5"/>
    </row>
    <row r="8" spans="1:14" ht="12.75">
      <c r="A8" s="88" t="s">
        <v>4</v>
      </c>
      <c r="B8" s="80"/>
      <c r="C8" s="89" t="s">
        <v>6</v>
      </c>
      <c r="D8" s="80"/>
      <c r="E8" s="90" t="s">
        <v>118</v>
      </c>
      <c r="F8" s="80"/>
      <c r="G8" s="90" t="s">
        <v>119</v>
      </c>
      <c r="H8" s="89" t="s">
        <v>123</v>
      </c>
      <c r="I8" s="80"/>
      <c r="J8" s="89"/>
      <c r="K8" s="80"/>
      <c r="L8" s="80"/>
      <c r="M8" s="87"/>
      <c r="N8" s="5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5"/>
    </row>
    <row r="10" spans="1:64" ht="12.75">
      <c r="A10" s="1" t="s">
        <v>5</v>
      </c>
      <c r="B10" s="11" t="s">
        <v>35</v>
      </c>
      <c r="C10" s="94" t="s">
        <v>74</v>
      </c>
      <c r="D10" s="95"/>
      <c r="E10" s="95"/>
      <c r="F10" s="95"/>
      <c r="G10" s="96"/>
      <c r="H10" s="11" t="s">
        <v>124</v>
      </c>
      <c r="I10" s="22" t="s">
        <v>130</v>
      </c>
      <c r="J10" s="26" t="s">
        <v>132</v>
      </c>
      <c r="K10" s="97" t="s">
        <v>134</v>
      </c>
      <c r="L10" s="98"/>
      <c r="M10" s="99"/>
      <c r="N10" s="31"/>
      <c r="BK10" s="32" t="s">
        <v>168</v>
      </c>
      <c r="BL10" s="37" t="s">
        <v>171</v>
      </c>
    </row>
    <row r="11" spans="1:62" ht="12.75">
      <c r="A11" s="2" t="s">
        <v>6</v>
      </c>
      <c r="B11" s="12" t="s">
        <v>6</v>
      </c>
      <c r="C11" s="100" t="s">
        <v>75</v>
      </c>
      <c r="D11" s="101"/>
      <c r="E11" s="101"/>
      <c r="F11" s="101"/>
      <c r="G11" s="102"/>
      <c r="H11" s="12" t="s">
        <v>6</v>
      </c>
      <c r="I11" s="12" t="s">
        <v>6</v>
      </c>
      <c r="J11" s="27" t="s">
        <v>133</v>
      </c>
      <c r="K11" s="28" t="s">
        <v>135</v>
      </c>
      <c r="L11" s="29" t="s">
        <v>137</v>
      </c>
      <c r="M11" s="30" t="s">
        <v>138</v>
      </c>
      <c r="N11" s="31"/>
      <c r="Z11" s="32" t="s">
        <v>139</v>
      </c>
      <c r="AA11" s="32" t="s">
        <v>140</v>
      </c>
      <c r="AB11" s="32" t="s">
        <v>141</v>
      </c>
      <c r="AC11" s="32" t="s">
        <v>142</v>
      </c>
      <c r="AD11" s="32" t="s">
        <v>143</v>
      </c>
      <c r="AE11" s="32" t="s">
        <v>144</v>
      </c>
      <c r="AF11" s="32" t="s">
        <v>145</v>
      </c>
      <c r="AG11" s="32" t="s">
        <v>146</v>
      </c>
      <c r="AH11" s="32" t="s">
        <v>147</v>
      </c>
      <c r="BH11" s="32" t="s">
        <v>165</v>
      </c>
      <c r="BI11" s="32" t="s">
        <v>166</v>
      </c>
      <c r="BJ11" s="32" t="s">
        <v>167</v>
      </c>
    </row>
    <row r="12" spans="1:47" ht="12.75">
      <c r="A12" s="3"/>
      <c r="B12" s="13" t="s">
        <v>36</v>
      </c>
      <c r="C12" s="103" t="s">
        <v>76</v>
      </c>
      <c r="D12" s="104"/>
      <c r="E12" s="104"/>
      <c r="F12" s="104"/>
      <c r="G12" s="104"/>
      <c r="H12" s="20" t="s">
        <v>6</v>
      </c>
      <c r="I12" s="20" t="s">
        <v>6</v>
      </c>
      <c r="J12" s="20" t="s">
        <v>6</v>
      </c>
      <c r="K12" s="38">
        <f>SUM(K13:K26)</f>
        <v>0</v>
      </c>
      <c r="L12" s="38">
        <f>SUM(L13:L26)</f>
        <v>0</v>
      </c>
      <c r="M12" s="40">
        <f>SUM(M13:M26)</f>
        <v>0</v>
      </c>
      <c r="N12" s="5"/>
      <c r="AI12" s="32"/>
      <c r="AS12" s="39">
        <f>SUM(AJ13:AJ26)</f>
        <v>0</v>
      </c>
      <c r="AT12" s="39">
        <f>SUM(AK13:AK26)</f>
        <v>0</v>
      </c>
      <c r="AU12" s="39">
        <f>SUM(AL13:AL26)</f>
        <v>0</v>
      </c>
    </row>
    <row r="13" spans="1:64" ht="12.75">
      <c r="A13" s="4" t="s">
        <v>7</v>
      </c>
      <c r="B13" s="14" t="s">
        <v>37</v>
      </c>
      <c r="C13" s="105" t="s">
        <v>77</v>
      </c>
      <c r="D13" s="106"/>
      <c r="E13" s="106"/>
      <c r="F13" s="106"/>
      <c r="G13" s="106"/>
      <c r="H13" s="14" t="s">
        <v>125</v>
      </c>
      <c r="I13" s="23">
        <v>2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149</v>
      </c>
      <c r="AZ13" s="36" t="s">
        <v>159</v>
      </c>
      <c r="BA13" s="32" t="s">
        <v>164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169</v>
      </c>
      <c r="BL13" s="33">
        <v>712</v>
      </c>
    </row>
    <row r="14" spans="1:64" ht="12.75">
      <c r="A14" s="4" t="s">
        <v>8</v>
      </c>
      <c r="B14" s="14" t="s">
        <v>38</v>
      </c>
      <c r="C14" s="105" t="s">
        <v>78</v>
      </c>
      <c r="D14" s="106"/>
      <c r="E14" s="106"/>
      <c r="F14" s="106"/>
      <c r="G14" s="106"/>
      <c r="H14" s="14" t="s">
        <v>126</v>
      </c>
      <c r="I14" s="23">
        <v>207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149</v>
      </c>
      <c r="AZ14" s="36" t="s">
        <v>159</v>
      </c>
      <c r="BA14" s="32" t="s">
        <v>164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169</v>
      </c>
      <c r="BL14" s="33">
        <v>712</v>
      </c>
    </row>
    <row r="15" spans="1:64" ht="12.75">
      <c r="A15" s="4" t="s">
        <v>9</v>
      </c>
      <c r="B15" s="14" t="s">
        <v>39</v>
      </c>
      <c r="C15" s="105" t="s">
        <v>79</v>
      </c>
      <c r="D15" s="106"/>
      <c r="E15" s="106"/>
      <c r="F15" s="106"/>
      <c r="G15" s="106"/>
      <c r="H15" s="14" t="s">
        <v>126</v>
      </c>
      <c r="I15" s="23">
        <v>207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J15*0.0863815294744197</f>
        <v>0</v>
      </c>
      <c r="AP15" s="33">
        <f>J15*(1-0.0863815294744197)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149</v>
      </c>
      <c r="AZ15" s="36" t="s">
        <v>159</v>
      </c>
      <c r="BA15" s="32" t="s">
        <v>164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169</v>
      </c>
      <c r="BL15" s="33">
        <v>712</v>
      </c>
    </row>
    <row r="16" spans="1:14" ht="12.75">
      <c r="A16" s="5"/>
      <c r="B16" s="15" t="s">
        <v>40</v>
      </c>
      <c r="C16" s="107" t="s">
        <v>80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5"/>
    </row>
    <row r="17" spans="1:64" ht="12.75">
      <c r="A17" s="4" t="s">
        <v>10</v>
      </c>
      <c r="B17" s="14" t="s">
        <v>41</v>
      </c>
      <c r="C17" s="105" t="s">
        <v>81</v>
      </c>
      <c r="D17" s="106"/>
      <c r="E17" s="106"/>
      <c r="F17" s="106"/>
      <c r="G17" s="106"/>
      <c r="H17" s="14" t="s">
        <v>125</v>
      </c>
      <c r="I17" s="23">
        <v>5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J17*0.299755611689565</f>
        <v>0</v>
      </c>
      <c r="AP17" s="33">
        <f>J17*(1-0.299755611689565)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149</v>
      </c>
      <c r="AZ17" s="36" t="s">
        <v>159</v>
      </c>
      <c r="BA17" s="32" t="s">
        <v>164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169</v>
      </c>
      <c r="BL17" s="33">
        <v>712</v>
      </c>
    </row>
    <row r="18" spans="1:64" ht="12.75">
      <c r="A18" s="4" t="s">
        <v>11</v>
      </c>
      <c r="B18" s="14" t="s">
        <v>42</v>
      </c>
      <c r="C18" s="105" t="s">
        <v>82</v>
      </c>
      <c r="D18" s="106"/>
      <c r="E18" s="106"/>
      <c r="F18" s="106"/>
      <c r="G18" s="106"/>
      <c r="H18" s="14" t="s">
        <v>127</v>
      </c>
      <c r="I18" s="23">
        <v>86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5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</f>
        <v>0</v>
      </c>
      <c r="AP18" s="33">
        <f>J18*(1-0)</f>
        <v>0</v>
      </c>
      <c r="AQ18" s="34" t="s">
        <v>13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149</v>
      </c>
      <c r="AZ18" s="36" t="s">
        <v>159</v>
      </c>
      <c r="BA18" s="32" t="s">
        <v>164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169</v>
      </c>
      <c r="BL18" s="33">
        <v>712</v>
      </c>
    </row>
    <row r="19" spans="1:14" ht="12.75">
      <c r="A19" s="5"/>
      <c r="B19" s="15" t="s">
        <v>40</v>
      </c>
      <c r="C19" s="107" t="s">
        <v>83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5"/>
    </row>
    <row r="20" spans="1:64" ht="12.75">
      <c r="A20" s="4" t="s">
        <v>12</v>
      </c>
      <c r="B20" s="14" t="s">
        <v>43</v>
      </c>
      <c r="C20" s="105" t="s">
        <v>84</v>
      </c>
      <c r="D20" s="106"/>
      <c r="E20" s="106"/>
      <c r="F20" s="106"/>
      <c r="G20" s="106"/>
      <c r="H20" s="14" t="s">
        <v>125</v>
      </c>
      <c r="I20" s="23">
        <v>2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5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J20*0.289415011037528</f>
        <v>0</v>
      </c>
      <c r="AP20" s="33">
        <f>J20*(1-0.289415011037528)</f>
        <v>0</v>
      </c>
      <c r="AQ20" s="34" t="s">
        <v>13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149</v>
      </c>
      <c r="AZ20" s="36" t="s">
        <v>159</v>
      </c>
      <c r="BA20" s="32" t="s">
        <v>164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169</v>
      </c>
      <c r="BL20" s="33">
        <v>712</v>
      </c>
    </row>
    <row r="21" spans="1:64" ht="12.75">
      <c r="A21" s="4" t="s">
        <v>13</v>
      </c>
      <c r="B21" s="14" t="s">
        <v>44</v>
      </c>
      <c r="C21" s="105" t="s">
        <v>85</v>
      </c>
      <c r="D21" s="106"/>
      <c r="E21" s="106"/>
      <c r="F21" s="106"/>
      <c r="G21" s="106"/>
      <c r="H21" s="14" t="s">
        <v>126</v>
      </c>
      <c r="I21" s="23">
        <v>58</v>
      </c>
      <c r="J21" s="23">
        <v>0</v>
      </c>
      <c r="K21" s="23">
        <f>I21*AO21</f>
        <v>0</v>
      </c>
      <c r="L21" s="23">
        <f>I21*AP21</f>
        <v>0</v>
      </c>
      <c r="M21" s="41">
        <f>I21*J21</f>
        <v>0</v>
      </c>
      <c r="N21" s="5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32"/>
      <c r="AJ21" s="23">
        <f>IF(AN21=0,M21,0)</f>
        <v>0</v>
      </c>
      <c r="AK21" s="23">
        <f>IF(AN21=15,M21,0)</f>
        <v>0</v>
      </c>
      <c r="AL21" s="23">
        <f>IF(AN21=21,M21,0)</f>
        <v>0</v>
      </c>
      <c r="AN21" s="33">
        <v>0</v>
      </c>
      <c r="AO21" s="33">
        <f>J21*0</f>
        <v>0</v>
      </c>
      <c r="AP21" s="33">
        <f>J21*(1-0)</f>
        <v>0</v>
      </c>
      <c r="AQ21" s="34" t="s">
        <v>13</v>
      </c>
      <c r="AV21" s="33">
        <f>AW21+AX21</f>
        <v>0</v>
      </c>
      <c r="AW21" s="33">
        <f>I21*AO21</f>
        <v>0</v>
      </c>
      <c r="AX21" s="33">
        <f>I21*AP21</f>
        <v>0</v>
      </c>
      <c r="AY21" s="36" t="s">
        <v>149</v>
      </c>
      <c r="AZ21" s="36" t="s">
        <v>159</v>
      </c>
      <c r="BA21" s="32" t="s">
        <v>164</v>
      </c>
      <c r="BC21" s="33">
        <f>AW21+AX21</f>
        <v>0</v>
      </c>
      <c r="BD21" s="33">
        <f>J21/(100-BE21)*100</f>
        <v>0</v>
      </c>
      <c r="BE21" s="33">
        <v>0</v>
      </c>
      <c r="BF21" s="33">
        <f>21</f>
        <v>21</v>
      </c>
      <c r="BH21" s="23">
        <f>I21*AO21</f>
        <v>0</v>
      </c>
      <c r="BI21" s="23">
        <f>I21*AP21</f>
        <v>0</v>
      </c>
      <c r="BJ21" s="23">
        <f>I21*J21</f>
        <v>0</v>
      </c>
      <c r="BK21" s="23" t="s">
        <v>169</v>
      </c>
      <c r="BL21" s="33">
        <v>712</v>
      </c>
    </row>
    <row r="22" spans="1:14" ht="12.75">
      <c r="A22" s="5"/>
      <c r="B22" s="15" t="s">
        <v>40</v>
      </c>
      <c r="C22" s="107" t="s">
        <v>86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5"/>
    </row>
    <row r="23" spans="1:64" ht="12.75">
      <c r="A23" s="4" t="s">
        <v>14</v>
      </c>
      <c r="B23" s="14" t="s">
        <v>45</v>
      </c>
      <c r="C23" s="105" t="s">
        <v>87</v>
      </c>
      <c r="D23" s="106"/>
      <c r="E23" s="106"/>
      <c r="F23" s="106"/>
      <c r="G23" s="106"/>
      <c r="H23" s="14" t="s">
        <v>126</v>
      </c>
      <c r="I23" s="23">
        <v>20.7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5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J23*0.474928301886792</f>
        <v>0</v>
      </c>
      <c r="AP23" s="33">
        <f>J23*(1-0.474928301886792)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149</v>
      </c>
      <c r="AZ23" s="36" t="s">
        <v>159</v>
      </c>
      <c r="BA23" s="32" t="s">
        <v>164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169</v>
      </c>
      <c r="BL23" s="33">
        <v>712</v>
      </c>
    </row>
    <row r="24" spans="1:14" ht="12.75">
      <c r="A24" s="5"/>
      <c r="B24" s="15" t="s">
        <v>40</v>
      </c>
      <c r="C24" s="107" t="s">
        <v>88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5"/>
    </row>
    <row r="25" spans="1:64" ht="12.75">
      <c r="A25" s="4" t="s">
        <v>15</v>
      </c>
      <c r="B25" s="14" t="s">
        <v>46</v>
      </c>
      <c r="C25" s="105" t="s">
        <v>89</v>
      </c>
      <c r="D25" s="106"/>
      <c r="E25" s="106"/>
      <c r="F25" s="106"/>
      <c r="G25" s="106"/>
      <c r="H25" s="14" t="s">
        <v>125</v>
      </c>
      <c r="I25" s="23">
        <v>6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5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J25*0.258921628940337</f>
        <v>0</v>
      </c>
      <c r="AP25" s="33">
        <f>J25*(1-0.258921628940337)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149</v>
      </c>
      <c r="AZ25" s="36" t="s">
        <v>159</v>
      </c>
      <c r="BA25" s="32" t="s">
        <v>164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169</v>
      </c>
      <c r="BL25" s="33">
        <v>712</v>
      </c>
    </row>
    <row r="26" spans="1:64" ht="12.75">
      <c r="A26" s="4" t="s">
        <v>16</v>
      </c>
      <c r="B26" s="14" t="s">
        <v>47</v>
      </c>
      <c r="C26" s="105" t="s">
        <v>90</v>
      </c>
      <c r="D26" s="106"/>
      <c r="E26" s="106"/>
      <c r="F26" s="106"/>
      <c r="G26" s="106"/>
      <c r="H26" s="14" t="s">
        <v>126</v>
      </c>
      <c r="I26" s="23">
        <v>58</v>
      </c>
      <c r="J26" s="23">
        <v>0</v>
      </c>
      <c r="K26" s="23">
        <f>I26*AO26</f>
        <v>0</v>
      </c>
      <c r="L26" s="23">
        <f>I26*AP26</f>
        <v>0</v>
      </c>
      <c r="M26" s="41">
        <f>I26*J26</f>
        <v>0</v>
      </c>
      <c r="N26" s="5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32"/>
      <c r="AJ26" s="23">
        <f>IF(AN26=0,M26,0)</f>
        <v>0</v>
      </c>
      <c r="AK26" s="23">
        <f>IF(AN26=15,M26,0)</f>
        <v>0</v>
      </c>
      <c r="AL26" s="23">
        <f>IF(AN26=21,M26,0)</f>
        <v>0</v>
      </c>
      <c r="AN26" s="33">
        <v>0</v>
      </c>
      <c r="AO26" s="33">
        <f>J26*0.0364539007092199</f>
        <v>0</v>
      </c>
      <c r="AP26" s="33">
        <f>J26*(1-0.0364539007092199)</f>
        <v>0</v>
      </c>
      <c r="AQ26" s="34" t="s">
        <v>13</v>
      </c>
      <c r="AV26" s="33">
        <f>AW26+AX26</f>
        <v>0</v>
      </c>
      <c r="AW26" s="33">
        <f>I26*AO26</f>
        <v>0</v>
      </c>
      <c r="AX26" s="33">
        <f>I26*AP26</f>
        <v>0</v>
      </c>
      <c r="AY26" s="36" t="s">
        <v>149</v>
      </c>
      <c r="AZ26" s="36" t="s">
        <v>159</v>
      </c>
      <c r="BA26" s="32" t="s">
        <v>164</v>
      </c>
      <c r="BC26" s="33">
        <f>AW26+AX26</f>
        <v>0</v>
      </c>
      <c r="BD26" s="33">
        <f>J26/(100-BE26)*100</f>
        <v>0</v>
      </c>
      <c r="BE26" s="33">
        <v>0</v>
      </c>
      <c r="BF26" s="33">
        <f>26</f>
        <v>26</v>
      </c>
      <c r="BH26" s="23">
        <f>I26*AO26</f>
        <v>0</v>
      </c>
      <c r="BI26" s="23">
        <f>I26*AP26</f>
        <v>0</v>
      </c>
      <c r="BJ26" s="23">
        <f>I26*J26</f>
        <v>0</v>
      </c>
      <c r="BK26" s="23" t="s">
        <v>169</v>
      </c>
      <c r="BL26" s="33">
        <v>712</v>
      </c>
    </row>
    <row r="27" spans="1:14" ht="12.75">
      <c r="A27" s="5"/>
      <c r="B27" s="15" t="s">
        <v>40</v>
      </c>
      <c r="C27" s="107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5"/>
    </row>
    <row r="28" spans="1:47" ht="12.75">
      <c r="A28" s="6"/>
      <c r="B28" s="16" t="s">
        <v>48</v>
      </c>
      <c r="C28" s="110" t="s">
        <v>91</v>
      </c>
      <c r="D28" s="111"/>
      <c r="E28" s="111"/>
      <c r="F28" s="111"/>
      <c r="G28" s="111"/>
      <c r="H28" s="21" t="s">
        <v>6</v>
      </c>
      <c r="I28" s="21" t="s">
        <v>6</v>
      </c>
      <c r="J28" s="21" t="s">
        <v>6</v>
      </c>
      <c r="K28" s="39">
        <f>SUM(K29:K29)</f>
        <v>0</v>
      </c>
      <c r="L28" s="39">
        <f>SUM(L29:L29)</f>
        <v>0</v>
      </c>
      <c r="M28" s="42">
        <f>SUM(M29:M29)</f>
        <v>0</v>
      </c>
      <c r="N28" s="5"/>
      <c r="AI28" s="32"/>
      <c r="AS28" s="39">
        <f>SUM(AJ29:AJ29)</f>
        <v>0</v>
      </c>
      <c r="AT28" s="39">
        <f>SUM(AK29:AK29)</f>
        <v>0</v>
      </c>
      <c r="AU28" s="39">
        <f>SUM(AL29:AL29)</f>
        <v>0</v>
      </c>
    </row>
    <row r="29" spans="1:64" ht="12.75">
      <c r="A29" s="4" t="s">
        <v>17</v>
      </c>
      <c r="B29" s="14" t="s">
        <v>49</v>
      </c>
      <c r="C29" s="105" t="s">
        <v>92</v>
      </c>
      <c r="D29" s="106"/>
      <c r="E29" s="106"/>
      <c r="F29" s="106"/>
      <c r="G29" s="106"/>
      <c r="H29" s="14" t="s">
        <v>128</v>
      </c>
      <c r="I29" s="23">
        <v>1</v>
      </c>
      <c r="J29" s="23">
        <v>0</v>
      </c>
      <c r="K29" s="23">
        <f>I29*AO29</f>
        <v>0</v>
      </c>
      <c r="L29" s="23">
        <f>I29*AP29</f>
        <v>0</v>
      </c>
      <c r="M29" s="41">
        <f>I29*J29</f>
        <v>0</v>
      </c>
      <c r="N29" s="5"/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32"/>
      <c r="AJ29" s="23">
        <f>IF(AN29=0,M29,0)</f>
        <v>0</v>
      </c>
      <c r="AK29" s="23">
        <f>IF(AN29=15,M29,0)</f>
        <v>0</v>
      </c>
      <c r="AL29" s="23">
        <f>IF(AN29=21,M29,0)</f>
        <v>0</v>
      </c>
      <c r="AN29" s="33">
        <v>0</v>
      </c>
      <c r="AO29" s="33">
        <f>J29*0.614582417904327</f>
        <v>0</v>
      </c>
      <c r="AP29" s="33">
        <f>J29*(1-0.614582417904327)</f>
        <v>0</v>
      </c>
      <c r="AQ29" s="34" t="s">
        <v>13</v>
      </c>
      <c r="AV29" s="33">
        <f>AW29+AX29</f>
        <v>0</v>
      </c>
      <c r="AW29" s="33">
        <f>I29*AO29</f>
        <v>0</v>
      </c>
      <c r="AX29" s="33">
        <f>I29*AP29</f>
        <v>0</v>
      </c>
      <c r="AY29" s="36" t="s">
        <v>150</v>
      </c>
      <c r="AZ29" s="36" t="s">
        <v>150</v>
      </c>
      <c r="BA29" s="32" t="s">
        <v>164</v>
      </c>
      <c r="BC29" s="33">
        <f>AW29+AX29</f>
        <v>0</v>
      </c>
      <c r="BD29" s="33">
        <f>J29/(100-BE29)*100</f>
        <v>0</v>
      </c>
      <c r="BE29" s="33">
        <v>0</v>
      </c>
      <c r="BF29" s="33">
        <f>29</f>
        <v>29</v>
      </c>
      <c r="BH29" s="23">
        <f>I29*AO29</f>
        <v>0</v>
      </c>
      <c r="BI29" s="23">
        <f>I29*AP29</f>
        <v>0</v>
      </c>
      <c r="BJ29" s="23">
        <f>I29*J29</f>
        <v>0</v>
      </c>
      <c r="BK29" s="23" t="s">
        <v>169</v>
      </c>
      <c r="BL29" s="33">
        <v>74</v>
      </c>
    </row>
    <row r="30" spans="1:14" ht="25.5" customHeight="1">
      <c r="A30" s="5"/>
      <c r="B30" s="15" t="s">
        <v>40</v>
      </c>
      <c r="C30" s="107" t="s">
        <v>93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5"/>
    </row>
    <row r="31" spans="1:47" ht="12.75">
      <c r="A31" s="6"/>
      <c r="B31" s="16" t="s">
        <v>50</v>
      </c>
      <c r="C31" s="110" t="s">
        <v>94</v>
      </c>
      <c r="D31" s="111"/>
      <c r="E31" s="111"/>
      <c r="F31" s="111"/>
      <c r="G31" s="111"/>
      <c r="H31" s="21" t="s">
        <v>6</v>
      </c>
      <c r="I31" s="21" t="s">
        <v>6</v>
      </c>
      <c r="J31" s="21" t="s">
        <v>6</v>
      </c>
      <c r="K31" s="39">
        <f>SUM(K32:K32)</f>
        <v>0</v>
      </c>
      <c r="L31" s="39">
        <f>SUM(L32:L32)</f>
        <v>0</v>
      </c>
      <c r="M31" s="42">
        <f>SUM(M32:M32)</f>
        <v>0</v>
      </c>
      <c r="N31" s="5"/>
      <c r="AI31" s="32"/>
      <c r="AS31" s="39">
        <f>SUM(AJ32:AJ32)</f>
        <v>0</v>
      </c>
      <c r="AT31" s="39">
        <f>SUM(AK32:AK32)</f>
        <v>0</v>
      </c>
      <c r="AU31" s="39">
        <f>SUM(AL32:AL32)</f>
        <v>0</v>
      </c>
    </row>
    <row r="32" spans="1:64" ht="12.75">
      <c r="A32" s="4" t="s">
        <v>18</v>
      </c>
      <c r="B32" s="14" t="s">
        <v>51</v>
      </c>
      <c r="C32" s="105" t="s">
        <v>95</v>
      </c>
      <c r="D32" s="106"/>
      <c r="E32" s="106"/>
      <c r="F32" s="106"/>
      <c r="G32" s="106"/>
      <c r="H32" s="14" t="s">
        <v>127</v>
      </c>
      <c r="I32" s="23">
        <v>58</v>
      </c>
      <c r="J32" s="23">
        <v>0</v>
      </c>
      <c r="K32" s="23">
        <f>I32*AO32</f>
        <v>0</v>
      </c>
      <c r="L32" s="23">
        <f>I32*AP32</f>
        <v>0</v>
      </c>
      <c r="M32" s="41">
        <f>I32*J32</f>
        <v>0</v>
      </c>
      <c r="N32" s="5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32"/>
      <c r="AJ32" s="23">
        <f>IF(AN32=0,M32,0)</f>
        <v>0</v>
      </c>
      <c r="AK32" s="23">
        <f>IF(AN32=15,M32,0)</f>
        <v>0</v>
      </c>
      <c r="AL32" s="23">
        <f>IF(AN32=21,M32,0)</f>
        <v>0</v>
      </c>
      <c r="AN32" s="33">
        <v>0</v>
      </c>
      <c r="AO32" s="33">
        <f>J32*0.44987146529563</f>
        <v>0</v>
      </c>
      <c r="AP32" s="33">
        <f>J32*(1-0.44987146529563)</f>
        <v>0</v>
      </c>
      <c r="AQ32" s="34" t="s">
        <v>13</v>
      </c>
      <c r="AV32" s="33">
        <f>AW32+AX32</f>
        <v>0</v>
      </c>
      <c r="AW32" s="33">
        <f>I32*AO32</f>
        <v>0</v>
      </c>
      <c r="AX32" s="33">
        <f>I32*AP32</f>
        <v>0</v>
      </c>
      <c r="AY32" s="36" t="s">
        <v>151</v>
      </c>
      <c r="AZ32" s="36" t="s">
        <v>160</v>
      </c>
      <c r="BA32" s="32" t="s">
        <v>164</v>
      </c>
      <c r="BC32" s="33">
        <f>AW32+AX32</f>
        <v>0</v>
      </c>
      <c r="BD32" s="33">
        <f>J32/(100-BE32)*100</f>
        <v>0</v>
      </c>
      <c r="BE32" s="33">
        <v>0</v>
      </c>
      <c r="BF32" s="33">
        <f>32</f>
        <v>32</v>
      </c>
      <c r="BH32" s="23">
        <f>I32*AO32</f>
        <v>0</v>
      </c>
      <c r="BI32" s="23">
        <f>I32*AP32</f>
        <v>0</v>
      </c>
      <c r="BJ32" s="23">
        <f>I32*J32</f>
        <v>0</v>
      </c>
      <c r="BK32" s="23" t="s">
        <v>169</v>
      </c>
      <c r="BL32" s="33">
        <v>762</v>
      </c>
    </row>
    <row r="33" spans="1:47" ht="12.75">
      <c r="A33" s="6"/>
      <c r="B33" s="16" t="s">
        <v>52</v>
      </c>
      <c r="C33" s="110" t="s">
        <v>96</v>
      </c>
      <c r="D33" s="111"/>
      <c r="E33" s="111"/>
      <c r="F33" s="111"/>
      <c r="G33" s="111"/>
      <c r="H33" s="21" t="s">
        <v>6</v>
      </c>
      <c r="I33" s="21" t="s">
        <v>6</v>
      </c>
      <c r="J33" s="21" t="s">
        <v>6</v>
      </c>
      <c r="K33" s="39">
        <f>SUM(K34:K37)</f>
        <v>0</v>
      </c>
      <c r="L33" s="39">
        <f>SUM(L34:L37)</f>
        <v>0</v>
      </c>
      <c r="M33" s="42">
        <f>SUM(M34:M37)</f>
        <v>0</v>
      </c>
      <c r="N33" s="5"/>
      <c r="AI33" s="32"/>
      <c r="AS33" s="39">
        <f>SUM(AJ34:AJ37)</f>
        <v>0</v>
      </c>
      <c r="AT33" s="39">
        <f>SUM(AK34:AK37)</f>
        <v>0</v>
      </c>
      <c r="AU33" s="39">
        <f>SUM(AL34:AL37)</f>
        <v>0</v>
      </c>
    </row>
    <row r="34" spans="1:64" ht="12.75">
      <c r="A34" s="4" t="s">
        <v>19</v>
      </c>
      <c r="B34" s="14" t="s">
        <v>53</v>
      </c>
      <c r="C34" s="105" t="s">
        <v>97</v>
      </c>
      <c r="D34" s="106"/>
      <c r="E34" s="106"/>
      <c r="F34" s="106"/>
      <c r="G34" s="106"/>
      <c r="H34" s="14" t="s">
        <v>127</v>
      </c>
      <c r="I34" s="23">
        <v>1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5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</f>
        <v>0</v>
      </c>
      <c r="AP34" s="33">
        <f>J34*(1-0)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152</v>
      </c>
      <c r="AZ34" s="36" t="s">
        <v>160</v>
      </c>
      <c r="BA34" s="32" t="s">
        <v>164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169</v>
      </c>
      <c r="BL34" s="33">
        <v>764</v>
      </c>
    </row>
    <row r="35" spans="1:64" ht="12.75">
      <c r="A35" s="4" t="s">
        <v>20</v>
      </c>
      <c r="B35" s="14" t="s">
        <v>54</v>
      </c>
      <c r="C35" s="105" t="s">
        <v>98</v>
      </c>
      <c r="D35" s="106"/>
      <c r="E35" s="106"/>
      <c r="F35" s="106"/>
      <c r="G35" s="106"/>
      <c r="H35" s="14" t="s">
        <v>127</v>
      </c>
      <c r="I35" s="23">
        <v>58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J35*0.550751156605979</f>
        <v>0</v>
      </c>
      <c r="AP35" s="33">
        <f>J35*(1-0.550751156605979)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152</v>
      </c>
      <c r="AZ35" s="36" t="s">
        <v>160</v>
      </c>
      <c r="BA35" s="32" t="s">
        <v>164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169</v>
      </c>
      <c r="BL35" s="33">
        <v>764</v>
      </c>
    </row>
    <row r="36" spans="1:64" ht="12.75">
      <c r="A36" s="4" t="s">
        <v>21</v>
      </c>
      <c r="B36" s="14" t="s">
        <v>55</v>
      </c>
      <c r="C36" s="105" t="s">
        <v>99</v>
      </c>
      <c r="D36" s="106"/>
      <c r="E36" s="106"/>
      <c r="F36" s="106"/>
      <c r="G36" s="106"/>
      <c r="H36" s="14" t="s">
        <v>127</v>
      </c>
      <c r="I36" s="23">
        <v>58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J36*0.492404314686207</f>
        <v>0</v>
      </c>
      <c r="AP36" s="33">
        <f>J36*(1-0.492404314686207)</f>
        <v>0</v>
      </c>
      <c r="AQ36" s="34" t="s">
        <v>13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152</v>
      </c>
      <c r="AZ36" s="36" t="s">
        <v>160</v>
      </c>
      <c r="BA36" s="32" t="s">
        <v>164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169</v>
      </c>
      <c r="BL36" s="33">
        <v>764</v>
      </c>
    </row>
    <row r="37" spans="1:64" ht="12.75">
      <c r="A37" s="4" t="s">
        <v>22</v>
      </c>
      <c r="B37" s="14" t="s">
        <v>56</v>
      </c>
      <c r="C37" s="105" t="s">
        <v>100</v>
      </c>
      <c r="D37" s="106"/>
      <c r="E37" s="106"/>
      <c r="F37" s="106"/>
      <c r="G37" s="106"/>
      <c r="H37" s="14" t="s">
        <v>127</v>
      </c>
      <c r="I37" s="23">
        <v>28</v>
      </c>
      <c r="J37" s="23">
        <v>0</v>
      </c>
      <c r="K37" s="23">
        <f>I37*AO37</f>
        <v>0</v>
      </c>
      <c r="L37" s="23">
        <f>I37*AP37</f>
        <v>0</v>
      </c>
      <c r="M37" s="41">
        <f>I37*J37</f>
        <v>0</v>
      </c>
      <c r="N37" s="5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32"/>
      <c r="AJ37" s="23">
        <f>IF(AN37=0,M37,0)</f>
        <v>0</v>
      </c>
      <c r="AK37" s="23">
        <f>IF(AN37=15,M37,0)</f>
        <v>0</v>
      </c>
      <c r="AL37" s="23">
        <f>IF(AN37=21,M37,0)</f>
        <v>0</v>
      </c>
      <c r="AN37" s="33">
        <v>0</v>
      </c>
      <c r="AO37" s="33">
        <f>J37*0.470202119769811</f>
        <v>0</v>
      </c>
      <c r="AP37" s="33">
        <f>J37*(1-0.470202119769811)</f>
        <v>0</v>
      </c>
      <c r="AQ37" s="34" t="s">
        <v>13</v>
      </c>
      <c r="AV37" s="33">
        <f>AW37+AX37</f>
        <v>0</v>
      </c>
      <c r="AW37" s="33">
        <f>I37*AO37</f>
        <v>0</v>
      </c>
      <c r="AX37" s="33">
        <f>I37*AP37</f>
        <v>0</v>
      </c>
      <c r="AY37" s="36" t="s">
        <v>152</v>
      </c>
      <c r="AZ37" s="36" t="s">
        <v>160</v>
      </c>
      <c r="BA37" s="32" t="s">
        <v>164</v>
      </c>
      <c r="BC37" s="33">
        <f>AW37+AX37</f>
        <v>0</v>
      </c>
      <c r="BD37" s="33">
        <f>J37/(100-BE37)*100</f>
        <v>0</v>
      </c>
      <c r="BE37" s="33">
        <v>0</v>
      </c>
      <c r="BF37" s="33">
        <f>37</f>
        <v>37</v>
      </c>
      <c r="BH37" s="23">
        <f>I37*AO37</f>
        <v>0</v>
      </c>
      <c r="BI37" s="23">
        <f>I37*AP37</f>
        <v>0</v>
      </c>
      <c r="BJ37" s="23">
        <f>I37*J37</f>
        <v>0</v>
      </c>
      <c r="BK37" s="23" t="s">
        <v>169</v>
      </c>
      <c r="BL37" s="33">
        <v>764</v>
      </c>
    </row>
    <row r="38" spans="1:47" ht="12.75">
      <c r="A38" s="6"/>
      <c r="B38" s="16" t="s">
        <v>57</v>
      </c>
      <c r="C38" s="110" t="s">
        <v>101</v>
      </c>
      <c r="D38" s="111"/>
      <c r="E38" s="111"/>
      <c r="F38" s="111"/>
      <c r="G38" s="111"/>
      <c r="H38" s="21" t="s">
        <v>6</v>
      </c>
      <c r="I38" s="21" t="s">
        <v>6</v>
      </c>
      <c r="J38" s="21" t="s">
        <v>6</v>
      </c>
      <c r="K38" s="39">
        <f>SUM(K39:K39)</f>
        <v>0</v>
      </c>
      <c r="L38" s="39">
        <f>SUM(L39:L39)</f>
        <v>0</v>
      </c>
      <c r="M38" s="42">
        <f>SUM(M39:M39)</f>
        <v>0</v>
      </c>
      <c r="N38" s="5"/>
      <c r="AI38" s="32"/>
      <c r="AS38" s="39">
        <f>SUM(AJ39:AJ39)</f>
        <v>0</v>
      </c>
      <c r="AT38" s="39">
        <f>SUM(AK39:AK39)</f>
        <v>0</v>
      </c>
      <c r="AU38" s="39">
        <f>SUM(AL39:AL39)</f>
        <v>0</v>
      </c>
    </row>
    <row r="39" spans="1:64" ht="12.75">
      <c r="A39" s="4" t="s">
        <v>23</v>
      </c>
      <c r="B39" s="14" t="s">
        <v>58</v>
      </c>
      <c r="C39" s="105" t="s">
        <v>102</v>
      </c>
      <c r="D39" s="106"/>
      <c r="E39" s="106"/>
      <c r="F39" s="106"/>
      <c r="G39" s="106"/>
      <c r="H39" s="14" t="s">
        <v>126</v>
      </c>
      <c r="I39" s="23">
        <v>1</v>
      </c>
      <c r="J39" s="23">
        <v>0</v>
      </c>
      <c r="K39" s="23">
        <f>I39*AO39</f>
        <v>0</v>
      </c>
      <c r="L39" s="23">
        <f>I39*AP39</f>
        <v>0</v>
      </c>
      <c r="M39" s="41">
        <f>I39*J39</f>
        <v>0</v>
      </c>
      <c r="N39" s="5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32"/>
      <c r="AJ39" s="23">
        <f>IF(AN39=0,M39,0)</f>
        <v>0</v>
      </c>
      <c r="AK39" s="23">
        <f>IF(AN39=15,M39,0)</f>
        <v>0</v>
      </c>
      <c r="AL39" s="23">
        <f>IF(AN39=21,M39,0)</f>
        <v>0</v>
      </c>
      <c r="AN39" s="33">
        <v>0</v>
      </c>
      <c r="AO39" s="33">
        <f>J39*0.294486126191461</f>
        <v>0</v>
      </c>
      <c r="AP39" s="33">
        <f>J39*(1-0.294486126191461)</f>
        <v>0</v>
      </c>
      <c r="AQ39" s="34" t="s">
        <v>13</v>
      </c>
      <c r="AV39" s="33">
        <f>AW39+AX39</f>
        <v>0</v>
      </c>
      <c r="AW39" s="33">
        <f>I39*AO39</f>
        <v>0</v>
      </c>
      <c r="AX39" s="33">
        <f>I39*AP39</f>
        <v>0</v>
      </c>
      <c r="AY39" s="36" t="s">
        <v>153</v>
      </c>
      <c r="AZ39" s="36" t="s">
        <v>161</v>
      </c>
      <c r="BA39" s="32" t="s">
        <v>164</v>
      </c>
      <c r="BC39" s="33">
        <f>AW39+AX39</f>
        <v>0</v>
      </c>
      <c r="BD39" s="33">
        <f>J39/(100-BE39)*100</f>
        <v>0</v>
      </c>
      <c r="BE39" s="33">
        <v>0</v>
      </c>
      <c r="BF39" s="33">
        <f>39</f>
        <v>39</v>
      </c>
      <c r="BH39" s="23">
        <f>I39*AO39</f>
        <v>0</v>
      </c>
      <c r="BI39" s="23">
        <f>I39*AP39</f>
        <v>0</v>
      </c>
      <c r="BJ39" s="23">
        <f>I39*J39</f>
        <v>0</v>
      </c>
      <c r="BK39" s="23" t="s">
        <v>169</v>
      </c>
      <c r="BL39" s="33">
        <v>783</v>
      </c>
    </row>
    <row r="40" spans="1:47" ht="12.75">
      <c r="A40" s="6"/>
      <c r="B40" s="16" t="s">
        <v>59</v>
      </c>
      <c r="C40" s="110" t="s">
        <v>76</v>
      </c>
      <c r="D40" s="111"/>
      <c r="E40" s="111"/>
      <c r="F40" s="111"/>
      <c r="G40" s="111"/>
      <c r="H40" s="21" t="s">
        <v>6</v>
      </c>
      <c r="I40" s="21" t="s">
        <v>6</v>
      </c>
      <c r="J40" s="21" t="s">
        <v>6</v>
      </c>
      <c r="K40" s="39">
        <f>SUM(K41:K41)</f>
        <v>0</v>
      </c>
      <c r="L40" s="39">
        <f>SUM(L41:L41)</f>
        <v>0</v>
      </c>
      <c r="M40" s="42">
        <f>SUM(M41:M41)</f>
        <v>0</v>
      </c>
      <c r="N40" s="5"/>
      <c r="AI40" s="32"/>
      <c r="AS40" s="39">
        <f>SUM(AJ41:AJ41)</f>
        <v>0</v>
      </c>
      <c r="AT40" s="39">
        <f>SUM(AK41:AK41)</f>
        <v>0</v>
      </c>
      <c r="AU40" s="39">
        <f>SUM(AL41:AL41)</f>
        <v>0</v>
      </c>
    </row>
    <row r="41" spans="1:64" ht="12.75">
      <c r="A41" s="4" t="s">
        <v>24</v>
      </c>
      <c r="B41" s="14" t="s">
        <v>60</v>
      </c>
      <c r="C41" s="105" t="s">
        <v>103</v>
      </c>
      <c r="D41" s="106"/>
      <c r="E41" s="106"/>
      <c r="F41" s="106"/>
      <c r="G41" s="106"/>
      <c r="H41" s="14" t="s">
        <v>129</v>
      </c>
      <c r="I41" s="23">
        <v>2.7088</v>
      </c>
      <c r="J41" s="23">
        <v>0</v>
      </c>
      <c r="K41" s="23">
        <f>I41*AO41</f>
        <v>0</v>
      </c>
      <c r="L41" s="23">
        <f>I41*AP41</f>
        <v>0</v>
      </c>
      <c r="M41" s="41">
        <f>I41*J41</f>
        <v>0</v>
      </c>
      <c r="N41" s="5"/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32"/>
      <c r="AJ41" s="23">
        <f>IF(AN41=0,M41,0)</f>
        <v>0</v>
      </c>
      <c r="AK41" s="23">
        <f>IF(AN41=15,M41,0)</f>
        <v>0</v>
      </c>
      <c r="AL41" s="23">
        <f>IF(AN41=21,M41,0)</f>
        <v>0</v>
      </c>
      <c r="AN41" s="33">
        <v>0</v>
      </c>
      <c r="AO41" s="33">
        <f>J41*0</f>
        <v>0</v>
      </c>
      <c r="AP41" s="33">
        <f>J41*(1-0)</f>
        <v>0</v>
      </c>
      <c r="AQ41" s="34" t="s">
        <v>11</v>
      </c>
      <c r="AV41" s="33">
        <f>AW41+AX41</f>
        <v>0</v>
      </c>
      <c r="AW41" s="33">
        <f>I41*AO41</f>
        <v>0</v>
      </c>
      <c r="AX41" s="33">
        <f>I41*AP41</f>
        <v>0</v>
      </c>
      <c r="AY41" s="36" t="s">
        <v>154</v>
      </c>
      <c r="AZ41" s="36" t="s">
        <v>162</v>
      </c>
      <c r="BA41" s="32" t="s">
        <v>164</v>
      </c>
      <c r="BC41" s="33">
        <f>AW41+AX41</f>
        <v>0</v>
      </c>
      <c r="BD41" s="33">
        <f>J41/(100-BE41)*100</f>
        <v>0</v>
      </c>
      <c r="BE41" s="33">
        <v>0</v>
      </c>
      <c r="BF41" s="33">
        <f>41</f>
        <v>41</v>
      </c>
      <c r="BH41" s="23">
        <f>I41*AO41</f>
        <v>0</v>
      </c>
      <c r="BI41" s="23">
        <f>I41*AP41</f>
        <v>0</v>
      </c>
      <c r="BJ41" s="23">
        <f>I41*J41</f>
        <v>0</v>
      </c>
      <c r="BK41" s="23" t="s">
        <v>169</v>
      </c>
      <c r="BL41" s="33" t="s">
        <v>59</v>
      </c>
    </row>
    <row r="42" spans="1:47" ht="12.75">
      <c r="A42" s="6"/>
      <c r="B42" s="16" t="s">
        <v>61</v>
      </c>
      <c r="C42" s="110" t="s">
        <v>94</v>
      </c>
      <c r="D42" s="111"/>
      <c r="E42" s="111"/>
      <c r="F42" s="111"/>
      <c r="G42" s="111"/>
      <c r="H42" s="21" t="s">
        <v>6</v>
      </c>
      <c r="I42" s="21" t="s">
        <v>6</v>
      </c>
      <c r="J42" s="21" t="s">
        <v>6</v>
      </c>
      <c r="K42" s="39">
        <f>SUM(K43:K43)</f>
        <v>0</v>
      </c>
      <c r="L42" s="39">
        <f>SUM(L43:L43)</f>
        <v>0</v>
      </c>
      <c r="M42" s="42">
        <f>SUM(M43:M43)</f>
        <v>0</v>
      </c>
      <c r="N42" s="5"/>
      <c r="AI42" s="32"/>
      <c r="AS42" s="39">
        <f>SUM(AJ43:AJ43)</f>
        <v>0</v>
      </c>
      <c r="AT42" s="39">
        <f>SUM(AK43:AK43)</f>
        <v>0</v>
      </c>
      <c r="AU42" s="39">
        <f>SUM(AL43:AL43)</f>
        <v>0</v>
      </c>
    </row>
    <row r="43" spans="1:64" ht="12.75">
      <c r="A43" s="4" t="s">
        <v>25</v>
      </c>
      <c r="B43" s="14" t="s">
        <v>62</v>
      </c>
      <c r="C43" s="105" t="s">
        <v>104</v>
      </c>
      <c r="D43" s="106"/>
      <c r="E43" s="106"/>
      <c r="F43" s="106"/>
      <c r="G43" s="106"/>
      <c r="H43" s="14" t="s">
        <v>129</v>
      </c>
      <c r="I43" s="23">
        <v>0.232</v>
      </c>
      <c r="J43" s="23">
        <v>0</v>
      </c>
      <c r="K43" s="23">
        <f>I43*AO43</f>
        <v>0</v>
      </c>
      <c r="L43" s="23">
        <f>I43*AP43</f>
        <v>0</v>
      </c>
      <c r="M43" s="41">
        <f>I43*J43</f>
        <v>0</v>
      </c>
      <c r="N43" s="5"/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32"/>
      <c r="AJ43" s="23">
        <f>IF(AN43=0,M43,0)</f>
        <v>0</v>
      </c>
      <c r="AK43" s="23">
        <f>IF(AN43=15,M43,0)</f>
        <v>0</v>
      </c>
      <c r="AL43" s="23">
        <f>IF(AN43=21,M43,0)</f>
        <v>0</v>
      </c>
      <c r="AN43" s="33">
        <v>0</v>
      </c>
      <c r="AO43" s="33">
        <f>J43*0</f>
        <v>0</v>
      </c>
      <c r="AP43" s="33">
        <f>J43*(1-0)</f>
        <v>0</v>
      </c>
      <c r="AQ43" s="34" t="s">
        <v>11</v>
      </c>
      <c r="AV43" s="33">
        <f>AW43+AX43</f>
        <v>0</v>
      </c>
      <c r="AW43" s="33">
        <f>I43*AO43</f>
        <v>0</v>
      </c>
      <c r="AX43" s="33">
        <f>I43*AP43</f>
        <v>0</v>
      </c>
      <c r="AY43" s="36" t="s">
        <v>155</v>
      </c>
      <c r="AZ43" s="36" t="s">
        <v>162</v>
      </c>
      <c r="BA43" s="32" t="s">
        <v>164</v>
      </c>
      <c r="BC43" s="33">
        <f>AW43+AX43</f>
        <v>0</v>
      </c>
      <c r="BD43" s="33">
        <f>J43/(100-BE43)*100</f>
        <v>0</v>
      </c>
      <c r="BE43" s="33">
        <v>0</v>
      </c>
      <c r="BF43" s="33">
        <f>43</f>
        <v>43</v>
      </c>
      <c r="BH43" s="23">
        <f>I43*AO43</f>
        <v>0</v>
      </c>
      <c r="BI43" s="23">
        <f>I43*AP43</f>
        <v>0</v>
      </c>
      <c r="BJ43" s="23">
        <f>I43*J43</f>
        <v>0</v>
      </c>
      <c r="BK43" s="23" t="s">
        <v>169</v>
      </c>
      <c r="BL43" s="33" t="s">
        <v>61</v>
      </c>
    </row>
    <row r="44" spans="1:47" ht="12.75">
      <c r="A44" s="6"/>
      <c r="B44" s="16" t="s">
        <v>63</v>
      </c>
      <c r="C44" s="110" t="s">
        <v>96</v>
      </c>
      <c r="D44" s="111"/>
      <c r="E44" s="111"/>
      <c r="F44" s="111"/>
      <c r="G44" s="111"/>
      <c r="H44" s="21" t="s">
        <v>6</v>
      </c>
      <c r="I44" s="21" t="s">
        <v>6</v>
      </c>
      <c r="J44" s="21" t="s">
        <v>6</v>
      </c>
      <c r="K44" s="39">
        <f>SUM(K45:K45)</f>
        <v>0</v>
      </c>
      <c r="L44" s="39">
        <f>SUM(L45:L45)</f>
        <v>0</v>
      </c>
      <c r="M44" s="42">
        <f>SUM(M45:M45)</f>
        <v>0</v>
      </c>
      <c r="N44" s="5"/>
      <c r="AI44" s="32"/>
      <c r="AS44" s="39">
        <f>SUM(AJ45:AJ45)</f>
        <v>0</v>
      </c>
      <c r="AT44" s="39">
        <f>SUM(AK45:AK45)</f>
        <v>0</v>
      </c>
      <c r="AU44" s="39">
        <f>SUM(AL45:AL45)</f>
        <v>0</v>
      </c>
    </row>
    <row r="45" spans="1:64" ht="12.75">
      <c r="A45" s="4" t="s">
        <v>26</v>
      </c>
      <c r="B45" s="14" t="s">
        <v>64</v>
      </c>
      <c r="C45" s="105" t="s">
        <v>105</v>
      </c>
      <c r="D45" s="106"/>
      <c r="E45" s="106"/>
      <c r="F45" s="106"/>
      <c r="G45" s="106"/>
      <c r="H45" s="14" t="s">
        <v>129</v>
      </c>
      <c r="I45" s="23">
        <v>0.2934</v>
      </c>
      <c r="J45" s="23">
        <v>0</v>
      </c>
      <c r="K45" s="23">
        <f>I45*AO45</f>
        <v>0</v>
      </c>
      <c r="L45" s="23">
        <f>I45*AP45</f>
        <v>0</v>
      </c>
      <c r="M45" s="41">
        <f>I45*J45</f>
        <v>0</v>
      </c>
      <c r="N45" s="5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32"/>
      <c r="AJ45" s="23">
        <f>IF(AN45=0,M45,0)</f>
        <v>0</v>
      </c>
      <c r="AK45" s="23">
        <f>IF(AN45=15,M45,0)</f>
        <v>0</v>
      </c>
      <c r="AL45" s="23">
        <f>IF(AN45=21,M45,0)</f>
        <v>0</v>
      </c>
      <c r="AN45" s="33">
        <v>0</v>
      </c>
      <c r="AO45" s="33">
        <f>J45*0</f>
        <v>0</v>
      </c>
      <c r="AP45" s="33">
        <f>J45*(1-0)</f>
        <v>0</v>
      </c>
      <c r="AQ45" s="34" t="s">
        <v>11</v>
      </c>
      <c r="AV45" s="33">
        <f>AW45+AX45</f>
        <v>0</v>
      </c>
      <c r="AW45" s="33">
        <f>I45*AO45</f>
        <v>0</v>
      </c>
      <c r="AX45" s="33">
        <f>I45*AP45</f>
        <v>0</v>
      </c>
      <c r="AY45" s="36" t="s">
        <v>156</v>
      </c>
      <c r="AZ45" s="36" t="s">
        <v>162</v>
      </c>
      <c r="BA45" s="32" t="s">
        <v>164</v>
      </c>
      <c r="BC45" s="33">
        <f>AW45+AX45</f>
        <v>0</v>
      </c>
      <c r="BD45" s="33">
        <f>J45/(100-BE45)*100</f>
        <v>0</v>
      </c>
      <c r="BE45" s="33">
        <v>0</v>
      </c>
      <c r="BF45" s="33">
        <f>45</f>
        <v>45</v>
      </c>
      <c r="BH45" s="23">
        <f>I45*AO45</f>
        <v>0</v>
      </c>
      <c r="BI45" s="23">
        <f>I45*AP45</f>
        <v>0</v>
      </c>
      <c r="BJ45" s="23">
        <f>I45*J45</f>
        <v>0</v>
      </c>
      <c r="BK45" s="23" t="s">
        <v>169</v>
      </c>
      <c r="BL45" s="33" t="s">
        <v>63</v>
      </c>
    </row>
    <row r="46" spans="1:47" ht="12.75">
      <c r="A46" s="6"/>
      <c r="B46" s="16" t="s">
        <v>65</v>
      </c>
      <c r="C46" s="110" t="s">
        <v>106</v>
      </c>
      <c r="D46" s="111"/>
      <c r="E46" s="111"/>
      <c r="F46" s="111"/>
      <c r="G46" s="111"/>
      <c r="H46" s="21" t="s">
        <v>6</v>
      </c>
      <c r="I46" s="21" t="s">
        <v>6</v>
      </c>
      <c r="J46" s="21" t="s">
        <v>6</v>
      </c>
      <c r="K46" s="39">
        <f>SUM(K47:K50)</f>
        <v>0</v>
      </c>
      <c r="L46" s="39">
        <f>SUM(L47:L50)</f>
        <v>0</v>
      </c>
      <c r="M46" s="42">
        <f>SUM(M47:M50)</f>
        <v>0</v>
      </c>
      <c r="N46" s="5"/>
      <c r="AI46" s="32"/>
      <c r="AS46" s="39">
        <f>SUM(AJ47:AJ50)</f>
        <v>0</v>
      </c>
      <c r="AT46" s="39">
        <f>SUM(AK47:AK50)</f>
        <v>0</v>
      </c>
      <c r="AU46" s="39">
        <f>SUM(AL47:AL50)</f>
        <v>0</v>
      </c>
    </row>
    <row r="47" spans="1:64" ht="12.75">
      <c r="A47" s="4" t="s">
        <v>27</v>
      </c>
      <c r="B47" s="14" t="s">
        <v>66</v>
      </c>
      <c r="C47" s="105" t="s">
        <v>107</v>
      </c>
      <c r="D47" s="106"/>
      <c r="E47" s="106"/>
      <c r="F47" s="106"/>
      <c r="G47" s="106"/>
      <c r="H47" s="14" t="s">
        <v>128</v>
      </c>
      <c r="I47" s="23">
        <v>1</v>
      </c>
      <c r="J47" s="23">
        <v>0</v>
      </c>
      <c r="K47" s="23">
        <f>I47*AO47</f>
        <v>0</v>
      </c>
      <c r="L47" s="23">
        <f>I47*AP47</f>
        <v>0</v>
      </c>
      <c r="M47" s="41">
        <f>I47*J47</f>
        <v>0</v>
      </c>
      <c r="N47" s="5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32"/>
      <c r="AJ47" s="23">
        <f>IF(AN47=0,M47,0)</f>
        <v>0</v>
      </c>
      <c r="AK47" s="23">
        <f>IF(AN47=15,M47,0)</f>
        <v>0</v>
      </c>
      <c r="AL47" s="23">
        <f>IF(AN47=21,M47,0)</f>
        <v>0</v>
      </c>
      <c r="AN47" s="33">
        <v>0</v>
      </c>
      <c r="AO47" s="33">
        <f>J47*0</f>
        <v>0</v>
      </c>
      <c r="AP47" s="33">
        <f>J47*(1-0)</f>
        <v>0</v>
      </c>
      <c r="AQ47" s="34" t="s">
        <v>11</v>
      </c>
      <c r="AV47" s="33">
        <f>AW47+AX47</f>
        <v>0</v>
      </c>
      <c r="AW47" s="33">
        <f>I47*AO47</f>
        <v>0</v>
      </c>
      <c r="AX47" s="33">
        <f>I47*AP47</f>
        <v>0</v>
      </c>
      <c r="AY47" s="36" t="s">
        <v>157</v>
      </c>
      <c r="AZ47" s="36" t="s">
        <v>162</v>
      </c>
      <c r="BA47" s="32" t="s">
        <v>164</v>
      </c>
      <c r="BC47" s="33">
        <f>AW47+AX47</f>
        <v>0</v>
      </c>
      <c r="BD47" s="33">
        <f>J47/(100-BE47)*100</f>
        <v>0</v>
      </c>
      <c r="BE47" s="33">
        <v>0</v>
      </c>
      <c r="BF47" s="33">
        <f>47</f>
        <v>47</v>
      </c>
      <c r="BH47" s="23">
        <f>I47*AO47</f>
        <v>0</v>
      </c>
      <c r="BI47" s="23">
        <f>I47*AP47</f>
        <v>0</v>
      </c>
      <c r="BJ47" s="23">
        <f>I47*J47</f>
        <v>0</v>
      </c>
      <c r="BK47" s="23" t="s">
        <v>169</v>
      </c>
      <c r="BL47" s="33" t="s">
        <v>65</v>
      </c>
    </row>
    <row r="48" spans="1:64" ht="12.75">
      <c r="A48" s="4" t="s">
        <v>28</v>
      </c>
      <c r="B48" s="14" t="s">
        <v>67</v>
      </c>
      <c r="C48" s="105" t="s">
        <v>108</v>
      </c>
      <c r="D48" s="106"/>
      <c r="E48" s="106"/>
      <c r="F48" s="106"/>
      <c r="G48" s="106"/>
      <c r="H48" s="14" t="s">
        <v>125</v>
      </c>
      <c r="I48" s="23">
        <v>1</v>
      </c>
      <c r="J48" s="23">
        <v>0</v>
      </c>
      <c r="K48" s="23">
        <f>I48*AO48</f>
        <v>0</v>
      </c>
      <c r="L48" s="23">
        <f>I48*AP48</f>
        <v>0</v>
      </c>
      <c r="M48" s="41">
        <f>I48*J48</f>
        <v>0</v>
      </c>
      <c r="N48" s="5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</f>
        <v>0</v>
      </c>
      <c r="AP48" s="33">
        <f>J48*(1-0)</f>
        <v>0</v>
      </c>
      <c r="AQ48" s="34" t="s">
        <v>11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157</v>
      </c>
      <c r="AZ48" s="36" t="s">
        <v>162</v>
      </c>
      <c r="BA48" s="32" t="s">
        <v>164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169</v>
      </c>
      <c r="BL48" s="33" t="s">
        <v>65</v>
      </c>
    </row>
    <row r="49" spans="1:14" ht="12.75">
      <c r="A49" s="5"/>
      <c r="B49" s="15" t="s">
        <v>40</v>
      </c>
      <c r="C49" s="107" t="s">
        <v>109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9"/>
      <c r="N49" s="5"/>
    </row>
    <row r="50" spans="1:64" ht="12.75">
      <c r="A50" s="4" t="s">
        <v>29</v>
      </c>
      <c r="B50" s="14" t="s">
        <v>68</v>
      </c>
      <c r="C50" s="105" t="s">
        <v>110</v>
      </c>
      <c r="D50" s="106"/>
      <c r="E50" s="106"/>
      <c r="F50" s="106"/>
      <c r="G50" s="106"/>
      <c r="H50" s="14" t="s">
        <v>128</v>
      </c>
      <c r="I50" s="23">
        <v>1</v>
      </c>
      <c r="J50" s="23">
        <v>0</v>
      </c>
      <c r="K50" s="23">
        <f>I50*AO50</f>
        <v>0</v>
      </c>
      <c r="L50" s="23">
        <f>I50*AP50</f>
        <v>0</v>
      </c>
      <c r="M50" s="41">
        <f>I50*J50</f>
        <v>0</v>
      </c>
      <c r="N50" s="5"/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32"/>
      <c r="AJ50" s="23">
        <f>IF(AN50=0,M50,0)</f>
        <v>0</v>
      </c>
      <c r="AK50" s="23">
        <f>IF(AN50=15,M50,0)</f>
        <v>0</v>
      </c>
      <c r="AL50" s="23">
        <f>IF(AN50=21,M50,0)</f>
        <v>0</v>
      </c>
      <c r="AN50" s="33">
        <v>0</v>
      </c>
      <c r="AO50" s="33">
        <f>J50*0</f>
        <v>0</v>
      </c>
      <c r="AP50" s="33">
        <f>J50*(1-0)</f>
        <v>0</v>
      </c>
      <c r="AQ50" s="34" t="s">
        <v>11</v>
      </c>
      <c r="AV50" s="33">
        <f>AW50+AX50</f>
        <v>0</v>
      </c>
      <c r="AW50" s="33">
        <f>I50*AO50</f>
        <v>0</v>
      </c>
      <c r="AX50" s="33">
        <f>I50*AP50</f>
        <v>0</v>
      </c>
      <c r="AY50" s="36" t="s">
        <v>157</v>
      </c>
      <c r="AZ50" s="36" t="s">
        <v>162</v>
      </c>
      <c r="BA50" s="32" t="s">
        <v>164</v>
      </c>
      <c r="BC50" s="33">
        <f>AW50+AX50</f>
        <v>0</v>
      </c>
      <c r="BD50" s="33">
        <f>J50/(100-BE50)*100</f>
        <v>0</v>
      </c>
      <c r="BE50" s="33">
        <v>0</v>
      </c>
      <c r="BF50" s="33">
        <f>50</f>
        <v>50</v>
      </c>
      <c r="BH50" s="23">
        <f>I50*AO50</f>
        <v>0</v>
      </c>
      <c r="BI50" s="23">
        <f>I50*AP50</f>
        <v>0</v>
      </c>
      <c r="BJ50" s="23">
        <f>I50*J50</f>
        <v>0</v>
      </c>
      <c r="BK50" s="23" t="s">
        <v>169</v>
      </c>
      <c r="BL50" s="33" t="s">
        <v>65</v>
      </c>
    </row>
    <row r="51" spans="1:47" ht="12.75">
      <c r="A51" s="6"/>
      <c r="B51" s="16"/>
      <c r="C51" s="110" t="s">
        <v>111</v>
      </c>
      <c r="D51" s="111"/>
      <c r="E51" s="111"/>
      <c r="F51" s="111"/>
      <c r="G51" s="111"/>
      <c r="H51" s="21" t="s">
        <v>6</v>
      </c>
      <c r="I51" s="21" t="s">
        <v>6</v>
      </c>
      <c r="J51" s="21" t="s">
        <v>6</v>
      </c>
      <c r="K51" s="39">
        <f>SUM(K52:K54)</f>
        <v>0</v>
      </c>
      <c r="L51" s="39">
        <f>SUM(L52:L54)</f>
        <v>0</v>
      </c>
      <c r="M51" s="42">
        <f>SUM(M52:M54)</f>
        <v>0</v>
      </c>
      <c r="N51" s="5"/>
      <c r="AI51" s="32"/>
      <c r="AS51" s="39">
        <f>SUM(AJ52:AJ54)</f>
        <v>0</v>
      </c>
      <c r="AT51" s="39">
        <f>SUM(AK52:AK54)</f>
        <v>0</v>
      </c>
      <c r="AU51" s="39">
        <f>SUM(AL52:AL54)</f>
        <v>0</v>
      </c>
    </row>
    <row r="52" spans="1:64" ht="12.75">
      <c r="A52" s="7" t="s">
        <v>30</v>
      </c>
      <c r="B52" s="17" t="s">
        <v>69</v>
      </c>
      <c r="C52" s="112" t="s">
        <v>112</v>
      </c>
      <c r="D52" s="113"/>
      <c r="E52" s="113"/>
      <c r="F52" s="113"/>
      <c r="G52" s="113"/>
      <c r="H52" s="17" t="s">
        <v>127</v>
      </c>
      <c r="I52" s="24">
        <v>86</v>
      </c>
      <c r="J52" s="24">
        <v>0</v>
      </c>
      <c r="K52" s="24">
        <f>I52*AO52</f>
        <v>0</v>
      </c>
      <c r="L52" s="24">
        <f>I52*AP52</f>
        <v>0</v>
      </c>
      <c r="M52" s="43">
        <f>I52*J52</f>
        <v>0</v>
      </c>
      <c r="N52" s="5"/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32"/>
      <c r="AJ52" s="24">
        <f>IF(AN52=0,M52,0)</f>
        <v>0</v>
      </c>
      <c r="AK52" s="24">
        <f>IF(AN52=15,M52,0)</f>
        <v>0</v>
      </c>
      <c r="AL52" s="24">
        <f>IF(AN52=21,M52,0)</f>
        <v>0</v>
      </c>
      <c r="AN52" s="33">
        <v>0</v>
      </c>
      <c r="AO52" s="33">
        <f>J52*1</f>
        <v>0</v>
      </c>
      <c r="AP52" s="33">
        <f>J52*(1-1)</f>
        <v>0</v>
      </c>
      <c r="AQ52" s="35" t="s">
        <v>148</v>
      </c>
      <c r="AV52" s="33">
        <f>AW52+AX52</f>
        <v>0</v>
      </c>
      <c r="AW52" s="33">
        <f>I52*AO52</f>
        <v>0</v>
      </c>
      <c r="AX52" s="33">
        <f>I52*AP52</f>
        <v>0</v>
      </c>
      <c r="AY52" s="36" t="s">
        <v>158</v>
      </c>
      <c r="AZ52" s="36" t="s">
        <v>163</v>
      </c>
      <c r="BA52" s="32" t="s">
        <v>164</v>
      </c>
      <c r="BC52" s="33">
        <f>AW52+AX52</f>
        <v>0</v>
      </c>
      <c r="BD52" s="33">
        <f>J52/(100-BE52)*100</f>
        <v>0</v>
      </c>
      <c r="BE52" s="33">
        <v>0</v>
      </c>
      <c r="BF52" s="33">
        <f>52</f>
        <v>52</v>
      </c>
      <c r="BH52" s="24">
        <f>I52*AO52</f>
        <v>0</v>
      </c>
      <c r="BI52" s="24">
        <f>I52*AP52</f>
        <v>0</v>
      </c>
      <c r="BJ52" s="24">
        <f>I52*J52</f>
        <v>0</v>
      </c>
      <c r="BK52" s="24" t="s">
        <v>170</v>
      </c>
      <c r="BL52" s="33"/>
    </row>
    <row r="53" spans="1:64" ht="12.75">
      <c r="A53" s="7" t="s">
        <v>31</v>
      </c>
      <c r="B53" s="17" t="s">
        <v>70</v>
      </c>
      <c r="C53" s="112" t="s">
        <v>113</v>
      </c>
      <c r="D53" s="113"/>
      <c r="E53" s="113"/>
      <c r="F53" s="113"/>
      <c r="G53" s="113"/>
      <c r="H53" s="17" t="s">
        <v>126</v>
      </c>
      <c r="I53" s="24">
        <v>70</v>
      </c>
      <c r="J53" s="24">
        <v>0</v>
      </c>
      <c r="K53" s="24">
        <f>I53*AO53</f>
        <v>0</v>
      </c>
      <c r="L53" s="24">
        <f>I53*AP53</f>
        <v>0</v>
      </c>
      <c r="M53" s="43">
        <f>I53*J53</f>
        <v>0</v>
      </c>
      <c r="N53" s="5"/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32"/>
      <c r="AJ53" s="24">
        <f>IF(AN53=0,M53,0)</f>
        <v>0</v>
      </c>
      <c r="AK53" s="24">
        <f>IF(AN53=15,M53,0)</f>
        <v>0</v>
      </c>
      <c r="AL53" s="24">
        <f>IF(AN53=21,M53,0)</f>
        <v>0</v>
      </c>
      <c r="AN53" s="33">
        <v>0</v>
      </c>
      <c r="AO53" s="33">
        <f>J53*1</f>
        <v>0</v>
      </c>
      <c r="AP53" s="33">
        <f>J53*(1-1)</f>
        <v>0</v>
      </c>
      <c r="AQ53" s="35" t="s">
        <v>148</v>
      </c>
      <c r="AV53" s="33">
        <f>AW53+AX53</f>
        <v>0</v>
      </c>
      <c r="AW53" s="33">
        <f>I53*AO53</f>
        <v>0</v>
      </c>
      <c r="AX53" s="33">
        <f>I53*AP53</f>
        <v>0</v>
      </c>
      <c r="AY53" s="36" t="s">
        <v>158</v>
      </c>
      <c r="AZ53" s="36" t="s">
        <v>163</v>
      </c>
      <c r="BA53" s="32" t="s">
        <v>164</v>
      </c>
      <c r="BC53" s="33">
        <f>AW53+AX53</f>
        <v>0</v>
      </c>
      <c r="BD53" s="33">
        <f>J53/(100-BE53)*100</f>
        <v>0</v>
      </c>
      <c r="BE53" s="33">
        <v>0</v>
      </c>
      <c r="BF53" s="33">
        <f>53</f>
        <v>53</v>
      </c>
      <c r="BH53" s="24">
        <f>I53*AO53</f>
        <v>0</v>
      </c>
      <c r="BI53" s="24">
        <f>I53*AP53</f>
        <v>0</v>
      </c>
      <c r="BJ53" s="24">
        <f>I53*J53</f>
        <v>0</v>
      </c>
      <c r="BK53" s="24" t="s">
        <v>170</v>
      </c>
      <c r="BL53" s="33"/>
    </row>
    <row r="54" spans="1:64" ht="12.75">
      <c r="A54" s="8" t="s">
        <v>32</v>
      </c>
      <c r="B54" s="18" t="s">
        <v>71</v>
      </c>
      <c r="C54" s="114" t="s">
        <v>114</v>
      </c>
      <c r="D54" s="115"/>
      <c r="E54" s="115"/>
      <c r="F54" s="115"/>
      <c r="G54" s="115"/>
      <c r="H54" s="18" t="s">
        <v>126</v>
      </c>
      <c r="I54" s="25">
        <v>320</v>
      </c>
      <c r="J54" s="25">
        <v>0</v>
      </c>
      <c r="K54" s="25">
        <f>I54*AO54</f>
        <v>0</v>
      </c>
      <c r="L54" s="25">
        <f>I54*AP54</f>
        <v>0</v>
      </c>
      <c r="M54" s="44">
        <f>I54*J54</f>
        <v>0</v>
      </c>
      <c r="N54" s="5"/>
      <c r="Z54" s="33">
        <f>IF(AQ54="5",BJ54,0)</f>
        <v>0</v>
      </c>
      <c r="AB54" s="33">
        <f>IF(AQ54="1",BH54,0)</f>
        <v>0</v>
      </c>
      <c r="AC54" s="33">
        <f>IF(AQ54="1",BI54,0)</f>
        <v>0</v>
      </c>
      <c r="AD54" s="33">
        <f>IF(AQ54="7",BH54,0)</f>
        <v>0</v>
      </c>
      <c r="AE54" s="33">
        <f>IF(AQ54="7",BI54,0)</f>
        <v>0</v>
      </c>
      <c r="AF54" s="33">
        <f>IF(AQ54="2",BH54,0)</f>
        <v>0</v>
      </c>
      <c r="AG54" s="33">
        <f>IF(AQ54="2",BI54,0)</f>
        <v>0</v>
      </c>
      <c r="AH54" s="33">
        <f>IF(AQ54="0",BJ54,0)</f>
        <v>0</v>
      </c>
      <c r="AI54" s="32"/>
      <c r="AJ54" s="24">
        <f>IF(AN54=0,M54,0)</f>
        <v>0</v>
      </c>
      <c r="AK54" s="24">
        <f>IF(AN54=15,M54,0)</f>
        <v>0</v>
      </c>
      <c r="AL54" s="24">
        <f>IF(AN54=21,M54,0)</f>
        <v>0</v>
      </c>
      <c r="AN54" s="33">
        <v>0</v>
      </c>
      <c r="AO54" s="33">
        <f>J54*1</f>
        <v>0</v>
      </c>
      <c r="AP54" s="33">
        <f>J54*(1-1)</f>
        <v>0</v>
      </c>
      <c r="AQ54" s="35" t="s">
        <v>148</v>
      </c>
      <c r="AV54" s="33">
        <f>AW54+AX54</f>
        <v>0</v>
      </c>
      <c r="AW54" s="33">
        <f>I54*AO54</f>
        <v>0</v>
      </c>
      <c r="AX54" s="33">
        <f>I54*AP54</f>
        <v>0</v>
      </c>
      <c r="AY54" s="36" t="s">
        <v>158</v>
      </c>
      <c r="AZ54" s="36" t="s">
        <v>163</v>
      </c>
      <c r="BA54" s="32" t="s">
        <v>164</v>
      </c>
      <c r="BC54" s="33">
        <f>AW54+AX54</f>
        <v>0</v>
      </c>
      <c r="BD54" s="33">
        <f>J54/(100-BE54)*100</f>
        <v>0</v>
      </c>
      <c r="BE54" s="33">
        <v>0</v>
      </c>
      <c r="BF54" s="33">
        <f>54</f>
        <v>54</v>
      </c>
      <c r="BH54" s="24">
        <f>I54*AO54</f>
        <v>0</v>
      </c>
      <c r="BI54" s="24">
        <f>I54*AP54</f>
        <v>0</v>
      </c>
      <c r="BJ54" s="24">
        <f>I54*J54</f>
        <v>0</v>
      </c>
      <c r="BK54" s="24" t="s">
        <v>170</v>
      </c>
      <c r="BL54" s="33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116" t="s">
        <v>136</v>
      </c>
      <c r="L55" s="82"/>
      <c r="M55" s="45">
        <f>M12+M28+M31+M33+M38+M40+M42+M44+M46+M51</f>
        <v>0</v>
      </c>
    </row>
    <row r="56" ht="11.25" customHeight="1">
      <c r="A56" s="10" t="s">
        <v>33</v>
      </c>
    </row>
    <row r="57" spans="1:13" ht="12.75">
      <c r="A57" s="89" t="s">
        <v>34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</sheetData>
  <sheetProtection/>
  <mergeCells count="73">
    <mergeCell ref="C51:G51"/>
    <mergeCell ref="C52:G52"/>
    <mergeCell ref="C53:G53"/>
    <mergeCell ref="C54:G54"/>
    <mergeCell ref="K55:L55"/>
    <mergeCell ref="A57:M57"/>
    <mergeCell ref="C45:G45"/>
    <mergeCell ref="C46:G46"/>
    <mergeCell ref="C47:G47"/>
    <mergeCell ref="C48:G48"/>
    <mergeCell ref="C49:M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M27"/>
    <mergeCell ref="C28:G28"/>
    <mergeCell ref="C29:G29"/>
    <mergeCell ref="C30:M30"/>
    <mergeCell ref="C31:G31"/>
    <mergeCell ref="C32:G32"/>
    <mergeCell ref="C21:G21"/>
    <mergeCell ref="C22:M22"/>
    <mergeCell ref="C23:G23"/>
    <mergeCell ref="C24:M24"/>
    <mergeCell ref="C25:G25"/>
    <mergeCell ref="C26:G26"/>
    <mergeCell ref="C15:G15"/>
    <mergeCell ref="C16:M16"/>
    <mergeCell ref="C17:G17"/>
    <mergeCell ref="C18:G18"/>
    <mergeCell ref="C19:M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4:B5"/>
    <mergeCell ref="C4:D5"/>
    <mergeCell ref="E4:F5"/>
    <mergeCell ref="G4:G5"/>
    <mergeCell ref="H4:I5"/>
    <mergeCell ref="J4:M5"/>
    <mergeCell ref="A1:M1"/>
    <mergeCell ref="A2:B3"/>
    <mergeCell ref="C2:D3"/>
    <mergeCell ref="E2:F3"/>
    <mergeCell ref="G2:G3"/>
    <mergeCell ref="H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8" sqref="C8:C9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172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8"/>
      <c r="C2" s="81" t="str">
        <f>'Stavební rozpočet'!C2</f>
        <v>Oprava střech budova B - vertilála č. 4</v>
      </c>
      <c r="D2" s="84" t="s">
        <v>115</v>
      </c>
      <c r="E2" s="84" t="s">
        <v>6</v>
      </c>
      <c r="F2" s="85" t="s">
        <v>120</v>
      </c>
      <c r="G2" s="117" t="str">
        <f>'Stavební rozpočet'!J2</f>
        <v>Krajská zdravotní, a. s. - Nemocnice Chomutov o. z.</v>
      </c>
      <c r="H2" s="5"/>
    </row>
    <row r="3" spans="1:8" ht="12.75">
      <c r="A3" s="79"/>
      <c r="B3" s="80"/>
      <c r="C3" s="83"/>
      <c r="D3" s="80"/>
      <c r="E3" s="80"/>
      <c r="F3" s="80"/>
      <c r="G3" s="87"/>
      <c r="H3" s="5"/>
    </row>
    <row r="4" spans="1:8" ht="12.75">
      <c r="A4" s="88" t="s">
        <v>2</v>
      </c>
      <c r="B4" s="80"/>
      <c r="C4" s="89" t="str">
        <f>'Stavební rozpočet'!C4</f>
        <v>Nemocnice</v>
      </c>
      <c r="D4" s="90" t="s">
        <v>116</v>
      </c>
      <c r="E4" s="90" t="s">
        <v>6</v>
      </c>
      <c r="F4" s="89" t="s">
        <v>121</v>
      </c>
      <c r="G4" s="118" t="str">
        <f>'Stavební rozpočet'!J4</f>
        <v> </v>
      </c>
      <c r="H4" s="5"/>
    </row>
    <row r="5" spans="1:8" ht="12.75">
      <c r="A5" s="79"/>
      <c r="B5" s="80"/>
      <c r="C5" s="80"/>
      <c r="D5" s="80"/>
      <c r="E5" s="80"/>
      <c r="F5" s="80"/>
      <c r="G5" s="87"/>
      <c r="H5" s="5"/>
    </row>
    <row r="6" spans="1:8" ht="12.75">
      <c r="A6" s="88" t="s">
        <v>3</v>
      </c>
      <c r="B6" s="80"/>
      <c r="C6" s="89" t="str">
        <f>'Stavební rozpočet'!C6</f>
        <v>Chomutov</v>
      </c>
      <c r="D6" s="90" t="s">
        <v>117</v>
      </c>
      <c r="E6" s="90" t="s">
        <v>6</v>
      </c>
      <c r="F6" s="89" t="s">
        <v>122</v>
      </c>
      <c r="G6" s="118"/>
      <c r="H6" s="5"/>
    </row>
    <row r="7" spans="1:8" ht="12.75">
      <c r="A7" s="79"/>
      <c r="B7" s="80"/>
      <c r="C7" s="80"/>
      <c r="D7" s="80"/>
      <c r="E7" s="80"/>
      <c r="F7" s="80"/>
      <c r="G7" s="87"/>
      <c r="H7" s="5"/>
    </row>
    <row r="8" spans="1:8" ht="12.75">
      <c r="A8" s="88" t="s">
        <v>123</v>
      </c>
      <c r="B8" s="80"/>
      <c r="C8" s="89"/>
      <c r="D8" s="90" t="s">
        <v>118</v>
      </c>
      <c r="E8" s="90" t="s">
        <v>119</v>
      </c>
      <c r="F8" s="90" t="s">
        <v>118</v>
      </c>
      <c r="G8" s="118" t="str">
        <f>'Stavební rozpočet'!G8</f>
        <v>27.04.2023</v>
      </c>
      <c r="H8" s="5"/>
    </row>
    <row r="9" spans="1:8" ht="12.75">
      <c r="A9" s="91"/>
      <c r="B9" s="92"/>
      <c r="C9" s="92"/>
      <c r="D9" s="119"/>
      <c r="E9" s="92"/>
      <c r="F9" s="92"/>
      <c r="G9" s="93"/>
      <c r="H9" s="5"/>
    </row>
    <row r="10" spans="1:8" ht="12.75">
      <c r="A10" s="46" t="s">
        <v>173</v>
      </c>
      <c r="B10" s="49" t="s">
        <v>35</v>
      </c>
      <c r="C10" s="51" t="s">
        <v>174</v>
      </c>
      <c r="D10" s="52"/>
      <c r="E10" s="53" t="s">
        <v>175</v>
      </c>
      <c r="F10" s="53" t="s">
        <v>176</v>
      </c>
      <c r="G10" s="53" t="s">
        <v>177</v>
      </c>
      <c r="H10" s="5"/>
    </row>
    <row r="11" spans="1:9" ht="12.75">
      <c r="A11" s="47"/>
      <c r="B11" s="50" t="s">
        <v>36</v>
      </c>
      <c r="C11" s="120" t="s">
        <v>76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178</v>
      </c>
      <c r="I11" s="33">
        <f aca="true" t="shared" si="0" ref="I11:I20">IF(H11="F",0,G11)</f>
        <v>0</v>
      </c>
    </row>
    <row r="12" spans="1:9" ht="12.75">
      <c r="A12" s="48"/>
      <c r="B12" s="19" t="s">
        <v>48</v>
      </c>
      <c r="C12" s="90" t="s">
        <v>91</v>
      </c>
      <c r="D12" s="80"/>
      <c r="E12" s="33">
        <f>'Stavební rozpočet'!K28</f>
        <v>0</v>
      </c>
      <c r="F12" s="33">
        <f>'Stavební rozpočet'!L28</f>
        <v>0</v>
      </c>
      <c r="G12" s="33">
        <f>'Stavební rozpočet'!M28</f>
        <v>0</v>
      </c>
      <c r="H12" s="33" t="s">
        <v>178</v>
      </c>
      <c r="I12" s="33">
        <f t="shared" si="0"/>
        <v>0</v>
      </c>
    </row>
    <row r="13" spans="1:9" ht="12.75">
      <c r="A13" s="48"/>
      <c r="B13" s="19" t="s">
        <v>50</v>
      </c>
      <c r="C13" s="90" t="s">
        <v>94</v>
      </c>
      <c r="D13" s="80"/>
      <c r="E13" s="33">
        <f>'Stavební rozpočet'!K31</f>
        <v>0</v>
      </c>
      <c r="F13" s="33">
        <f>'Stavební rozpočet'!L31</f>
        <v>0</v>
      </c>
      <c r="G13" s="33">
        <f>'Stavební rozpočet'!M31</f>
        <v>0</v>
      </c>
      <c r="H13" s="33" t="s">
        <v>178</v>
      </c>
      <c r="I13" s="33">
        <f t="shared" si="0"/>
        <v>0</v>
      </c>
    </row>
    <row r="14" spans="1:9" ht="12.75">
      <c r="A14" s="48"/>
      <c r="B14" s="19" t="s">
        <v>52</v>
      </c>
      <c r="C14" s="90" t="s">
        <v>96</v>
      </c>
      <c r="D14" s="80"/>
      <c r="E14" s="33">
        <f>'Stavební rozpočet'!K33</f>
        <v>0</v>
      </c>
      <c r="F14" s="33">
        <f>'Stavební rozpočet'!L33</f>
        <v>0</v>
      </c>
      <c r="G14" s="33">
        <f>'Stavební rozpočet'!M33</f>
        <v>0</v>
      </c>
      <c r="H14" s="33" t="s">
        <v>178</v>
      </c>
      <c r="I14" s="33">
        <f t="shared" si="0"/>
        <v>0</v>
      </c>
    </row>
    <row r="15" spans="1:9" ht="12.75">
      <c r="A15" s="48"/>
      <c r="B15" s="19" t="s">
        <v>57</v>
      </c>
      <c r="C15" s="90" t="s">
        <v>101</v>
      </c>
      <c r="D15" s="80"/>
      <c r="E15" s="33">
        <f>'Stavební rozpočet'!K38</f>
        <v>0</v>
      </c>
      <c r="F15" s="33">
        <f>'Stavební rozpočet'!L38</f>
        <v>0</v>
      </c>
      <c r="G15" s="33">
        <f>'Stavební rozpočet'!M38</f>
        <v>0</v>
      </c>
      <c r="H15" s="33" t="s">
        <v>178</v>
      </c>
      <c r="I15" s="33">
        <f t="shared" si="0"/>
        <v>0</v>
      </c>
    </row>
    <row r="16" spans="1:9" ht="12.75">
      <c r="A16" s="48"/>
      <c r="B16" s="19" t="s">
        <v>59</v>
      </c>
      <c r="C16" s="90" t="s">
        <v>76</v>
      </c>
      <c r="D16" s="80"/>
      <c r="E16" s="33">
        <f>'Stavební rozpočet'!K40</f>
        <v>0</v>
      </c>
      <c r="F16" s="33">
        <f>'Stavební rozpočet'!L40</f>
        <v>0</v>
      </c>
      <c r="G16" s="33">
        <f>'Stavební rozpočet'!M40</f>
        <v>0</v>
      </c>
      <c r="H16" s="33" t="s">
        <v>178</v>
      </c>
      <c r="I16" s="33">
        <f t="shared" si="0"/>
        <v>0</v>
      </c>
    </row>
    <row r="17" spans="1:9" ht="12.75">
      <c r="A17" s="48"/>
      <c r="B17" s="19" t="s">
        <v>61</v>
      </c>
      <c r="C17" s="90" t="s">
        <v>94</v>
      </c>
      <c r="D17" s="80"/>
      <c r="E17" s="33">
        <f>'Stavební rozpočet'!K42</f>
        <v>0</v>
      </c>
      <c r="F17" s="33">
        <f>'Stavební rozpočet'!L42</f>
        <v>0</v>
      </c>
      <c r="G17" s="33">
        <f>'Stavební rozpočet'!M42</f>
        <v>0</v>
      </c>
      <c r="H17" s="33" t="s">
        <v>178</v>
      </c>
      <c r="I17" s="33">
        <f t="shared" si="0"/>
        <v>0</v>
      </c>
    </row>
    <row r="18" spans="1:9" ht="12.75">
      <c r="A18" s="48"/>
      <c r="B18" s="19" t="s">
        <v>63</v>
      </c>
      <c r="C18" s="90" t="s">
        <v>96</v>
      </c>
      <c r="D18" s="80"/>
      <c r="E18" s="33">
        <f>'Stavební rozpočet'!K44</f>
        <v>0</v>
      </c>
      <c r="F18" s="33">
        <f>'Stavební rozpočet'!L44</f>
        <v>0</v>
      </c>
      <c r="G18" s="33">
        <f>'Stavební rozpočet'!M44</f>
        <v>0</v>
      </c>
      <c r="H18" s="33" t="s">
        <v>178</v>
      </c>
      <c r="I18" s="33">
        <f t="shared" si="0"/>
        <v>0</v>
      </c>
    </row>
    <row r="19" spans="1:9" ht="12.75">
      <c r="A19" s="48"/>
      <c r="B19" s="19" t="s">
        <v>65</v>
      </c>
      <c r="C19" s="90" t="s">
        <v>106</v>
      </c>
      <c r="D19" s="80"/>
      <c r="E19" s="33">
        <f>'Stavební rozpočet'!K46</f>
        <v>0</v>
      </c>
      <c r="F19" s="33">
        <f>'Stavební rozpočet'!L46</f>
        <v>0</v>
      </c>
      <c r="G19" s="33">
        <f>'Stavební rozpočet'!M46</f>
        <v>0</v>
      </c>
      <c r="H19" s="33" t="s">
        <v>178</v>
      </c>
      <c r="I19" s="33">
        <f t="shared" si="0"/>
        <v>0</v>
      </c>
    </row>
    <row r="20" spans="1:9" ht="12.75">
      <c r="A20" s="48"/>
      <c r="B20" s="19"/>
      <c r="C20" s="90" t="s">
        <v>111</v>
      </c>
      <c r="D20" s="80"/>
      <c r="E20" s="33">
        <f>'Stavební rozpočet'!K51</f>
        <v>0</v>
      </c>
      <c r="F20" s="33">
        <f>'Stavební rozpočet'!L51</f>
        <v>0</v>
      </c>
      <c r="G20" s="33">
        <f>'Stavební rozpočet'!M51</f>
        <v>0</v>
      </c>
      <c r="H20" s="33" t="s">
        <v>178</v>
      </c>
      <c r="I20" s="33">
        <f t="shared" si="0"/>
        <v>0</v>
      </c>
    </row>
    <row r="21" spans="6:7" ht="12.75">
      <c r="F21" s="54" t="s">
        <v>136</v>
      </c>
      <c r="G21" s="56">
        <f>SUM(I11:I20)</f>
        <v>0</v>
      </c>
    </row>
  </sheetData>
  <sheetProtection/>
  <mergeCells count="35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194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rozpočet'!C2</f>
        <v>Oprava střech budova B - vertilála č. 4</v>
      </c>
      <c r="D2" s="82"/>
      <c r="E2" s="85" t="s">
        <v>120</v>
      </c>
      <c r="F2" s="85" t="str">
        <f>'Stavební rozpočet'!J2</f>
        <v>Krajská zdravotní, a. s. - Nemocnice Chomutov o. z.</v>
      </c>
      <c r="G2" s="78"/>
      <c r="H2" s="85" t="s">
        <v>218</v>
      </c>
      <c r="I2" s="122"/>
      <c r="J2" s="5"/>
    </row>
    <row r="3" spans="1:10" ht="12.75">
      <c r="A3" s="79"/>
      <c r="B3" s="80"/>
      <c r="C3" s="83"/>
      <c r="D3" s="83"/>
      <c r="E3" s="80"/>
      <c r="F3" s="80"/>
      <c r="G3" s="80"/>
      <c r="H3" s="80"/>
      <c r="I3" s="87"/>
      <c r="J3" s="5"/>
    </row>
    <row r="4" spans="1:10" ht="12.75">
      <c r="A4" s="88" t="s">
        <v>2</v>
      </c>
      <c r="B4" s="80"/>
      <c r="C4" s="89" t="str">
        <f>'Stavební rozpočet'!C4</f>
        <v>Nemocnice</v>
      </c>
      <c r="D4" s="80"/>
      <c r="E4" s="89" t="s">
        <v>121</v>
      </c>
      <c r="F4" s="89" t="str">
        <f>'Stavební rozpočet'!J4</f>
        <v> </v>
      </c>
      <c r="G4" s="80"/>
      <c r="H4" s="89" t="s">
        <v>218</v>
      </c>
      <c r="I4" s="123"/>
      <c r="J4" s="5"/>
    </row>
    <row r="5" spans="1:10" ht="12.75">
      <c r="A5" s="79"/>
      <c r="B5" s="80"/>
      <c r="C5" s="80"/>
      <c r="D5" s="80"/>
      <c r="E5" s="80"/>
      <c r="F5" s="80"/>
      <c r="G5" s="80"/>
      <c r="H5" s="80"/>
      <c r="I5" s="87"/>
      <c r="J5" s="5"/>
    </row>
    <row r="6" spans="1:10" ht="12.75">
      <c r="A6" s="88" t="s">
        <v>3</v>
      </c>
      <c r="B6" s="80"/>
      <c r="C6" s="89" t="str">
        <f>'Stavební rozpočet'!C6</f>
        <v>Chomutov</v>
      </c>
      <c r="D6" s="80"/>
      <c r="E6" s="89" t="s">
        <v>122</v>
      </c>
      <c r="F6" s="89"/>
      <c r="G6" s="80"/>
      <c r="H6" s="89" t="s">
        <v>218</v>
      </c>
      <c r="I6" s="123"/>
      <c r="J6" s="5"/>
    </row>
    <row r="7" spans="1:10" ht="12.75">
      <c r="A7" s="79"/>
      <c r="B7" s="80"/>
      <c r="C7" s="80"/>
      <c r="D7" s="80"/>
      <c r="E7" s="80"/>
      <c r="F7" s="80"/>
      <c r="G7" s="80"/>
      <c r="H7" s="80"/>
      <c r="I7" s="87"/>
      <c r="J7" s="5"/>
    </row>
    <row r="8" spans="1:10" ht="12.75">
      <c r="A8" s="88" t="s">
        <v>116</v>
      </c>
      <c r="B8" s="80"/>
      <c r="C8" s="89" t="str">
        <f>'Stavební rozpočet'!G4</f>
        <v> </v>
      </c>
      <c r="D8" s="80"/>
      <c r="E8" s="89" t="s">
        <v>117</v>
      </c>
      <c r="F8" s="89" t="str">
        <f>'Stavební rozpočet'!G6</f>
        <v> </v>
      </c>
      <c r="G8" s="80"/>
      <c r="H8" s="90" t="s">
        <v>219</v>
      </c>
      <c r="I8" s="123" t="s">
        <v>32</v>
      </c>
      <c r="J8" s="5"/>
    </row>
    <row r="9" spans="1:10" ht="12.75">
      <c r="A9" s="79"/>
      <c r="B9" s="80"/>
      <c r="C9" s="80"/>
      <c r="D9" s="80"/>
      <c r="E9" s="80"/>
      <c r="F9" s="80"/>
      <c r="G9" s="80"/>
      <c r="H9" s="80"/>
      <c r="I9" s="87"/>
      <c r="J9" s="5"/>
    </row>
    <row r="10" spans="1:10" ht="12.75">
      <c r="A10" s="88" t="s">
        <v>4</v>
      </c>
      <c r="B10" s="80"/>
      <c r="C10" s="89" t="str">
        <f>'Stavební rozpočet'!C8</f>
        <v> </v>
      </c>
      <c r="D10" s="80"/>
      <c r="E10" s="89" t="s">
        <v>123</v>
      </c>
      <c r="F10" s="89"/>
      <c r="G10" s="80"/>
      <c r="H10" s="90" t="s">
        <v>220</v>
      </c>
      <c r="I10" s="118"/>
      <c r="J10" s="5"/>
    </row>
    <row r="11" spans="1:10" ht="12.75">
      <c r="A11" s="124"/>
      <c r="B11" s="119"/>
      <c r="C11" s="119"/>
      <c r="D11" s="119"/>
      <c r="E11" s="119"/>
      <c r="F11" s="119"/>
      <c r="G11" s="119"/>
      <c r="H11" s="119"/>
      <c r="I11" s="125"/>
      <c r="J11" s="5"/>
    </row>
    <row r="12" spans="1:9" ht="23.25" customHeight="1">
      <c r="A12" s="126" t="s">
        <v>179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180</v>
      </c>
      <c r="B13" s="128" t="s">
        <v>192</v>
      </c>
      <c r="C13" s="129"/>
      <c r="D13" s="58" t="s">
        <v>195</v>
      </c>
      <c r="E13" s="128" t="s">
        <v>204</v>
      </c>
      <c r="F13" s="129"/>
      <c r="G13" s="58" t="s">
        <v>205</v>
      </c>
      <c r="H13" s="128" t="s">
        <v>221</v>
      </c>
      <c r="I13" s="129"/>
      <c r="J13" s="5"/>
    </row>
    <row r="14" spans="1:10" ht="15" customHeight="1">
      <c r="A14" s="59" t="s">
        <v>181</v>
      </c>
      <c r="B14" s="63" t="s">
        <v>193</v>
      </c>
      <c r="C14" s="67">
        <f>SUM('Stavební rozpočet'!AB12:AB54)</f>
        <v>0</v>
      </c>
      <c r="D14" s="130" t="s">
        <v>196</v>
      </c>
      <c r="E14" s="131"/>
      <c r="F14" s="67">
        <v>0</v>
      </c>
      <c r="G14" s="130" t="s">
        <v>206</v>
      </c>
      <c r="H14" s="131"/>
      <c r="I14" s="68" t="s">
        <v>148</v>
      </c>
      <c r="J14" s="5"/>
    </row>
    <row r="15" spans="1:10" ht="15" customHeight="1">
      <c r="A15" s="60"/>
      <c r="B15" s="63" t="s">
        <v>137</v>
      </c>
      <c r="C15" s="67">
        <f>SUM('Stavební rozpočet'!AC12:AC54)</f>
        <v>0</v>
      </c>
      <c r="D15" s="130" t="s">
        <v>197</v>
      </c>
      <c r="E15" s="131"/>
      <c r="F15" s="67">
        <v>0</v>
      </c>
      <c r="G15" s="130" t="s">
        <v>207</v>
      </c>
      <c r="H15" s="131"/>
      <c r="I15" s="68" t="s">
        <v>148</v>
      </c>
      <c r="J15" s="5"/>
    </row>
    <row r="16" spans="1:10" ht="15" customHeight="1">
      <c r="A16" s="59" t="s">
        <v>182</v>
      </c>
      <c r="B16" s="63" t="s">
        <v>193</v>
      </c>
      <c r="C16" s="67">
        <f>SUM('Stavební rozpočet'!AD12:AD54)</f>
        <v>0</v>
      </c>
      <c r="D16" s="130" t="s">
        <v>198</v>
      </c>
      <c r="E16" s="131"/>
      <c r="F16" s="67">
        <v>0</v>
      </c>
      <c r="G16" s="130" t="s">
        <v>208</v>
      </c>
      <c r="H16" s="131"/>
      <c r="I16" s="68" t="s">
        <v>148</v>
      </c>
      <c r="J16" s="5"/>
    </row>
    <row r="17" spans="1:10" ht="15" customHeight="1">
      <c r="A17" s="60"/>
      <c r="B17" s="63" t="s">
        <v>137</v>
      </c>
      <c r="C17" s="67">
        <f>SUM('Stavební rozpočet'!AE12:AE54)</f>
        <v>0</v>
      </c>
      <c r="D17" s="130"/>
      <c r="E17" s="131"/>
      <c r="F17" s="68"/>
      <c r="G17" s="130" t="s">
        <v>209</v>
      </c>
      <c r="H17" s="131"/>
      <c r="I17" s="68" t="s">
        <v>148</v>
      </c>
      <c r="J17" s="5"/>
    </row>
    <row r="18" spans="1:10" ht="15" customHeight="1">
      <c r="A18" s="59" t="s">
        <v>183</v>
      </c>
      <c r="B18" s="63" t="s">
        <v>193</v>
      </c>
      <c r="C18" s="67">
        <f>SUM('Stavební rozpočet'!AF12:AF54)</f>
        <v>0</v>
      </c>
      <c r="D18" s="130"/>
      <c r="E18" s="131"/>
      <c r="F18" s="68"/>
      <c r="G18" s="130" t="s">
        <v>106</v>
      </c>
      <c r="H18" s="131"/>
      <c r="I18" s="68" t="s">
        <v>148</v>
      </c>
      <c r="J18" s="5"/>
    </row>
    <row r="19" spans="1:10" ht="15" customHeight="1">
      <c r="A19" s="60"/>
      <c r="B19" s="63" t="s">
        <v>137</v>
      </c>
      <c r="C19" s="67">
        <f>SUM('Stavební rozpočet'!AG12:AG54)</f>
        <v>0</v>
      </c>
      <c r="D19" s="130"/>
      <c r="E19" s="131"/>
      <c r="F19" s="68"/>
      <c r="G19" s="130" t="s">
        <v>210</v>
      </c>
      <c r="H19" s="131"/>
      <c r="I19" s="68" t="s">
        <v>148</v>
      </c>
      <c r="J19" s="5"/>
    </row>
    <row r="20" spans="1:10" ht="15" customHeight="1">
      <c r="A20" s="132" t="s">
        <v>111</v>
      </c>
      <c r="B20" s="133"/>
      <c r="C20" s="67">
        <f>SUM('Stavební rozpočet'!AH12:AH54)</f>
        <v>0</v>
      </c>
      <c r="D20" s="130"/>
      <c r="E20" s="131"/>
      <c r="F20" s="68"/>
      <c r="G20" s="130"/>
      <c r="H20" s="131"/>
      <c r="I20" s="68"/>
      <c r="J20" s="5"/>
    </row>
    <row r="21" spans="1:10" ht="15" customHeight="1">
      <c r="A21" s="132" t="s">
        <v>184</v>
      </c>
      <c r="B21" s="133"/>
      <c r="C21" s="67">
        <f>SUM('Stavební rozpočet'!Z12:Z54)</f>
        <v>0</v>
      </c>
      <c r="D21" s="130"/>
      <c r="E21" s="131"/>
      <c r="F21" s="68"/>
      <c r="G21" s="130"/>
      <c r="H21" s="131"/>
      <c r="I21" s="68"/>
      <c r="J21" s="5"/>
    </row>
    <row r="22" spans="1:10" ht="16.5" customHeight="1">
      <c r="A22" s="132" t="s">
        <v>185</v>
      </c>
      <c r="B22" s="133"/>
      <c r="C22" s="67">
        <f>SUM(C14:C21)</f>
        <v>0</v>
      </c>
      <c r="D22" s="132" t="s">
        <v>199</v>
      </c>
      <c r="E22" s="133"/>
      <c r="F22" s="67">
        <f>SUM(F14:F21)</f>
        <v>0</v>
      </c>
      <c r="G22" s="132" t="s">
        <v>211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200</v>
      </c>
      <c r="E23" s="133"/>
      <c r="F23" s="69">
        <v>0</v>
      </c>
      <c r="G23" s="132" t="s">
        <v>212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213</v>
      </c>
      <c r="H24" s="133"/>
      <c r="I24" s="72"/>
    </row>
    <row r="25" spans="6:10" ht="15" customHeight="1">
      <c r="F25" s="71"/>
      <c r="G25" s="132" t="s">
        <v>214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186</v>
      </c>
      <c r="B27" s="135"/>
      <c r="C27" s="73">
        <f>SUM('Stavební rozpočet'!AJ12:AJ54)+(F22+I22+F23+I23+I24+I25)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187</v>
      </c>
      <c r="B28" s="135"/>
      <c r="C28" s="73">
        <f>SUM('Stavební rozpočet'!AK12:AK54)</f>
        <v>0</v>
      </c>
      <c r="D28" s="134" t="s">
        <v>201</v>
      </c>
      <c r="E28" s="135"/>
      <c r="F28" s="73">
        <f>ROUND(C28*(15/100),2)</f>
        <v>0</v>
      </c>
      <c r="G28" s="134" t="s">
        <v>215</v>
      </c>
      <c r="H28" s="135"/>
      <c r="I28" s="73">
        <f>SUM(C27:C29)</f>
        <v>0</v>
      </c>
      <c r="J28" s="5"/>
    </row>
    <row r="29" spans="1:10" ht="15" customHeight="1">
      <c r="A29" s="134" t="s">
        <v>188</v>
      </c>
      <c r="B29" s="135"/>
      <c r="C29" s="73">
        <f>SUM('Stavební rozpočet'!AL12:AL54)</f>
        <v>0</v>
      </c>
      <c r="D29" s="134" t="s">
        <v>202</v>
      </c>
      <c r="E29" s="135"/>
      <c r="F29" s="73">
        <f>ROUND(C29*(21/100),2)</f>
        <v>0</v>
      </c>
      <c r="G29" s="134" t="s">
        <v>216</v>
      </c>
      <c r="H29" s="135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189</v>
      </c>
      <c r="B31" s="137"/>
      <c r="C31" s="138"/>
      <c r="D31" s="136" t="s">
        <v>203</v>
      </c>
      <c r="E31" s="137"/>
      <c r="F31" s="138"/>
      <c r="G31" s="136" t="s">
        <v>217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190</v>
      </c>
      <c r="B35" s="143"/>
      <c r="C35" s="144"/>
      <c r="D35" s="142" t="s">
        <v>190</v>
      </c>
      <c r="E35" s="143"/>
      <c r="F35" s="144"/>
      <c r="G35" s="142" t="s">
        <v>190</v>
      </c>
      <c r="H35" s="143"/>
      <c r="I35" s="144"/>
      <c r="J35" s="31"/>
    </row>
    <row r="36" spans="1:9" ht="11.25" customHeight="1">
      <c r="A36" s="62" t="s">
        <v>33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9" t="s">
        <v>191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2023-04-28T11:48:38Z</dcterms:created>
  <dcterms:modified xsi:type="dcterms:W3CDTF">2023-05-16T11:59:45Z</dcterms:modified>
  <cp:category/>
  <cp:version/>
  <cp:contentType/>
  <cp:contentStatus/>
</cp:coreProperties>
</file>