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790" activeTab="0"/>
  </bookViews>
  <sheets>
    <sheet name="Rekapitulace stavby" sheetId="1" r:id="rId1"/>
    <sheet name="2023013A - Oprava stávají..." sheetId="2" r:id="rId2"/>
  </sheets>
  <definedNames>
    <definedName name="_xlnm._FilterDatabase" localSheetId="1" hidden="1">'2023013A - Oprava stávají...'!$C$123:$K$208</definedName>
    <definedName name="_xlnm.Print_Area" localSheetId="1">'2023013A - Oprava stávají...'!$C$4:$J$76,'2023013A - Oprava stávají...'!$C$82:$J$107,'2023013A - Oprava stávají...'!$C$113:$J$208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'2023013A - Oprava stávají...'!$123:$123</definedName>
  </definedNames>
  <calcPr calcId="162913"/>
</workbook>
</file>

<file path=xl/sharedStrings.xml><?xml version="1.0" encoding="utf-8"?>
<sst xmlns="http://schemas.openxmlformats.org/spreadsheetml/2006/main" count="1223" uniqueCount="346">
  <si>
    <t>Export Komplet</t>
  </si>
  <si>
    <t/>
  </si>
  <si>
    <t>2.0</t>
  </si>
  <si>
    <t>False</t>
  </si>
  <si>
    <t>{4246311d-cdd4-4da9-ab87-17a18d9a4963}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</si>
  <si>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</si>
  <si>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</si>
  <si>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</si>
  <si>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</si>
  <si>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</si>
  <si>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</si>
  <si>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</si>
  <si>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</si>
  <si>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2023013A</t>
  </si>
  <si>
    <t>Stavba:</t>
  </si>
  <si>
    <t>KSO:</t>
  </si>
  <si>
    <t>CC-CZ:</t>
  </si>
  <si>
    <t>Místo:</t>
  </si>
  <si>
    <t xml:space="preserve"> </t>
  </si>
  <si>
    <t>Datum:</t>
  </si>
  <si>
    <t>29. 5. 2023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</si>
  <si>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</si>
  <si>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</si>
  <si>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</si>
  <si>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</si>
  <si>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</si>
  <si>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</si>
  <si>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</si>
  <si>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</si>
  <si>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</si>
  <si>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</si>
  <si>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</si>
  <si>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</si>
  <si>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</si>
  <si>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</si>
  <si>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</si>
  <si>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</si>
  <si>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</si>
  <si>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</si>
  <si>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</si>
  <si>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</si>
  <si>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</si>
  <si>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</si>
  <si>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</si>
  <si>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</si>
  <si>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</si>
  <si>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</si>
  <si>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</si>
  <si>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</si>
  <si>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</si>
  <si>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</si>
  <si>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</si>
  <si>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</si>
  <si>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</si>
  <si>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</si>
  <si>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</si>
  <si>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</si>
  <si>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</si>
  <si>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</si>
  <si>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</si>
  <si>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</si>
  <si>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</si>
  <si>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</si>
  <si>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</si>
  <si>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</si>
  <si>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</si>
  <si>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</si>
  <si>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</si>
  <si>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</si>
  <si>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</si>
  <si>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</si>
  <si>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</si>
  <si>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</si>
  <si>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</si>
  <si>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</si>
  <si>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</si>
  <si>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</si>
  <si>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</si>
  <si>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</si>
  <si>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</si>
  <si>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</si>
  <si>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</si>
  <si>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</si>
  <si>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</si>
  <si>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</si>
  <si>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</si>
  <si>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</si>
  <si>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</si>
  <si>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</si>
  <si>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</si>
  <si>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</si>
  <si>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</si>
  <si>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</si>
  <si>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</si>
  <si>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</si>
  <si>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</si>
  <si>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</si>
  <si>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</si>
  <si>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</si>
  <si>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</si>
  <si>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</si>
  <si>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</si>
  <si>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</si>
  <si>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</si>
  <si>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</si>
  <si>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</si>
  <si>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</si>
  <si>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</si>
  <si>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</si>
  <si>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</si>
  <si>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</si>
  <si>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</si>
  <si>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</si>
  <si>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</si>
  <si>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342272245</t>
  </si>
  <si>
    <t>Příčka z pórobetonových hladkých tvárnic na tenkovrstvou maltu tl 150 mm</t>
  </si>
  <si>
    <t>m2</t>
  </si>
  <si>
    <t>4</t>
  </si>
  <si>
    <t>-873863424</t>
  </si>
  <si>
    <t>VV</t>
  </si>
  <si>
    <t>1,5*1,5-0,8*0,8</t>
  </si>
  <si>
    <t>6</t>
  </si>
  <si>
    <t>Úpravy povrchů, podlahy a osazování výplní</t>
  </si>
  <si>
    <t>612131121</t>
  </si>
  <si>
    <t>Penetrační disperzní nátěr vnitřních stěn nanášený ručně</t>
  </si>
  <si>
    <t>-1164862158</t>
  </si>
  <si>
    <t>2*1,610</t>
  </si>
  <si>
    <t>612142001</t>
  </si>
  <si>
    <t>Potažení vnitřních stěn sklovláknitým pletivem vtlačeným do tenkovrstvé hmoty</t>
  </si>
  <si>
    <t>-1378045931</t>
  </si>
  <si>
    <t>612311131</t>
  </si>
  <si>
    <t>Potažení vnitřních stěn vápenným štukem tloušťky do 3 mm</t>
  </si>
  <si>
    <t>1214229079</t>
  </si>
  <si>
    <t>5</t>
  </si>
  <si>
    <t>612325302</t>
  </si>
  <si>
    <t>Vápenocementová štuková omítka ostění nebo nadpraží</t>
  </si>
  <si>
    <t>-997645957</t>
  </si>
  <si>
    <t>0,2*(13*1,1+3*0,8+3*0,6+19*2*1,97)</t>
  </si>
  <si>
    <t>642944121</t>
  </si>
  <si>
    <t>Osazování ocelových zárubní dodatečné pl do 2,5 m2</t>
  </si>
  <si>
    <t>kus</t>
  </si>
  <si>
    <t>300220518</t>
  </si>
  <si>
    <t>7</t>
  </si>
  <si>
    <t>M</t>
  </si>
  <si>
    <t>55331485</t>
  </si>
  <si>
    <t>zárubeň jednokřídlá ocelová pro zdění tl stěny 110-150mm rozměru 600/1970, 2100mm</t>
  </si>
  <si>
    <t>8</t>
  </si>
  <si>
    <t>-195921299</t>
  </si>
  <si>
    <t>55331487</t>
  </si>
  <si>
    <t>387792495</t>
  </si>
  <si>
    <t>9</t>
  </si>
  <si>
    <t>55331489</t>
  </si>
  <si>
    <t>zárubeň jednokřídlá ocelová pro zdění tl stěny 110-150mm rozměru 1100/1970, 2100mm</t>
  </si>
  <si>
    <t>1922749595</t>
  </si>
  <si>
    <t>Ostatní konstrukce a práce, bourání</t>
  </si>
  <si>
    <t>10</t>
  </si>
  <si>
    <t>949101111</t>
  </si>
  <si>
    <t>Lešení pomocné pro objekty pozemních staveb s lešeňovou podlahou v do 1,9 m zatížení do 150 kg/m2</t>
  </si>
  <si>
    <t>-1540583311</t>
  </si>
  <si>
    <t>231,48+36,76</t>
  </si>
  <si>
    <t>11</t>
  </si>
  <si>
    <t>968072455</t>
  </si>
  <si>
    <t>Vybourání kovových dveřních zárubní pl do 2 m2</t>
  </si>
  <si>
    <t>-1362257864</t>
  </si>
  <si>
    <t>3*0,8*1,97+3*0,6*1,97</t>
  </si>
  <si>
    <t>12</t>
  </si>
  <si>
    <t>968072456</t>
  </si>
  <si>
    <t>Vybourání kovových dveřních zárubní pl přes 2 m2</t>
  </si>
  <si>
    <t>-1640559530</t>
  </si>
  <si>
    <t>13*1,97*1,1</t>
  </si>
  <si>
    <t>13</t>
  </si>
  <si>
    <t>968082017</t>
  </si>
  <si>
    <t>Vybourání plastových rámů oken včetně křídel plochy přes 2 do 4 m2</t>
  </si>
  <si>
    <t>693760018</t>
  </si>
  <si>
    <t>1,5*1,5</t>
  </si>
  <si>
    <t>14</t>
  </si>
  <si>
    <t>978059541</t>
  </si>
  <si>
    <t>Odsekání a odebrání obkladů stěn z vnitřních obkládaček plochy přes 1 m2</t>
  </si>
  <si>
    <t>1913205218</t>
  </si>
  <si>
    <t>HZS2491</t>
  </si>
  <si>
    <t>Hodinová zúčtovací sazba dělník zednických výpomocí</t>
  </si>
  <si>
    <t>hod</t>
  </si>
  <si>
    <t>512</t>
  </si>
  <si>
    <t>950263876</t>
  </si>
  <si>
    <t>997</t>
  </si>
  <si>
    <t>Přesun sutě</t>
  </si>
  <si>
    <t>16</t>
  </si>
  <si>
    <t>997013160</t>
  </si>
  <si>
    <t>Vnitrostaveništní doprava suti a vybouraných hmot pro budovy v přes 30 do 36 m s omezením mechanizace</t>
  </si>
  <si>
    <t>t</t>
  </si>
  <si>
    <t>-631911447</t>
  </si>
  <si>
    <t>17</t>
  </si>
  <si>
    <t>997013501</t>
  </si>
  <si>
    <t>Odvoz suti a vybouraných hmot na skládku nebo meziskládku do 1 km se složením</t>
  </si>
  <si>
    <t>1332377326</t>
  </si>
  <si>
    <t>18</t>
  </si>
  <si>
    <t>997013509</t>
  </si>
  <si>
    <t>Příplatek k odvozu suti a vybouraných hmot na skládku ZKD 1 km přes 1 km</t>
  </si>
  <si>
    <t>989104256</t>
  </si>
  <si>
    <t>11,667*14 'Přepočtené koeficientem množství</t>
  </si>
  <si>
    <t>19</t>
  </si>
  <si>
    <t>997013631</t>
  </si>
  <si>
    <t>Poplatek za uložení na skládce (skládkovné) stavebního odpadu směsného kód odpadu 17 09 04</t>
  </si>
  <si>
    <t>-2084823182</t>
  </si>
  <si>
    <t>PSV</t>
  </si>
  <si>
    <t>Práce a dodávky PSV</t>
  </si>
  <si>
    <t>725</t>
  </si>
  <si>
    <t>Zdravotechnika - zařizovací předměty</t>
  </si>
  <si>
    <t>soubor</t>
  </si>
  <si>
    <t>725211602</t>
  </si>
  <si>
    <t>Umyvadlo keramické bílé šířky 550 mm bez krytu na sifon připevněné na stěnu šrouby</t>
  </si>
  <si>
    <t>-43210868</t>
  </si>
  <si>
    <t>725829121</t>
  </si>
  <si>
    <t>Montáž baterie umyvadlové nástěnné pákové a klasické ostatní typ</t>
  </si>
  <si>
    <t>1170473761</t>
  </si>
  <si>
    <t>55145611</t>
  </si>
  <si>
    <t>baterie umyvadlová nástěnná páková s otočným ramínkem s prodlouženou pákou 150mm chrom (lékařská)</t>
  </si>
  <si>
    <t>32</t>
  </si>
  <si>
    <t>-557933852</t>
  </si>
  <si>
    <t>725861102</t>
  </si>
  <si>
    <t>Zápachová uzávěrka pro umyvadla DN 40</t>
  </si>
  <si>
    <t>1198829677</t>
  </si>
  <si>
    <t>998725104</t>
  </si>
  <si>
    <t>Přesun hmot tonážní pro zařizovací předměty v objektech v přes 24 do 36 m</t>
  </si>
  <si>
    <t>1913062983</t>
  </si>
  <si>
    <t>998725181</t>
  </si>
  <si>
    <t>Příplatek k přesunu hmot tonážní 725 prováděný bez použití mechanizace</t>
  </si>
  <si>
    <t>732602378</t>
  </si>
  <si>
    <t>HZS2212</t>
  </si>
  <si>
    <t>Hodinová zúčtovací sazba instalatér odborný</t>
  </si>
  <si>
    <t>-686966523</t>
  </si>
  <si>
    <t>763</t>
  </si>
  <si>
    <t>Konstrukce suché výstavby</t>
  </si>
  <si>
    <t>763122404</t>
  </si>
  <si>
    <t>SDK stěna šachtová tl 65 mm profil CW+UW 50 desky 1xDF 15 s izolací EI 30</t>
  </si>
  <si>
    <t>519932568</t>
  </si>
  <si>
    <t>763172324</t>
  </si>
  <si>
    <t>Montáž dvířek revizních jednoplášťových SDK kcí vel. 500x500 mm pro příčky a předsazené stěny</t>
  </si>
  <si>
    <t>-920099875</t>
  </si>
  <si>
    <t>59030762</t>
  </si>
  <si>
    <t>dvířka revizní protipožární pro stěny a podhledy EI 60  500x500 mm</t>
  </si>
  <si>
    <t>-1478145117</t>
  </si>
  <si>
    <t>763431001</t>
  </si>
  <si>
    <t>Montáž minerálního podhledu s vyjímatelnými panely vel. do 0,36 m2 na zavěšený viditelný rošt</t>
  </si>
  <si>
    <t>-1693961391</t>
  </si>
  <si>
    <t>59036133</t>
  </si>
  <si>
    <t>panel akustický pro zdravotnická zařízení polozapuštěný rastr š 24mm bílá tl 15mm</t>
  </si>
  <si>
    <t>-287524679</t>
  </si>
  <si>
    <t>97,9*1,05 'Přepočtené koeficientem množství</t>
  </si>
  <si>
    <t>998763304</t>
  </si>
  <si>
    <t>Přesun hmot tonážní pro sádrokartonové konstrukce v objektech v přes 24 do 36 m</t>
  </si>
  <si>
    <t>-610658765</t>
  </si>
  <si>
    <t>998763381</t>
  </si>
  <si>
    <t>Příplatek k přesunu hmot tonážní 763 SDK prováděný bez použití mechanizace</t>
  </si>
  <si>
    <t>-131470470</t>
  </si>
  <si>
    <t>HZS2172</t>
  </si>
  <si>
    <t>Hodinová zúčtovací sazba sádrokartonář odborný</t>
  </si>
  <si>
    <t>1650938564</t>
  </si>
  <si>
    <t>766</t>
  </si>
  <si>
    <t>Konstrukce truhlářské</t>
  </si>
  <si>
    <t>766622115</t>
  </si>
  <si>
    <t>Montáž plastových oken plochy přes 1 m2 pevných v do 1,5 m s rámem do zdiva</t>
  </si>
  <si>
    <t>-1184856331</t>
  </si>
  <si>
    <t>0,8*0,8</t>
  </si>
  <si>
    <t>61140041</t>
  </si>
  <si>
    <t>okno plastové s fixním zasklením dvojsklo do plochy 1m2</t>
  </si>
  <si>
    <t>-1763590806</t>
  </si>
  <si>
    <t>458916170</t>
  </si>
  <si>
    <t>7668111X1</t>
  </si>
  <si>
    <t>1141874473</t>
  </si>
  <si>
    <t>998766104</t>
  </si>
  <si>
    <t>Přesun hmot tonážní pro kce truhlářské v objektech v přes 24 do 36 m</t>
  </si>
  <si>
    <t>1370023005</t>
  </si>
  <si>
    <t>998766181</t>
  </si>
  <si>
    <t>Příplatek k přesunu hmot tonážní 766 prováděný bez použití mechanizace</t>
  </si>
  <si>
    <t>198383179</t>
  </si>
  <si>
    <t>781</t>
  </si>
  <si>
    <t>Dokončovací práce - obklady</t>
  </si>
  <si>
    <t>781111011</t>
  </si>
  <si>
    <t>Ometení (oprášení) stěny při přípravě podkladu</t>
  </si>
  <si>
    <t>-1685275404</t>
  </si>
  <si>
    <t>781121011</t>
  </si>
  <si>
    <t>Nátěr penetrační na stěnu</t>
  </si>
  <si>
    <t>1022668660</t>
  </si>
  <si>
    <t>781151031</t>
  </si>
  <si>
    <t>Celoplošné vyrovnání podkladu stěrkou tl 3 mm</t>
  </si>
  <si>
    <t>250659672</t>
  </si>
  <si>
    <t>781151041</t>
  </si>
  <si>
    <t>Příplatek k cenám celoplošné vyrovnání stěrkou za každý další 1 mm přes tl 3 mm</t>
  </si>
  <si>
    <t>399447561</t>
  </si>
  <si>
    <t>781474116</t>
  </si>
  <si>
    <t>Montáž obkladů vnitřních keramických hladkých přes 25 do 35 ks/m2 lepených flexibilním lepidlem</t>
  </si>
  <si>
    <t>1392282555</t>
  </si>
  <si>
    <t>59761038</t>
  </si>
  <si>
    <t>obklad keramický hladký přes 25 do 35ks/m2</t>
  </si>
  <si>
    <t>1147290155</t>
  </si>
  <si>
    <t>781495141</t>
  </si>
  <si>
    <t>Průnik obkladem kruhový do DN 30</t>
  </si>
  <si>
    <t>1082779759</t>
  </si>
  <si>
    <t>781495142</t>
  </si>
  <si>
    <t>Průnik obkladem kruhový přes DN 30 do DN 90</t>
  </si>
  <si>
    <t>-1361178052</t>
  </si>
  <si>
    <t>781495211</t>
  </si>
  <si>
    <t>Čištění vnitřních ploch stěn po provedení obkladu chemickými prostředky</t>
  </si>
  <si>
    <t>1572206514</t>
  </si>
  <si>
    <t>998781104</t>
  </si>
  <si>
    <t>Přesun hmot tonážní pro obklady keramické v objektech v přes 24 do 36 m</t>
  </si>
  <si>
    <t>-2085443773</t>
  </si>
  <si>
    <t>998781181</t>
  </si>
  <si>
    <t>Příplatek k přesunu hmot tonážní 781 prováděný bez použití mechanizace</t>
  </si>
  <si>
    <t>1496028810</t>
  </si>
  <si>
    <t>783</t>
  </si>
  <si>
    <t>Dokončovací práce - nátěry</t>
  </si>
  <si>
    <t>783301313</t>
  </si>
  <si>
    <t>Odmaštění zámečnických konstrukcí ředidlovým odmašťovačem</t>
  </si>
  <si>
    <t>722629856</t>
  </si>
  <si>
    <t>0,25*(13*1,1+3*0,8+3*0,6+19*2*1,97)</t>
  </si>
  <si>
    <t>783314101</t>
  </si>
  <si>
    <t>Základní jednonásobný syntetický nátěr zámečnických konstrukcí</t>
  </si>
  <si>
    <t>841231990</t>
  </si>
  <si>
    <t>783317101</t>
  </si>
  <si>
    <t>Krycí jednonásobný syntetický standardní nátěr zámečnických konstrukcí</t>
  </si>
  <si>
    <t>-918543737</t>
  </si>
  <si>
    <t>784</t>
  </si>
  <si>
    <t>Dokončovací práce - malby a tapety</t>
  </si>
  <si>
    <t>784111001</t>
  </si>
  <si>
    <t>-1959681075</t>
  </si>
  <si>
    <t>784161001</t>
  </si>
  <si>
    <t>m</t>
  </si>
  <si>
    <t>1974954436</t>
  </si>
  <si>
    <t>784161501</t>
  </si>
  <si>
    <t>-176275126</t>
  </si>
  <si>
    <t>784181121</t>
  </si>
  <si>
    <t>Hloubková jednonásobná bezbarvá penetrace podkladu v místnostech v do 3,80 m</t>
  </si>
  <si>
    <t>786632569</t>
  </si>
  <si>
    <t>zárubeň jednokřídlá ocelová pro zdění tl stěny 110-150mm rozměru 800-900/1970, 2100mm</t>
  </si>
  <si>
    <t>R611620853</t>
  </si>
  <si>
    <t>159*2 'Přepočtené koeficientem množství</t>
  </si>
  <si>
    <t>159*1,1 'Přepočtené koeficientem množství</t>
  </si>
  <si>
    <t>vstupní dveře protipožární plastové dvoukřídlé, aktivní křídlo šíře 1100mm, druhé křídlo 800mm, s odolností EI30,  koordinátor dveří, protipožární samozavírač, příprava pro elektrický zámek vč. Kabeláže</t>
  </si>
  <si>
    <t>Kuchyňská linka délky 3,8m v provedení standart vč. pracovní desky</t>
  </si>
  <si>
    <t>Celoplošné vyhlazení podkladu disperzní stěrkou v místnostech v do 3,80 m  (stěrka sádrová)</t>
  </si>
  <si>
    <t xml:space="preserve">Tmelení spar a rohů šířky do 3 mm akrylátovým tmelem v místnostech v do 3,80 m </t>
  </si>
  <si>
    <t xml:space="preserve">Oprášení (ometení ) podkladu v místnostech v do 3,80 m  </t>
  </si>
  <si>
    <t>13+7+3</t>
  </si>
  <si>
    <t>Oprava stávajících prostor na oddělení neurologie 8. NP v areálu Krajské zdravotní, a.s. - Nemocnice Most, o.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</si>
</sst>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7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9" fillId="4" borderId="22" xfId="0" applyFont="1" applyFill="1" applyBorder="1" applyAlignment="1" applyProtection="1">
      <alignment horizontal="center" vertical="center"/>
      <protection locked="0"/>
    </xf>
    <xf numFmtId="49" fontId="19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22" xfId="0" applyFont="1" applyFill="1" applyBorder="1" applyAlignment="1" applyProtection="1">
      <alignment horizontal="left" vertical="center" wrapText="1"/>
      <protection locked="0"/>
    </xf>
    <xf numFmtId="0" fontId="19" fillId="4" borderId="22" xfId="0" applyFont="1" applyFill="1" applyBorder="1" applyAlignment="1" applyProtection="1">
      <alignment horizontal="center" vertical="center" wrapText="1"/>
      <protection locked="0"/>
    </xf>
    <xf numFmtId="167" fontId="19" fillId="4" borderId="22" xfId="0" applyNumberFormat="1" applyFont="1" applyFill="1" applyBorder="1" applyAlignment="1" applyProtection="1">
      <alignment vertical="center"/>
      <protection locked="0"/>
    </xf>
    <xf numFmtId="4" fontId="19" fillId="4" borderId="22" xfId="0" applyNumberFormat="1" applyFont="1" applyFill="1" applyBorder="1" applyAlignment="1" applyProtection="1">
      <alignment vertical="center"/>
      <protection locked="0"/>
    </xf>
    <xf numFmtId="0" fontId="31" fillId="4" borderId="22" xfId="0" applyFont="1" applyFill="1" applyBorder="1" applyAlignment="1" applyProtection="1">
      <alignment horizontal="center" vertical="center"/>
      <protection locked="0"/>
    </xf>
    <xf numFmtId="49" fontId="31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31" fillId="4" borderId="22" xfId="0" applyFont="1" applyFill="1" applyBorder="1" applyAlignment="1" applyProtection="1">
      <alignment horizontal="left" vertical="center" wrapText="1"/>
      <protection locked="0"/>
    </xf>
    <xf numFmtId="0" fontId="31" fillId="4" borderId="22" xfId="0" applyFont="1" applyFill="1" applyBorder="1" applyAlignment="1" applyProtection="1">
      <alignment horizontal="center" vertical="center" wrapText="1"/>
      <protection locked="0"/>
    </xf>
    <xf numFmtId="167" fontId="31" fillId="4" borderId="22" xfId="0" applyNumberFormat="1" applyFont="1" applyFill="1" applyBorder="1" applyAlignment="1" applyProtection="1">
      <alignment vertical="center"/>
      <protection locked="0"/>
    </xf>
    <xf numFmtId="4" fontId="31" fillId="4" borderId="22" xfId="0" applyNumberFormat="1" applyFont="1" applyFill="1" applyBorder="1" applyAlignment="1" applyProtection="1">
      <alignment vertical="center"/>
      <protection locked="0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140625" style="1" customWidth="1"/>
    <col min="2" max="2" width="1.421875" style="1" customWidth="1"/>
    <col min="3" max="3" width="4.140625" style="1" customWidth="1"/>
    <col min="4" max="33" width="2.421875" style="1" customWidth="1"/>
    <col min="34" max="34" width="3.28125" style="1" customWidth="1"/>
    <col min="35" max="35" width="35.421875" style="1" customWidth="1"/>
    <col min="36" max="37" width="2.421875" style="1" customWidth="1"/>
    <col min="38" max="38" width="8.140625" style="1" customWidth="1"/>
    <col min="39" max="39" width="3.28125" style="1" customWidth="1"/>
    <col min="40" max="40" width="13.140625" style="1" customWidth="1"/>
    <col min="41" max="41" width="7.28125" style="1" customWidth="1"/>
    <col min="42" max="42" width="4.140625" style="1" customWidth="1"/>
    <col min="43" max="43" width="15.28125" style="1" hidden="1" customWidth="1"/>
    <col min="44" max="44" width="13.421875" style="1" customWidth="1"/>
    <col min="45" max="47" width="25.28125" style="1" hidden="1" customWidth="1"/>
    <col min="48" max="49" width="21.28125" style="1" hidden="1" customWidth="1"/>
    <col min="50" max="51" width="24.421875" style="1" hidden="1" customWidth="1"/>
    <col min="52" max="52" width="21.28125" style="1" hidden="1" customWidth="1"/>
    <col min="53" max="53" width="18.8515625" style="1" hidden="1" customWidth="1"/>
    <col min="54" max="54" width="24.421875" style="1" hidden="1" customWidth="1"/>
    <col min="55" max="55" width="21.28125" style="1" hidden="1" customWidth="1"/>
    <col min="56" max="56" width="18.8515625" style="1" hidden="1" customWidth="1"/>
    <col min="57" max="57" width="65.28125" style="1" customWidth="1"/>
    <col min="71" max="91" width="9.1406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78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s="1" customFormat="1" ht="12" customHeight="1">
      <c r="B5" s="18"/>
      <c r="D5" s="21" t="s">
        <v>12</v>
      </c>
      <c r="K5" s="206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8"/>
      <c r="BS5" s="15" t="s">
        <v>6</v>
      </c>
    </row>
    <row r="6" spans="2:71" s="1" customFormat="1" ht="36.95" customHeight="1">
      <c r="B6" s="18"/>
      <c r="D6" s="23" t="s">
        <v>14</v>
      </c>
      <c r="K6" s="207" t="s">
        <v>345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8"/>
      <c r="BS6" s="15" t="s">
        <v>6</v>
      </c>
    </row>
    <row r="7" spans="2:71" s="1" customFormat="1" ht="12" customHeight="1">
      <c r="B7" s="18"/>
      <c r="D7" s="24" t="s">
        <v>15</v>
      </c>
      <c r="K7" s="22" t="s">
        <v>1</v>
      </c>
      <c r="AK7" s="24" t="s">
        <v>16</v>
      </c>
      <c r="AN7" s="22" t="s">
        <v>1</v>
      </c>
      <c r="AR7" s="18"/>
      <c r="BS7" s="15" t="s">
        <v>6</v>
      </c>
    </row>
    <row r="8" spans="2:71" s="1" customFormat="1" ht="12" customHeight="1">
      <c r="B8" s="18"/>
      <c r="D8" s="24" t="s">
        <v>17</v>
      </c>
      <c r="K8" s="22" t="s">
        <v>18</v>
      </c>
      <c r="AK8" s="24" t="s">
        <v>19</v>
      </c>
      <c r="AN8" s="22" t="s">
        <v>20</v>
      </c>
      <c r="AR8" s="18"/>
      <c r="BS8" s="15" t="s">
        <v>6</v>
      </c>
    </row>
    <row r="9" spans="2:71" s="1" customFormat="1" ht="14.45" customHeight="1">
      <c r="B9" s="18"/>
      <c r="AR9" s="18"/>
      <c r="BS9" s="15" t="s">
        <v>6</v>
      </c>
    </row>
    <row r="10" spans="2:71" s="1" customFormat="1" ht="12" customHeight="1">
      <c r="B10" s="18"/>
      <c r="D10" s="24" t="s">
        <v>21</v>
      </c>
      <c r="AK10" s="24" t="s">
        <v>22</v>
      </c>
      <c r="AN10" s="22" t="s">
        <v>1</v>
      </c>
      <c r="AR10" s="18"/>
      <c r="BS10" s="15" t="s">
        <v>6</v>
      </c>
    </row>
    <row r="11" spans="2:71" s="1" customFormat="1" ht="18.4" customHeight="1">
      <c r="B11" s="18"/>
      <c r="E11" s="22" t="s">
        <v>18</v>
      </c>
      <c r="AK11" s="24" t="s">
        <v>23</v>
      </c>
      <c r="AN11" s="22" t="s">
        <v>1</v>
      </c>
      <c r="AR11" s="18"/>
      <c r="BS11" s="15" t="s">
        <v>6</v>
      </c>
    </row>
    <row r="12" spans="2:71" s="1" customFormat="1" ht="6.95" customHeight="1">
      <c r="B12" s="18"/>
      <c r="AR12" s="18"/>
      <c r="BS12" s="15" t="s">
        <v>6</v>
      </c>
    </row>
    <row r="13" spans="2:71" s="1" customFormat="1" ht="12" customHeight="1">
      <c r="B13" s="18"/>
      <c r="D13" s="24" t="s">
        <v>24</v>
      </c>
      <c r="AK13" s="24" t="s">
        <v>22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18</v>
      </c>
      <c r="AK14" s="24" t="s">
        <v>23</v>
      </c>
      <c r="AN14" s="22" t="s">
        <v>1</v>
      </c>
      <c r="AR14" s="18"/>
      <c r="BS14" s="15" t="s">
        <v>6</v>
      </c>
    </row>
    <row r="15" spans="2:71" s="1" customFormat="1" ht="6.95" customHeight="1">
      <c r="B15" s="18"/>
      <c r="AR15" s="18"/>
      <c r="BS15" s="15" t="s">
        <v>3</v>
      </c>
    </row>
    <row r="16" spans="2:71" s="1" customFormat="1" ht="12" customHeight="1">
      <c r="B16" s="18"/>
      <c r="D16" s="24" t="s">
        <v>25</v>
      </c>
      <c r="AK16" s="24" t="s">
        <v>22</v>
      </c>
      <c r="AN16" s="22" t="s">
        <v>1</v>
      </c>
      <c r="AR16" s="18"/>
      <c r="BS16" s="15" t="s">
        <v>3</v>
      </c>
    </row>
    <row r="17" spans="2:71" s="1" customFormat="1" ht="18.4" customHeight="1">
      <c r="B17" s="18"/>
      <c r="E17" s="22" t="s">
        <v>18</v>
      </c>
      <c r="AK17" s="24" t="s">
        <v>23</v>
      </c>
      <c r="AN17" s="22" t="s">
        <v>1</v>
      </c>
      <c r="AR17" s="18"/>
      <c r="BS17" s="15" t="s">
        <v>26</v>
      </c>
    </row>
    <row r="18" spans="2:71" s="1" customFormat="1" ht="6.95" customHeight="1">
      <c r="B18" s="18"/>
      <c r="AR18" s="18"/>
      <c r="BS18" s="15" t="s">
        <v>6</v>
      </c>
    </row>
    <row r="19" spans="2:71" s="1" customFormat="1" ht="12" customHeight="1">
      <c r="B19" s="18"/>
      <c r="D19" s="24" t="s">
        <v>27</v>
      </c>
      <c r="AK19" s="24" t="s">
        <v>22</v>
      </c>
      <c r="AN19" s="22" t="s">
        <v>1</v>
      </c>
      <c r="AR19" s="18"/>
      <c r="BS19" s="15" t="s">
        <v>6</v>
      </c>
    </row>
    <row r="20" spans="2:71" s="1" customFormat="1" ht="18.4" customHeight="1">
      <c r="B20" s="18"/>
      <c r="E20" s="22" t="s">
        <v>18</v>
      </c>
      <c r="AK20" s="24" t="s">
        <v>23</v>
      </c>
      <c r="AN20" s="22" t="s">
        <v>1</v>
      </c>
      <c r="AR20" s="18"/>
      <c r="BS20" s="15" t="s">
        <v>26</v>
      </c>
    </row>
    <row r="21" spans="2:44" s="1" customFormat="1" ht="6.95" customHeight="1">
      <c r="B21" s="18"/>
      <c r="AR21" s="18"/>
    </row>
    <row r="22" spans="2:44" s="1" customFormat="1" ht="12" customHeight="1">
      <c r="B22" s="18"/>
      <c r="D22" s="24" t="s">
        <v>28</v>
      </c>
      <c r="AR22" s="18"/>
    </row>
    <row r="23" spans="2:44" s="1" customFormat="1" ht="15.75" customHeight="1">
      <c r="B23" s="18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8"/>
    </row>
    <row r="24" spans="2:44" s="1" customFormat="1" ht="6.95" customHeight="1">
      <c r="B24" s="18"/>
      <c r="AR24" s="18"/>
    </row>
    <row r="25" spans="2:44" s="1" customFormat="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57" s="2" customFormat="1" ht="25.9" customHeight="1">
      <c r="A26" s="27"/>
      <c r="B26" s="28"/>
      <c r="C26" s="27"/>
      <c r="D26" s="29" t="s">
        <v>29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9">
        <f>ROUND(AG94,2)</f>
        <v>0</v>
      </c>
      <c r="AL26" s="210"/>
      <c r="AM26" s="210"/>
      <c r="AN26" s="210"/>
      <c r="AO26" s="210"/>
      <c r="AP26" s="27"/>
      <c r="AQ26" s="27"/>
      <c r="AR26" s="28"/>
      <c r="BE26" s="27"/>
    </row>
    <row r="27" spans="1:57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11" t="s">
        <v>30</v>
      </c>
      <c r="M28" s="211"/>
      <c r="N28" s="211"/>
      <c r="O28" s="211"/>
      <c r="P28" s="211"/>
      <c r="Q28" s="27"/>
      <c r="R28" s="27"/>
      <c r="S28" s="27"/>
      <c r="T28" s="27"/>
      <c r="U28" s="27"/>
      <c r="V28" s="27"/>
      <c r="W28" s="211" t="s">
        <v>31</v>
      </c>
      <c r="X28" s="211"/>
      <c r="Y28" s="211"/>
      <c r="Z28" s="211"/>
      <c r="AA28" s="211"/>
      <c r="AB28" s="211"/>
      <c r="AC28" s="211"/>
      <c r="AD28" s="211"/>
      <c r="AE28" s="211"/>
      <c r="AF28" s="27"/>
      <c r="AG28" s="27"/>
      <c r="AH28" s="27"/>
      <c r="AI28" s="27"/>
      <c r="AJ28" s="27"/>
      <c r="AK28" s="211" t="s">
        <v>32</v>
      </c>
      <c r="AL28" s="211"/>
      <c r="AM28" s="211"/>
      <c r="AN28" s="211"/>
      <c r="AO28" s="211"/>
      <c r="AP28" s="27"/>
      <c r="AQ28" s="27"/>
      <c r="AR28" s="28"/>
      <c r="BE28" s="27"/>
    </row>
    <row r="29" spans="2:44" s="3" customFormat="1" ht="14.45" customHeight="1">
      <c r="B29" s="32"/>
      <c r="D29" s="24" t="s">
        <v>33</v>
      </c>
      <c r="F29" s="24" t="s">
        <v>34</v>
      </c>
      <c r="L29" s="196">
        <v>0.21</v>
      </c>
      <c r="M29" s="195"/>
      <c r="N29" s="195"/>
      <c r="O29" s="195"/>
      <c r="P29" s="195"/>
      <c r="W29" s="194">
        <f>ROUND(AZ94,2)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ROUND(AV94,2)</f>
        <v>0</v>
      </c>
      <c r="AL29" s="195"/>
      <c r="AM29" s="195"/>
      <c r="AN29" s="195"/>
      <c r="AO29" s="195"/>
      <c r="AR29" s="32"/>
    </row>
    <row r="30" spans="2:44" s="3" customFormat="1" ht="14.45" customHeight="1">
      <c r="B30" s="32"/>
      <c r="F30" s="24" t="s">
        <v>35</v>
      </c>
      <c r="L30" s="196">
        <v>0.15</v>
      </c>
      <c r="M30" s="195"/>
      <c r="N30" s="195"/>
      <c r="O30" s="195"/>
      <c r="P30" s="195"/>
      <c r="W30" s="194">
        <f>ROUND(BA94,2)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ROUND(AW94,2)</f>
        <v>0</v>
      </c>
      <c r="AL30" s="195"/>
      <c r="AM30" s="195"/>
      <c r="AN30" s="195"/>
      <c r="AO30" s="195"/>
      <c r="AR30" s="32"/>
    </row>
    <row r="31" spans="2:44" s="3" customFormat="1" ht="14.45" customHeight="1" hidden="1">
      <c r="B31" s="32"/>
      <c r="F31" s="24" t="s">
        <v>36</v>
      </c>
      <c r="L31" s="196">
        <v>0.21</v>
      </c>
      <c r="M31" s="195"/>
      <c r="N31" s="195"/>
      <c r="O31" s="195"/>
      <c r="P31" s="195"/>
      <c r="W31" s="194">
        <f>ROUND(BB94,2)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2"/>
    </row>
    <row r="32" spans="2:44" s="3" customFormat="1" ht="14.45" customHeight="1" hidden="1">
      <c r="B32" s="32"/>
      <c r="F32" s="24" t="s">
        <v>37</v>
      </c>
      <c r="L32" s="196">
        <v>0.15</v>
      </c>
      <c r="M32" s="195"/>
      <c r="N32" s="195"/>
      <c r="O32" s="195"/>
      <c r="P32" s="195"/>
      <c r="W32" s="194">
        <f>ROUND(BC94,2)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2"/>
    </row>
    <row r="33" spans="2:44" s="3" customFormat="1" ht="14.45" customHeight="1" hidden="1">
      <c r="B33" s="32"/>
      <c r="F33" s="24" t="s">
        <v>38</v>
      </c>
      <c r="L33" s="196">
        <v>0</v>
      </c>
      <c r="M33" s="195"/>
      <c r="N33" s="195"/>
      <c r="O33" s="195"/>
      <c r="P33" s="195"/>
      <c r="W33" s="194">
        <f>ROUND(BD94,2)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2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97" t="s">
        <v>41</v>
      </c>
      <c r="Y35" s="198"/>
      <c r="Z35" s="198"/>
      <c r="AA35" s="198"/>
      <c r="AB35" s="198"/>
      <c r="AC35" s="35"/>
      <c r="AD35" s="35"/>
      <c r="AE35" s="35"/>
      <c r="AF35" s="35"/>
      <c r="AG35" s="35"/>
      <c r="AH35" s="35"/>
      <c r="AI35" s="35"/>
      <c r="AJ35" s="35"/>
      <c r="AK35" s="199">
        <f>SUM(AK26:AK33)</f>
        <v>0</v>
      </c>
      <c r="AL35" s="198"/>
      <c r="AM35" s="198"/>
      <c r="AN35" s="198"/>
      <c r="AO35" s="200"/>
      <c r="AP35" s="33"/>
      <c r="AQ35" s="33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27"/>
      <c r="B60" s="28"/>
      <c r="C60" s="27"/>
      <c r="D60" s="40" t="s">
        <v>44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44</v>
      </c>
      <c r="AI60" s="30"/>
      <c r="AJ60" s="30"/>
      <c r="AK60" s="30"/>
      <c r="AL60" s="30"/>
      <c r="AM60" s="40" t="s">
        <v>45</v>
      </c>
      <c r="AN60" s="30"/>
      <c r="AO60" s="30"/>
      <c r="AP60" s="27"/>
      <c r="AQ60" s="27"/>
      <c r="AR60" s="28"/>
      <c r="BE60" s="27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27"/>
      <c r="B64" s="28"/>
      <c r="C64" s="27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27"/>
      <c r="B75" s="28"/>
      <c r="C75" s="27"/>
      <c r="D75" s="40" t="s">
        <v>44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44</v>
      </c>
      <c r="AI75" s="30"/>
      <c r="AJ75" s="30"/>
      <c r="AK75" s="30"/>
      <c r="AL75" s="30"/>
      <c r="AM75" s="40" t="s">
        <v>45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5" customHeight="1">
      <c r="A82" s="27"/>
      <c r="B82" s="28"/>
      <c r="C82" s="19" t="s">
        <v>48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6"/>
      <c r="C84" s="24" t="s">
        <v>12</v>
      </c>
      <c r="L84" s="4" t="str">
        <f>K5</f>
        <v>2023013A</v>
      </c>
      <c r="AR84" s="46"/>
    </row>
    <row r="85" spans="2:44" s="5" customFormat="1" ht="36.95" customHeight="1">
      <c r="B85" s="47"/>
      <c r="C85" s="48" t="s">
        <v>14</v>
      </c>
      <c r="L85" s="185" t="str">
        <f>K6</f>
        <v>Oprava stávajících prostor na oddělení neurologie 8. NP v areálu Krajské zdravotní, a.s. - Nemocnice Most, o. z.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47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4" t="s">
        <v>17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19</v>
      </c>
      <c r="AJ87" s="27"/>
      <c r="AK87" s="27"/>
      <c r="AL87" s="27"/>
      <c r="AM87" s="187" t="str">
        <f>IF(AN8="","",AN8)</f>
        <v>29. 5. 2023</v>
      </c>
      <c r="AN87" s="187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4.85" customHeight="1">
      <c r="A89" s="27"/>
      <c r="B89" s="28"/>
      <c r="C89" s="24" t="s">
        <v>21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 xml:space="preserve"> 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25</v>
      </c>
      <c r="AJ89" s="27"/>
      <c r="AK89" s="27"/>
      <c r="AL89" s="27"/>
      <c r="AM89" s="188" t="str">
        <f>IF(E17="","",E17)</f>
        <v xml:space="preserve"> </v>
      </c>
      <c r="AN89" s="189"/>
      <c r="AO89" s="189"/>
      <c r="AP89" s="189"/>
      <c r="AQ89" s="27"/>
      <c r="AR89" s="28"/>
      <c r="AS89" s="190" t="s">
        <v>49</v>
      </c>
      <c r="AT89" s="191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4.85" customHeight="1">
      <c r="A90" s="27"/>
      <c r="B90" s="28"/>
      <c r="C90" s="24" t="s">
        <v>24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27</v>
      </c>
      <c r="AJ90" s="27"/>
      <c r="AK90" s="27"/>
      <c r="AL90" s="27"/>
      <c r="AM90" s="188" t="str">
        <f>IF(E20="","",E20)</f>
        <v xml:space="preserve"> </v>
      </c>
      <c r="AN90" s="189"/>
      <c r="AO90" s="189"/>
      <c r="AP90" s="189"/>
      <c r="AQ90" s="27"/>
      <c r="AR90" s="28"/>
      <c r="AS90" s="192"/>
      <c r="AT90" s="193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92"/>
      <c r="AT91" s="193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180" t="s">
        <v>50</v>
      </c>
      <c r="D92" s="181"/>
      <c r="E92" s="181"/>
      <c r="F92" s="181"/>
      <c r="G92" s="181"/>
      <c r="H92" s="55"/>
      <c r="I92" s="182" t="s">
        <v>51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52</v>
      </c>
      <c r="AH92" s="181"/>
      <c r="AI92" s="181"/>
      <c r="AJ92" s="181"/>
      <c r="AK92" s="181"/>
      <c r="AL92" s="181"/>
      <c r="AM92" s="181"/>
      <c r="AN92" s="182" t="s">
        <v>53</v>
      </c>
      <c r="AO92" s="181"/>
      <c r="AP92" s="184"/>
      <c r="AQ92" s="56" t="s">
        <v>54</v>
      </c>
      <c r="AR92" s="28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7"/>
    </row>
    <row r="93" spans="1:57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5" customHeight="1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4">
        <f>ROUND(AG95,2)</f>
        <v>0</v>
      </c>
      <c r="AH94" s="204"/>
      <c r="AI94" s="204"/>
      <c r="AJ94" s="204"/>
      <c r="AK94" s="204"/>
      <c r="AL94" s="204"/>
      <c r="AM94" s="204"/>
      <c r="AN94" s="205">
        <f>SUM(AG94,AT94)</f>
        <v>0</v>
      </c>
      <c r="AO94" s="205"/>
      <c r="AP94" s="205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 t="e">
        <f>ROUND(AU95,5)</f>
        <v>#REF!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68</v>
      </c>
      <c r="BT94" s="72" t="s">
        <v>69</v>
      </c>
      <c r="BV94" s="72" t="s">
        <v>70</v>
      </c>
      <c r="BW94" s="72" t="s">
        <v>4</v>
      </c>
      <c r="BX94" s="72" t="s">
        <v>71</v>
      </c>
      <c r="CL94" s="72" t="s">
        <v>1</v>
      </c>
    </row>
    <row r="95" spans="1:90" s="7" customFormat="1" ht="39.4" customHeight="1">
      <c r="A95" s="73" t="s">
        <v>72</v>
      </c>
      <c r="B95" s="74"/>
      <c r="C95" s="75"/>
      <c r="D95" s="203" t="s">
        <v>13</v>
      </c>
      <c r="E95" s="203"/>
      <c r="F95" s="203"/>
      <c r="G95" s="203"/>
      <c r="H95" s="203"/>
      <c r="I95" s="76"/>
      <c r="J95" s="203" t="str">
        <f>L85</f>
        <v>Oprava stávajících prostor na oddělení neurologie 8. NP v areálu Krajské zdravotní, a.s. - Nemocnice Most, o. z.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'2023013A - Oprava stávají...'!J28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77" t="s">
        <v>73</v>
      </c>
      <c r="AR95" s="74"/>
      <c r="AS95" s="78">
        <v>0</v>
      </c>
      <c r="AT95" s="79">
        <f>ROUND(SUM(AV95:AW95),2)</f>
        <v>0</v>
      </c>
      <c r="AU95" s="80" t="e">
        <f>'2023013A - Oprava stávají...'!P124</f>
        <v>#REF!</v>
      </c>
      <c r="AV95" s="79">
        <f>'2023013A - Oprava stávají...'!J31</f>
        <v>0</v>
      </c>
      <c r="AW95" s="79">
        <f>'2023013A - Oprava stávají...'!J32</f>
        <v>0</v>
      </c>
      <c r="AX95" s="79">
        <f>'2023013A - Oprava stávají...'!J33</f>
        <v>0</v>
      </c>
      <c r="AY95" s="79">
        <f>'2023013A - Oprava stávají...'!J34</f>
        <v>0</v>
      </c>
      <c r="AZ95" s="79">
        <f>'2023013A - Oprava stávají...'!F31</f>
        <v>0</v>
      </c>
      <c r="BA95" s="79">
        <f>'2023013A - Oprava stávají...'!F32</f>
        <v>0</v>
      </c>
      <c r="BB95" s="79">
        <f>'2023013A - Oprava stávají...'!F33</f>
        <v>0</v>
      </c>
      <c r="BC95" s="79">
        <f>'2023013A - Oprava stávají...'!F34</f>
        <v>0</v>
      </c>
      <c r="BD95" s="81">
        <f>'2023013A - Oprava stávají...'!F35</f>
        <v>0</v>
      </c>
      <c r="BT95" s="82" t="s">
        <v>74</v>
      </c>
      <c r="BU95" s="82" t="s">
        <v>75</v>
      </c>
      <c r="BV95" s="82" t="s">
        <v>70</v>
      </c>
      <c r="BW95" s="82" t="s">
        <v>4</v>
      </c>
      <c r="BX95" s="82" t="s">
        <v>71</v>
      </c>
      <c r="CL95" s="82" t="s">
        <v>1</v>
      </c>
    </row>
    <row r="96" spans="1:57" s="2" customFormat="1" ht="30" customHeight="1">
      <c r="A96" s="27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8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6.95" customHeight="1">
      <c r="A97" s="27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8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023013A - Oprava stávaj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9"/>
  <sheetViews>
    <sheetView showGridLines="0" workbookViewId="0" topLeftCell="A1">
      <selection activeCell="H11" sqref="H11"/>
    </sheetView>
  </sheetViews>
  <sheetFormatPr defaultColWidth="9.140625" defaultRowHeight="12"/>
  <cols>
    <col min="1" max="1" width="8.140625" style="1" customWidth="1"/>
    <col min="2" max="2" width="1.1484375" style="1" customWidth="1"/>
    <col min="3" max="3" width="4.140625" style="1" customWidth="1"/>
    <col min="4" max="4" width="4.28125" style="1" customWidth="1"/>
    <col min="5" max="5" width="16.8515625" style="1" customWidth="1"/>
    <col min="6" max="6" width="49.8515625" style="1" customWidth="1"/>
    <col min="7" max="7" width="7.28125" style="1" customWidth="1"/>
    <col min="8" max="8" width="13.7109375" style="1" customWidth="1"/>
    <col min="9" max="9" width="15.421875" style="1" customWidth="1"/>
    <col min="10" max="10" width="21.8515625" style="1" customWidth="1"/>
    <col min="11" max="11" width="21.8515625" style="1" hidden="1" customWidth="1"/>
    <col min="12" max="12" width="9.140625" style="1" customWidth="1"/>
    <col min="13" max="13" width="10.421875" style="1" hidden="1" customWidth="1"/>
    <col min="14" max="14" width="9.140625" style="1" hidden="1" customWidth="1"/>
    <col min="15" max="20" width="13.8515625" style="1" hidden="1" customWidth="1"/>
    <col min="21" max="21" width="16.00390625" style="1" hidden="1" customWidth="1"/>
    <col min="22" max="22" width="12.140625" style="1" customWidth="1"/>
    <col min="23" max="23" width="16.00390625" style="1" customWidth="1"/>
    <col min="24" max="24" width="12.140625" style="1" customWidth="1"/>
    <col min="25" max="25" width="14.7109375" style="1" customWidth="1"/>
    <col min="26" max="26" width="10.8515625" style="1" customWidth="1"/>
    <col min="27" max="27" width="14.7109375" style="1" customWidth="1"/>
    <col min="28" max="28" width="16.00390625" style="1" customWidth="1"/>
    <col min="29" max="29" width="10.8515625" style="1" customWidth="1"/>
    <col min="30" max="30" width="14.7109375" style="1" customWidth="1"/>
    <col min="31" max="31" width="16.00390625" style="1" customWidth="1"/>
    <col min="44" max="65" width="9.140625" style="1" hidden="1" customWidth="1"/>
  </cols>
  <sheetData>
    <row r="1" ht="12">
      <c r="A1" s="83"/>
    </row>
    <row r="2" spans="12:46" s="1" customFormat="1" ht="36.95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5" t="s">
        <v>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76</v>
      </c>
    </row>
    <row r="4" spans="2:46" s="1" customFormat="1" ht="24.95" customHeight="1">
      <c r="B4" s="18"/>
      <c r="D4" s="19" t="s">
        <v>77</v>
      </c>
      <c r="L4" s="18"/>
      <c r="M4" s="84" t="s">
        <v>10</v>
      </c>
      <c r="AT4" s="15" t="s">
        <v>3</v>
      </c>
    </row>
    <row r="5" spans="2:12" s="1" customFormat="1" ht="6.95" customHeight="1">
      <c r="B5" s="18"/>
      <c r="L5" s="18"/>
    </row>
    <row r="6" spans="1:31" s="2" customFormat="1" ht="12" customHeight="1">
      <c r="A6" s="27"/>
      <c r="B6" s="28"/>
      <c r="C6" s="27"/>
      <c r="D6" s="24" t="s">
        <v>14</v>
      </c>
      <c r="E6" s="27"/>
      <c r="F6" s="27"/>
      <c r="G6" s="27"/>
      <c r="H6" s="27"/>
      <c r="I6" s="27"/>
      <c r="J6" s="27"/>
      <c r="K6" s="27"/>
      <c r="L6" s="3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s="2" customFormat="1" ht="29.45" customHeight="1">
      <c r="A7" s="27"/>
      <c r="B7" s="28"/>
      <c r="C7" s="27"/>
      <c r="D7" s="27"/>
      <c r="E7" s="185" t="s">
        <v>345</v>
      </c>
      <c r="F7" s="212"/>
      <c r="G7" s="212"/>
      <c r="H7" s="212"/>
      <c r="I7" s="27"/>
      <c r="J7" s="27"/>
      <c r="K7" s="27"/>
      <c r="L7" s="3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2" customFormat="1" ht="12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2" customHeight="1">
      <c r="A9" s="27"/>
      <c r="B9" s="28"/>
      <c r="C9" s="27"/>
      <c r="D9" s="24" t="s">
        <v>15</v>
      </c>
      <c r="E9" s="27"/>
      <c r="F9" s="22" t="s">
        <v>1</v>
      </c>
      <c r="G9" s="27"/>
      <c r="H9" s="27"/>
      <c r="I9" s="24" t="s">
        <v>16</v>
      </c>
      <c r="J9" s="22" t="s">
        <v>1</v>
      </c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 customHeight="1">
      <c r="A10" s="27"/>
      <c r="B10" s="28"/>
      <c r="C10" s="27"/>
      <c r="D10" s="24" t="s">
        <v>17</v>
      </c>
      <c r="E10" s="27"/>
      <c r="F10" s="22" t="s">
        <v>18</v>
      </c>
      <c r="G10" s="27"/>
      <c r="H10" s="27"/>
      <c r="I10" s="24" t="s">
        <v>19</v>
      </c>
      <c r="J10" s="50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0.9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21</v>
      </c>
      <c r="E12" s="27"/>
      <c r="F12" s="27"/>
      <c r="G12" s="27"/>
      <c r="H12" s="27"/>
      <c r="I12" s="24" t="s">
        <v>22</v>
      </c>
      <c r="J12" s="22" t="str">
        <f>IF('Rekapitulace stavby'!AN10="","",'Rekapitulace stavby'!AN10)</f>
        <v/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8" customHeight="1">
      <c r="A13" s="27"/>
      <c r="B13" s="28"/>
      <c r="C13" s="27"/>
      <c r="D13" s="27"/>
      <c r="E13" s="22" t="str">
        <f>IF('Rekapitulace stavby'!E11="","",'Rekapitulace stavby'!E11)</f>
        <v xml:space="preserve"> </v>
      </c>
      <c r="F13" s="27"/>
      <c r="G13" s="27"/>
      <c r="H13" s="27"/>
      <c r="I13" s="24" t="s">
        <v>23</v>
      </c>
      <c r="J13" s="22" t="str">
        <f>IF('Rekapitulace stavby'!AN11="","",'Rekapitulace stavby'!AN11)</f>
        <v/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6.9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4" t="s">
        <v>24</v>
      </c>
      <c r="E15" s="27"/>
      <c r="F15" s="27"/>
      <c r="G15" s="27"/>
      <c r="H15" s="27"/>
      <c r="I15" s="24" t="s">
        <v>22</v>
      </c>
      <c r="J15" s="22" t="str">
        <f>'Rekapitulace stavby'!AN13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8" customHeight="1">
      <c r="A16" s="27"/>
      <c r="B16" s="28"/>
      <c r="C16" s="27"/>
      <c r="D16" s="27"/>
      <c r="E16" s="206" t="str">
        <f>'Rekapitulace stavby'!E14</f>
        <v xml:space="preserve"> </v>
      </c>
      <c r="F16" s="206"/>
      <c r="G16" s="206"/>
      <c r="H16" s="206"/>
      <c r="I16" s="24" t="s">
        <v>23</v>
      </c>
      <c r="J16" s="22" t="str">
        <f>'Rekapitulace stavby'!AN14</f>
        <v/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6.95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25</v>
      </c>
      <c r="E18" s="27"/>
      <c r="F18" s="27"/>
      <c r="G18" s="27"/>
      <c r="H18" s="27"/>
      <c r="I18" s="24" t="s">
        <v>22</v>
      </c>
      <c r="J18" s="22" t="str">
        <f>IF('Rekapitulace stavby'!AN16="","",'Rekapitulace stavby'!AN16)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2" t="str">
        <f>IF('Rekapitulace stavby'!E17="","",'Rekapitulace stavby'!E17)</f>
        <v xml:space="preserve"> </v>
      </c>
      <c r="F19" s="27"/>
      <c r="G19" s="27"/>
      <c r="H19" s="27"/>
      <c r="I19" s="24" t="s">
        <v>23</v>
      </c>
      <c r="J19" s="22" t="str">
        <f>IF('Rekapitulace stavby'!AN17="","",'Rekapitulace stavby'!AN17)</f>
        <v/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27</v>
      </c>
      <c r="E21" s="27"/>
      <c r="F21" s="27"/>
      <c r="G21" s="27"/>
      <c r="H21" s="27"/>
      <c r="I21" s="24" t="s">
        <v>22</v>
      </c>
      <c r="J21" s="22" t="str">
        <f>IF('Rekapitulace stavby'!AN19="","",'Rekapitulace stavby'!AN19)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2" t="str">
        <f>IF('Rekapitulace stavby'!E20="","",'Rekapitulace stavby'!E20)</f>
        <v xml:space="preserve"> </v>
      </c>
      <c r="F22" s="27"/>
      <c r="G22" s="27"/>
      <c r="H22" s="27"/>
      <c r="I22" s="24" t="s">
        <v>23</v>
      </c>
      <c r="J22" s="22" t="str">
        <f>IF('Rekapitulace stavby'!AN20="","",'Rekapitulace stavby'!AN20)</f>
        <v/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28</v>
      </c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8" customFormat="1" ht="15.75" customHeight="1">
      <c r="A25" s="85"/>
      <c r="B25" s="86"/>
      <c r="C25" s="85"/>
      <c r="D25" s="85"/>
      <c r="E25" s="208" t="s">
        <v>1</v>
      </c>
      <c r="F25" s="208"/>
      <c r="G25" s="208"/>
      <c r="H25" s="208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5" customHeight="1">
      <c r="A27" s="27"/>
      <c r="B27" s="28"/>
      <c r="C27" s="27"/>
      <c r="D27" s="61"/>
      <c r="E27" s="61"/>
      <c r="F27" s="61"/>
      <c r="G27" s="61"/>
      <c r="H27" s="61"/>
      <c r="I27" s="61"/>
      <c r="J27" s="61"/>
      <c r="K27" s="61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25.35" customHeight="1">
      <c r="A28" s="27"/>
      <c r="B28" s="28"/>
      <c r="C28" s="27"/>
      <c r="D28" s="88" t="s">
        <v>29</v>
      </c>
      <c r="E28" s="27"/>
      <c r="F28" s="27"/>
      <c r="G28" s="27"/>
      <c r="H28" s="27"/>
      <c r="I28" s="27"/>
      <c r="J28" s="66">
        <f>ROUND(J124,2)</f>
        <v>0</v>
      </c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4.45" customHeight="1">
      <c r="A30" s="27"/>
      <c r="B30" s="28"/>
      <c r="C30" s="27"/>
      <c r="D30" s="27"/>
      <c r="E30" s="27"/>
      <c r="F30" s="31" t="s">
        <v>31</v>
      </c>
      <c r="G30" s="27"/>
      <c r="H30" s="27"/>
      <c r="I30" s="31" t="s">
        <v>30</v>
      </c>
      <c r="J30" s="31" t="s">
        <v>32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14.45" customHeight="1">
      <c r="A31" s="27"/>
      <c r="B31" s="28"/>
      <c r="C31" s="27"/>
      <c r="D31" s="89" t="s">
        <v>33</v>
      </c>
      <c r="E31" s="24" t="s">
        <v>34</v>
      </c>
      <c r="F31" s="90">
        <f>ROUND((SUM(BE124:BE208)),2)</f>
        <v>0</v>
      </c>
      <c r="G31" s="27"/>
      <c r="H31" s="27"/>
      <c r="I31" s="91">
        <v>0.21</v>
      </c>
      <c r="J31" s="90">
        <f>ROUND(((SUM(BE124:BE208))*I31),2)</f>
        <v>0</v>
      </c>
      <c r="K31" s="27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4" t="s">
        <v>35</v>
      </c>
      <c r="F32" s="90">
        <f>ROUND((SUM(BF124:BF208)),2)</f>
        <v>0</v>
      </c>
      <c r="G32" s="27"/>
      <c r="H32" s="27"/>
      <c r="I32" s="91">
        <v>0.15</v>
      </c>
      <c r="J32" s="90">
        <f>ROUND(((SUM(BF124:BF208))*I32),2)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 hidden="1">
      <c r="A33" s="27"/>
      <c r="B33" s="28"/>
      <c r="C33" s="27"/>
      <c r="D33" s="27"/>
      <c r="E33" s="24" t="s">
        <v>36</v>
      </c>
      <c r="F33" s="90">
        <f>ROUND((SUM(BG124:BG208)),2)</f>
        <v>0</v>
      </c>
      <c r="G33" s="27"/>
      <c r="H33" s="27"/>
      <c r="I33" s="91">
        <v>0.21</v>
      </c>
      <c r="J33" s="90">
        <f>0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 hidden="1">
      <c r="A34" s="27"/>
      <c r="B34" s="28"/>
      <c r="C34" s="27"/>
      <c r="D34" s="27"/>
      <c r="E34" s="24" t="s">
        <v>37</v>
      </c>
      <c r="F34" s="90">
        <f>ROUND((SUM(BH124:BH208)),2)</f>
        <v>0</v>
      </c>
      <c r="G34" s="27"/>
      <c r="H34" s="27"/>
      <c r="I34" s="91">
        <v>0.15</v>
      </c>
      <c r="J34" s="90">
        <f>0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38</v>
      </c>
      <c r="F35" s="90">
        <f>ROUND((SUM(BI124:BI208)),2)</f>
        <v>0</v>
      </c>
      <c r="G35" s="27"/>
      <c r="H35" s="27"/>
      <c r="I35" s="91">
        <v>0</v>
      </c>
      <c r="J35" s="90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25.35" customHeight="1">
      <c r="A37" s="27"/>
      <c r="B37" s="28"/>
      <c r="C37" s="92"/>
      <c r="D37" s="93" t="s">
        <v>39</v>
      </c>
      <c r="E37" s="55"/>
      <c r="F37" s="55"/>
      <c r="G37" s="94" t="s">
        <v>40</v>
      </c>
      <c r="H37" s="95" t="s">
        <v>41</v>
      </c>
      <c r="I37" s="55"/>
      <c r="J37" s="96">
        <f>SUM(J28:J35)</f>
        <v>0</v>
      </c>
      <c r="K37" s="9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12" s="1" customFormat="1" ht="14.45" customHeight="1">
      <c r="B39" s="18"/>
      <c r="L39" s="18"/>
    </row>
    <row r="40" spans="2:12" s="1" customFormat="1" ht="14.45" customHeight="1">
      <c r="B40" s="18"/>
      <c r="L40" s="18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27"/>
      <c r="B61" s="28"/>
      <c r="C61" s="27"/>
      <c r="D61" s="40" t="s">
        <v>44</v>
      </c>
      <c r="E61" s="30"/>
      <c r="F61" s="98" t="s">
        <v>45</v>
      </c>
      <c r="G61" s="40" t="s">
        <v>44</v>
      </c>
      <c r="H61" s="30"/>
      <c r="I61" s="30"/>
      <c r="J61" s="99" t="s">
        <v>45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27"/>
      <c r="B65" s="28"/>
      <c r="C65" s="27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27"/>
      <c r="B76" s="28"/>
      <c r="C76" s="27"/>
      <c r="D76" s="40" t="s">
        <v>44</v>
      </c>
      <c r="E76" s="30"/>
      <c r="F76" s="98" t="s">
        <v>45</v>
      </c>
      <c r="G76" s="40" t="s">
        <v>44</v>
      </c>
      <c r="H76" s="30"/>
      <c r="I76" s="30"/>
      <c r="J76" s="99" t="s">
        <v>45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9" t="s">
        <v>78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29.45" customHeight="1">
      <c r="A85" s="27"/>
      <c r="B85" s="28"/>
      <c r="C85" s="27"/>
      <c r="D85" s="27"/>
      <c r="E85" s="185" t="str">
        <f>E7</f>
        <v>Oprava stávajících prostor na oddělení neurologie 8. NP v areálu Krajské zdravotní, a.s. - Nemocnice Most, o. z.</v>
      </c>
      <c r="F85" s="212"/>
      <c r="G85" s="212"/>
      <c r="H85" s="212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2" customHeight="1">
      <c r="A87" s="27"/>
      <c r="B87" s="28"/>
      <c r="C87" s="24" t="s">
        <v>17</v>
      </c>
      <c r="D87" s="27"/>
      <c r="E87" s="27"/>
      <c r="F87" s="22" t="str">
        <f>F10</f>
        <v xml:space="preserve"> </v>
      </c>
      <c r="G87" s="27"/>
      <c r="H87" s="27"/>
      <c r="I87" s="24" t="s">
        <v>19</v>
      </c>
      <c r="J87" s="50" t="str">
        <f>IF(J10="","",J10)</f>
        <v/>
      </c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4.85" customHeight="1">
      <c r="A89" s="27"/>
      <c r="B89" s="28"/>
      <c r="C89" s="24" t="s">
        <v>21</v>
      </c>
      <c r="D89" s="27"/>
      <c r="E89" s="27"/>
      <c r="F89" s="22" t="str">
        <f>E13</f>
        <v xml:space="preserve"> </v>
      </c>
      <c r="G89" s="27"/>
      <c r="H89" s="27"/>
      <c r="I89" s="24" t="s">
        <v>25</v>
      </c>
      <c r="J89" s="25" t="str">
        <f>E19</f>
        <v xml:space="preserve"> 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14.85" customHeight="1">
      <c r="A90" s="27"/>
      <c r="B90" s="28"/>
      <c r="C90" s="24" t="s">
        <v>24</v>
      </c>
      <c r="D90" s="27"/>
      <c r="E90" s="27"/>
      <c r="F90" s="22" t="str">
        <f>IF(E16="","",E16)</f>
        <v xml:space="preserve"> </v>
      </c>
      <c r="G90" s="27"/>
      <c r="H90" s="27"/>
      <c r="I90" s="24" t="s">
        <v>27</v>
      </c>
      <c r="J90" s="25" t="str">
        <f>E22</f>
        <v xml:space="preserve"> </v>
      </c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0.3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29.25" customHeight="1">
      <c r="A92" s="27"/>
      <c r="B92" s="28"/>
      <c r="C92" s="100" t="s">
        <v>79</v>
      </c>
      <c r="D92" s="92"/>
      <c r="E92" s="92"/>
      <c r="F92" s="92"/>
      <c r="G92" s="92"/>
      <c r="H92" s="92"/>
      <c r="I92" s="92"/>
      <c r="J92" s="101" t="s">
        <v>80</v>
      </c>
      <c r="K92" s="92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2.9" customHeight="1">
      <c r="A94" s="27"/>
      <c r="B94" s="28"/>
      <c r="C94" s="102" t="s">
        <v>81</v>
      </c>
      <c r="D94" s="27"/>
      <c r="E94" s="27"/>
      <c r="F94" s="27"/>
      <c r="G94" s="27"/>
      <c r="H94" s="27"/>
      <c r="I94" s="27"/>
      <c r="J94" s="66">
        <f>J124</f>
        <v>0</v>
      </c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U94" s="15" t="s">
        <v>82</v>
      </c>
    </row>
    <row r="95" spans="2:12" s="9" customFormat="1" ht="24.95" customHeight="1">
      <c r="B95" s="103"/>
      <c r="D95" s="104" t="s">
        <v>83</v>
      </c>
      <c r="E95" s="105"/>
      <c r="F95" s="105"/>
      <c r="G95" s="105"/>
      <c r="H95" s="105"/>
      <c r="I95" s="105"/>
      <c r="J95" s="106">
        <f>J125</f>
        <v>0</v>
      </c>
      <c r="L95" s="103"/>
    </row>
    <row r="96" spans="2:12" s="10" customFormat="1" ht="19.9" customHeight="1">
      <c r="B96" s="107"/>
      <c r="D96" s="108" t="s">
        <v>84</v>
      </c>
      <c r="E96" s="109"/>
      <c r="F96" s="109"/>
      <c r="G96" s="109"/>
      <c r="H96" s="109"/>
      <c r="I96" s="109"/>
      <c r="J96" s="110">
        <f>J126</f>
        <v>0</v>
      </c>
      <c r="L96" s="107"/>
    </row>
    <row r="97" spans="2:12" s="10" customFormat="1" ht="19.9" customHeight="1">
      <c r="B97" s="107"/>
      <c r="D97" s="108" t="s">
        <v>85</v>
      </c>
      <c r="E97" s="109"/>
      <c r="F97" s="109"/>
      <c r="G97" s="109"/>
      <c r="H97" s="109"/>
      <c r="I97" s="109"/>
      <c r="J97" s="110">
        <f>J129</f>
        <v>0</v>
      </c>
      <c r="L97" s="107"/>
    </row>
    <row r="98" spans="2:12" s="10" customFormat="1" ht="19.9" customHeight="1">
      <c r="B98" s="107"/>
      <c r="D98" s="108" t="s">
        <v>86</v>
      </c>
      <c r="E98" s="109"/>
      <c r="F98" s="109"/>
      <c r="G98" s="109"/>
      <c r="H98" s="109"/>
      <c r="I98" s="109"/>
      <c r="J98" s="110">
        <f>J141</f>
        <v>0</v>
      </c>
      <c r="L98" s="107"/>
    </row>
    <row r="99" spans="2:12" s="10" customFormat="1" ht="19.9" customHeight="1">
      <c r="B99" s="107"/>
      <c r="D99" s="108" t="s">
        <v>87</v>
      </c>
      <c r="E99" s="109"/>
      <c r="F99" s="109"/>
      <c r="G99" s="109"/>
      <c r="H99" s="109"/>
      <c r="I99" s="109"/>
      <c r="J99" s="110">
        <f>J152</f>
        <v>0</v>
      </c>
      <c r="L99" s="107"/>
    </row>
    <row r="100" spans="2:12" s="9" customFormat="1" ht="24.95" customHeight="1">
      <c r="B100" s="103"/>
      <c r="D100" s="104" t="s">
        <v>88</v>
      </c>
      <c r="E100" s="105"/>
      <c r="F100" s="105"/>
      <c r="G100" s="105"/>
      <c r="H100" s="105"/>
      <c r="I100" s="105"/>
      <c r="J100" s="106">
        <f>J158</f>
        <v>0</v>
      </c>
      <c r="L100" s="103"/>
    </row>
    <row r="101" spans="2:12" s="10" customFormat="1" ht="19.9" customHeight="1">
      <c r="B101" s="107"/>
      <c r="D101" s="108" t="s">
        <v>89</v>
      </c>
      <c r="E101" s="109"/>
      <c r="F101" s="109"/>
      <c r="G101" s="109"/>
      <c r="H101" s="109"/>
      <c r="I101" s="109"/>
      <c r="J101" s="110">
        <f>J159</f>
        <v>0</v>
      </c>
      <c r="L101" s="107"/>
    </row>
    <row r="102" spans="2:12" s="10" customFormat="1" ht="19.9" customHeight="1">
      <c r="B102" s="107"/>
      <c r="D102" s="108" t="s">
        <v>90</v>
      </c>
      <c r="E102" s="109"/>
      <c r="F102" s="109"/>
      <c r="G102" s="109"/>
      <c r="H102" s="109"/>
      <c r="I102" s="109"/>
      <c r="J102" s="110">
        <f>J167</f>
        <v>0</v>
      </c>
      <c r="L102" s="107"/>
    </row>
    <row r="103" spans="2:12" s="10" customFormat="1" ht="19.9" customHeight="1">
      <c r="B103" s="107"/>
      <c r="D103" s="108" t="s">
        <v>91</v>
      </c>
      <c r="E103" s="109"/>
      <c r="F103" s="109"/>
      <c r="G103" s="109"/>
      <c r="H103" s="109"/>
      <c r="I103" s="109"/>
      <c r="J103" s="110">
        <f>J177</f>
        <v>0</v>
      </c>
      <c r="L103" s="107"/>
    </row>
    <row r="104" spans="2:12" s="10" customFormat="1" ht="19.9" customHeight="1">
      <c r="B104" s="107"/>
      <c r="D104" s="108" t="s">
        <v>92</v>
      </c>
      <c r="E104" s="109"/>
      <c r="F104" s="109"/>
      <c r="G104" s="109"/>
      <c r="H104" s="109"/>
      <c r="I104" s="109"/>
      <c r="J104" s="110">
        <f>J185</f>
        <v>0</v>
      </c>
      <c r="L104" s="107"/>
    </row>
    <row r="105" spans="2:12" s="10" customFormat="1" ht="19.9" customHeight="1">
      <c r="B105" s="107"/>
      <c r="D105" s="108" t="s">
        <v>93</v>
      </c>
      <c r="E105" s="109"/>
      <c r="F105" s="109"/>
      <c r="G105" s="109"/>
      <c r="H105" s="109"/>
      <c r="I105" s="109"/>
      <c r="J105" s="110">
        <f>J199</f>
        <v>0</v>
      </c>
      <c r="L105" s="107"/>
    </row>
    <row r="106" spans="2:12" s="10" customFormat="1" ht="19.9" customHeight="1">
      <c r="B106" s="107"/>
      <c r="D106" s="108" t="s">
        <v>94</v>
      </c>
      <c r="E106" s="109"/>
      <c r="F106" s="109"/>
      <c r="G106" s="109"/>
      <c r="H106" s="109"/>
      <c r="I106" s="109"/>
      <c r="J106" s="110">
        <f>J204</f>
        <v>0</v>
      </c>
      <c r="L106" s="107"/>
    </row>
    <row r="107" spans="1:31" s="2" customFormat="1" ht="21.7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6.95" customHeight="1">
      <c r="A108" s="27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12" spans="1:31" s="2" customFormat="1" ht="6.95" customHeight="1">
      <c r="A112" s="27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24.95" customHeight="1">
      <c r="A113" s="27"/>
      <c r="B113" s="28"/>
      <c r="C113" s="19" t="s">
        <v>95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6.9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2" customHeight="1">
      <c r="A115" s="27"/>
      <c r="B115" s="28"/>
      <c r="C115" s="24" t="s">
        <v>14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29.45" customHeight="1">
      <c r="A116" s="27"/>
      <c r="B116" s="28"/>
      <c r="C116" s="27"/>
      <c r="D116" s="27"/>
      <c r="E116" s="185" t="str">
        <f>E7</f>
        <v>Oprava stávajících prostor na oddělení neurologie 8. NP v areálu Krajské zdravotní, a.s. - Nemocnice Most, o. z.</v>
      </c>
      <c r="F116" s="212"/>
      <c r="G116" s="212"/>
      <c r="H116" s="212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2" customHeight="1">
      <c r="A118" s="27"/>
      <c r="B118" s="28"/>
      <c r="C118" s="24" t="s">
        <v>17</v>
      </c>
      <c r="D118" s="27"/>
      <c r="E118" s="27"/>
      <c r="F118" s="22" t="str">
        <f>F10</f>
        <v xml:space="preserve"> </v>
      </c>
      <c r="G118" s="27"/>
      <c r="H118" s="27"/>
      <c r="I118" s="24" t="s">
        <v>19</v>
      </c>
      <c r="J118" s="50" t="str">
        <f>IF(J10="","",J10)</f>
        <v/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4.85" customHeight="1">
      <c r="A120" s="27"/>
      <c r="B120" s="28"/>
      <c r="C120" s="24" t="s">
        <v>21</v>
      </c>
      <c r="D120" s="27"/>
      <c r="E120" s="27"/>
      <c r="F120" s="22" t="str">
        <f>E13</f>
        <v xml:space="preserve"> </v>
      </c>
      <c r="G120" s="27"/>
      <c r="H120" s="27"/>
      <c r="I120" s="24" t="s">
        <v>25</v>
      </c>
      <c r="J120" s="25" t="str">
        <f>E19</f>
        <v xml:space="preserve"> 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4.85" customHeight="1">
      <c r="A121" s="27"/>
      <c r="B121" s="28"/>
      <c r="C121" s="24" t="s">
        <v>24</v>
      </c>
      <c r="D121" s="27"/>
      <c r="E121" s="27"/>
      <c r="F121" s="22" t="str">
        <f>IF(E16="","",E16)</f>
        <v xml:space="preserve"> </v>
      </c>
      <c r="G121" s="27"/>
      <c r="H121" s="27"/>
      <c r="I121" s="24" t="s">
        <v>27</v>
      </c>
      <c r="J121" s="25" t="str">
        <f>E22</f>
        <v xml:space="preserve"> 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0.3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1" customFormat="1" ht="29.25" customHeight="1">
      <c r="A123" s="111"/>
      <c r="B123" s="112"/>
      <c r="C123" s="113" t="s">
        <v>96</v>
      </c>
      <c r="D123" s="114" t="s">
        <v>54</v>
      </c>
      <c r="E123" s="114" t="s">
        <v>50</v>
      </c>
      <c r="F123" s="114" t="s">
        <v>51</v>
      </c>
      <c r="G123" s="114" t="s">
        <v>97</v>
      </c>
      <c r="H123" s="114" t="s">
        <v>98</v>
      </c>
      <c r="I123" s="114" t="s">
        <v>99</v>
      </c>
      <c r="J123" s="115" t="s">
        <v>80</v>
      </c>
      <c r="K123" s="116" t="s">
        <v>100</v>
      </c>
      <c r="L123" s="117"/>
      <c r="M123" s="57" t="s">
        <v>1</v>
      </c>
      <c r="N123" s="58" t="s">
        <v>33</v>
      </c>
      <c r="O123" s="58" t="s">
        <v>101</v>
      </c>
      <c r="P123" s="58" t="s">
        <v>102</v>
      </c>
      <c r="Q123" s="58" t="s">
        <v>103</v>
      </c>
      <c r="R123" s="58" t="s">
        <v>104</v>
      </c>
      <c r="S123" s="58" t="s">
        <v>105</v>
      </c>
      <c r="T123" s="59" t="s">
        <v>106</v>
      </c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</row>
    <row r="124" spans="1:63" s="2" customFormat="1" ht="22.9" customHeight="1">
      <c r="A124" s="27"/>
      <c r="B124" s="28"/>
      <c r="C124" s="64" t="s">
        <v>107</v>
      </c>
      <c r="D124" s="27"/>
      <c r="E124" s="27"/>
      <c r="F124" s="27"/>
      <c r="G124" s="27"/>
      <c r="H124" s="27"/>
      <c r="I124" s="27"/>
      <c r="J124" s="118">
        <f>J125+J158</f>
        <v>0</v>
      </c>
      <c r="K124" s="27"/>
      <c r="L124" s="28"/>
      <c r="M124" s="60"/>
      <c r="N124" s="51"/>
      <c r="O124" s="61"/>
      <c r="P124" s="119" t="e">
        <f>P125+P158</f>
        <v>#REF!</v>
      </c>
      <c r="Q124" s="61"/>
      <c r="R124" s="119" t="e">
        <f>R125+R158</f>
        <v>#REF!</v>
      </c>
      <c r="S124" s="61"/>
      <c r="T124" s="120" t="e">
        <f>T125+T158</f>
        <v>#REF!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5" t="s">
        <v>68</v>
      </c>
      <c r="AU124" s="15" t="s">
        <v>82</v>
      </c>
      <c r="BK124" s="121" t="e">
        <f>BK125+BK158</f>
        <v>#REF!</v>
      </c>
    </row>
    <row r="125" spans="2:63" s="12" customFormat="1" ht="25.9" customHeight="1">
      <c r="B125" s="122"/>
      <c r="D125" s="123" t="s">
        <v>68</v>
      </c>
      <c r="E125" s="124" t="s">
        <v>108</v>
      </c>
      <c r="F125" s="124" t="s">
        <v>109</v>
      </c>
      <c r="J125" s="125">
        <f>BK125</f>
        <v>0</v>
      </c>
      <c r="L125" s="122"/>
      <c r="M125" s="126"/>
      <c r="N125" s="127"/>
      <c r="O125" s="127"/>
      <c r="P125" s="128">
        <f>P126+P129+P141+P152</f>
        <v>844.8730170000001</v>
      </c>
      <c r="Q125" s="127"/>
      <c r="R125" s="128">
        <f>R126+R129+R141+R152</f>
        <v>7.8605576600000004</v>
      </c>
      <c r="S125" s="127"/>
      <c r="T125" s="129">
        <f>T126+T129+T141+T152</f>
        <v>9.250347</v>
      </c>
      <c r="AR125" s="123" t="s">
        <v>74</v>
      </c>
      <c r="AT125" s="130" t="s">
        <v>68</v>
      </c>
      <c r="AU125" s="130" t="s">
        <v>69</v>
      </c>
      <c r="AY125" s="123" t="s">
        <v>110</v>
      </c>
      <c r="BK125" s="131">
        <f>BK126+BK129+BK141+BK152</f>
        <v>0</v>
      </c>
    </row>
    <row r="126" spans="2:63" s="12" customFormat="1" ht="22.9" customHeight="1">
      <c r="B126" s="122"/>
      <c r="D126" s="123" t="s">
        <v>68</v>
      </c>
      <c r="E126" s="132" t="s">
        <v>111</v>
      </c>
      <c r="F126" s="132" t="s">
        <v>112</v>
      </c>
      <c r="J126" s="133">
        <f>BK126</f>
        <v>0</v>
      </c>
      <c r="L126" s="122"/>
      <c r="M126" s="126"/>
      <c r="N126" s="127"/>
      <c r="O126" s="127"/>
      <c r="P126" s="128">
        <f>SUM(P127:P128)</f>
        <v>0.8951600000000002</v>
      </c>
      <c r="Q126" s="127"/>
      <c r="R126" s="128">
        <f>SUM(R127:R128)</f>
        <v>0.1218931</v>
      </c>
      <c r="S126" s="127"/>
      <c r="T126" s="129">
        <f>SUM(T127:T128)</f>
        <v>0</v>
      </c>
      <c r="AR126" s="123" t="s">
        <v>74</v>
      </c>
      <c r="AT126" s="130" t="s">
        <v>68</v>
      </c>
      <c r="AU126" s="130" t="s">
        <v>74</v>
      </c>
      <c r="AY126" s="123" t="s">
        <v>110</v>
      </c>
      <c r="BK126" s="131">
        <f>SUM(BK127:BK128)</f>
        <v>0</v>
      </c>
    </row>
    <row r="127" spans="1:65" s="2" customFormat="1" ht="24.6" customHeight="1">
      <c r="A127" s="27"/>
      <c r="B127" s="134"/>
      <c r="C127" s="135" t="s">
        <v>74</v>
      </c>
      <c r="D127" s="135" t="s">
        <v>113</v>
      </c>
      <c r="E127" s="136" t="s">
        <v>114</v>
      </c>
      <c r="F127" s="137" t="s">
        <v>115</v>
      </c>
      <c r="G127" s="138" t="s">
        <v>116</v>
      </c>
      <c r="H127" s="139">
        <v>1.61</v>
      </c>
      <c r="I127" s="140">
        <v>0</v>
      </c>
      <c r="J127" s="140">
        <f>ROUND(I127*H127,2)</f>
        <v>0</v>
      </c>
      <c r="K127" s="141"/>
      <c r="L127" s="28"/>
      <c r="M127" s="142" t="s">
        <v>1</v>
      </c>
      <c r="N127" s="143" t="s">
        <v>34</v>
      </c>
      <c r="O127" s="144">
        <v>0.556</v>
      </c>
      <c r="P127" s="144">
        <f>O127*H127</f>
        <v>0.8951600000000002</v>
      </c>
      <c r="Q127" s="144">
        <v>0.07571</v>
      </c>
      <c r="R127" s="144">
        <f>Q127*H127</f>
        <v>0.1218931</v>
      </c>
      <c r="S127" s="144">
        <v>0</v>
      </c>
      <c r="T127" s="14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46" t="s">
        <v>117</v>
      </c>
      <c r="AT127" s="146" t="s">
        <v>113</v>
      </c>
      <c r="AU127" s="146" t="s">
        <v>76</v>
      </c>
      <c r="AY127" s="15" t="s">
        <v>110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5" t="s">
        <v>74</v>
      </c>
      <c r="BK127" s="147">
        <f>ROUND(I127*H127,2)</f>
        <v>0</v>
      </c>
      <c r="BL127" s="15" t="s">
        <v>117</v>
      </c>
      <c r="BM127" s="146" t="s">
        <v>118</v>
      </c>
    </row>
    <row r="128" spans="2:51" s="13" customFormat="1" ht="12">
      <c r="B128" s="148"/>
      <c r="D128" s="149" t="s">
        <v>119</v>
      </c>
      <c r="E128" s="150" t="s">
        <v>1</v>
      </c>
      <c r="F128" s="151" t="s">
        <v>120</v>
      </c>
      <c r="H128" s="152">
        <v>1.61</v>
      </c>
      <c r="L128" s="148"/>
      <c r="M128" s="153"/>
      <c r="N128" s="154"/>
      <c r="O128" s="154"/>
      <c r="P128" s="154"/>
      <c r="Q128" s="154"/>
      <c r="R128" s="154"/>
      <c r="S128" s="154"/>
      <c r="T128" s="155"/>
      <c r="AT128" s="150" t="s">
        <v>119</v>
      </c>
      <c r="AU128" s="150" t="s">
        <v>76</v>
      </c>
      <c r="AV128" s="13" t="s">
        <v>76</v>
      </c>
      <c r="AW128" s="13" t="s">
        <v>26</v>
      </c>
      <c r="AX128" s="13" t="s">
        <v>74</v>
      </c>
      <c r="AY128" s="150" t="s">
        <v>110</v>
      </c>
    </row>
    <row r="129" spans="2:63" s="12" customFormat="1" ht="22.9" customHeight="1">
      <c r="B129" s="122"/>
      <c r="D129" s="123" t="s">
        <v>68</v>
      </c>
      <c r="E129" s="132" t="s">
        <v>121</v>
      </c>
      <c r="F129" s="132" t="s">
        <v>122</v>
      </c>
      <c r="J129" s="133">
        <f>BK129</f>
        <v>0</v>
      </c>
      <c r="L129" s="122"/>
      <c r="M129" s="126"/>
      <c r="N129" s="127"/>
      <c r="O129" s="127"/>
      <c r="P129" s="128">
        <f>SUM(P130:P140)</f>
        <v>625.6631600000001</v>
      </c>
      <c r="Q129" s="127"/>
      <c r="R129" s="128">
        <f>SUM(R130:R140)</f>
        <v>7.70379336</v>
      </c>
      <c r="S129" s="127"/>
      <c r="T129" s="129">
        <f>SUM(T130:T140)</f>
        <v>0</v>
      </c>
      <c r="AR129" s="123" t="s">
        <v>74</v>
      </c>
      <c r="AT129" s="130" t="s">
        <v>68</v>
      </c>
      <c r="AU129" s="130" t="s">
        <v>74</v>
      </c>
      <c r="AY129" s="123" t="s">
        <v>110</v>
      </c>
      <c r="BK129" s="131">
        <f>SUM(BK130:BK140)</f>
        <v>0</v>
      </c>
    </row>
    <row r="130" spans="1:65" s="2" customFormat="1" ht="24.6" customHeight="1">
      <c r="A130" s="27"/>
      <c r="B130" s="134"/>
      <c r="C130" s="135" t="s">
        <v>76</v>
      </c>
      <c r="D130" s="135" t="s">
        <v>113</v>
      </c>
      <c r="E130" s="136" t="s">
        <v>123</v>
      </c>
      <c r="F130" s="137" t="s">
        <v>124</v>
      </c>
      <c r="G130" s="138" t="s">
        <v>116</v>
      </c>
      <c r="H130" s="139">
        <v>1212.34</v>
      </c>
      <c r="I130" s="140">
        <v>0</v>
      </c>
      <c r="J130" s="140">
        <f>ROUND(I130*H130,2)</f>
        <v>0</v>
      </c>
      <c r="K130" s="141"/>
      <c r="L130" s="28"/>
      <c r="M130" s="142" t="s">
        <v>1</v>
      </c>
      <c r="N130" s="143" t="s">
        <v>34</v>
      </c>
      <c r="O130" s="144">
        <v>0.104</v>
      </c>
      <c r="P130" s="144">
        <f>O130*H130</f>
        <v>126.08335999999998</v>
      </c>
      <c r="Q130" s="144">
        <v>0.00026</v>
      </c>
      <c r="R130" s="144">
        <f>Q130*H130</f>
        <v>0.31520839999999994</v>
      </c>
      <c r="S130" s="144">
        <v>0</v>
      </c>
      <c r="T130" s="145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46" t="s">
        <v>117</v>
      </c>
      <c r="AT130" s="146" t="s">
        <v>113</v>
      </c>
      <c r="AU130" s="146" t="s">
        <v>76</v>
      </c>
      <c r="AY130" s="15" t="s">
        <v>110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5" t="s">
        <v>74</v>
      </c>
      <c r="BK130" s="147">
        <f>ROUND(I130*H130,2)</f>
        <v>0</v>
      </c>
      <c r="BL130" s="15" t="s">
        <v>117</v>
      </c>
      <c r="BM130" s="146" t="s">
        <v>125</v>
      </c>
    </row>
    <row r="131" spans="2:51" s="13" customFormat="1" ht="12">
      <c r="B131" s="148"/>
      <c r="D131" s="149" t="s">
        <v>119</v>
      </c>
      <c r="E131" s="150" t="s">
        <v>1</v>
      </c>
      <c r="F131" s="151" t="s">
        <v>126</v>
      </c>
      <c r="H131" s="152">
        <v>3.22</v>
      </c>
      <c r="L131" s="148"/>
      <c r="M131" s="153"/>
      <c r="N131" s="154"/>
      <c r="O131" s="154"/>
      <c r="P131" s="154"/>
      <c r="Q131" s="154"/>
      <c r="R131" s="154"/>
      <c r="S131" s="154"/>
      <c r="T131" s="155"/>
      <c r="AT131" s="150" t="s">
        <v>119</v>
      </c>
      <c r="AU131" s="150" t="s">
        <v>76</v>
      </c>
      <c r="AV131" s="13" t="s">
        <v>76</v>
      </c>
      <c r="AW131" s="13" t="s">
        <v>26</v>
      </c>
      <c r="AX131" s="13" t="s">
        <v>74</v>
      </c>
      <c r="AY131" s="150" t="s">
        <v>110</v>
      </c>
    </row>
    <row r="132" spans="1:65" s="2" customFormat="1" ht="24.6" customHeight="1">
      <c r="A132" s="27"/>
      <c r="B132" s="134"/>
      <c r="C132" s="135" t="s">
        <v>111</v>
      </c>
      <c r="D132" s="135" t="s">
        <v>113</v>
      </c>
      <c r="E132" s="136" t="s">
        <v>127</v>
      </c>
      <c r="F132" s="137" t="s">
        <v>128</v>
      </c>
      <c r="G132" s="138" t="s">
        <v>116</v>
      </c>
      <c r="H132" s="139">
        <v>1212.34</v>
      </c>
      <c r="I132" s="140">
        <v>0</v>
      </c>
      <c r="J132" s="140">
        <f>ROUND(I132*H132,2)</f>
        <v>0</v>
      </c>
      <c r="K132" s="141"/>
      <c r="L132" s="28"/>
      <c r="M132" s="142" t="s">
        <v>1</v>
      </c>
      <c r="N132" s="143" t="s">
        <v>34</v>
      </c>
      <c r="O132" s="144">
        <v>0.36</v>
      </c>
      <c r="P132" s="144">
        <f>O132*H132</f>
        <v>436.44239999999996</v>
      </c>
      <c r="Q132" s="144">
        <v>0.00438</v>
      </c>
      <c r="R132" s="144">
        <f>Q132*H132</f>
        <v>5.3100492</v>
      </c>
      <c r="S132" s="144">
        <v>0</v>
      </c>
      <c r="T132" s="145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46" t="s">
        <v>117</v>
      </c>
      <c r="AT132" s="146" t="s">
        <v>113</v>
      </c>
      <c r="AU132" s="146" t="s">
        <v>76</v>
      </c>
      <c r="AY132" s="15" t="s">
        <v>110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5" t="s">
        <v>74</v>
      </c>
      <c r="BK132" s="147">
        <f>ROUND(I132*H132,2)</f>
        <v>0</v>
      </c>
      <c r="BL132" s="15" t="s">
        <v>117</v>
      </c>
      <c r="BM132" s="146" t="s">
        <v>129</v>
      </c>
    </row>
    <row r="133" spans="1:65" s="2" customFormat="1" ht="24.6" customHeight="1">
      <c r="A133" s="27"/>
      <c r="B133" s="134"/>
      <c r="C133" s="135" t="s">
        <v>117</v>
      </c>
      <c r="D133" s="135" t="s">
        <v>113</v>
      </c>
      <c r="E133" s="136" t="s">
        <v>130</v>
      </c>
      <c r="F133" s="137" t="s">
        <v>131</v>
      </c>
      <c r="G133" s="138" t="s">
        <v>116</v>
      </c>
      <c r="H133" s="139">
        <v>3.22</v>
      </c>
      <c r="I133" s="140">
        <v>0</v>
      </c>
      <c r="J133" s="140">
        <f>ROUND(I133*H133,2)</f>
        <v>0</v>
      </c>
      <c r="K133" s="141"/>
      <c r="L133" s="28"/>
      <c r="M133" s="142" t="s">
        <v>1</v>
      </c>
      <c r="N133" s="143" t="s">
        <v>34</v>
      </c>
      <c r="O133" s="144">
        <v>0.272</v>
      </c>
      <c r="P133" s="144">
        <f>O133*H133</f>
        <v>0.8758400000000001</v>
      </c>
      <c r="Q133" s="144">
        <v>0.004</v>
      </c>
      <c r="R133" s="144">
        <f>Q133*H133</f>
        <v>0.01288</v>
      </c>
      <c r="S133" s="144">
        <v>0</v>
      </c>
      <c r="T133" s="145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46" t="s">
        <v>117</v>
      </c>
      <c r="AT133" s="146" t="s">
        <v>113</v>
      </c>
      <c r="AU133" s="146" t="s">
        <v>76</v>
      </c>
      <c r="AY133" s="15" t="s">
        <v>110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5" t="s">
        <v>74</v>
      </c>
      <c r="BK133" s="147">
        <f>ROUND(I133*H133,2)</f>
        <v>0</v>
      </c>
      <c r="BL133" s="15" t="s">
        <v>117</v>
      </c>
      <c r="BM133" s="146" t="s">
        <v>132</v>
      </c>
    </row>
    <row r="134" spans="1:65" s="2" customFormat="1" ht="24.6" customHeight="1">
      <c r="A134" s="27"/>
      <c r="B134" s="134"/>
      <c r="C134" s="135" t="s">
        <v>133</v>
      </c>
      <c r="D134" s="135" t="s">
        <v>113</v>
      </c>
      <c r="E134" s="136" t="s">
        <v>134</v>
      </c>
      <c r="F134" s="137" t="s">
        <v>135</v>
      </c>
      <c r="G134" s="138" t="s">
        <v>116</v>
      </c>
      <c r="H134" s="139">
        <v>18.672</v>
      </c>
      <c r="I134" s="140">
        <v>0</v>
      </c>
      <c r="J134" s="140">
        <f>ROUND(I134*H134,2)</f>
        <v>0</v>
      </c>
      <c r="K134" s="141"/>
      <c r="L134" s="28"/>
      <c r="M134" s="142" t="s">
        <v>1</v>
      </c>
      <c r="N134" s="143" t="s">
        <v>34</v>
      </c>
      <c r="O134" s="144">
        <v>1.355</v>
      </c>
      <c r="P134" s="144">
        <f>O134*H134</f>
        <v>25.30056</v>
      </c>
      <c r="Q134" s="144">
        <v>0.03358</v>
      </c>
      <c r="R134" s="144">
        <f>Q134*H134</f>
        <v>0.62700576</v>
      </c>
      <c r="S134" s="144">
        <v>0</v>
      </c>
      <c r="T134" s="145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46" t="s">
        <v>117</v>
      </c>
      <c r="AT134" s="146" t="s">
        <v>113</v>
      </c>
      <c r="AU134" s="146" t="s">
        <v>76</v>
      </c>
      <c r="AY134" s="15" t="s">
        <v>110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5" t="s">
        <v>74</v>
      </c>
      <c r="BK134" s="147">
        <f>ROUND(I134*H134,2)</f>
        <v>0</v>
      </c>
      <c r="BL134" s="15" t="s">
        <v>117</v>
      </c>
      <c r="BM134" s="146" t="s">
        <v>136</v>
      </c>
    </row>
    <row r="135" spans="2:51" s="13" customFormat="1" ht="12">
      <c r="B135" s="148"/>
      <c r="D135" s="149" t="s">
        <v>119</v>
      </c>
      <c r="E135" s="150" t="s">
        <v>1</v>
      </c>
      <c r="F135" s="151" t="s">
        <v>137</v>
      </c>
      <c r="H135" s="152">
        <v>18.672</v>
      </c>
      <c r="L135" s="148"/>
      <c r="M135" s="153"/>
      <c r="N135" s="154"/>
      <c r="O135" s="154"/>
      <c r="P135" s="154"/>
      <c r="Q135" s="154"/>
      <c r="R135" s="154"/>
      <c r="S135" s="154"/>
      <c r="T135" s="155"/>
      <c r="AT135" s="150" t="s">
        <v>119</v>
      </c>
      <c r="AU135" s="150" t="s">
        <v>76</v>
      </c>
      <c r="AV135" s="13" t="s">
        <v>76</v>
      </c>
      <c r="AW135" s="13" t="s">
        <v>26</v>
      </c>
      <c r="AX135" s="13" t="s">
        <v>74</v>
      </c>
      <c r="AY135" s="150" t="s">
        <v>110</v>
      </c>
    </row>
    <row r="136" spans="1:65" s="2" customFormat="1" ht="22.15" customHeight="1">
      <c r="A136" s="27"/>
      <c r="B136" s="134"/>
      <c r="C136" s="135" t="s">
        <v>121</v>
      </c>
      <c r="D136" s="135" t="s">
        <v>113</v>
      </c>
      <c r="E136" s="136" t="s">
        <v>138</v>
      </c>
      <c r="F136" s="137" t="s">
        <v>139</v>
      </c>
      <c r="G136" s="138" t="s">
        <v>140</v>
      </c>
      <c r="H136" s="139">
        <v>23</v>
      </c>
      <c r="I136" s="140">
        <v>0</v>
      </c>
      <c r="J136" s="140">
        <f>ROUND(I136*H136,2)</f>
        <v>0</v>
      </c>
      <c r="K136" s="141"/>
      <c r="L136" s="28"/>
      <c r="M136" s="142" t="s">
        <v>1</v>
      </c>
      <c r="N136" s="143" t="s">
        <v>34</v>
      </c>
      <c r="O136" s="144">
        <v>1.607</v>
      </c>
      <c r="P136" s="144">
        <f>O136*H136</f>
        <v>36.961</v>
      </c>
      <c r="Q136" s="144">
        <v>0.04684</v>
      </c>
      <c r="R136" s="144">
        <f>Q136*H136</f>
        <v>1.07732</v>
      </c>
      <c r="S136" s="144">
        <v>0</v>
      </c>
      <c r="T136" s="145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46" t="s">
        <v>117</v>
      </c>
      <c r="AT136" s="146" t="s">
        <v>113</v>
      </c>
      <c r="AU136" s="146" t="s">
        <v>76</v>
      </c>
      <c r="AY136" s="15" t="s">
        <v>110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5" t="s">
        <v>74</v>
      </c>
      <c r="BK136" s="147">
        <f>ROUND(I136*H136,2)</f>
        <v>0</v>
      </c>
      <c r="BL136" s="15" t="s">
        <v>117</v>
      </c>
      <c r="BM136" s="146" t="s">
        <v>141</v>
      </c>
    </row>
    <row r="137" spans="2:51" s="13" customFormat="1" ht="12">
      <c r="B137" s="148"/>
      <c r="D137" s="149" t="s">
        <v>119</v>
      </c>
      <c r="E137" s="150" t="s">
        <v>1</v>
      </c>
      <c r="F137" s="151" t="s">
        <v>344</v>
      </c>
      <c r="H137" s="152">
        <v>21</v>
      </c>
      <c r="L137" s="148"/>
      <c r="M137" s="153"/>
      <c r="N137" s="154"/>
      <c r="O137" s="154"/>
      <c r="P137" s="154"/>
      <c r="Q137" s="154"/>
      <c r="R137" s="154"/>
      <c r="S137" s="154"/>
      <c r="T137" s="155"/>
      <c r="AT137" s="150" t="s">
        <v>119</v>
      </c>
      <c r="AU137" s="150" t="s">
        <v>76</v>
      </c>
      <c r="AV137" s="13" t="s">
        <v>76</v>
      </c>
      <c r="AW137" s="13" t="s">
        <v>26</v>
      </c>
      <c r="AX137" s="13" t="s">
        <v>74</v>
      </c>
      <c r="AY137" s="150" t="s">
        <v>110</v>
      </c>
    </row>
    <row r="138" spans="1:65" s="2" customFormat="1" ht="24.6" customHeight="1">
      <c r="A138" s="27"/>
      <c r="B138" s="134"/>
      <c r="C138" s="156" t="s">
        <v>142</v>
      </c>
      <c r="D138" s="156" t="s">
        <v>143</v>
      </c>
      <c r="E138" s="157" t="s">
        <v>144</v>
      </c>
      <c r="F138" s="158" t="s">
        <v>145</v>
      </c>
      <c r="G138" s="159" t="s">
        <v>140</v>
      </c>
      <c r="H138" s="160">
        <v>3</v>
      </c>
      <c r="I138" s="161">
        <v>0</v>
      </c>
      <c r="J138" s="161">
        <f>ROUND(I138*H138,2)</f>
        <v>0</v>
      </c>
      <c r="K138" s="162"/>
      <c r="L138" s="163"/>
      <c r="M138" s="164" t="s">
        <v>1</v>
      </c>
      <c r="N138" s="165" t="s">
        <v>34</v>
      </c>
      <c r="O138" s="144">
        <v>0</v>
      </c>
      <c r="P138" s="144">
        <f>O138*H138</f>
        <v>0</v>
      </c>
      <c r="Q138" s="144">
        <v>0.01458</v>
      </c>
      <c r="R138" s="144">
        <f>Q138*H138</f>
        <v>0.04374</v>
      </c>
      <c r="S138" s="144">
        <v>0</v>
      </c>
      <c r="T138" s="145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46" t="s">
        <v>146</v>
      </c>
      <c r="AT138" s="146" t="s">
        <v>143</v>
      </c>
      <c r="AU138" s="146" t="s">
        <v>76</v>
      </c>
      <c r="AY138" s="15" t="s">
        <v>110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5" t="s">
        <v>74</v>
      </c>
      <c r="BK138" s="147">
        <f>ROUND(I138*H138,2)</f>
        <v>0</v>
      </c>
      <c r="BL138" s="15" t="s">
        <v>117</v>
      </c>
      <c r="BM138" s="146" t="s">
        <v>147</v>
      </c>
    </row>
    <row r="139" spans="1:65" s="2" customFormat="1" ht="24.6" customHeight="1">
      <c r="A139" s="27"/>
      <c r="B139" s="134"/>
      <c r="C139" s="156" t="s">
        <v>146</v>
      </c>
      <c r="D139" s="156" t="s">
        <v>143</v>
      </c>
      <c r="E139" s="157" t="s">
        <v>148</v>
      </c>
      <c r="F139" s="158" t="s">
        <v>335</v>
      </c>
      <c r="G139" s="159" t="s">
        <v>140</v>
      </c>
      <c r="H139" s="160">
        <v>7</v>
      </c>
      <c r="I139" s="161">
        <v>0</v>
      </c>
      <c r="J139" s="161">
        <f>ROUND(I139*H139,2)</f>
        <v>0</v>
      </c>
      <c r="K139" s="162"/>
      <c r="L139" s="163"/>
      <c r="M139" s="164" t="s">
        <v>1</v>
      </c>
      <c r="N139" s="165" t="s">
        <v>34</v>
      </c>
      <c r="O139" s="144">
        <v>0</v>
      </c>
      <c r="P139" s="144">
        <f>O139*H139</f>
        <v>0</v>
      </c>
      <c r="Q139" s="144">
        <v>0.01521</v>
      </c>
      <c r="R139" s="144">
        <f>Q139*H139</f>
        <v>0.10647</v>
      </c>
      <c r="S139" s="144">
        <v>0</v>
      </c>
      <c r="T139" s="145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46" t="s">
        <v>146</v>
      </c>
      <c r="AT139" s="146" t="s">
        <v>143</v>
      </c>
      <c r="AU139" s="146" t="s">
        <v>76</v>
      </c>
      <c r="AY139" s="15" t="s">
        <v>110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5" t="s">
        <v>74</v>
      </c>
      <c r="BK139" s="147">
        <f>ROUND(I139*H139,2)</f>
        <v>0</v>
      </c>
      <c r="BL139" s="15" t="s">
        <v>117</v>
      </c>
      <c r="BM139" s="146" t="s">
        <v>149</v>
      </c>
    </row>
    <row r="140" spans="1:65" s="2" customFormat="1" ht="24.6" customHeight="1">
      <c r="A140" s="27"/>
      <c r="B140" s="134"/>
      <c r="C140" s="156" t="s">
        <v>150</v>
      </c>
      <c r="D140" s="156" t="s">
        <v>143</v>
      </c>
      <c r="E140" s="157" t="s">
        <v>151</v>
      </c>
      <c r="F140" s="158" t="s">
        <v>152</v>
      </c>
      <c r="G140" s="159" t="s">
        <v>140</v>
      </c>
      <c r="H140" s="160">
        <v>13</v>
      </c>
      <c r="I140" s="161">
        <v>0</v>
      </c>
      <c r="J140" s="161">
        <f>ROUND(I140*H140,2)</f>
        <v>0</v>
      </c>
      <c r="K140" s="162"/>
      <c r="L140" s="163"/>
      <c r="M140" s="164" t="s">
        <v>1</v>
      </c>
      <c r="N140" s="165" t="s">
        <v>34</v>
      </c>
      <c r="O140" s="144">
        <v>0</v>
      </c>
      <c r="P140" s="144">
        <f>O140*H140</f>
        <v>0</v>
      </c>
      <c r="Q140" s="144">
        <v>0.01624</v>
      </c>
      <c r="R140" s="144">
        <f>Q140*H140</f>
        <v>0.21112</v>
      </c>
      <c r="S140" s="144">
        <v>0</v>
      </c>
      <c r="T140" s="145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46" t="s">
        <v>146</v>
      </c>
      <c r="AT140" s="146" t="s">
        <v>143</v>
      </c>
      <c r="AU140" s="146" t="s">
        <v>76</v>
      </c>
      <c r="AY140" s="15" t="s">
        <v>110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5" t="s">
        <v>74</v>
      </c>
      <c r="BK140" s="147">
        <f>ROUND(I140*H140,2)</f>
        <v>0</v>
      </c>
      <c r="BL140" s="15" t="s">
        <v>117</v>
      </c>
      <c r="BM140" s="146" t="s">
        <v>153</v>
      </c>
    </row>
    <row r="141" spans="2:63" s="12" customFormat="1" ht="22.9" customHeight="1">
      <c r="B141" s="122"/>
      <c r="D141" s="123" t="s">
        <v>68</v>
      </c>
      <c r="E141" s="132" t="s">
        <v>150</v>
      </c>
      <c r="F141" s="132" t="s">
        <v>154</v>
      </c>
      <c r="J141" s="133">
        <f>BK141</f>
        <v>0</v>
      </c>
      <c r="L141" s="122"/>
      <c r="M141" s="126"/>
      <c r="N141" s="127"/>
      <c r="O141" s="127"/>
      <c r="P141" s="128">
        <f>SUM(P142:P151)</f>
        <v>127.323764</v>
      </c>
      <c r="Q141" s="127"/>
      <c r="R141" s="128">
        <f>SUM(R142:R151)</f>
        <v>0.0348712</v>
      </c>
      <c r="S141" s="127"/>
      <c r="T141" s="129">
        <f>SUM(T142:T151)</f>
        <v>9.250347</v>
      </c>
      <c r="AR141" s="123" t="s">
        <v>74</v>
      </c>
      <c r="AT141" s="130" t="s">
        <v>68</v>
      </c>
      <c r="AU141" s="130" t="s">
        <v>74</v>
      </c>
      <c r="AY141" s="123" t="s">
        <v>110</v>
      </c>
      <c r="BK141" s="131">
        <f>SUM(BK142:BK151)</f>
        <v>0</v>
      </c>
    </row>
    <row r="142" spans="1:65" s="2" customFormat="1" ht="33.4" customHeight="1">
      <c r="A142" s="27"/>
      <c r="B142" s="134"/>
      <c r="C142" s="135" t="s">
        <v>155</v>
      </c>
      <c r="D142" s="135" t="s">
        <v>113</v>
      </c>
      <c r="E142" s="136" t="s">
        <v>156</v>
      </c>
      <c r="F142" s="137" t="s">
        <v>157</v>
      </c>
      <c r="G142" s="138" t="s">
        <v>116</v>
      </c>
      <c r="H142" s="139">
        <v>268.24</v>
      </c>
      <c r="I142" s="140">
        <v>0</v>
      </c>
      <c r="J142" s="140">
        <f>ROUND(I142*H142,2)</f>
        <v>0</v>
      </c>
      <c r="K142" s="141"/>
      <c r="L142" s="28"/>
      <c r="M142" s="142" t="s">
        <v>1</v>
      </c>
      <c r="N142" s="143" t="s">
        <v>34</v>
      </c>
      <c r="O142" s="144">
        <v>0.105</v>
      </c>
      <c r="P142" s="144">
        <f>O142*H142</f>
        <v>28.1652</v>
      </c>
      <c r="Q142" s="144">
        <v>0.00013</v>
      </c>
      <c r="R142" s="144">
        <f>Q142*H142</f>
        <v>0.0348712</v>
      </c>
      <c r="S142" s="144">
        <v>0</v>
      </c>
      <c r="T142" s="145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46" t="s">
        <v>117</v>
      </c>
      <c r="AT142" s="146" t="s">
        <v>113</v>
      </c>
      <c r="AU142" s="146" t="s">
        <v>76</v>
      </c>
      <c r="AY142" s="15" t="s">
        <v>110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5" t="s">
        <v>74</v>
      </c>
      <c r="BK142" s="147">
        <f>ROUND(I142*H142,2)</f>
        <v>0</v>
      </c>
      <c r="BL142" s="15" t="s">
        <v>117</v>
      </c>
      <c r="BM142" s="146" t="s">
        <v>158</v>
      </c>
    </row>
    <row r="143" spans="2:51" s="13" customFormat="1" ht="12">
      <c r="B143" s="148"/>
      <c r="D143" s="149" t="s">
        <v>119</v>
      </c>
      <c r="E143" s="150" t="s">
        <v>1</v>
      </c>
      <c r="F143" s="151" t="s">
        <v>159</v>
      </c>
      <c r="H143" s="152">
        <v>268.24</v>
      </c>
      <c r="L143" s="148"/>
      <c r="M143" s="153"/>
      <c r="N143" s="154"/>
      <c r="O143" s="154"/>
      <c r="P143" s="154"/>
      <c r="Q143" s="154"/>
      <c r="R143" s="154"/>
      <c r="S143" s="154"/>
      <c r="T143" s="155"/>
      <c r="AT143" s="150" t="s">
        <v>119</v>
      </c>
      <c r="AU143" s="150" t="s">
        <v>76</v>
      </c>
      <c r="AV143" s="13" t="s">
        <v>76</v>
      </c>
      <c r="AW143" s="13" t="s">
        <v>26</v>
      </c>
      <c r="AX143" s="13" t="s">
        <v>74</v>
      </c>
      <c r="AY143" s="150" t="s">
        <v>110</v>
      </c>
    </row>
    <row r="144" spans="1:65" s="2" customFormat="1" ht="22.15" customHeight="1">
      <c r="A144" s="27"/>
      <c r="B144" s="134"/>
      <c r="C144" s="135" t="s">
        <v>160</v>
      </c>
      <c r="D144" s="135" t="s">
        <v>113</v>
      </c>
      <c r="E144" s="136" t="s">
        <v>161</v>
      </c>
      <c r="F144" s="137" t="s">
        <v>162</v>
      </c>
      <c r="G144" s="138" t="s">
        <v>116</v>
      </c>
      <c r="H144" s="139">
        <v>8.274</v>
      </c>
      <c r="I144" s="140">
        <v>0</v>
      </c>
      <c r="J144" s="140">
        <f>ROUND(I144*H144,2)</f>
        <v>0</v>
      </c>
      <c r="K144" s="141"/>
      <c r="L144" s="28"/>
      <c r="M144" s="142" t="s">
        <v>1</v>
      </c>
      <c r="N144" s="143" t="s">
        <v>34</v>
      </c>
      <c r="O144" s="144">
        <v>0.939</v>
      </c>
      <c r="P144" s="144">
        <f>O144*H144</f>
        <v>7.769285999999998</v>
      </c>
      <c r="Q144" s="144">
        <v>0</v>
      </c>
      <c r="R144" s="144">
        <f>Q144*H144</f>
        <v>0</v>
      </c>
      <c r="S144" s="144">
        <v>0.076</v>
      </c>
      <c r="T144" s="145">
        <f>S144*H144</f>
        <v>0.6288239999999999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46" t="s">
        <v>117</v>
      </c>
      <c r="AT144" s="146" t="s">
        <v>113</v>
      </c>
      <c r="AU144" s="146" t="s">
        <v>76</v>
      </c>
      <c r="AY144" s="15" t="s">
        <v>110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5" t="s">
        <v>74</v>
      </c>
      <c r="BK144" s="147">
        <f>ROUND(I144*H144,2)</f>
        <v>0</v>
      </c>
      <c r="BL144" s="15" t="s">
        <v>117</v>
      </c>
      <c r="BM144" s="146" t="s">
        <v>163</v>
      </c>
    </row>
    <row r="145" spans="2:51" s="13" customFormat="1" ht="12">
      <c r="B145" s="148"/>
      <c r="D145" s="149" t="s">
        <v>119</v>
      </c>
      <c r="E145" s="150" t="s">
        <v>1</v>
      </c>
      <c r="F145" s="151" t="s">
        <v>164</v>
      </c>
      <c r="H145" s="152">
        <v>8.274</v>
      </c>
      <c r="L145" s="148"/>
      <c r="M145" s="153"/>
      <c r="N145" s="154"/>
      <c r="O145" s="154"/>
      <c r="P145" s="154"/>
      <c r="Q145" s="154"/>
      <c r="R145" s="154"/>
      <c r="S145" s="154"/>
      <c r="T145" s="155"/>
      <c r="AT145" s="150" t="s">
        <v>119</v>
      </c>
      <c r="AU145" s="150" t="s">
        <v>76</v>
      </c>
      <c r="AV145" s="13" t="s">
        <v>76</v>
      </c>
      <c r="AW145" s="13" t="s">
        <v>26</v>
      </c>
      <c r="AX145" s="13" t="s">
        <v>74</v>
      </c>
      <c r="AY145" s="150" t="s">
        <v>110</v>
      </c>
    </row>
    <row r="146" spans="1:65" s="2" customFormat="1" ht="22.15" customHeight="1">
      <c r="A146" s="27"/>
      <c r="B146" s="134"/>
      <c r="C146" s="135" t="s">
        <v>165</v>
      </c>
      <c r="D146" s="135" t="s">
        <v>113</v>
      </c>
      <c r="E146" s="136" t="s">
        <v>166</v>
      </c>
      <c r="F146" s="137" t="s">
        <v>167</v>
      </c>
      <c r="G146" s="138" t="s">
        <v>116</v>
      </c>
      <c r="H146" s="139">
        <v>28.171</v>
      </c>
      <c r="I146" s="140">
        <v>0</v>
      </c>
      <c r="J146" s="140">
        <f>ROUND(I146*H146,2)</f>
        <v>0</v>
      </c>
      <c r="K146" s="141"/>
      <c r="L146" s="28"/>
      <c r="M146" s="142" t="s">
        <v>1</v>
      </c>
      <c r="N146" s="143" t="s">
        <v>34</v>
      </c>
      <c r="O146" s="144">
        <v>0.718</v>
      </c>
      <c r="P146" s="144">
        <f>O146*H146</f>
        <v>20.226778</v>
      </c>
      <c r="Q146" s="144">
        <v>0</v>
      </c>
      <c r="R146" s="144">
        <f>Q146*H146</f>
        <v>0</v>
      </c>
      <c r="S146" s="144">
        <v>0.063</v>
      </c>
      <c r="T146" s="145">
        <f>S146*H146</f>
        <v>1.774773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46" t="s">
        <v>117</v>
      </c>
      <c r="AT146" s="146" t="s">
        <v>113</v>
      </c>
      <c r="AU146" s="146" t="s">
        <v>76</v>
      </c>
      <c r="AY146" s="15" t="s">
        <v>110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5" t="s">
        <v>74</v>
      </c>
      <c r="BK146" s="147">
        <f>ROUND(I146*H146,2)</f>
        <v>0</v>
      </c>
      <c r="BL146" s="15" t="s">
        <v>117</v>
      </c>
      <c r="BM146" s="146" t="s">
        <v>168</v>
      </c>
    </row>
    <row r="147" spans="2:51" s="13" customFormat="1" ht="12">
      <c r="B147" s="148"/>
      <c r="D147" s="149" t="s">
        <v>119</v>
      </c>
      <c r="E147" s="150" t="s">
        <v>1</v>
      </c>
      <c r="F147" s="151" t="s">
        <v>169</v>
      </c>
      <c r="H147" s="152">
        <v>28.171</v>
      </c>
      <c r="L147" s="148"/>
      <c r="M147" s="153"/>
      <c r="N147" s="154"/>
      <c r="O147" s="154"/>
      <c r="P147" s="154"/>
      <c r="Q147" s="154"/>
      <c r="R147" s="154"/>
      <c r="S147" s="154"/>
      <c r="T147" s="155"/>
      <c r="AT147" s="150" t="s">
        <v>119</v>
      </c>
      <c r="AU147" s="150" t="s">
        <v>76</v>
      </c>
      <c r="AV147" s="13" t="s">
        <v>76</v>
      </c>
      <c r="AW147" s="13" t="s">
        <v>26</v>
      </c>
      <c r="AX147" s="13" t="s">
        <v>74</v>
      </c>
      <c r="AY147" s="150" t="s">
        <v>110</v>
      </c>
    </row>
    <row r="148" spans="1:65" s="2" customFormat="1" ht="24.6" customHeight="1">
      <c r="A148" s="27"/>
      <c r="B148" s="134"/>
      <c r="C148" s="135" t="s">
        <v>170</v>
      </c>
      <c r="D148" s="135" t="s">
        <v>113</v>
      </c>
      <c r="E148" s="136" t="s">
        <v>171</v>
      </c>
      <c r="F148" s="137" t="s">
        <v>172</v>
      </c>
      <c r="G148" s="138" t="s">
        <v>116</v>
      </c>
      <c r="H148" s="139">
        <v>2.25</v>
      </c>
      <c r="I148" s="140">
        <v>0</v>
      </c>
      <c r="J148" s="140">
        <f>ROUND(I148*H148,2)</f>
        <v>0</v>
      </c>
      <c r="K148" s="141"/>
      <c r="L148" s="28"/>
      <c r="M148" s="142" t="s">
        <v>1</v>
      </c>
      <c r="N148" s="143" t="s">
        <v>34</v>
      </c>
      <c r="O148" s="144">
        <v>0.65</v>
      </c>
      <c r="P148" s="144">
        <f>O148*H148</f>
        <v>1.4625000000000001</v>
      </c>
      <c r="Q148" s="144">
        <v>0</v>
      </c>
      <c r="R148" s="144">
        <f>Q148*H148</f>
        <v>0</v>
      </c>
      <c r="S148" s="144">
        <v>0.051</v>
      </c>
      <c r="T148" s="145">
        <f>S148*H148</f>
        <v>0.11474999999999999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46" t="s">
        <v>117</v>
      </c>
      <c r="AT148" s="146" t="s">
        <v>113</v>
      </c>
      <c r="AU148" s="146" t="s">
        <v>76</v>
      </c>
      <c r="AY148" s="15" t="s">
        <v>110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5" t="s">
        <v>74</v>
      </c>
      <c r="BK148" s="147">
        <f>ROUND(I148*H148,2)</f>
        <v>0</v>
      </c>
      <c r="BL148" s="15" t="s">
        <v>117</v>
      </c>
      <c r="BM148" s="146" t="s">
        <v>173</v>
      </c>
    </row>
    <row r="149" spans="2:51" s="13" customFormat="1" ht="12">
      <c r="B149" s="148"/>
      <c r="D149" s="149" t="s">
        <v>119</v>
      </c>
      <c r="E149" s="150" t="s">
        <v>1</v>
      </c>
      <c r="F149" s="151" t="s">
        <v>174</v>
      </c>
      <c r="H149" s="152">
        <v>2.25</v>
      </c>
      <c r="L149" s="148"/>
      <c r="M149" s="153"/>
      <c r="N149" s="154"/>
      <c r="O149" s="154"/>
      <c r="P149" s="154"/>
      <c r="Q149" s="154"/>
      <c r="R149" s="154"/>
      <c r="S149" s="154"/>
      <c r="T149" s="155"/>
      <c r="AT149" s="150" t="s">
        <v>119</v>
      </c>
      <c r="AU149" s="150" t="s">
        <v>76</v>
      </c>
      <c r="AV149" s="13" t="s">
        <v>76</v>
      </c>
      <c r="AW149" s="13" t="s">
        <v>26</v>
      </c>
      <c r="AX149" s="13" t="s">
        <v>74</v>
      </c>
      <c r="AY149" s="150" t="s">
        <v>110</v>
      </c>
    </row>
    <row r="150" spans="1:65" s="2" customFormat="1" ht="24.6" customHeight="1">
      <c r="A150" s="27"/>
      <c r="B150" s="134"/>
      <c r="C150" s="135" t="s">
        <v>175</v>
      </c>
      <c r="D150" s="135" t="s">
        <v>113</v>
      </c>
      <c r="E150" s="136" t="s">
        <v>176</v>
      </c>
      <c r="F150" s="137" t="s">
        <v>177</v>
      </c>
      <c r="G150" s="138" t="s">
        <v>116</v>
      </c>
      <c r="H150" s="139">
        <v>99</v>
      </c>
      <c r="I150" s="140">
        <v>0</v>
      </c>
      <c r="J150" s="140">
        <f>ROUND(I150*H150,2)</f>
        <v>0</v>
      </c>
      <c r="K150" s="141"/>
      <c r="L150" s="28"/>
      <c r="M150" s="142" t="s">
        <v>1</v>
      </c>
      <c r="N150" s="143" t="s">
        <v>34</v>
      </c>
      <c r="O150" s="144">
        <v>0.3</v>
      </c>
      <c r="P150" s="144">
        <f>O150*H150</f>
        <v>29.7</v>
      </c>
      <c r="Q150" s="144">
        <v>0</v>
      </c>
      <c r="R150" s="144">
        <f>Q150*H150</f>
        <v>0</v>
      </c>
      <c r="S150" s="144">
        <v>0.068</v>
      </c>
      <c r="T150" s="145">
        <f>S150*H150</f>
        <v>6.732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46" t="s">
        <v>117</v>
      </c>
      <c r="AT150" s="146" t="s">
        <v>113</v>
      </c>
      <c r="AU150" s="146" t="s">
        <v>76</v>
      </c>
      <c r="AY150" s="15" t="s">
        <v>110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5" t="s">
        <v>74</v>
      </c>
      <c r="BK150" s="147">
        <f>ROUND(I150*H150,2)</f>
        <v>0</v>
      </c>
      <c r="BL150" s="15" t="s">
        <v>117</v>
      </c>
      <c r="BM150" s="146" t="s">
        <v>178</v>
      </c>
    </row>
    <row r="151" spans="1:65" s="2" customFormat="1" ht="22.15" customHeight="1">
      <c r="A151" s="27"/>
      <c r="B151" s="134"/>
      <c r="C151" s="135" t="s">
        <v>8</v>
      </c>
      <c r="D151" s="135" t="s">
        <v>113</v>
      </c>
      <c r="E151" s="136" t="s">
        <v>179</v>
      </c>
      <c r="F151" s="137" t="s">
        <v>180</v>
      </c>
      <c r="G151" s="138" t="s">
        <v>181</v>
      </c>
      <c r="H151" s="139">
        <v>40</v>
      </c>
      <c r="I151" s="140">
        <v>0</v>
      </c>
      <c r="J151" s="140">
        <f>ROUND(I151*H151,2)</f>
        <v>0</v>
      </c>
      <c r="K151" s="141"/>
      <c r="L151" s="28"/>
      <c r="M151" s="142" t="s">
        <v>1</v>
      </c>
      <c r="N151" s="143" t="s">
        <v>34</v>
      </c>
      <c r="O151" s="144">
        <v>1</v>
      </c>
      <c r="P151" s="144">
        <f>O151*H151</f>
        <v>40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46" t="s">
        <v>182</v>
      </c>
      <c r="AT151" s="146" t="s">
        <v>113</v>
      </c>
      <c r="AU151" s="146" t="s">
        <v>76</v>
      </c>
      <c r="AY151" s="15" t="s">
        <v>110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5" t="s">
        <v>74</v>
      </c>
      <c r="BK151" s="147">
        <f>ROUND(I151*H151,2)</f>
        <v>0</v>
      </c>
      <c r="BL151" s="15" t="s">
        <v>182</v>
      </c>
      <c r="BM151" s="146" t="s">
        <v>183</v>
      </c>
    </row>
    <row r="152" spans="2:63" s="12" customFormat="1" ht="22.9" customHeight="1">
      <c r="B152" s="122"/>
      <c r="D152" s="123" t="s">
        <v>68</v>
      </c>
      <c r="E152" s="132" t="s">
        <v>184</v>
      </c>
      <c r="F152" s="132" t="s">
        <v>185</v>
      </c>
      <c r="J152" s="133">
        <f>BK152</f>
        <v>0</v>
      </c>
      <c r="L152" s="122"/>
      <c r="M152" s="126"/>
      <c r="N152" s="127"/>
      <c r="O152" s="127"/>
      <c r="P152" s="128">
        <f>SUM(P153:P157)</f>
        <v>90.990933</v>
      </c>
      <c r="Q152" s="127"/>
      <c r="R152" s="128">
        <f>SUM(R153:R157)</f>
        <v>0</v>
      </c>
      <c r="S152" s="127"/>
      <c r="T152" s="129">
        <f>SUM(T153:T157)</f>
        <v>0</v>
      </c>
      <c r="AR152" s="123" t="s">
        <v>74</v>
      </c>
      <c r="AT152" s="130" t="s">
        <v>68</v>
      </c>
      <c r="AU152" s="130" t="s">
        <v>74</v>
      </c>
      <c r="AY152" s="123" t="s">
        <v>110</v>
      </c>
      <c r="BK152" s="131">
        <f>SUM(BK153:BK157)</f>
        <v>0</v>
      </c>
    </row>
    <row r="153" spans="1:65" s="2" customFormat="1" ht="33.4" customHeight="1">
      <c r="A153" s="27"/>
      <c r="B153" s="134"/>
      <c r="C153" s="135" t="s">
        <v>186</v>
      </c>
      <c r="D153" s="135" t="s">
        <v>113</v>
      </c>
      <c r="E153" s="136" t="s">
        <v>187</v>
      </c>
      <c r="F153" s="137" t="s">
        <v>188</v>
      </c>
      <c r="G153" s="138" t="s">
        <v>189</v>
      </c>
      <c r="H153" s="139">
        <v>11.667</v>
      </c>
      <c r="I153" s="140">
        <v>0</v>
      </c>
      <c r="J153" s="140">
        <f>ROUND(I153*H153,2)</f>
        <v>0</v>
      </c>
      <c r="K153" s="141"/>
      <c r="L153" s="28"/>
      <c r="M153" s="142" t="s">
        <v>1</v>
      </c>
      <c r="N153" s="143" t="s">
        <v>34</v>
      </c>
      <c r="O153" s="144">
        <v>7.59</v>
      </c>
      <c r="P153" s="144">
        <f>O153*H153</f>
        <v>88.55252999999999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46" t="s">
        <v>117</v>
      </c>
      <c r="AT153" s="146" t="s">
        <v>113</v>
      </c>
      <c r="AU153" s="146" t="s">
        <v>76</v>
      </c>
      <c r="AY153" s="15" t="s">
        <v>110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5" t="s">
        <v>74</v>
      </c>
      <c r="BK153" s="147">
        <f>ROUND(I153*H153,2)</f>
        <v>0</v>
      </c>
      <c r="BL153" s="15" t="s">
        <v>117</v>
      </c>
      <c r="BM153" s="146" t="s">
        <v>190</v>
      </c>
    </row>
    <row r="154" spans="1:65" s="2" customFormat="1" ht="24.6" customHeight="1">
      <c r="A154" s="27"/>
      <c r="B154" s="134"/>
      <c r="C154" s="135" t="s">
        <v>191</v>
      </c>
      <c r="D154" s="135" t="s">
        <v>113</v>
      </c>
      <c r="E154" s="136" t="s">
        <v>192</v>
      </c>
      <c r="F154" s="137" t="s">
        <v>193</v>
      </c>
      <c r="G154" s="138" t="s">
        <v>189</v>
      </c>
      <c r="H154" s="139">
        <v>11.667</v>
      </c>
      <c r="I154" s="140">
        <v>0</v>
      </c>
      <c r="J154" s="140">
        <f>ROUND(I154*H154,2)</f>
        <v>0</v>
      </c>
      <c r="K154" s="141"/>
      <c r="L154" s="28"/>
      <c r="M154" s="142" t="s">
        <v>1</v>
      </c>
      <c r="N154" s="143" t="s">
        <v>34</v>
      </c>
      <c r="O154" s="144">
        <v>0.125</v>
      </c>
      <c r="P154" s="144">
        <f>O154*H154</f>
        <v>1.458375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46" t="s">
        <v>117</v>
      </c>
      <c r="AT154" s="146" t="s">
        <v>113</v>
      </c>
      <c r="AU154" s="146" t="s">
        <v>76</v>
      </c>
      <c r="AY154" s="15" t="s">
        <v>110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5" t="s">
        <v>74</v>
      </c>
      <c r="BK154" s="147">
        <f>ROUND(I154*H154,2)</f>
        <v>0</v>
      </c>
      <c r="BL154" s="15" t="s">
        <v>117</v>
      </c>
      <c r="BM154" s="146" t="s">
        <v>194</v>
      </c>
    </row>
    <row r="155" spans="1:65" s="2" customFormat="1" ht="24.6" customHeight="1">
      <c r="A155" s="27"/>
      <c r="B155" s="134"/>
      <c r="C155" s="135" t="s">
        <v>195</v>
      </c>
      <c r="D155" s="135" t="s">
        <v>113</v>
      </c>
      <c r="E155" s="136" t="s">
        <v>196</v>
      </c>
      <c r="F155" s="137" t="s">
        <v>197</v>
      </c>
      <c r="G155" s="138" t="s">
        <v>189</v>
      </c>
      <c r="H155" s="139">
        <v>163.338</v>
      </c>
      <c r="I155" s="140">
        <v>0</v>
      </c>
      <c r="J155" s="140">
        <f>ROUND(I155*H155,2)</f>
        <v>0</v>
      </c>
      <c r="K155" s="141"/>
      <c r="L155" s="28"/>
      <c r="M155" s="142" t="s">
        <v>1</v>
      </c>
      <c r="N155" s="143" t="s">
        <v>34</v>
      </c>
      <c r="O155" s="144">
        <v>0.006</v>
      </c>
      <c r="P155" s="144">
        <f>O155*H155</f>
        <v>0.980028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46" t="s">
        <v>117</v>
      </c>
      <c r="AT155" s="146" t="s">
        <v>113</v>
      </c>
      <c r="AU155" s="146" t="s">
        <v>76</v>
      </c>
      <c r="AY155" s="15" t="s">
        <v>110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5" t="s">
        <v>74</v>
      </c>
      <c r="BK155" s="147">
        <f>ROUND(I155*H155,2)</f>
        <v>0</v>
      </c>
      <c r="BL155" s="15" t="s">
        <v>117</v>
      </c>
      <c r="BM155" s="146" t="s">
        <v>198</v>
      </c>
    </row>
    <row r="156" spans="2:51" s="13" customFormat="1" ht="12">
      <c r="B156" s="148"/>
      <c r="D156" s="149" t="s">
        <v>119</v>
      </c>
      <c r="F156" s="151" t="s">
        <v>199</v>
      </c>
      <c r="H156" s="152">
        <v>163.338</v>
      </c>
      <c r="L156" s="148"/>
      <c r="M156" s="153"/>
      <c r="N156" s="154"/>
      <c r="O156" s="154"/>
      <c r="P156" s="154"/>
      <c r="Q156" s="154"/>
      <c r="R156" s="154"/>
      <c r="S156" s="154"/>
      <c r="T156" s="155"/>
      <c r="AT156" s="150" t="s">
        <v>119</v>
      </c>
      <c r="AU156" s="150" t="s">
        <v>76</v>
      </c>
      <c r="AV156" s="13" t="s">
        <v>76</v>
      </c>
      <c r="AW156" s="13" t="s">
        <v>3</v>
      </c>
      <c r="AX156" s="13" t="s">
        <v>74</v>
      </c>
      <c r="AY156" s="150" t="s">
        <v>110</v>
      </c>
    </row>
    <row r="157" spans="1:65" s="2" customFormat="1" ht="33.4" customHeight="1">
      <c r="A157" s="27"/>
      <c r="B157" s="134"/>
      <c r="C157" s="135" t="s">
        <v>200</v>
      </c>
      <c r="D157" s="135" t="s">
        <v>113</v>
      </c>
      <c r="E157" s="136" t="s">
        <v>201</v>
      </c>
      <c r="F157" s="137" t="s">
        <v>202</v>
      </c>
      <c r="G157" s="138" t="s">
        <v>189</v>
      </c>
      <c r="H157" s="139">
        <v>7.647</v>
      </c>
      <c r="I157" s="140">
        <v>0</v>
      </c>
      <c r="J157" s="140">
        <f>ROUND(I157*H157,2)</f>
        <v>0</v>
      </c>
      <c r="K157" s="141"/>
      <c r="L157" s="28"/>
      <c r="M157" s="142" t="s">
        <v>1</v>
      </c>
      <c r="N157" s="143" t="s">
        <v>34</v>
      </c>
      <c r="O157" s="144">
        <v>0</v>
      </c>
      <c r="P157" s="144">
        <f>O157*H157</f>
        <v>0</v>
      </c>
      <c r="Q157" s="144">
        <v>0</v>
      </c>
      <c r="R157" s="144">
        <f>Q157*H157</f>
        <v>0</v>
      </c>
      <c r="S157" s="144">
        <v>0</v>
      </c>
      <c r="T157" s="145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46" t="s">
        <v>117</v>
      </c>
      <c r="AT157" s="146" t="s">
        <v>113</v>
      </c>
      <c r="AU157" s="146" t="s">
        <v>76</v>
      </c>
      <c r="AY157" s="15" t="s">
        <v>110</v>
      </c>
      <c r="BE157" s="147">
        <f>IF(N157="základní",J157,0)</f>
        <v>0</v>
      </c>
      <c r="BF157" s="147">
        <f>IF(N157="snížená",J157,0)</f>
        <v>0</v>
      </c>
      <c r="BG157" s="147">
        <f>IF(N157="zákl. přenesená",J157,0)</f>
        <v>0</v>
      </c>
      <c r="BH157" s="147">
        <f>IF(N157="sníž. přenesená",J157,0)</f>
        <v>0</v>
      </c>
      <c r="BI157" s="147">
        <f>IF(N157="nulová",J157,0)</f>
        <v>0</v>
      </c>
      <c r="BJ157" s="15" t="s">
        <v>74</v>
      </c>
      <c r="BK157" s="147">
        <f>ROUND(I157*H157,2)</f>
        <v>0</v>
      </c>
      <c r="BL157" s="15" t="s">
        <v>117</v>
      </c>
      <c r="BM157" s="146" t="s">
        <v>203</v>
      </c>
    </row>
    <row r="158" spans="2:63" s="12" customFormat="1" ht="25.9" customHeight="1">
      <c r="B158" s="122"/>
      <c r="D158" s="123" t="s">
        <v>68</v>
      </c>
      <c r="E158" s="124" t="s">
        <v>204</v>
      </c>
      <c r="F158" s="124" t="s">
        <v>205</v>
      </c>
      <c r="J158" s="125">
        <f>J159+J167+J177+J185+J199+J204</f>
        <v>0</v>
      </c>
      <c r="L158" s="122"/>
      <c r="M158" s="126"/>
      <c r="N158" s="127"/>
      <c r="O158" s="127"/>
      <c r="P158" s="128" t="e">
        <f>P159+#REF!+P167+P177+#REF!+#REF!+P185+P199+P204</f>
        <v>#REF!</v>
      </c>
      <c r="Q158" s="127"/>
      <c r="R158" s="128" t="e">
        <f>R159+#REF!+R167+R177+#REF!+#REF!+R185+R199+R204</f>
        <v>#REF!</v>
      </c>
      <c r="S158" s="127"/>
      <c r="T158" s="129" t="e">
        <f>T159+#REF!+T167+T177+#REF!+#REF!+T185+T199+T204</f>
        <v>#REF!</v>
      </c>
      <c r="AR158" s="123" t="s">
        <v>76</v>
      </c>
      <c r="AT158" s="130" t="s">
        <v>68</v>
      </c>
      <c r="AU158" s="130" t="s">
        <v>69</v>
      </c>
      <c r="AY158" s="123" t="s">
        <v>110</v>
      </c>
      <c r="BK158" s="131" t="e">
        <f>BK159+#REF!+BK167+BK177+#REF!+#REF!+BK185+BK199+BK204</f>
        <v>#REF!</v>
      </c>
    </row>
    <row r="159" spans="2:63" s="12" customFormat="1" ht="22.9" customHeight="1">
      <c r="B159" s="122"/>
      <c r="D159" s="123" t="s">
        <v>68</v>
      </c>
      <c r="E159" s="132" t="s">
        <v>206</v>
      </c>
      <c r="F159" s="132" t="s">
        <v>207</v>
      </c>
      <c r="J159" s="133">
        <f>BK159</f>
        <v>0</v>
      </c>
      <c r="L159" s="122"/>
      <c r="M159" s="126"/>
      <c r="N159" s="127"/>
      <c r="O159" s="127"/>
      <c r="P159" s="128">
        <f>SUM(P160:P166)</f>
        <v>63.47318</v>
      </c>
      <c r="Q159" s="127"/>
      <c r="R159" s="128">
        <f>SUM(R160:R166)</f>
        <v>0.2604</v>
      </c>
      <c r="S159" s="127"/>
      <c r="T159" s="129">
        <f>SUM(T160:T166)</f>
        <v>0</v>
      </c>
      <c r="AR159" s="123" t="s">
        <v>76</v>
      </c>
      <c r="AT159" s="130" t="s">
        <v>68</v>
      </c>
      <c r="AU159" s="130" t="s">
        <v>74</v>
      </c>
      <c r="AY159" s="123" t="s">
        <v>110</v>
      </c>
      <c r="BK159" s="131">
        <f>SUM(BK160:BK166)</f>
        <v>0</v>
      </c>
    </row>
    <row r="160" spans="1:65" s="2" customFormat="1" ht="24.6" customHeight="1">
      <c r="A160" s="27"/>
      <c r="B160" s="134"/>
      <c r="C160" s="135">
        <v>20</v>
      </c>
      <c r="D160" s="135" t="s">
        <v>113</v>
      </c>
      <c r="E160" s="136" t="s">
        <v>209</v>
      </c>
      <c r="F160" s="137" t="s">
        <v>210</v>
      </c>
      <c r="G160" s="138" t="s">
        <v>208</v>
      </c>
      <c r="H160" s="139">
        <v>15</v>
      </c>
      <c r="I160" s="140">
        <v>0</v>
      </c>
      <c r="J160" s="140">
        <f aca="true" t="shared" si="0" ref="J160:J166">ROUND(I160*H160,2)</f>
        <v>0</v>
      </c>
      <c r="K160" s="141"/>
      <c r="L160" s="28"/>
      <c r="M160" s="142" t="s">
        <v>1</v>
      </c>
      <c r="N160" s="143" t="s">
        <v>34</v>
      </c>
      <c r="O160" s="144">
        <v>1.1</v>
      </c>
      <c r="P160" s="144">
        <f aca="true" t="shared" si="1" ref="P160:P166">O160*H160</f>
        <v>16.5</v>
      </c>
      <c r="Q160" s="144">
        <v>0.01497</v>
      </c>
      <c r="R160" s="144">
        <f aca="true" t="shared" si="2" ref="R160:R166">Q160*H160</f>
        <v>0.22455</v>
      </c>
      <c r="S160" s="144">
        <v>0</v>
      </c>
      <c r="T160" s="145">
        <f aca="true" t="shared" si="3" ref="T160:T166"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46" t="s">
        <v>186</v>
      </c>
      <c r="AT160" s="146" t="s">
        <v>113</v>
      </c>
      <c r="AU160" s="146" t="s">
        <v>76</v>
      </c>
      <c r="AY160" s="15" t="s">
        <v>110</v>
      </c>
      <c r="BE160" s="147">
        <f aca="true" t="shared" si="4" ref="BE160:BE166">IF(N160="základní",J160,0)</f>
        <v>0</v>
      </c>
      <c r="BF160" s="147">
        <f aca="true" t="shared" si="5" ref="BF160:BF166">IF(N160="snížená",J160,0)</f>
        <v>0</v>
      </c>
      <c r="BG160" s="147">
        <f aca="true" t="shared" si="6" ref="BG160:BG166">IF(N160="zákl. přenesená",J160,0)</f>
        <v>0</v>
      </c>
      <c r="BH160" s="147">
        <f aca="true" t="shared" si="7" ref="BH160:BH166">IF(N160="sníž. přenesená",J160,0)</f>
        <v>0</v>
      </c>
      <c r="BI160" s="147">
        <f aca="true" t="shared" si="8" ref="BI160:BI166">IF(N160="nulová",J160,0)</f>
        <v>0</v>
      </c>
      <c r="BJ160" s="15" t="s">
        <v>74</v>
      </c>
      <c r="BK160" s="147">
        <f aca="true" t="shared" si="9" ref="BK160:BK166">ROUND(I160*H160,2)</f>
        <v>0</v>
      </c>
      <c r="BL160" s="15" t="s">
        <v>186</v>
      </c>
      <c r="BM160" s="146" t="s">
        <v>211</v>
      </c>
    </row>
    <row r="161" spans="1:65" s="2" customFormat="1" ht="24.6" customHeight="1">
      <c r="A161" s="27"/>
      <c r="B161" s="134"/>
      <c r="C161" s="135">
        <v>21</v>
      </c>
      <c r="D161" s="135" t="s">
        <v>113</v>
      </c>
      <c r="E161" s="136" t="s">
        <v>212</v>
      </c>
      <c r="F161" s="137" t="s">
        <v>213</v>
      </c>
      <c r="G161" s="138" t="s">
        <v>140</v>
      </c>
      <c r="H161" s="139">
        <v>15</v>
      </c>
      <c r="I161" s="140">
        <v>0</v>
      </c>
      <c r="J161" s="140">
        <f t="shared" si="0"/>
        <v>0</v>
      </c>
      <c r="K161" s="141"/>
      <c r="L161" s="28"/>
      <c r="M161" s="142" t="s">
        <v>1</v>
      </c>
      <c r="N161" s="143" t="s">
        <v>34</v>
      </c>
      <c r="O161" s="144">
        <v>0.3</v>
      </c>
      <c r="P161" s="144">
        <f t="shared" si="1"/>
        <v>4.5</v>
      </c>
      <c r="Q161" s="144">
        <v>0.00016</v>
      </c>
      <c r="R161" s="144">
        <f t="shared" si="2"/>
        <v>0.0024000000000000002</v>
      </c>
      <c r="S161" s="144">
        <v>0</v>
      </c>
      <c r="T161" s="145">
        <f t="shared" si="3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46" t="s">
        <v>186</v>
      </c>
      <c r="AT161" s="146" t="s">
        <v>113</v>
      </c>
      <c r="AU161" s="146" t="s">
        <v>76</v>
      </c>
      <c r="AY161" s="15" t="s">
        <v>110</v>
      </c>
      <c r="BE161" s="147">
        <f t="shared" si="4"/>
        <v>0</v>
      </c>
      <c r="BF161" s="147">
        <f t="shared" si="5"/>
        <v>0</v>
      </c>
      <c r="BG161" s="147">
        <f t="shared" si="6"/>
        <v>0</v>
      </c>
      <c r="BH161" s="147">
        <f t="shared" si="7"/>
        <v>0</v>
      </c>
      <c r="BI161" s="147">
        <f t="shared" si="8"/>
        <v>0</v>
      </c>
      <c r="BJ161" s="15" t="s">
        <v>74</v>
      </c>
      <c r="BK161" s="147">
        <f t="shared" si="9"/>
        <v>0</v>
      </c>
      <c r="BL161" s="15" t="s">
        <v>186</v>
      </c>
      <c r="BM161" s="146" t="s">
        <v>214</v>
      </c>
    </row>
    <row r="162" spans="1:65" s="2" customFormat="1" ht="38.1" customHeight="1">
      <c r="A162" s="27"/>
      <c r="B162" s="134"/>
      <c r="C162" s="156">
        <v>22</v>
      </c>
      <c r="D162" s="156" t="s">
        <v>143</v>
      </c>
      <c r="E162" s="157" t="s">
        <v>215</v>
      </c>
      <c r="F162" s="158" t="s">
        <v>216</v>
      </c>
      <c r="G162" s="159" t="s">
        <v>140</v>
      </c>
      <c r="H162" s="160">
        <v>15</v>
      </c>
      <c r="I162" s="161">
        <v>0</v>
      </c>
      <c r="J162" s="161">
        <f t="shared" si="0"/>
        <v>0</v>
      </c>
      <c r="K162" s="162"/>
      <c r="L162" s="163"/>
      <c r="M162" s="164" t="s">
        <v>1</v>
      </c>
      <c r="N162" s="165" t="s">
        <v>34</v>
      </c>
      <c r="O162" s="144">
        <v>0</v>
      </c>
      <c r="P162" s="144">
        <f t="shared" si="1"/>
        <v>0</v>
      </c>
      <c r="Q162" s="144">
        <v>0.00199</v>
      </c>
      <c r="R162" s="144">
        <f t="shared" si="2"/>
        <v>0.02985</v>
      </c>
      <c r="S162" s="144">
        <v>0</v>
      </c>
      <c r="T162" s="145">
        <f t="shared" si="3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46" t="s">
        <v>217</v>
      </c>
      <c r="AT162" s="146" t="s">
        <v>143</v>
      </c>
      <c r="AU162" s="146" t="s">
        <v>76</v>
      </c>
      <c r="AY162" s="15" t="s">
        <v>110</v>
      </c>
      <c r="BE162" s="147">
        <f t="shared" si="4"/>
        <v>0</v>
      </c>
      <c r="BF162" s="147">
        <f t="shared" si="5"/>
        <v>0</v>
      </c>
      <c r="BG162" s="147">
        <f t="shared" si="6"/>
        <v>0</v>
      </c>
      <c r="BH162" s="147">
        <f t="shared" si="7"/>
        <v>0</v>
      </c>
      <c r="BI162" s="147">
        <f t="shared" si="8"/>
        <v>0</v>
      </c>
      <c r="BJ162" s="15" t="s">
        <v>74</v>
      </c>
      <c r="BK162" s="147">
        <f t="shared" si="9"/>
        <v>0</v>
      </c>
      <c r="BL162" s="15" t="s">
        <v>186</v>
      </c>
      <c r="BM162" s="146" t="s">
        <v>218</v>
      </c>
    </row>
    <row r="163" spans="1:65" s="2" customFormat="1" ht="15.75" customHeight="1">
      <c r="A163" s="27"/>
      <c r="B163" s="134"/>
      <c r="C163" s="135">
        <v>23</v>
      </c>
      <c r="D163" s="135" t="s">
        <v>113</v>
      </c>
      <c r="E163" s="136" t="s">
        <v>219</v>
      </c>
      <c r="F163" s="137" t="s">
        <v>220</v>
      </c>
      <c r="G163" s="138" t="s">
        <v>140</v>
      </c>
      <c r="H163" s="139">
        <v>15</v>
      </c>
      <c r="I163" s="140">
        <v>0</v>
      </c>
      <c r="J163" s="140">
        <f t="shared" si="0"/>
        <v>0</v>
      </c>
      <c r="K163" s="141"/>
      <c r="L163" s="28"/>
      <c r="M163" s="142" t="s">
        <v>1</v>
      </c>
      <c r="N163" s="143" t="s">
        <v>34</v>
      </c>
      <c r="O163" s="144">
        <v>0.113</v>
      </c>
      <c r="P163" s="144">
        <f t="shared" si="1"/>
        <v>1.695</v>
      </c>
      <c r="Q163" s="144">
        <v>0.00024</v>
      </c>
      <c r="R163" s="144">
        <f t="shared" si="2"/>
        <v>0.0036</v>
      </c>
      <c r="S163" s="144">
        <v>0</v>
      </c>
      <c r="T163" s="145">
        <f t="shared" si="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46" t="s">
        <v>186</v>
      </c>
      <c r="AT163" s="146" t="s">
        <v>113</v>
      </c>
      <c r="AU163" s="146" t="s">
        <v>76</v>
      </c>
      <c r="AY163" s="15" t="s">
        <v>110</v>
      </c>
      <c r="BE163" s="147">
        <f t="shared" si="4"/>
        <v>0</v>
      </c>
      <c r="BF163" s="147">
        <f t="shared" si="5"/>
        <v>0</v>
      </c>
      <c r="BG163" s="147">
        <f t="shared" si="6"/>
        <v>0</v>
      </c>
      <c r="BH163" s="147">
        <f t="shared" si="7"/>
        <v>0</v>
      </c>
      <c r="BI163" s="147">
        <f t="shared" si="8"/>
        <v>0</v>
      </c>
      <c r="BJ163" s="15" t="s">
        <v>74</v>
      </c>
      <c r="BK163" s="147">
        <f t="shared" si="9"/>
        <v>0</v>
      </c>
      <c r="BL163" s="15" t="s">
        <v>186</v>
      </c>
      <c r="BM163" s="146" t="s">
        <v>221</v>
      </c>
    </row>
    <row r="164" spans="1:65" s="2" customFormat="1" ht="24.6" customHeight="1">
      <c r="A164" s="27"/>
      <c r="B164" s="134"/>
      <c r="C164" s="135">
        <v>24</v>
      </c>
      <c r="D164" s="135" t="s">
        <v>113</v>
      </c>
      <c r="E164" s="136" t="s">
        <v>222</v>
      </c>
      <c r="F164" s="137" t="s">
        <v>223</v>
      </c>
      <c r="G164" s="138" t="s">
        <v>189</v>
      </c>
      <c r="H164" s="139">
        <v>0.26</v>
      </c>
      <c r="I164" s="140">
        <v>0</v>
      </c>
      <c r="J164" s="140">
        <f t="shared" si="0"/>
        <v>0</v>
      </c>
      <c r="K164" s="141"/>
      <c r="L164" s="28"/>
      <c r="M164" s="142" t="s">
        <v>1</v>
      </c>
      <c r="N164" s="143" t="s">
        <v>34</v>
      </c>
      <c r="O164" s="144">
        <v>1.743</v>
      </c>
      <c r="P164" s="144">
        <f t="shared" si="1"/>
        <v>0.45318</v>
      </c>
      <c r="Q164" s="144">
        <v>0</v>
      </c>
      <c r="R164" s="144">
        <f t="shared" si="2"/>
        <v>0</v>
      </c>
      <c r="S164" s="144">
        <v>0</v>
      </c>
      <c r="T164" s="145">
        <f t="shared" si="3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46" t="s">
        <v>186</v>
      </c>
      <c r="AT164" s="146" t="s">
        <v>113</v>
      </c>
      <c r="AU164" s="146" t="s">
        <v>76</v>
      </c>
      <c r="AY164" s="15" t="s">
        <v>110</v>
      </c>
      <c r="BE164" s="147">
        <f t="shared" si="4"/>
        <v>0</v>
      </c>
      <c r="BF164" s="147">
        <f t="shared" si="5"/>
        <v>0</v>
      </c>
      <c r="BG164" s="147">
        <f t="shared" si="6"/>
        <v>0</v>
      </c>
      <c r="BH164" s="147">
        <f t="shared" si="7"/>
        <v>0</v>
      </c>
      <c r="BI164" s="147">
        <f t="shared" si="8"/>
        <v>0</v>
      </c>
      <c r="BJ164" s="15" t="s">
        <v>74</v>
      </c>
      <c r="BK164" s="147">
        <f t="shared" si="9"/>
        <v>0</v>
      </c>
      <c r="BL164" s="15" t="s">
        <v>186</v>
      </c>
      <c r="BM164" s="146" t="s">
        <v>224</v>
      </c>
    </row>
    <row r="165" spans="1:65" s="2" customFormat="1" ht="24.6" customHeight="1">
      <c r="A165" s="27"/>
      <c r="B165" s="134"/>
      <c r="C165" s="135">
        <v>25</v>
      </c>
      <c r="D165" s="135" t="s">
        <v>113</v>
      </c>
      <c r="E165" s="136" t="s">
        <v>225</v>
      </c>
      <c r="F165" s="137" t="s">
        <v>226</v>
      </c>
      <c r="G165" s="138" t="s">
        <v>189</v>
      </c>
      <c r="H165" s="139">
        <v>0.26</v>
      </c>
      <c r="I165" s="140">
        <v>0</v>
      </c>
      <c r="J165" s="140">
        <f t="shared" si="0"/>
        <v>0</v>
      </c>
      <c r="K165" s="141"/>
      <c r="L165" s="28"/>
      <c r="M165" s="142" t="s">
        <v>1</v>
      </c>
      <c r="N165" s="143" t="s">
        <v>34</v>
      </c>
      <c r="O165" s="144">
        <v>1.25</v>
      </c>
      <c r="P165" s="144">
        <f t="shared" si="1"/>
        <v>0.325</v>
      </c>
      <c r="Q165" s="144">
        <v>0</v>
      </c>
      <c r="R165" s="144">
        <f t="shared" si="2"/>
        <v>0</v>
      </c>
      <c r="S165" s="144">
        <v>0</v>
      </c>
      <c r="T165" s="145">
        <f t="shared" si="3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46" t="s">
        <v>186</v>
      </c>
      <c r="AT165" s="146" t="s">
        <v>113</v>
      </c>
      <c r="AU165" s="146" t="s">
        <v>76</v>
      </c>
      <c r="AY165" s="15" t="s">
        <v>110</v>
      </c>
      <c r="BE165" s="147">
        <f t="shared" si="4"/>
        <v>0</v>
      </c>
      <c r="BF165" s="147">
        <f t="shared" si="5"/>
        <v>0</v>
      </c>
      <c r="BG165" s="147">
        <f t="shared" si="6"/>
        <v>0</v>
      </c>
      <c r="BH165" s="147">
        <f t="shared" si="7"/>
        <v>0</v>
      </c>
      <c r="BI165" s="147">
        <f t="shared" si="8"/>
        <v>0</v>
      </c>
      <c r="BJ165" s="15" t="s">
        <v>74</v>
      </c>
      <c r="BK165" s="147">
        <f t="shared" si="9"/>
        <v>0</v>
      </c>
      <c r="BL165" s="15" t="s">
        <v>186</v>
      </c>
      <c r="BM165" s="146" t="s">
        <v>227</v>
      </c>
    </row>
    <row r="166" spans="1:65" s="2" customFormat="1" ht="15.75" customHeight="1">
      <c r="A166" s="27"/>
      <c r="B166" s="134"/>
      <c r="C166" s="135">
        <v>26</v>
      </c>
      <c r="D166" s="135" t="s">
        <v>113</v>
      </c>
      <c r="E166" s="136" t="s">
        <v>228</v>
      </c>
      <c r="F166" s="137" t="s">
        <v>229</v>
      </c>
      <c r="G166" s="138" t="s">
        <v>181</v>
      </c>
      <c r="H166" s="139">
        <v>40</v>
      </c>
      <c r="I166" s="140">
        <v>0</v>
      </c>
      <c r="J166" s="140">
        <f t="shared" si="0"/>
        <v>0</v>
      </c>
      <c r="K166" s="141"/>
      <c r="L166" s="28"/>
      <c r="M166" s="142" t="s">
        <v>1</v>
      </c>
      <c r="N166" s="143" t="s">
        <v>34</v>
      </c>
      <c r="O166" s="144">
        <v>1</v>
      </c>
      <c r="P166" s="144">
        <f t="shared" si="1"/>
        <v>40</v>
      </c>
      <c r="Q166" s="144">
        <v>0</v>
      </c>
      <c r="R166" s="144">
        <f t="shared" si="2"/>
        <v>0</v>
      </c>
      <c r="S166" s="144">
        <v>0</v>
      </c>
      <c r="T166" s="145">
        <f t="shared" si="3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46" t="s">
        <v>182</v>
      </c>
      <c r="AT166" s="146" t="s">
        <v>113</v>
      </c>
      <c r="AU166" s="146" t="s">
        <v>76</v>
      </c>
      <c r="AY166" s="15" t="s">
        <v>110</v>
      </c>
      <c r="BE166" s="147">
        <f t="shared" si="4"/>
        <v>0</v>
      </c>
      <c r="BF166" s="147">
        <f t="shared" si="5"/>
        <v>0</v>
      </c>
      <c r="BG166" s="147">
        <f t="shared" si="6"/>
        <v>0</v>
      </c>
      <c r="BH166" s="147">
        <f t="shared" si="7"/>
        <v>0</v>
      </c>
      <c r="BI166" s="147">
        <f t="shared" si="8"/>
        <v>0</v>
      </c>
      <c r="BJ166" s="15" t="s">
        <v>74</v>
      </c>
      <c r="BK166" s="147">
        <f t="shared" si="9"/>
        <v>0</v>
      </c>
      <c r="BL166" s="15" t="s">
        <v>182</v>
      </c>
      <c r="BM166" s="146" t="s">
        <v>230</v>
      </c>
    </row>
    <row r="167" spans="2:63" s="12" customFormat="1" ht="22.9" customHeight="1">
      <c r="B167" s="122"/>
      <c r="D167" s="123" t="s">
        <v>68</v>
      </c>
      <c r="E167" s="132" t="s">
        <v>231</v>
      </c>
      <c r="F167" s="132" t="s">
        <v>232</v>
      </c>
      <c r="J167" s="133">
        <f>BK167</f>
        <v>0</v>
      </c>
      <c r="L167" s="122"/>
      <c r="M167" s="126"/>
      <c r="N167" s="127"/>
      <c r="O167" s="127"/>
      <c r="P167" s="128">
        <f>SUM(P168:P176)</f>
        <v>165.6246</v>
      </c>
      <c r="Q167" s="127"/>
      <c r="R167" s="128">
        <f>SUM(R168:R176)</f>
        <v>1.5316224</v>
      </c>
      <c r="S167" s="127"/>
      <c r="T167" s="129">
        <f>SUM(T168:T176)</f>
        <v>0</v>
      </c>
      <c r="AR167" s="123" t="s">
        <v>76</v>
      </c>
      <c r="AT167" s="130" t="s">
        <v>68</v>
      </c>
      <c r="AU167" s="130" t="s">
        <v>74</v>
      </c>
      <c r="AY167" s="123" t="s">
        <v>110</v>
      </c>
      <c r="BK167" s="131">
        <f>SUM(BK168:BK176)</f>
        <v>0</v>
      </c>
    </row>
    <row r="168" spans="1:65" s="2" customFormat="1" ht="24.6" customHeight="1">
      <c r="A168" s="27"/>
      <c r="B168" s="134"/>
      <c r="C168" s="135">
        <v>27</v>
      </c>
      <c r="D168" s="135" t="s">
        <v>113</v>
      </c>
      <c r="E168" s="136" t="s">
        <v>233</v>
      </c>
      <c r="F168" s="137" t="s">
        <v>234</v>
      </c>
      <c r="G168" s="138" t="s">
        <v>116</v>
      </c>
      <c r="H168" s="139">
        <v>60.5</v>
      </c>
      <c r="I168" s="140">
        <v>0</v>
      </c>
      <c r="J168" s="140">
        <f>ROUND(I168*H168,2)</f>
        <v>0</v>
      </c>
      <c r="K168" s="141"/>
      <c r="L168" s="28"/>
      <c r="M168" s="142" t="s">
        <v>1</v>
      </c>
      <c r="N168" s="143" t="s">
        <v>34</v>
      </c>
      <c r="O168" s="144">
        <v>0.887</v>
      </c>
      <c r="P168" s="144">
        <f>O168*H168</f>
        <v>53.6635</v>
      </c>
      <c r="Q168" s="144">
        <v>0.01932</v>
      </c>
      <c r="R168" s="144">
        <f>Q168*H168</f>
        <v>1.16886</v>
      </c>
      <c r="S168" s="144">
        <v>0</v>
      </c>
      <c r="T168" s="145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46" t="s">
        <v>186</v>
      </c>
      <c r="AT168" s="146" t="s">
        <v>113</v>
      </c>
      <c r="AU168" s="146" t="s">
        <v>76</v>
      </c>
      <c r="AY168" s="15" t="s">
        <v>110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5" t="s">
        <v>74</v>
      </c>
      <c r="BK168" s="147">
        <f>ROUND(I168*H168,2)</f>
        <v>0</v>
      </c>
      <c r="BL168" s="15" t="s">
        <v>186</v>
      </c>
      <c r="BM168" s="146" t="s">
        <v>235</v>
      </c>
    </row>
    <row r="169" spans="1:65" s="2" customFormat="1" ht="33.4" customHeight="1">
      <c r="A169" s="27"/>
      <c r="B169" s="134"/>
      <c r="C169" s="135">
        <v>28</v>
      </c>
      <c r="D169" s="135" t="s">
        <v>113</v>
      </c>
      <c r="E169" s="136" t="s">
        <v>236</v>
      </c>
      <c r="F169" s="137" t="s">
        <v>237</v>
      </c>
      <c r="G169" s="138" t="s">
        <v>140</v>
      </c>
      <c r="H169" s="139">
        <v>11</v>
      </c>
      <c r="I169" s="140">
        <v>0</v>
      </c>
      <c r="J169" s="140">
        <f>ROUND(I169*H169,2)</f>
        <v>0</v>
      </c>
      <c r="K169" s="141"/>
      <c r="L169" s="28"/>
      <c r="M169" s="142" t="s">
        <v>1</v>
      </c>
      <c r="N169" s="143" t="s">
        <v>34</v>
      </c>
      <c r="O169" s="144">
        <v>0.865</v>
      </c>
      <c r="P169" s="144">
        <f>O169*H169</f>
        <v>9.515</v>
      </c>
      <c r="Q169" s="144">
        <v>3E-05</v>
      </c>
      <c r="R169" s="144">
        <f>Q169*H169</f>
        <v>0.00033</v>
      </c>
      <c r="S169" s="144">
        <v>0</v>
      </c>
      <c r="T169" s="145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46" t="s">
        <v>186</v>
      </c>
      <c r="AT169" s="146" t="s">
        <v>113</v>
      </c>
      <c r="AU169" s="146" t="s">
        <v>76</v>
      </c>
      <c r="AY169" s="15" t="s">
        <v>110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5" t="s">
        <v>74</v>
      </c>
      <c r="BK169" s="147">
        <f>ROUND(I169*H169,2)</f>
        <v>0</v>
      </c>
      <c r="BL169" s="15" t="s">
        <v>186</v>
      </c>
      <c r="BM169" s="146" t="s">
        <v>238</v>
      </c>
    </row>
    <row r="170" spans="1:65" s="2" customFormat="1" ht="24.6" customHeight="1">
      <c r="A170" s="27"/>
      <c r="B170" s="134"/>
      <c r="C170" s="156">
        <v>29</v>
      </c>
      <c r="D170" s="156" t="s">
        <v>143</v>
      </c>
      <c r="E170" s="157" t="s">
        <v>239</v>
      </c>
      <c r="F170" s="158" t="s">
        <v>240</v>
      </c>
      <c r="G170" s="159" t="s">
        <v>140</v>
      </c>
      <c r="H170" s="160">
        <v>11</v>
      </c>
      <c r="I170" s="161">
        <v>0</v>
      </c>
      <c r="J170" s="161">
        <f>ROUND(I170*H170,2)</f>
        <v>0</v>
      </c>
      <c r="K170" s="162"/>
      <c r="L170" s="163"/>
      <c r="M170" s="164" t="s">
        <v>1</v>
      </c>
      <c r="N170" s="165" t="s">
        <v>34</v>
      </c>
      <c r="O170" s="144">
        <v>0</v>
      </c>
      <c r="P170" s="144">
        <f>O170*H170</f>
        <v>0</v>
      </c>
      <c r="Q170" s="144">
        <v>0.0102</v>
      </c>
      <c r="R170" s="144">
        <f>Q170*H170</f>
        <v>0.11220000000000001</v>
      </c>
      <c r="S170" s="144">
        <v>0</v>
      </c>
      <c r="T170" s="145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46" t="s">
        <v>217</v>
      </c>
      <c r="AT170" s="146" t="s">
        <v>143</v>
      </c>
      <c r="AU170" s="146" t="s">
        <v>76</v>
      </c>
      <c r="AY170" s="15" t="s">
        <v>110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5" t="s">
        <v>74</v>
      </c>
      <c r="BK170" s="147">
        <f>ROUND(I170*H170,2)</f>
        <v>0</v>
      </c>
      <c r="BL170" s="15" t="s">
        <v>186</v>
      </c>
      <c r="BM170" s="146" t="s">
        <v>241</v>
      </c>
    </row>
    <row r="171" spans="1:65" s="2" customFormat="1" ht="33.4" customHeight="1">
      <c r="A171" s="27"/>
      <c r="B171" s="134"/>
      <c r="C171" s="135">
        <v>30</v>
      </c>
      <c r="D171" s="135" t="s">
        <v>113</v>
      </c>
      <c r="E171" s="136" t="s">
        <v>242</v>
      </c>
      <c r="F171" s="137" t="s">
        <v>243</v>
      </c>
      <c r="G171" s="138" t="s">
        <v>116</v>
      </c>
      <c r="H171" s="139">
        <v>97.9</v>
      </c>
      <c r="I171" s="140">
        <v>0</v>
      </c>
      <c r="J171" s="140">
        <f>ROUND(I171*H171,2)</f>
        <v>0</v>
      </c>
      <c r="K171" s="141"/>
      <c r="L171" s="28"/>
      <c r="M171" s="142" t="s">
        <v>1</v>
      </c>
      <c r="N171" s="143" t="s">
        <v>34</v>
      </c>
      <c r="O171" s="144">
        <v>0.578</v>
      </c>
      <c r="P171" s="144">
        <f>O171*H171</f>
        <v>56.5862</v>
      </c>
      <c r="Q171" s="144">
        <v>0.00117</v>
      </c>
      <c r="R171" s="144">
        <f>Q171*H171</f>
        <v>0.114543</v>
      </c>
      <c r="S171" s="144">
        <v>0</v>
      </c>
      <c r="T171" s="145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46" t="s">
        <v>186</v>
      </c>
      <c r="AT171" s="146" t="s">
        <v>113</v>
      </c>
      <c r="AU171" s="146" t="s">
        <v>76</v>
      </c>
      <c r="AY171" s="15" t="s">
        <v>110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5" t="s">
        <v>74</v>
      </c>
      <c r="BK171" s="147">
        <f>ROUND(I171*H171,2)</f>
        <v>0</v>
      </c>
      <c r="BL171" s="15" t="s">
        <v>186</v>
      </c>
      <c r="BM171" s="146" t="s">
        <v>244</v>
      </c>
    </row>
    <row r="172" spans="1:65" s="2" customFormat="1" ht="24.6" customHeight="1">
      <c r="A172" s="27"/>
      <c r="B172" s="134"/>
      <c r="C172" s="156">
        <v>31</v>
      </c>
      <c r="D172" s="156" t="s">
        <v>143</v>
      </c>
      <c r="E172" s="157" t="s">
        <v>245</v>
      </c>
      <c r="F172" s="158" t="s">
        <v>246</v>
      </c>
      <c r="G172" s="159" t="s">
        <v>116</v>
      </c>
      <c r="H172" s="160">
        <v>102.795</v>
      </c>
      <c r="I172" s="161">
        <v>0</v>
      </c>
      <c r="J172" s="161">
        <f>ROUND(I172*H172,2)</f>
        <v>0</v>
      </c>
      <c r="K172" s="162"/>
      <c r="L172" s="163"/>
      <c r="M172" s="164" t="s">
        <v>1</v>
      </c>
      <c r="N172" s="165" t="s">
        <v>34</v>
      </c>
      <c r="O172" s="144">
        <v>0</v>
      </c>
      <c r="P172" s="144">
        <f>O172*H172</f>
        <v>0</v>
      </c>
      <c r="Q172" s="144">
        <v>0.00132</v>
      </c>
      <c r="R172" s="144">
        <f>Q172*H172</f>
        <v>0.1356894</v>
      </c>
      <c r="S172" s="144">
        <v>0</v>
      </c>
      <c r="T172" s="145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46" t="s">
        <v>217</v>
      </c>
      <c r="AT172" s="146" t="s">
        <v>143</v>
      </c>
      <c r="AU172" s="146" t="s">
        <v>76</v>
      </c>
      <c r="AY172" s="15" t="s">
        <v>110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5" t="s">
        <v>74</v>
      </c>
      <c r="BK172" s="147">
        <f>ROUND(I172*H172,2)</f>
        <v>0</v>
      </c>
      <c r="BL172" s="15" t="s">
        <v>186</v>
      </c>
      <c r="BM172" s="146" t="s">
        <v>247</v>
      </c>
    </row>
    <row r="173" spans="2:51" s="13" customFormat="1" ht="12">
      <c r="B173" s="148"/>
      <c r="D173" s="149" t="s">
        <v>119</v>
      </c>
      <c r="F173" s="151" t="s">
        <v>248</v>
      </c>
      <c r="H173" s="152">
        <v>102.795</v>
      </c>
      <c r="L173" s="148"/>
      <c r="M173" s="153"/>
      <c r="N173" s="154"/>
      <c r="O173" s="154"/>
      <c r="P173" s="154"/>
      <c r="Q173" s="154"/>
      <c r="R173" s="154"/>
      <c r="S173" s="154"/>
      <c r="T173" s="155"/>
      <c r="AT173" s="150" t="s">
        <v>119</v>
      </c>
      <c r="AU173" s="150" t="s">
        <v>76</v>
      </c>
      <c r="AV173" s="13" t="s">
        <v>76</v>
      </c>
      <c r="AW173" s="13" t="s">
        <v>3</v>
      </c>
      <c r="AX173" s="13" t="s">
        <v>74</v>
      </c>
      <c r="AY173" s="150" t="s">
        <v>110</v>
      </c>
    </row>
    <row r="174" spans="1:65" s="2" customFormat="1" ht="24.6" customHeight="1">
      <c r="A174" s="27"/>
      <c r="B174" s="134"/>
      <c r="C174" s="135">
        <v>32</v>
      </c>
      <c r="D174" s="135" t="s">
        <v>113</v>
      </c>
      <c r="E174" s="136" t="s">
        <v>249</v>
      </c>
      <c r="F174" s="137" t="s">
        <v>250</v>
      </c>
      <c r="G174" s="138" t="s">
        <v>189</v>
      </c>
      <c r="H174" s="139">
        <v>1.532</v>
      </c>
      <c r="I174" s="140">
        <v>0</v>
      </c>
      <c r="J174" s="140">
        <f>ROUND(I174*H174,2)</f>
        <v>0</v>
      </c>
      <c r="K174" s="141"/>
      <c r="L174" s="28"/>
      <c r="M174" s="142" t="s">
        <v>1</v>
      </c>
      <c r="N174" s="143" t="s">
        <v>34</v>
      </c>
      <c r="O174" s="144">
        <v>2.505</v>
      </c>
      <c r="P174" s="144">
        <f>O174*H174</f>
        <v>3.83766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46" t="s">
        <v>186</v>
      </c>
      <c r="AT174" s="146" t="s">
        <v>113</v>
      </c>
      <c r="AU174" s="146" t="s">
        <v>76</v>
      </c>
      <c r="AY174" s="15" t="s">
        <v>110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5" t="s">
        <v>74</v>
      </c>
      <c r="BK174" s="147">
        <f>ROUND(I174*H174,2)</f>
        <v>0</v>
      </c>
      <c r="BL174" s="15" t="s">
        <v>186</v>
      </c>
      <c r="BM174" s="146" t="s">
        <v>251</v>
      </c>
    </row>
    <row r="175" spans="1:65" s="2" customFormat="1" ht="24.6" customHeight="1">
      <c r="A175" s="27"/>
      <c r="B175" s="134"/>
      <c r="C175" s="135">
        <v>33</v>
      </c>
      <c r="D175" s="135" t="s">
        <v>113</v>
      </c>
      <c r="E175" s="136" t="s">
        <v>252</v>
      </c>
      <c r="F175" s="137" t="s">
        <v>253</v>
      </c>
      <c r="G175" s="138" t="s">
        <v>189</v>
      </c>
      <c r="H175" s="139">
        <v>1.532</v>
      </c>
      <c r="I175" s="140">
        <v>0</v>
      </c>
      <c r="J175" s="140">
        <f>ROUND(I175*H175,2)</f>
        <v>0</v>
      </c>
      <c r="K175" s="141"/>
      <c r="L175" s="28"/>
      <c r="M175" s="142" t="s">
        <v>1</v>
      </c>
      <c r="N175" s="143" t="s">
        <v>34</v>
      </c>
      <c r="O175" s="144">
        <v>1.32</v>
      </c>
      <c r="P175" s="144">
        <f>O175*H175</f>
        <v>2.02224</v>
      </c>
      <c r="Q175" s="144">
        <v>0</v>
      </c>
      <c r="R175" s="144">
        <f>Q175*H175</f>
        <v>0</v>
      </c>
      <c r="S175" s="144">
        <v>0</v>
      </c>
      <c r="T175" s="145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46" t="s">
        <v>186</v>
      </c>
      <c r="AT175" s="146" t="s">
        <v>113</v>
      </c>
      <c r="AU175" s="146" t="s">
        <v>76</v>
      </c>
      <c r="AY175" s="15" t="s">
        <v>110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5" t="s">
        <v>74</v>
      </c>
      <c r="BK175" s="147">
        <f>ROUND(I175*H175,2)</f>
        <v>0</v>
      </c>
      <c r="BL175" s="15" t="s">
        <v>186</v>
      </c>
      <c r="BM175" s="146" t="s">
        <v>254</v>
      </c>
    </row>
    <row r="176" spans="1:65" s="2" customFormat="1" ht="15.75" customHeight="1">
      <c r="A176" s="27"/>
      <c r="B176" s="134"/>
      <c r="C176" s="135">
        <v>34</v>
      </c>
      <c r="D176" s="135" t="s">
        <v>113</v>
      </c>
      <c r="E176" s="136" t="s">
        <v>255</v>
      </c>
      <c r="F176" s="137" t="s">
        <v>256</v>
      </c>
      <c r="G176" s="138" t="s">
        <v>181</v>
      </c>
      <c r="H176" s="139">
        <v>40</v>
      </c>
      <c r="I176" s="140">
        <v>0</v>
      </c>
      <c r="J176" s="140">
        <f>ROUND(I176*H176,2)</f>
        <v>0</v>
      </c>
      <c r="K176" s="141"/>
      <c r="L176" s="28"/>
      <c r="M176" s="142" t="s">
        <v>1</v>
      </c>
      <c r="N176" s="143" t="s">
        <v>34</v>
      </c>
      <c r="O176" s="144">
        <v>1</v>
      </c>
      <c r="P176" s="144">
        <f>O176*H176</f>
        <v>40</v>
      </c>
      <c r="Q176" s="144">
        <v>0</v>
      </c>
      <c r="R176" s="144">
        <f>Q176*H176</f>
        <v>0</v>
      </c>
      <c r="S176" s="144">
        <v>0</v>
      </c>
      <c r="T176" s="145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46" t="s">
        <v>182</v>
      </c>
      <c r="AT176" s="146" t="s">
        <v>113</v>
      </c>
      <c r="AU176" s="146" t="s">
        <v>76</v>
      </c>
      <c r="AY176" s="15" t="s">
        <v>110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5" t="s">
        <v>74</v>
      </c>
      <c r="BK176" s="147">
        <f>ROUND(I176*H176,2)</f>
        <v>0</v>
      </c>
      <c r="BL176" s="15" t="s">
        <v>182</v>
      </c>
      <c r="BM176" s="146" t="s">
        <v>257</v>
      </c>
    </row>
    <row r="177" spans="2:63" s="12" customFormat="1" ht="22.9" customHeight="1">
      <c r="B177" s="122"/>
      <c r="D177" s="123" t="s">
        <v>68</v>
      </c>
      <c r="E177" s="132" t="s">
        <v>258</v>
      </c>
      <c r="F177" s="132" t="s">
        <v>259</v>
      </c>
      <c r="J177" s="133">
        <f>BK177</f>
        <v>0</v>
      </c>
      <c r="L177" s="122"/>
      <c r="M177" s="126"/>
      <c r="N177" s="127"/>
      <c r="O177" s="127"/>
      <c r="P177" s="128">
        <f>SUM(P178:P184)</f>
        <v>3.610352</v>
      </c>
      <c r="Q177" s="127"/>
      <c r="R177" s="128">
        <f>SUM(R178:R184)</f>
        <v>0.0383352</v>
      </c>
      <c r="S177" s="127"/>
      <c r="T177" s="129">
        <f>SUM(T178:T184)</f>
        <v>0</v>
      </c>
      <c r="AR177" s="123" t="s">
        <v>76</v>
      </c>
      <c r="AT177" s="130" t="s">
        <v>68</v>
      </c>
      <c r="AU177" s="130" t="s">
        <v>74</v>
      </c>
      <c r="AY177" s="123" t="s">
        <v>110</v>
      </c>
      <c r="BK177" s="131">
        <f>SUM(BK178:BK184)</f>
        <v>0</v>
      </c>
    </row>
    <row r="178" spans="1:65" s="2" customFormat="1" ht="24.6" customHeight="1">
      <c r="A178" s="27"/>
      <c r="B178" s="134"/>
      <c r="C178" s="135">
        <v>35</v>
      </c>
      <c r="D178" s="135" t="s">
        <v>113</v>
      </c>
      <c r="E178" s="136" t="s">
        <v>260</v>
      </c>
      <c r="F178" s="137" t="s">
        <v>261</v>
      </c>
      <c r="G178" s="138" t="s">
        <v>116</v>
      </c>
      <c r="H178" s="139">
        <v>0.64</v>
      </c>
      <c r="I178" s="140">
        <v>0</v>
      </c>
      <c r="J178" s="140">
        <f>ROUND(I178*H178,2)</f>
        <v>0</v>
      </c>
      <c r="K178" s="141"/>
      <c r="L178" s="28"/>
      <c r="M178" s="142" t="s">
        <v>1</v>
      </c>
      <c r="N178" s="143" t="s">
        <v>34</v>
      </c>
      <c r="O178" s="144">
        <v>1.298</v>
      </c>
      <c r="P178" s="144">
        <f>O178*H178</f>
        <v>0.83072</v>
      </c>
      <c r="Q178" s="144">
        <v>0.00026</v>
      </c>
      <c r="R178" s="144">
        <f>Q178*H178</f>
        <v>0.00016639999999999998</v>
      </c>
      <c r="S178" s="144">
        <v>0</v>
      </c>
      <c r="T178" s="145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46" t="s">
        <v>186</v>
      </c>
      <c r="AT178" s="146" t="s">
        <v>113</v>
      </c>
      <c r="AU178" s="146" t="s">
        <v>76</v>
      </c>
      <c r="AY178" s="15" t="s">
        <v>110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5" t="s">
        <v>74</v>
      </c>
      <c r="BK178" s="147">
        <f>ROUND(I178*H178,2)</f>
        <v>0</v>
      </c>
      <c r="BL178" s="15" t="s">
        <v>186</v>
      </c>
      <c r="BM178" s="146" t="s">
        <v>262</v>
      </c>
    </row>
    <row r="179" spans="2:51" s="13" customFormat="1" ht="12">
      <c r="B179" s="148"/>
      <c r="D179" s="149" t="s">
        <v>119</v>
      </c>
      <c r="E179" s="150" t="s">
        <v>1</v>
      </c>
      <c r="F179" s="151" t="s">
        <v>263</v>
      </c>
      <c r="H179" s="152">
        <v>0.64</v>
      </c>
      <c r="L179" s="148"/>
      <c r="M179" s="153"/>
      <c r="N179" s="154"/>
      <c r="O179" s="154"/>
      <c r="P179" s="154"/>
      <c r="Q179" s="154"/>
      <c r="R179" s="154"/>
      <c r="S179" s="154"/>
      <c r="T179" s="155"/>
      <c r="AT179" s="150" t="s">
        <v>119</v>
      </c>
      <c r="AU179" s="150" t="s">
        <v>76</v>
      </c>
      <c r="AV179" s="13" t="s">
        <v>76</v>
      </c>
      <c r="AW179" s="13" t="s">
        <v>26</v>
      </c>
      <c r="AX179" s="13" t="s">
        <v>74</v>
      </c>
      <c r="AY179" s="150" t="s">
        <v>110</v>
      </c>
    </row>
    <row r="180" spans="1:65" s="2" customFormat="1" ht="24.6" customHeight="1">
      <c r="A180" s="27"/>
      <c r="B180" s="134"/>
      <c r="C180" s="156">
        <v>36</v>
      </c>
      <c r="D180" s="156" t="s">
        <v>143</v>
      </c>
      <c r="E180" s="157" t="s">
        <v>264</v>
      </c>
      <c r="F180" s="158" t="s">
        <v>265</v>
      </c>
      <c r="G180" s="159" t="s">
        <v>116</v>
      </c>
      <c r="H180" s="160">
        <v>0.64</v>
      </c>
      <c r="I180" s="161">
        <v>0</v>
      </c>
      <c r="J180" s="161">
        <f aca="true" t="shared" si="10" ref="J180:J184">ROUND(I180*H180,2)</f>
        <v>0</v>
      </c>
      <c r="K180" s="162"/>
      <c r="L180" s="163"/>
      <c r="M180" s="164" t="s">
        <v>1</v>
      </c>
      <c r="N180" s="165" t="s">
        <v>34</v>
      </c>
      <c r="O180" s="144">
        <v>0</v>
      </c>
      <c r="P180" s="144">
        <f aca="true" t="shared" si="11" ref="P180:P184">O180*H180</f>
        <v>0</v>
      </c>
      <c r="Q180" s="144">
        <v>0.02917</v>
      </c>
      <c r="R180" s="144">
        <f aca="true" t="shared" si="12" ref="R180:R184">Q180*H180</f>
        <v>0.018668800000000003</v>
      </c>
      <c r="S180" s="144">
        <v>0</v>
      </c>
      <c r="T180" s="145">
        <f aca="true" t="shared" si="13" ref="T180:T184"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46" t="s">
        <v>217</v>
      </c>
      <c r="AT180" s="146" t="s">
        <v>143</v>
      </c>
      <c r="AU180" s="146" t="s">
        <v>76</v>
      </c>
      <c r="AY180" s="15" t="s">
        <v>110</v>
      </c>
      <c r="BE180" s="147">
        <f aca="true" t="shared" si="14" ref="BE180:BE184">IF(N180="základní",J180,0)</f>
        <v>0</v>
      </c>
      <c r="BF180" s="147">
        <f aca="true" t="shared" si="15" ref="BF180:BF184">IF(N180="snížená",J180,0)</f>
        <v>0</v>
      </c>
      <c r="BG180" s="147">
        <f aca="true" t="shared" si="16" ref="BG180:BG184">IF(N180="zákl. přenesená",J180,0)</f>
        <v>0</v>
      </c>
      <c r="BH180" s="147">
        <f aca="true" t="shared" si="17" ref="BH180:BH184">IF(N180="sníž. přenesená",J180,0)</f>
        <v>0</v>
      </c>
      <c r="BI180" s="147">
        <f aca="true" t="shared" si="18" ref="BI180:BI184">IF(N180="nulová",J180,0)</f>
        <v>0</v>
      </c>
      <c r="BJ180" s="15" t="s">
        <v>74</v>
      </c>
      <c r="BK180" s="147">
        <f aca="true" t="shared" si="19" ref="BK180:BK184">ROUND(I180*H180,2)</f>
        <v>0</v>
      </c>
      <c r="BL180" s="15" t="s">
        <v>186</v>
      </c>
      <c r="BM180" s="146" t="s">
        <v>266</v>
      </c>
    </row>
    <row r="181" spans="1:65" s="2" customFormat="1" ht="60">
      <c r="A181" s="27"/>
      <c r="B181" s="134"/>
      <c r="C181" s="172">
        <v>37</v>
      </c>
      <c r="D181" s="172" t="s">
        <v>143</v>
      </c>
      <c r="E181" s="173" t="s">
        <v>336</v>
      </c>
      <c r="F181" s="174" t="s">
        <v>339</v>
      </c>
      <c r="G181" s="175" t="s">
        <v>140</v>
      </c>
      <c r="H181" s="176">
        <v>1</v>
      </c>
      <c r="I181" s="177">
        <v>0</v>
      </c>
      <c r="J181" s="177">
        <f t="shared" si="10"/>
        <v>0</v>
      </c>
      <c r="K181" s="162"/>
      <c r="L181" s="28"/>
      <c r="M181" s="164" t="s">
        <v>1</v>
      </c>
      <c r="N181" s="165" t="s">
        <v>34</v>
      </c>
      <c r="O181" s="144">
        <v>0</v>
      </c>
      <c r="P181" s="144">
        <f t="shared" si="11"/>
        <v>0</v>
      </c>
      <c r="Q181" s="144">
        <v>0.0195</v>
      </c>
      <c r="R181" s="144">
        <f t="shared" si="12"/>
        <v>0.0195</v>
      </c>
      <c r="S181" s="144">
        <v>0</v>
      </c>
      <c r="T181" s="145">
        <f t="shared" si="13"/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46" t="s">
        <v>217</v>
      </c>
      <c r="AT181" s="146" t="s">
        <v>143</v>
      </c>
      <c r="AU181" s="146" t="s">
        <v>76</v>
      </c>
      <c r="AY181" s="15" t="s">
        <v>110</v>
      </c>
      <c r="BE181" s="147">
        <f t="shared" si="14"/>
        <v>0</v>
      </c>
      <c r="BF181" s="147">
        <f t="shared" si="15"/>
        <v>0</v>
      </c>
      <c r="BG181" s="147">
        <f t="shared" si="16"/>
        <v>0</v>
      </c>
      <c r="BH181" s="147">
        <f t="shared" si="17"/>
        <v>0</v>
      </c>
      <c r="BI181" s="147">
        <f t="shared" si="18"/>
        <v>0</v>
      </c>
      <c r="BJ181" s="15" t="s">
        <v>74</v>
      </c>
      <c r="BK181" s="147">
        <f t="shared" si="19"/>
        <v>0</v>
      </c>
      <c r="BL181" s="15" t="s">
        <v>186</v>
      </c>
      <c r="BM181" s="146" t="s">
        <v>267</v>
      </c>
    </row>
    <row r="182" spans="1:65" s="2" customFormat="1" ht="24">
      <c r="A182" s="27"/>
      <c r="B182" s="134"/>
      <c r="C182" s="166">
        <v>38</v>
      </c>
      <c r="D182" s="166" t="s">
        <v>113</v>
      </c>
      <c r="E182" s="167" t="s">
        <v>268</v>
      </c>
      <c r="F182" s="168" t="s">
        <v>340</v>
      </c>
      <c r="G182" s="169" t="s">
        <v>140</v>
      </c>
      <c r="H182" s="170">
        <v>2</v>
      </c>
      <c r="I182" s="171">
        <v>0</v>
      </c>
      <c r="J182" s="171">
        <f t="shared" si="10"/>
        <v>0</v>
      </c>
      <c r="K182" s="141"/>
      <c r="L182" s="28"/>
      <c r="M182" s="142" t="s">
        <v>1</v>
      </c>
      <c r="N182" s="143" t="s">
        <v>34</v>
      </c>
      <c r="O182" s="144">
        <v>0.25</v>
      </c>
      <c r="P182" s="144">
        <f t="shared" si="11"/>
        <v>0.5</v>
      </c>
      <c r="Q182" s="144">
        <v>0</v>
      </c>
      <c r="R182" s="144">
        <f t="shared" si="12"/>
        <v>0</v>
      </c>
      <c r="S182" s="144">
        <v>0</v>
      </c>
      <c r="T182" s="145">
        <f t="shared" si="13"/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46" t="s">
        <v>186</v>
      </c>
      <c r="AT182" s="146" t="s">
        <v>113</v>
      </c>
      <c r="AU182" s="146" t="s">
        <v>76</v>
      </c>
      <c r="AY182" s="15" t="s">
        <v>110</v>
      </c>
      <c r="BE182" s="147">
        <f t="shared" si="14"/>
        <v>0</v>
      </c>
      <c r="BF182" s="147">
        <f t="shared" si="15"/>
        <v>0</v>
      </c>
      <c r="BG182" s="147">
        <f t="shared" si="16"/>
        <v>0</v>
      </c>
      <c r="BH182" s="147">
        <f t="shared" si="17"/>
        <v>0</v>
      </c>
      <c r="BI182" s="147">
        <f t="shared" si="18"/>
        <v>0</v>
      </c>
      <c r="BJ182" s="15" t="s">
        <v>74</v>
      </c>
      <c r="BK182" s="147">
        <f t="shared" si="19"/>
        <v>0</v>
      </c>
      <c r="BL182" s="15" t="s">
        <v>186</v>
      </c>
      <c r="BM182" s="146" t="s">
        <v>269</v>
      </c>
    </row>
    <row r="183" spans="1:65" s="2" customFormat="1" ht="24.6" customHeight="1">
      <c r="A183" s="27"/>
      <c r="B183" s="134"/>
      <c r="C183" s="135">
        <v>39</v>
      </c>
      <c r="D183" s="135" t="s">
        <v>113</v>
      </c>
      <c r="E183" s="136" t="s">
        <v>270</v>
      </c>
      <c r="F183" s="137" t="s">
        <v>271</v>
      </c>
      <c r="G183" s="138" t="s">
        <v>189</v>
      </c>
      <c r="H183" s="139">
        <v>0.578</v>
      </c>
      <c r="I183" s="140">
        <v>0</v>
      </c>
      <c r="J183" s="140">
        <f t="shared" si="10"/>
        <v>0</v>
      </c>
      <c r="K183" s="141"/>
      <c r="L183" s="28"/>
      <c r="M183" s="142" t="s">
        <v>1</v>
      </c>
      <c r="N183" s="143" t="s">
        <v>34</v>
      </c>
      <c r="O183" s="144">
        <v>2.494</v>
      </c>
      <c r="P183" s="144">
        <f t="shared" si="11"/>
        <v>1.441532</v>
      </c>
      <c r="Q183" s="144">
        <v>0</v>
      </c>
      <c r="R183" s="144">
        <f t="shared" si="12"/>
        <v>0</v>
      </c>
      <c r="S183" s="144">
        <v>0</v>
      </c>
      <c r="T183" s="145">
        <f t="shared" si="13"/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46" t="s">
        <v>186</v>
      </c>
      <c r="AT183" s="146" t="s">
        <v>113</v>
      </c>
      <c r="AU183" s="146" t="s">
        <v>76</v>
      </c>
      <c r="AY183" s="15" t="s">
        <v>110</v>
      </c>
      <c r="BE183" s="147">
        <f t="shared" si="14"/>
        <v>0</v>
      </c>
      <c r="BF183" s="147">
        <f t="shared" si="15"/>
        <v>0</v>
      </c>
      <c r="BG183" s="147">
        <f t="shared" si="16"/>
        <v>0</v>
      </c>
      <c r="BH183" s="147">
        <f t="shared" si="17"/>
        <v>0</v>
      </c>
      <c r="BI183" s="147">
        <f t="shared" si="18"/>
        <v>0</v>
      </c>
      <c r="BJ183" s="15" t="s">
        <v>74</v>
      </c>
      <c r="BK183" s="147">
        <f t="shared" si="19"/>
        <v>0</v>
      </c>
      <c r="BL183" s="15" t="s">
        <v>186</v>
      </c>
      <c r="BM183" s="146" t="s">
        <v>272</v>
      </c>
    </row>
    <row r="184" spans="1:65" s="2" customFormat="1" ht="24.6" customHeight="1">
      <c r="A184" s="27"/>
      <c r="B184" s="134"/>
      <c r="C184" s="135">
        <v>40</v>
      </c>
      <c r="D184" s="135" t="s">
        <v>113</v>
      </c>
      <c r="E184" s="136" t="s">
        <v>273</v>
      </c>
      <c r="F184" s="137" t="s">
        <v>274</v>
      </c>
      <c r="G184" s="138" t="s">
        <v>189</v>
      </c>
      <c r="H184" s="139">
        <v>0.578</v>
      </c>
      <c r="I184" s="140">
        <v>0</v>
      </c>
      <c r="J184" s="140">
        <f t="shared" si="10"/>
        <v>0</v>
      </c>
      <c r="K184" s="141"/>
      <c r="L184" s="28"/>
      <c r="M184" s="142" t="s">
        <v>1</v>
      </c>
      <c r="N184" s="143" t="s">
        <v>34</v>
      </c>
      <c r="O184" s="144">
        <v>1.45</v>
      </c>
      <c r="P184" s="144">
        <f t="shared" si="11"/>
        <v>0.8381</v>
      </c>
      <c r="Q184" s="144">
        <v>0</v>
      </c>
      <c r="R184" s="144">
        <f t="shared" si="12"/>
        <v>0</v>
      </c>
      <c r="S184" s="144">
        <v>0</v>
      </c>
      <c r="T184" s="145">
        <f t="shared" si="13"/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46" t="s">
        <v>186</v>
      </c>
      <c r="AT184" s="146" t="s">
        <v>113</v>
      </c>
      <c r="AU184" s="146" t="s">
        <v>76</v>
      </c>
      <c r="AY184" s="15" t="s">
        <v>110</v>
      </c>
      <c r="BE184" s="147">
        <f t="shared" si="14"/>
        <v>0</v>
      </c>
      <c r="BF184" s="147">
        <f t="shared" si="15"/>
        <v>0</v>
      </c>
      <c r="BG184" s="147">
        <f t="shared" si="16"/>
        <v>0</v>
      </c>
      <c r="BH184" s="147">
        <f t="shared" si="17"/>
        <v>0</v>
      </c>
      <c r="BI184" s="147">
        <f t="shared" si="18"/>
        <v>0</v>
      </c>
      <c r="BJ184" s="15" t="s">
        <v>74</v>
      </c>
      <c r="BK184" s="147">
        <f t="shared" si="19"/>
        <v>0</v>
      </c>
      <c r="BL184" s="15" t="s">
        <v>186</v>
      </c>
      <c r="BM184" s="146" t="s">
        <v>275</v>
      </c>
    </row>
    <row r="185" spans="2:63" s="12" customFormat="1" ht="22.9" customHeight="1">
      <c r="B185" s="122"/>
      <c r="D185" s="123" t="s">
        <v>68</v>
      </c>
      <c r="E185" s="132" t="s">
        <v>276</v>
      </c>
      <c r="F185" s="132" t="s">
        <v>277</v>
      </c>
      <c r="J185" s="133">
        <f>BK185</f>
        <v>0</v>
      </c>
      <c r="L185" s="122"/>
      <c r="M185" s="126"/>
      <c r="N185" s="127"/>
      <c r="O185" s="127"/>
      <c r="P185" s="128">
        <f>SUM(P186:P198)</f>
        <v>173.902938</v>
      </c>
      <c r="Q185" s="127"/>
      <c r="R185" s="128">
        <f>SUM(R186:R198)</f>
        <v>3.7953300000000003</v>
      </c>
      <c r="S185" s="127"/>
      <c r="T185" s="129">
        <f>SUM(T186:T198)</f>
        <v>0</v>
      </c>
      <c r="AR185" s="123" t="s">
        <v>76</v>
      </c>
      <c r="AT185" s="130" t="s">
        <v>68</v>
      </c>
      <c r="AU185" s="130" t="s">
        <v>74</v>
      </c>
      <c r="AY185" s="123" t="s">
        <v>110</v>
      </c>
      <c r="BK185" s="131">
        <f>SUM(BK186:BK198)</f>
        <v>0</v>
      </c>
    </row>
    <row r="186" spans="1:65" s="2" customFormat="1" ht="15.75" customHeight="1">
      <c r="A186" s="27"/>
      <c r="B186" s="134"/>
      <c r="C186" s="135">
        <v>41</v>
      </c>
      <c r="D186" s="135" t="s">
        <v>113</v>
      </c>
      <c r="E186" s="136" t="s">
        <v>278</v>
      </c>
      <c r="F186" s="137" t="s">
        <v>279</v>
      </c>
      <c r="G186" s="138" t="s">
        <v>116</v>
      </c>
      <c r="H186" s="139">
        <v>159</v>
      </c>
      <c r="I186" s="140">
        <v>0</v>
      </c>
      <c r="J186" s="140">
        <f>ROUND(I186*H186,2)</f>
        <v>0</v>
      </c>
      <c r="K186" s="141"/>
      <c r="L186" s="28"/>
      <c r="M186" s="142" t="s">
        <v>1</v>
      </c>
      <c r="N186" s="143" t="s">
        <v>34</v>
      </c>
      <c r="O186" s="144">
        <v>0.012</v>
      </c>
      <c r="P186" s="144">
        <f>O186*H186</f>
        <v>1.9080000000000001</v>
      </c>
      <c r="Q186" s="144">
        <v>0</v>
      </c>
      <c r="R186" s="144">
        <f>Q186*H186</f>
        <v>0</v>
      </c>
      <c r="S186" s="144">
        <v>0</v>
      </c>
      <c r="T186" s="145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46" t="s">
        <v>186</v>
      </c>
      <c r="AT186" s="146" t="s">
        <v>113</v>
      </c>
      <c r="AU186" s="146" t="s">
        <v>76</v>
      </c>
      <c r="AY186" s="15" t="s">
        <v>110</v>
      </c>
      <c r="BE186" s="147">
        <f>IF(N186="základní",J186,0)</f>
        <v>0</v>
      </c>
      <c r="BF186" s="147">
        <f>IF(N186="snížená",J186,0)</f>
        <v>0</v>
      </c>
      <c r="BG186" s="147">
        <f>IF(N186="zákl. přenesená",J186,0)</f>
        <v>0</v>
      </c>
      <c r="BH186" s="147">
        <f>IF(N186="sníž. přenesená",J186,0)</f>
        <v>0</v>
      </c>
      <c r="BI186" s="147">
        <f>IF(N186="nulová",J186,0)</f>
        <v>0</v>
      </c>
      <c r="BJ186" s="15" t="s">
        <v>74</v>
      </c>
      <c r="BK186" s="147">
        <f>ROUND(I186*H186,2)</f>
        <v>0</v>
      </c>
      <c r="BL186" s="15" t="s">
        <v>186</v>
      </c>
      <c r="BM186" s="146" t="s">
        <v>280</v>
      </c>
    </row>
    <row r="187" spans="1:65" s="2" customFormat="1" ht="15.75" customHeight="1">
      <c r="A187" s="27"/>
      <c r="B187" s="134"/>
      <c r="C187" s="135">
        <v>42</v>
      </c>
      <c r="D187" s="135" t="s">
        <v>113</v>
      </c>
      <c r="E187" s="136" t="s">
        <v>281</v>
      </c>
      <c r="F187" s="137" t="s">
        <v>282</v>
      </c>
      <c r="G187" s="138" t="s">
        <v>116</v>
      </c>
      <c r="H187" s="139">
        <v>159</v>
      </c>
      <c r="I187" s="140">
        <v>0</v>
      </c>
      <c r="J187" s="140">
        <f>ROUND(I187*H187,2)</f>
        <v>0</v>
      </c>
      <c r="K187" s="141"/>
      <c r="L187" s="28"/>
      <c r="M187" s="142" t="s">
        <v>1</v>
      </c>
      <c r="N187" s="143" t="s">
        <v>34</v>
      </c>
      <c r="O187" s="144">
        <v>0.044</v>
      </c>
      <c r="P187" s="144">
        <f>O187*H187</f>
        <v>6.9959999999999996</v>
      </c>
      <c r="Q187" s="144">
        <v>0.0003</v>
      </c>
      <c r="R187" s="144">
        <f>Q187*H187</f>
        <v>0.04769999999999999</v>
      </c>
      <c r="S187" s="144">
        <v>0</v>
      </c>
      <c r="T187" s="145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46" t="s">
        <v>186</v>
      </c>
      <c r="AT187" s="146" t="s">
        <v>113</v>
      </c>
      <c r="AU187" s="146" t="s">
        <v>76</v>
      </c>
      <c r="AY187" s="15" t="s">
        <v>110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5" t="s">
        <v>74</v>
      </c>
      <c r="BK187" s="147">
        <f>ROUND(I187*H187,2)</f>
        <v>0</v>
      </c>
      <c r="BL187" s="15" t="s">
        <v>186</v>
      </c>
      <c r="BM187" s="146" t="s">
        <v>283</v>
      </c>
    </row>
    <row r="188" spans="1:65" s="2" customFormat="1" ht="22.15" customHeight="1">
      <c r="A188" s="27"/>
      <c r="B188" s="134"/>
      <c r="C188" s="135">
        <v>43</v>
      </c>
      <c r="D188" s="135" t="s">
        <v>113</v>
      </c>
      <c r="E188" s="136" t="s">
        <v>284</v>
      </c>
      <c r="F188" s="137" t="s">
        <v>285</v>
      </c>
      <c r="G188" s="138" t="s">
        <v>116</v>
      </c>
      <c r="H188" s="139">
        <v>159</v>
      </c>
      <c r="I188" s="140">
        <v>0</v>
      </c>
      <c r="J188" s="140">
        <f>ROUND(I188*H188,2)</f>
        <v>0</v>
      </c>
      <c r="K188" s="141"/>
      <c r="L188" s="28"/>
      <c r="M188" s="142" t="s">
        <v>1</v>
      </c>
      <c r="N188" s="143" t="s">
        <v>34</v>
      </c>
      <c r="O188" s="144">
        <v>0.099</v>
      </c>
      <c r="P188" s="144">
        <f>O188*H188</f>
        <v>15.741000000000001</v>
      </c>
      <c r="Q188" s="144">
        <v>0.0045</v>
      </c>
      <c r="R188" s="144">
        <f>Q188*H188</f>
        <v>0.7154999999999999</v>
      </c>
      <c r="S188" s="144">
        <v>0</v>
      </c>
      <c r="T188" s="145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46" t="s">
        <v>186</v>
      </c>
      <c r="AT188" s="146" t="s">
        <v>113</v>
      </c>
      <c r="AU188" s="146" t="s">
        <v>76</v>
      </c>
      <c r="AY188" s="15" t="s">
        <v>110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5" t="s">
        <v>74</v>
      </c>
      <c r="BK188" s="147">
        <f>ROUND(I188*H188,2)</f>
        <v>0</v>
      </c>
      <c r="BL188" s="15" t="s">
        <v>186</v>
      </c>
      <c r="BM188" s="146" t="s">
        <v>286</v>
      </c>
    </row>
    <row r="189" spans="1:65" s="2" customFormat="1" ht="24.6" customHeight="1">
      <c r="A189" s="27"/>
      <c r="B189" s="134"/>
      <c r="C189" s="135">
        <v>44</v>
      </c>
      <c r="D189" s="135" t="s">
        <v>113</v>
      </c>
      <c r="E189" s="136" t="s">
        <v>287</v>
      </c>
      <c r="F189" s="137" t="s">
        <v>288</v>
      </c>
      <c r="G189" s="138" t="s">
        <v>116</v>
      </c>
      <c r="H189" s="139">
        <v>318</v>
      </c>
      <c r="I189" s="140">
        <v>0</v>
      </c>
      <c r="J189" s="140">
        <f>ROUND(I189*H189,2)</f>
        <v>0</v>
      </c>
      <c r="K189" s="141"/>
      <c r="L189" s="28"/>
      <c r="M189" s="142" t="s">
        <v>1</v>
      </c>
      <c r="N189" s="143" t="s">
        <v>34</v>
      </c>
      <c r="O189" s="144">
        <v>0.024</v>
      </c>
      <c r="P189" s="144">
        <f>O189*H189</f>
        <v>7.632000000000001</v>
      </c>
      <c r="Q189" s="144">
        <v>0.00145</v>
      </c>
      <c r="R189" s="144">
        <f>Q189*H189</f>
        <v>0.46109999999999995</v>
      </c>
      <c r="S189" s="144">
        <v>0</v>
      </c>
      <c r="T189" s="145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46" t="s">
        <v>186</v>
      </c>
      <c r="AT189" s="146" t="s">
        <v>113</v>
      </c>
      <c r="AU189" s="146" t="s">
        <v>76</v>
      </c>
      <c r="AY189" s="15" t="s">
        <v>110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5" t="s">
        <v>74</v>
      </c>
      <c r="BK189" s="147">
        <f>ROUND(I189*H189,2)</f>
        <v>0</v>
      </c>
      <c r="BL189" s="15" t="s">
        <v>186</v>
      </c>
      <c r="BM189" s="146" t="s">
        <v>289</v>
      </c>
    </row>
    <row r="190" spans="2:51" s="13" customFormat="1" ht="12">
      <c r="B190" s="148"/>
      <c r="D190" s="149" t="s">
        <v>119</v>
      </c>
      <c r="F190" s="151" t="s">
        <v>337</v>
      </c>
      <c r="H190" s="152">
        <v>318</v>
      </c>
      <c r="L190" s="148"/>
      <c r="M190" s="153"/>
      <c r="N190" s="154"/>
      <c r="O190" s="154"/>
      <c r="P190" s="154"/>
      <c r="Q190" s="154"/>
      <c r="R190" s="154"/>
      <c r="S190" s="154"/>
      <c r="T190" s="155"/>
      <c r="AT190" s="150" t="s">
        <v>119</v>
      </c>
      <c r="AU190" s="150" t="s">
        <v>76</v>
      </c>
      <c r="AV190" s="13" t="s">
        <v>76</v>
      </c>
      <c r="AW190" s="13" t="s">
        <v>3</v>
      </c>
      <c r="AX190" s="13" t="s">
        <v>74</v>
      </c>
      <c r="AY190" s="150" t="s">
        <v>110</v>
      </c>
    </row>
    <row r="191" spans="1:65" s="2" customFormat="1" ht="33.4" customHeight="1">
      <c r="A191" s="27"/>
      <c r="B191" s="134"/>
      <c r="C191" s="135">
        <v>45</v>
      </c>
      <c r="D191" s="135" t="s">
        <v>113</v>
      </c>
      <c r="E191" s="136" t="s">
        <v>290</v>
      </c>
      <c r="F191" s="137" t="s">
        <v>291</v>
      </c>
      <c r="G191" s="138" t="s">
        <v>116</v>
      </c>
      <c r="H191" s="139">
        <v>159</v>
      </c>
      <c r="I191" s="140">
        <v>0</v>
      </c>
      <c r="J191" s="140">
        <f>ROUND(I191*H191,2)</f>
        <v>0</v>
      </c>
      <c r="K191" s="141"/>
      <c r="L191" s="28"/>
      <c r="M191" s="142" t="s">
        <v>1</v>
      </c>
      <c r="N191" s="143" t="s">
        <v>34</v>
      </c>
      <c r="O191" s="144">
        <v>0.782</v>
      </c>
      <c r="P191" s="144">
        <f>O191*H191</f>
        <v>124.33800000000001</v>
      </c>
      <c r="Q191" s="144">
        <v>0.0049</v>
      </c>
      <c r="R191" s="144">
        <f>Q191*H191</f>
        <v>0.7791</v>
      </c>
      <c r="S191" s="144">
        <v>0</v>
      </c>
      <c r="T191" s="145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46" t="s">
        <v>186</v>
      </c>
      <c r="AT191" s="146" t="s">
        <v>113</v>
      </c>
      <c r="AU191" s="146" t="s">
        <v>76</v>
      </c>
      <c r="AY191" s="15" t="s">
        <v>110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5" t="s">
        <v>74</v>
      </c>
      <c r="BK191" s="147">
        <f>ROUND(I191*H191,2)</f>
        <v>0</v>
      </c>
      <c r="BL191" s="15" t="s">
        <v>186</v>
      </c>
      <c r="BM191" s="146" t="s">
        <v>292</v>
      </c>
    </row>
    <row r="192" spans="1:65" s="2" customFormat="1" ht="15.75" customHeight="1">
      <c r="A192" s="27"/>
      <c r="B192" s="134"/>
      <c r="C192" s="156">
        <v>46</v>
      </c>
      <c r="D192" s="156" t="s">
        <v>143</v>
      </c>
      <c r="E192" s="157" t="s">
        <v>293</v>
      </c>
      <c r="F192" s="158" t="s">
        <v>294</v>
      </c>
      <c r="G192" s="159" t="s">
        <v>116</v>
      </c>
      <c r="H192" s="160">
        <v>174.9</v>
      </c>
      <c r="I192" s="161">
        <v>0</v>
      </c>
      <c r="J192" s="161">
        <f>ROUND(I192*H192,2)</f>
        <v>0</v>
      </c>
      <c r="K192" s="162"/>
      <c r="L192" s="163"/>
      <c r="M192" s="164" t="s">
        <v>1</v>
      </c>
      <c r="N192" s="165" t="s">
        <v>34</v>
      </c>
      <c r="O192" s="144">
        <v>0</v>
      </c>
      <c r="P192" s="144">
        <f>O192*H192</f>
        <v>0</v>
      </c>
      <c r="Q192" s="144">
        <v>0.0102</v>
      </c>
      <c r="R192" s="144">
        <f>Q192*H192</f>
        <v>1.7839800000000001</v>
      </c>
      <c r="S192" s="144">
        <v>0</v>
      </c>
      <c r="T192" s="145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46" t="s">
        <v>217</v>
      </c>
      <c r="AT192" s="146" t="s">
        <v>143</v>
      </c>
      <c r="AU192" s="146" t="s">
        <v>76</v>
      </c>
      <c r="AY192" s="15" t="s">
        <v>110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5" t="s">
        <v>74</v>
      </c>
      <c r="BK192" s="147">
        <f>ROUND(I192*H192,2)</f>
        <v>0</v>
      </c>
      <c r="BL192" s="15" t="s">
        <v>186</v>
      </c>
      <c r="BM192" s="146" t="s">
        <v>295</v>
      </c>
    </row>
    <row r="193" spans="2:51" s="13" customFormat="1" ht="12">
      <c r="B193" s="148"/>
      <c r="D193" s="149" t="s">
        <v>119</v>
      </c>
      <c r="F193" s="151" t="s">
        <v>338</v>
      </c>
      <c r="H193" s="152">
        <v>174.9</v>
      </c>
      <c r="L193" s="148"/>
      <c r="M193" s="153"/>
      <c r="N193" s="154"/>
      <c r="O193" s="154"/>
      <c r="P193" s="154"/>
      <c r="Q193" s="154"/>
      <c r="R193" s="154"/>
      <c r="S193" s="154"/>
      <c r="T193" s="155"/>
      <c r="AT193" s="150" t="s">
        <v>119</v>
      </c>
      <c r="AU193" s="150" t="s">
        <v>76</v>
      </c>
      <c r="AV193" s="13" t="s">
        <v>76</v>
      </c>
      <c r="AW193" s="13" t="s">
        <v>3</v>
      </c>
      <c r="AX193" s="13" t="s">
        <v>74</v>
      </c>
      <c r="AY193" s="150" t="s">
        <v>110</v>
      </c>
    </row>
    <row r="194" spans="1:65" s="2" customFormat="1" ht="15.75" customHeight="1">
      <c r="A194" s="27"/>
      <c r="B194" s="134"/>
      <c r="C194" s="135">
        <v>47</v>
      </c>
      <c r="D194" s="135" t="s">
        <v>113</v>
      </c>
      <c r="E194" s="136" t="s">
        <v>296</v>
      </c>
      <c r="F194" s="137" t="s">
        <v>297</v>
      </c>
      <c r="G194" s="138" t="s">
        <v>140</v>
      </c>
      <c r="H194" s="139">
        <v>30</v>
      </c>
      <c r="I194" s="140">
        <v>0</v>
      </c>
      <c r="J194" s="140">
        <f>ROUND(I194*H194,2)</f>
        <v>0</v>
      </c>
      <c r="K194" s="141"/>
      <c r="L194" s="28"/>
      <c r="M194" s="142" t="s">
        <v>1</v>
      </c>
      <c r="N194" s="143" t="s">
        <v>34</v>
      </c>
      <c r="O194" s="144">
        <v>0.1</v>
      </c>
      <c r="P194" s="144">
        <f>O194*H194</f>
        <v>3</v>
      </c>
      <c r="Q194" s="144">
        <v>0</v>
      </c>
      <c r="R194" s="144">
        <f>Q194*H194</f>
        <v>0</v>
      </c>
      <c r="S194" s="144">
        <v>0</v>
      </c>
      <c r="T194" s="145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46" t="s">
        <v>186</v>
      </c>
      <c r="AT194" s="146" t="s">
        <v>113</v>
      </c>
      <c r="AU194" s="146" t="s">
        <v>76</v>
      </c>
      <c r="AY194" s="15" t="s">
        <v>110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5" t="s">
        <v>74</v>
      </c>
      <c r="BK194" s="147">
        <f>ROUND(I194*H194,2)</f>
        <v>0</v>
      </c>
      <c r="BL194" s="15" t="s">
        <v>186</v>
      </c>
      <c r="BM194" s="146" t="s">
        <v>298</v>
      </c>
    </row>
    <row r="195" spans="1:65" s="2" customFormat="1" ht="22.15" customHeight="1">
      <c r="A195" s="27"/>
      <c r="B195" s="134"/>
      <c r="C195" s="135">
        <v>48</v>
      </c>
      <c r="D195" s="135" t="s">
        <v>113</v>
      </c>
      <c r="E195" s="136" t="s">
        <v>299</v>
      </c>
      <c r="F195" s="137" t="s">
        <v>300</v>
      </c>
      <c r="G195" s="138" t="s">
        <v>140</v>
      </c>
      <c r="H195" s="139">
        <v>15</v>
      </c>
      <c r="I195" s="140">
        <v>0</v>
      </c>
      <c r="J195" s="140">
        <f>ROUND(I195*H195,2)</f>
        <v>0</v>
      </c>
      <c r="K195" s="141"/>
      <c r="L195" s="28"/>
      <c r="M195" s="142" t="s">
        <v>1</v>
      </c>
      <c r="N195" s="143" t="s">
        <v>34</v>
      </c>
      <c r="O195" s="144">
        <v>0.12</v>
      </c>
      <c r="P195" s="144">
        <f>O195*H195</f>
        <v>1.7999999999999998</v>
      </c>
      <c r="Q195" s="144">
        <v>0</v>
      </c>
      <c r="R195" s="144">
        <f>Q195*H195</f>
        <v>0</v>
      </c>
      <c r="S195" s="144">
        <v>0</v>
      </c>
      <c r="T195" s="145">
        <f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46" t="s">
        <v>186</v>
      </c>
      <c r="AT195" s="146" t="s">
        <v>113</v>
      </c>
      <c r="AU195" s="146" t="s">
        <v>76</v>
      </c>
      <c r="AY195" s="15" t="s">
        <v>110</v>
      </c>
      <c r="BE195" s="147">
        <f>IF(N195="základní",J195,0)</f>
        <v>0</v>
      </c>
      <c r="BF195" s="147">
        <f>IF(N195="snížená",J195,0)</f>
        <v>0</v>
      </c>
      <c r="BG195" s="147">
        <f>IF(N195="zákl. přenesená",J195,0)</f>
        <v>0</v>
      </c>
      <c r="BH195" s="147">
        <f>IF(N195="sníž. přenesená",J195,0)</f>
        <v>0</v>
      </c>
      <c r="BI195" s="147">
        <f>IF(N195="nulová",J195,0)</f>
        <v>0</v>
      </c>
      <c r="BJ195" s="15" t="s">
        <v>74</v>
      </c>
      <c r="BK195" s="147">
        <f>ROUND(I195*H195,2)</f>
        <v>0</v>
      </c>
      <c r="BL195" s="15" t="s">
        <v>186</v>
      </c>
      <c r="BM195" s="146" t="s">
        <v>301</v>
      </c>
    </row>
    <row r="196" spans="1:65" s="2" customFormat="1" ht="24.6" customHeight="1">
      <c r="A196" s="27"/>
      <c r="B196" s="134"/>
      <c r="C196" s="135">
        <v>49</v>
      </c>
      <c r="D196" s="135" t="s">
        <v>113</v>
      </c>
      <c r="E196" s="136" t="s">
        <v>302</v>
      </c>
      <c r="F196" s="137" t="s">
        <v>303</v>
      </c>
      <c r="G196" s="138" t="s">
        <v>116</v>
      </c>
      <c r="H196" s="139">
        <v>159</v>
      </c>
      <c r="I196" s="140">
        <v>0</v>
      </c>
      <c r="J196" s="140">
        <f>ROUND(I196*H196,2)</f>
        <v>0</v>
      </c>
      <c r="K196" s="141"/>
      <c r="L196" s="28"/>
      <c r="M196" s="142" t="s">
        <v>1</v>
      </c>
      <c r="N196" s="143" t="s">
        <v>34</v>
      </c>
      <c r="O196" s="144">
        <v>0.041</v>
      </c>
      <c r="P196" s="144">
        <f>O196*H196</f>
        <v>6.519</v>
      </c>
      <c r="Q196" s="144">
        <v>5E-05</v>
      </c>
      <c r="R196" s="144">
        <f>Q196*H196</f>
        <v>0.00795</v>
      </c>
      <c r="S196" s="144">
        <v>0</v>
      </c>
      <c r="T196" s="145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46" t="s">
        <v>186</v>
      </c>
      <c r="AT196" s="146" t="s">
        <v>113</v>
      </c>
      <c r="AU196" s="146" t="s">
        <v>76</v>
      </c>
      <c r="AY196" s="15" t="s">
        <v>110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5" t="s">
        <v>74</v>
      </c>
      <c r="BK196" s="147">
        <f>ROUND(I196*H196,2)</f>
        <v>0</v>
      </c>
      <c r="BL196" s="15" t="s">
        <v>186</v>
      </c>
      <c r="BM196" s="146" t="s">
        <v>304</v>
      </c>
    </row>
    <row r="197" spans="1:65" s="2" customFormat="1" ht="24.6" customHeight="1">
      <c r="A197" s="27"/>
      <c r="B197" s="134"/>
      <c r="C197" s="135">
        <v>50</v>
      </c>
      <c r="D197" s="135" t="s">
        <v>113</v>
      </c>
      <c r="E197" s="136" t="s">
        <v>305</v>
      </c>
      <c r="F197" s="137" t="s">
        <v>306</v>
      </c>
      <c r="G197" s="138" t="s">
        <v>189</v>
      </c>
      <c r="H197" s="139">
        <v>2.363</v>
      </c>
      <c r="I197" s="140">
        <v>0</v>
      </c>
      <c r="J197" s="140">
        <f>ROUND(I197*H197,2)</f>
        <v>0</v>
      </c>
      <c r="K197" s="141"/>
      <c r="L197" s="28"/>
      <c r="M197" s="142" t="s">
        <v>1</v>
      </c>
      <c r="N197" s="143" t="s">
        <v>34</v>
      </c>
      <c r="O197" s="144">
        <v>1.386</v>
      </c>
      <c r="P197" s="144">
        <f>O197*H197</f>
        <v>3.2751179999999995</v>
      </c>
      <c r="Q197" s="144">
        <v>0</v>
      </c>
      <c r="R197" s="144">
        <f>Q197*H197</f>
        <v>0</v>
      </c>
      <c r="S197" s="144">
        <v>0</v>
      </c>
      <c r="T197" s="145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46" t="s">
        <v>186</v>
      </c>
      <c r="AT197" s="146" t="s">
        <v>113</v>
      </c>
      <c r="AU197" s="146" t="s">
        <v>76</v>
      </c>
      <c r="AY197" s="15" t="s">
        <v>110</v>
      </c>
      <c r="BE197" s="147">
        <f>IF(N197="základní",J197,0)</f>
        <v>0</v>
      </c>
      <c r="BF197" s="147">
        <f>IF(N197="snížená",J197,0)</f>
        <v>0</v>
      </c>
      <c r="BG197" s="147">
        <f>IF(N197="zákl. přenesená",J197,0)</f>
        <v>0</v>
      </c>
      <c r="BH197" s="147">
        <f>IF(N197="sníž. přenesená",J197,0)</f>
        <v>0</v>
      </c>
      <c r="BI197" s="147">
        <f>IF(N197="nulová",J197,0)</f>
        <v>0</v>
      </c>
      <c r="BJ197" s="15" t="s">
        <v>74</v>
      </c>
      <c r="BK197" s="147">
        <f>ROUND(I197*H197,2)</f>
        <v>0</v>
      </c>
      <c r="BL197" s="15" t="s">
        <v>186</v>
      </c>
      <c r="BM197" s="146" t="s">
        <v>307</v>
      </c>
    </row>
    <row r="198" spans="1:65" s="2" customFormat="1" ht="24.6" customHeight="1">
      <c r="A198" s="27"/>
      <c r="B198" s="134"/>
      <c r="C198" s="135">
        <v>51</v>
      </c>
      <c r="D198" s="135" t="s">
        <v>113</v>
      </c>
      <c r="E198" s="136" t="s">
        <v>308</v>
      </c>
      <c r="F198" s="137" t="s">
        <v>309</v>
      </c>
      <c r="G198" s="138" t="s">
        <v>189</v>
      </c>
      <c r="H198" s="139">
        <v>2.363</v>
      </c>
      <c r="I198" s="140">
        <v>0</v>
      </c>
      <c r="J198" s="140">
        <f>ROUND(I198*H198,2)</f>
        <v>0</v>
      </c>
      <c r="K198" s="141"/>
      <c r="L198" s="28"/>
      <c r="M198" s="142" t="s">
        <v>1</v>
      </c>
      <c r="N198" s="143" t="s">
        <v>34</v>
      </c>
      <c r="O198" s="144">
        <v>1.14</v>
      </c>
      <c r="P198" s="144">
        <f>O198*H198</f>
        <v>2.6938199999999997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46" t="s">
        <v>186</v>
      </c>
      <c r="AT198" s="146" t="s">
        <v>113</v>
      </c>
      <c r="AU198" s="146" t="s">
        <v>76</v>
      </c>
      <c r="AY198" s="15" t="s">
        <v>110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5" t="s">
        <v>74</v>
      </c>
      <c r="BK198" s="147">
        <f>ROUND(I198*H198,2)</f>
        <v>0</v>
      </c>
      <c r="BL198" s="15" t="s">
        <v>186</v>
      </c>
      <c r="BM198" s="146" t="s">
        <v>310</v>
      </c>
    </row>
    <row r="199" spans="2:63" s="12" customFormat="1" ht="22.9" customHeight="1">
      <c r="B199" s="122"/>
      <c r="D199" s="123" t="s">
        <v>68</v>
      </c>
      <c r="E199" s="132" t="s">
        <v>311</v>
      </c>
      <c r="F199" s="132" t="s">
        <v>312</v>
      </c>
      <c r="J199" s="133">
        <f>BK199</f>
        <v>0</v>
      </c>
      <c r="L199" s="122"/>
      <c r="M199" s="126"/>
      <c r="N199" s="127"/>
      <c r="O199" s="127"/>
      <c r="P199" s="128">
        <f>SUM(P200:P203)</f>
        <v>11.039819999999999</v>
      </c>
      <c r="Q199" s="127"/>
      <c r="R199" s="128">
        <f>SUM(R200:R203)</f>
        <v>0.0077022</v>
      </c>
      <c r="S199" s="127"/>
      <c r="T199" s="129">
        <f>SUM(T200:T203)</f>
        <v>0</v>
      </c>
      <c r="AR199" s="123" t="s">
        <v>76</v>
      </c>
      <c r="AT199" s="130" t="s">
        <v>68</v>
      </c>
      <c r="AU199" s="130" t="s">
        <v>74</v>
      </c>
      <c r="AY199" s="123" t="s">
        <v>110</v>
      </c>
      <c r="BK199" s="131">
        <f>SUM(BK200:BK203)</f>
        <v>0</v>
      </c>
    </row>
    <row r="200" spans="1:65" s="2" customFormat="1" ht="24.6" customHeight="1">
      <c r="A200" s="27"/>
      <c r="B200" s="134"/>
      <c r="C200" s="166">
        <v>52</v>
      </c>
      <c r="D200" s="166" t="s">
        <v>113</v>
      </c>
      <c r="E200" s="167" t="s">
        <v>313</v>
      </c>
      <c r="F200" s="168" t="s">
        <v>314</v>
      </c>
      <c r="G200" s="169" t="s">
        <v>116</v>
      </c>
      <c r="H200" s="170">
        <v>23.34</v>
      </c>
      <c r="I200" s="171">
        <v>0</v>
      </c>
      <c r="J200" s="171">
        <f>ROUND(I200*H200,2)</f>
        <v>0</v>
      </c>
      <c r="K200" s="141"/>
      <c r="L200" s="28"/>
      <c r="M200" s="142" t="s">
        <v>1</v>
      </c>
      <c r="N200" s="143" t="s">
        <v>34</v>
      </c>
      <c r="O200" s="144">
        <v>0.117</v>
      </c>
      <c r="P200" s="144">
        <f>O200*H200</f>
        <v>2.73078</v>
      </c>
      <c r="Q200" s="144">
        <v>7E-05</v>
      </c>
      <c r="R200" s="144">
        <f>Q200*H200</f>
        <v>0.0016338</v>
      </c>
      <c r="S200" s="144">
        <v>0</v>
      </c>
      <c r="T200" s="145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46" t="s">
        <v>186</v>
      </c>
      <c r="AT200" s="146" t="s">
        <v>113</v>
      </c>
      <c r="AU200" s="146" t="s">
        <v>76</v>
      </c>
      <c r="AY200" s="15" t="s">
        <v>110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5" t="s">
        <v>74</v>
      </c>
      <c r="BK200" s="147">
        <f>ROUND(I200*H200,2)</f>
        <v>0</v>
      </c>
      <c r="BL200" s="15" t="s">
        <v>186</v>
      </c>
      <c r="BM200" s="146" t="s">
        <v>315</v>
      </c>
    </row>
    <row r="201" spans="2:51" s="13" customFormat="1" ht="12">
      <c r="B201" s="148"/>
      <c r="D201" s="149" t="s">
        <v>119</v>
      </c>
      <c r="E201" s="150" t="s">
        <v>1</v>
      </c>
      <c r="F201" s="151" t="s">
        <v>316</v>
      </c>
      <c r="H201" s="152">
        <v>23.34</v>
      </c>
      <c r="L201" s="148"/>
      <c r="M201" s="153"/>
      <c r="N201" s="154"/>
      <c r="O201" s="154"/>
      <c r="P201" s="154"/>
      <c r="Q201" s="154"/>
      <c r="R201" s="154"/>
      <c r="S201" s="154"/>
      <c r="T201" s="155"/>
      <c r="AT201" s="150" t="s">
        <v>119</v>
      </c>
      <c r="AU201" s="150" t="s">
        <v>76</v>
      </c>
      <c r="AV201" s="13" t="s">
        <v>76</v>
      </c>
      <c r="AW201" s="13" t="s">
        <v>26</v>
      </c>
      <c r="AX201" s="13" t="s">
        <v>74</v>
      </c>
      <c r="AY201" s="150" t="s">
        <v>110</v>
      </c>
    </row>
    <row r="202" spans="1:65" s="2" customFormat="1" ht="24.6" customHeight="1">
      <c r="A202" s="27"/>
      <c r="B202" s="134"/>
      <c r="C202" s="166">
        <v>53</v>
      </c>
      <c r="D202" s="166" t="s">
        <v>113</v>
      </c>
      <c r="E202" s="167" t="s">
        <v>317</v>
      </c>
      <c r="F202" s="168" t="s">
        <v>318</v>
      </c>
      <c r="G202" s="169" t="s">
        <v>116</v>
      </c>
      <c r="H202" s="170">
        <v>23.34</v>
      </c>
      <c r="I202" s="171">
        <v>0</v>
      </c>
      <c r="J202" s="171">
        <f>ROUND(I202*H202,2)</f>
        <v>0</v>
      </c>
      <c r="K202" s="141"/>
      <c r="L202" s="28"/>
      <c r="M202" s="142" t="s">
        <v>1</v>
      </c>
      <c r="N202" s="143" t="s">
        <v>34</v>
      </c>
      <c r="O202" s="144">
        <v>0.184</v>
      </c>
      <c r="P202" s="144">
        <f>O202*H202</f>
        <v>4.29456</v>
      </c>
      <c r="Q202" s="144">
        <v>0.00014</v>
      </c>
      <c r="R202" s="144">
        <f>Q202*H202</f>
        <v>0.0032676</v>
      </c>
      <c r="S202" s="144">
        <v>0</v>
      </c>
      <c r="T202" s="145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46" t="s">
        <v>186</v>
      </c>
      <c r="AT202" s="146" t="s">
        <v>113</v>
      </c>
      <c r="AU202" s="146" t="s">
        <v>76</v>
      </c>
      <c r="AY202" s="15" t="s">
        <v>110</v>
      </c>
      <c r="BE202" s="147">
        <f>IF(N202="základní",J202,0)</f>
        <v>0</v>
      </c>
      <c r="BF202" s="147">
        <f>IF(N202="snížená",J202,0)</f>
        <v>0</v>
      </c>
      <c r="BG202" s="147">
        <f>IF(N202="zákl. přenesená",J202,0)</f>
        <v>0</v>
      </c>
      <c r="BH202" s="147">
        <f>IF(N202="sníž. přenesená",J202,0)</f>
        <v>0</v>
      </c>
      <c r="BI202" s="147">
        <f>IF(N202="nulová",J202,0)</f>
        <v>0</v>
      </c>
      <c r="BJ202" s="15" t="s">
        <v>74</v>
      </c>
      <c r="BK202" s="147">
        <f>ROUND(I202*H202,2)</f>
        <v>0</v>
      </c>
      <c r="BL202" s="15" t="s">
        <v>186</v>
      </c>
      <c r="BM202" s="146" t="s">
        <v>319</v>
      </c>
    </row>
    <row r="203" spans="1:65" s="2" customFormat="1" ht="24.6" customHeight="1">
      <c r="A203" s="27"/>
      <c r="B203" s="134"/>
      <c r="C203" s="166">
        <v>54</v>
      </c>
      <c r="D203" s="166" t="s">
        <v>113</v>
      </c>
      <c r="E203" s="167" t="s">
        <v>320</v>
      </c>
      <c r="F203" s="168" t="s">
        <v>321</v>
      </c>
      <c r="G203" s="169" t="s">
        <v>116</v>
      </c>
      <c r="H203" s="170">
        <v>23.34</v>
      </c>
      <c r="I203" s="171">
        <v>0</v>
      </c>
      <c r="J203" s="171">
        <f>ROUND(I203*H203,2)</f>
        <v>0</v>
      </c>
      <c r="K203" s="141"/>
      <c r="L203" s="28"/>
      <c r="M203" s="142" t="s">
        <v>1</v>
      </c>
      <c r="N203" s="143" t="s">
        <v>34</v>
      </c>
      <c r="O203" s="144">
        <v>0.172</v>
      </c>
      <c r="P203" s="144">
        <f>O203*H203</f>
        <v>4.01448</v>
      </c>
      <c r="Q203" s="144">
        <v>0.00012</v>
      </c>
      <c r="R203" s="144">
        <f>Q203*H203</f>
        <v>0.0028008</v>
      </c>
      <c r="S203" s="144">
        <v>0</v>
      </c>
      <c r="T203" s="145">
        <f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46" t="s">
        <v>186</v>
      </c>
      <c r="AT203" s="146" t="s">
        <v>113</v>
      </c>
      <c r="AU203" s="146" t="s">
        <v>76</v>
      </c>
      <c r="AY203" s="15" t="s">
        <v>110</v>
      </c>
      <c r="BE203" s="147">
        <f>IF(N203="základní",J203,0)</f>
        <v>0</v>
      </c>
      <c r="BF203" s="147">
        <f>IF(N203="snížená",J203,0)</f>
        <v>0</v>
      </c>
      <c r="BG203" s="147">
        <f>IF(N203="zákl. přenesená",J203,0)</f>
        <v>0</v>
      </c>
      <c r="BH203" s="147">
        <f>IF(N203="sníž. přenesená",J203,0)</f>
        <v>0</v>
      </c>
      <c r="BI203" s="147">
        <f>IF(N203="nulová",J203,0)</f>
        <v>0</v>
      </c>
      <c r="BJ203" s="15" t="s">
        <v>74</v>
      </c>
      <c r="BK203" s="147">
        <f>ROUND(I203*H203,2)</f>
        <v>0</v>
      </c>
      <c r="BL203" s="15" t="s">
        <v>186</v>
      </c>
      <c r="BM203" s="146" t="s">
        <v>322</v>
      </c>
    </row>
    <row r="204" spans="2:63" s="12" customFormat="1" ht="22.9" customHeight="1">
      <c r="B204" s="122"/>
      <c r="D204" s="123" t="s">
        <v>68</v>
      </c>
      <c r="E204" s="132" t="s">
        <v>323</v>
      </c>
      <c r="F204" s="132" t="s">
        <v>324</v>
      </c>
      <c r="J204" s="133">
        <f>BK204</f>
        <v>0</v>
      </c>
      <c r="L204" s="122"/>
      <c r="M204" s="126"/>
      <c r="N204" s="127"/>
      <c r="O204" s="127"/>
      <c r="P204" s="128">
        <f>SUM(P205:P208)</f>
        <v>172.84992</v>
      </c>
      <c r="Q204" s="127"/>
      <c r="R204" s="128">
        <f>SUM(R205:R208)</f>
        <v>5.699287999999999</v>
      </c>
      <c r="S204" s="127"/>
      <c r="T204" s="129">
        <f>SUM(T205:T208)</f>
        <v>0</v>
      </c>
      <c r="AR204" s="123" t="s">
        <v>76</v>
      </c>
      <c r="AT204" s="130" t="s">
        <v>68</v>
      </c>
      <c r="AU204" s="130" t="s">
        <v>74</v>
      </c>
      <c r="AY204" s="123" t="s">
        <v>110</v>
      </c>
      <c r="BK204" s="131">
        <f>SUM(BK205:BK208)</f>
        <v>0</v>
      </c>
    </row>
    <row r="205" spans="1:65" s="2" customFormat="1" ht="24.6" customHeight="1">
      <c r="A205" s="27"/>
      <c r="B205" s="134"/>
      <c r="C205" s="135">
        <v>55</v>
      </c>
      <c r="D205" s="135" t="s">
        <v>113</v>
      </c>
      <c r="E205" s="136" t="s">
        <v>325</v>
      </c>
      <c r="F205" s="137" t="s">
        <v>343</v>
      </c>
      <c r="G205" s="138" t="s">
        <v>116</v>
      </c>
      <c r="H205" s="139">
        <v>1212.34</v>
      </c>
      <c r="I205" s="140">
        <v>0</v>
      </c>
      <c r="J205" s="140">
        <f aca="true" t="shared" si="20" ref="J205:J208">ROUND(I205*H205,2)</f>
        <v>0</v>
      </c>
      <c r="K205" s="141"/>
      <c r="L205" s="28"/>
      <c r="M205" s="142" t="s">
        <v>1</v>
      </c>
      <c r="N205" s="143" t="s">
        <v>34</v>
      </c>
      <c r="O205" s="144">
        <v>0.012</v>
      </c>
      <c r="P205" s="144">
        <f aca="true" t="shared" si="21" ref="P205:P208">O205*H205</f>
        <v>14.548079999999999</v>
      </c>
      <c r="Q205" s="144">
        <v>0</v>
      </c>
      <c r="R205" s="144">
        <f aca="true" t="shared" si="22" ref="R205:R208">Q205*H205</f>
        <v>0</v>
      </c>
      <c r="S205" s="144">
        <v>0</v>
      </c>
      <c r="T205" s="145">
        <f aca="true" t="shared" si="23" ref="T205:T208">S205*H205</f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46" t="s">
        <v>186</v>
      </c>
      <c r="AT205" s="146" t="s">
        <v>113</v>
      </c>
      <c r="AU205" s="146" t="s">
        <v>76</v>
      </c>
      <c r="AY205" s="15" t="s">
        <v>110</v>
      </c>
      <c r="BE205" s="147">
        <f aca="true" t="shared" si="24" ref="BE205:BE208">IF(N205="základní",J205,0)</f>
        <v>0</v>
      </c>
      <c r="BF205" s="147">
        <f aca="true" t="shared" si="25" ref="BF205:BF208">IF(N205="snížená",J205,0)</f>
        <v>0</v>
      </c>
      <c r="BG205" s="147">
        <f aca="true" t="shared" si="26" ref="BG205:BG208">IF(N205="zákl. přenesená",J205,0)</f>
        <v>0</v>
      </c>
      <c r="BH205" s="147">
        <f aca="true" t="shared" si="27" ref="BH205:BH208">IF(N205="sníž. přenesená",J205,0)</f>
        <v>0</v>
      </c>
      <c r="BI205" s="147">
        <f aca="true" t="shared" si="28" ref="BI205:BI208">IF(N205="nulová",J205,0)</f>
        <v>0</v>
      </c>
      <c r="BJ205" s="15" t="s">
        <v>74</v>
      </c>
      <c r="BK205" s="147">
        <f aca="true" t="shared" si="29" ref="BK205:BK208">ROUND(I205*H205,2)</f>
        <v>0</v>
      </c>
      <c r="BL205" s="15" t="s">
        <v>186</v>
      </c>
      <c r="BM205" s="146" t="s">
        <v>326</v>
      </c>
    </row>
    <row r="206" spans="1:65" s="2" customFormat="1" ht="33.4" customHeight="1">
      <c r="A206" s="27"/>
      <c r="B206" s="134"/>
      <c r="C206" s="135">
        <v>56</v>
      </c>
      <c r="D206" s="135" t="s">
        <v>113</v>
      </c>
      <c r="E206" s="136" t="s">
        <v>327</v>
      </c>
      <c r="F206" s="137" t="s">
        <v>342</v>
      </c>
      <c r="G206" s="138" t="s">
        <v>328</v>
      </c>
      <c r="H206" s="139">
        <v>129</v>
      </c>
      <c r="I206" s="140">
        <v>0</v>
      </c>
      <c r="J206" s="140">
        <f t="shared" si="20"/>
        <v>0</v>
      </c>
      <c r="K206" s="141"/>
      <c r="L206" s="28"/>
      <c r="M206" s="142" t="s">
        <v>1</v>
      </c>
      <c r="N206" s="143" t="s">
        <v>34</v>
      </c>
      <c r="O206" s="144">
        <v>0.043</v>
      </c>
      <c r="P206" s="144">
        <f t="shared" si="21"/>
        <v>5.547</v>
      </c>
      <c r="Q206" s="144">
        <v>1E-05</v>
      </c>
      <c r="R206" s="144">
        <f t="shared" si="22"/>
        <v>0.0012900000000000001</v>
      </c>
      <c r="S206" s="144">
        <v>0</v>
      </c>
      <c r="T206" s="145">
        <f t="shared" si="2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46" t="s">
        <v>186</v>
      </c>
      <c r="AT206" s="146" t="s">
        <v>113</v>
      </c>
      <c r="AU206" s="146" t="s">
        <v>76</v>
      </c>
      <c r="AY206" s="15" t="s">
        <v>110</v>
      </c>
      <c r="BE206" s="147">
        <f t="shared" si="24"/>
        <v>0</v>
      </c>
      <c r="BF206" s="147">
        <f t="shared" si="25"/>
        <v>0</v>
      </c>
      <c r="BG206" s="147">
        <f t="shared" si="26"/>
        <v>0</v>
      </c>
      <c r="BH206" s="147">
        <f t="shared" si="27"/>
        <v>0</v>
      </c>
      <c r="BI206" s="147">
        <f t="shared" si="28"/>
        <v>0</v>
      </c>
      <c r="BJ206" s="15" t="s">
        <v>74</v>
      </c>
      <c r="BK206" s="147">
        <f t="shared" si="29"/>
        <v>0</v>
      </c>
      <c r="BL206" s="15" t="s">
        <v>186</v>
      </c>
      <c r="BM206" s="146" t="s">
        <v>329</v>
      </c>
    </row>
    <row r="207" spans="1:65" s="2" customFormat="1" ht="24.6" customHeight="1">
      <c r="A207" s="27"/>
      <c r="B207" s="134"/>
      <c r="C207" s="166">
        <v>57</v>
      </c>
      <c r="D207" s="166" t="s">
        <v>113</v>
      </c>
      <c r="E207" s="167" t="s">
        <v>330</v>
      </c>
      <c r="F207" s="168" t="s">
        <v>341</v>
      </c>
      <c r="G207" s="169" t="s">
        <v>116</v>
      </c>
      <c r="H207" s="170">
        <v>1212.34</v>
      </c>
      <c r="I207" s="171">
        <v>0</v>
      </c>
      <c r="J207" s="171">
        <f t="shared" si="20"/>
        <v>0</v>
      </c>
      <c r="K207" s="141"/>
      <c r="L207" s="28"/>
      <c r="M207" s="142" t="s">
        <v>1</v>
      </c>
      <c r="N207" s="143" t="s">
        <v>34</v>
      </c>
      <c r="O207" s="144">
        <v>0.093</v>
      </c>
      <c r="P207" s="144">
        <f t="shared" si="21"/>
        <v>112.74762</v>
      </c>
      <c r="Q207" s="144">
        <v>0.0045</v>
      </c>
      <c r="R207" s="144">
        <f t="shared" si="22"/>
        <v>5.4555299999999995</v>
      </c>
      <c r="S207" s="144">
        <v>0</v>
      </c>
      <c r="T207" s="145">
        <f t="shared" si="23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46" t="s">
        <v>186</v>
      </c>
      <c r="AT207" s="146" t="s">
        <v>113</v>
      </c>
      <c r="AU207" s="146" t="s">
        <v>76</v>
      </c>
      <c r="AY207" s="15" t="s">
        <v>110</v>
      </c>
      <c r="BE207" s="147">
        <f t="shared" si="24"/>
        <v>0</v>
      </c>
      <c r="BF207" s="147">
        <f t="shared" si="25"/>
        <v>0</v>
      </c>
      <c r="BG207" s="147">
        <f t="shared" si="26"/>
        <v>0</v>
      </c>
      <c r="BH207" s="147">
        <f t="shared" si="27"/>
        <v>0</v>
      </c>
      <c r="BI207" s="147">
        <f t="shared" si="28"/>
        <v>0</v>
      </c>
      <c r="BJ207" s="15" t="s">
        <v>74</v>
      </c>
      <c r="BK207" s="147">
        <f t="shared" si="29"/>
        <v>0</v>
      </c>
      <c r="BL207" s="15" t="s">
        <v>186</v>
      </c>
      <c r="BM207" s="146" t="s">
        <v>331</v>
      </c>
    </row>
    <row r="208" spans="1:65" s="2" customFormat="1" ht="24.6" customHeight="1">
      <c r="A208" s="27"/>
      <c r="B208" s="134"/>
      <c r="C208" s="166">
        <v>58</v>
      </c>
      <c r="D208" s="166" t="s">
        <v>113</v>
      </c>
      <c r="E208" s="167" t="s">
        <v>332</v>
      </c>
      <c r="F208" s="168" t="s">
        <v>333</v>
      </c>
      <c r="G208" s="169" t="s">
        <v>116</v>
      </c>
      <c r="H208" s="170">
        <v>1212.34</v>
      </c>
      <c r="I208" s="171">
        <v>0</v>
      </c>
      <c r="J208" s="171">
        <f t="shared" si="20"/>
        <v>0</v>
      </c>
      <c r="K208" s="141"/>
      <c r="L208" s="28"/>
      <c r="M208" s="142" t="s">
        <v>1</v>
      </c>
      <c r="N208" s="143" t="s">
        <v>34</v>
      </c>
      <c r="O208" s="144">
        <v>0.033</v>
      </c>
      <c r="P208" s="144">
        <f t="shared" si="21"/>
        <v>40.00722</v>
      </c>
      <c r="Q208" s="144">
        <v>0.0002</v>
      </c>
      <c r="R208" s="144">
        <f t="shared" si="22"/>
        <v>0.242468</v>
      </c>
      <c r="S208" s="144">
        <v>0</v>
      </c>
      <c r="T208" s="145">
        <f t="shared" si="23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46" t="s">
        <v>186</v>
      </c>
      <c r="AT208" s="146" t="s">
        <v>113</v>
      </c>
      <c r="AU208" s="146" t="s">
        <v>76</v>
      </c>
      <c r="AY208" s="15" t="s">
        <v>110</v>
      </c>
      <c r="BE208" s="147">
        <f t="shared" si="24"/>
        <v>0</v>
      </c>
      <c r="BF208" s="147">
        <f t="shared" si="25"/>
        <v>0</v>
      </c>
      <c r="BG208" s="147">
        <f t="shared" si="26"/>
        <v>0</v>
      </c>
      <c r="BH208" s="147">
        <f t="shared" si="27"/>
        <v>0</v>
      </c>
      <c r="BI208" s="147">
        <f t="shared" si="28"/>
        <v>0</v>
      </c>
      <c r="BJ208" s="15" t="s">
        <v>74</v>
      </c>
      <c r="BK208" s="147">
        <f t="shared" si="29"/>
        <v>0</v>
      </c>
      <c r="BL208" s="15" t="s">
        <v>186</v>
      </c>
      <c r="BM208" s="146" t="s">
        <v>334</v>
      </c>
    </row>
    <row r="209" spans="1:31" s="2" customFormat="1" ht="6.95" customHeight="1">
      <c r="A209" s="27"/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28"/>
      <c r="M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</row>
  </sheetData>
  <autoFilter ref="C123:K208"/>
  <mergeCells count="6">
    <mergeCell ref="E116:H116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DESKTOP-OHKVAEH\Karel Hrdlička</dc:creator>
  <cp:keywords/>
  <dc:description/>
  <cp:lastModifiedBy>Kratochvíl Petr</cp:lastModifiedBy>
  <dcterms:created xsi:type="dcterms:W3CDTF">2023-06-29T16:31:42Z</dcterms:created>
  <dcterms:modified xsi:type="dcterms:W3CDTF">2023-08-04T05:55:10Z</dcterms:modified>
  <cp:category/>
  <cp:version/>
  <cp:contentType/>
  <cp:contentStatus/>
</cp:coreProperties>
</file>