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 - Nové zpevněné ploch..." sheetId="2" r:id="rId2"/>
    <sheet name="1.2 - Přeložka horkovodu ..." sheetId="3" r:id="rId3"/>
    <sheet name="1.3 - Veřejné osvětlení -..." sheetId="4" r:id="rId4"/>
  </sheets>
  <definedNames>
    <definedName name="_xlnm.Print_Area" localSheetId="0">'Rekapitulace stavby'!$D$4:$AO$76,'Rekapitulace stavby'!$C$82:$AQ$98</definedName>
    <definedName name="_xlnm._FilterDatabase" localSheetId="1" hidden="1">'1.1 - Nové zpevněné ploch...'!$C$115:$K$267</definedName>
    <definedName name="_xlnm.Print_Area" localSheetId="1">'1.1 - Nové zpevněné ploch...'!$C$4:$J$76,'1.1 - Nové zpevněné ploch...'!$C$82:$J$97,'1.1 - Nové zpevněné ploch...'!$C$103:$K$267</definedName>
    <definedName name="_xlnm._FilterDatabase" localSheetId="2" hidden="1">'1.2 - Přeložka horkovodu ...'!$C$122:$K$200</definedName>
    <definedName name="_xlnm.Print_Area" localSheetId="2">'1.2 - Přeložka horkovodu ...'!$C$4:$J$76,'1.2 - Přeložka horkovodu ...'!$C$82:$J$104,'1.2 - Přeložka horkovodu ...'!$C$110:$K$200</definedName>
    <definedName name="_xlnm._FilterDatabase" localSheetId="3" hidden="1">'1.3 - Veřejné osvětlení -...'!$C$115:$K$117</definedName>
    <definedName name="_xlnm.Print_Area" localSheetId="3">'1.3 - Veřejné osvětlení -...'!$C$4:$J$76,'1.3 - Veřejné osvětlení -...'!$C$82:$J$97,'1.3 - Veřejné osvětlení -...'!$C$103:$K$117</definedName>
    <definedName name="_xlnm.Print_Titles" localSheetId="0">'Rekapitulace stavby'!$92:$92</definedName>
    <definedName name="_xlnm.Print_Titles" localSheetId="1">'1.1 - Nové zpevněné ploch...'!$115:$115</definedName>
    <definedName name="_xlnm.Print_Titles" localSheetId="2">'1.2 - Přeložka horkovodu ...'!$122:$122</definedName>
    <definedName name="_xlnm.Print_Titles" localSheetId="3">'1.3 - Veřejné osvětlení -...'!$115:$115</definedName>
  </definedNames>
  <calcPr fullCalcOnLoad="1"/>
</workbook>
</file>

<file path=xl/sharedStrings.xml><?xml version="1.0" encoding="utf-8"?>
<sst xmlns="http://schemas.openxmlformats.org/spreadsheetml/2006/main" count="3319" uniqueCount="656">
  <si>
    <t>Export Komplet</t>
  </si>
  <si>
    <t/>
  </si>
  <si>
    <t>2.0</t>
  </si>
  <si>
    <t>False</t>
  </si>
  <si>
    <t>{39d35b16-8393-4c14-874f-fa9b93ebd4ab}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</si>
  <si>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</si>
  <si>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</si>
  <si>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</si>
  <si>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</si>
  <si>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</si>
  <si>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</si>
  <si>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</si>
  <si>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</si>
  <si>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</si>
  <si>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</si>
  <si>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</si>
  <si>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</si>
  <si>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Nové zpevněné plochy před pavilonem I., Krajská zdravotní, a.s.</t>
  </si>
  <si>
    <t>KSO:</t>
  </si>
  <si>
    <t>CC-CZ:</t>
  </si>
  <si>
    <t>Místo:</t>
  </si>
  <si>
    <t>Nemocnice Děčín, i.z.</t>
  </si>
  <si>
    <t>Datum:</t>
  </si>
  <si>
    <t>2. 3. 2018</t>
  </si>
  <si>
    <t>Zadavatel:</t>
  </si>
  <si>
    <t>IČ:</t>
  </si>
  <si>
    <t>Krajská zdravotní, a.s. - Nemocnice Děčín</t>
  </si>
  <si>
    <t>DIČ:</t>
  </si>
  <si>
    <t>Uchazeč:</t>
  </si>
  <si>
    <t>Vyplň údaj</t>
  </si>
  <si>
    <t>Projektant:</t>
  </si>
  <si>
    <t>03020223</t>
  </si>
  <si>
    <t>VECTURA Pardubice s.r.o.</t>
  </si>
  <si>
    <t>CZ 03020223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</si>
  <si>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</si>
  <si>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</si>
  <si>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</si>
  <si>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</si>
  <si>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</si>
  <si>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</si>
  <si>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</si>
  <si>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</si>
  <si>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</si>
  <si>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</si>
  <si>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</si>
  <si>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</si>
  <si>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</si>
  <si>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</si>
  <si>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</si>
  <si>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</si>
  <si>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</si>
  <si>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</si>
  <si>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</si>
  <si>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</si>
  <si>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</si>
  <si>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</si>
  <si>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</si>
  <si>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</si>
  <si>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</si>
  <si>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</si>
  <si>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</si>
  <si>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</si>
  <si>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</si>
  <si>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</si>
  <si>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</si>
  <si>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</si>
  <si>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</si>
  <si>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</si>
  <si>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</si>
  <si>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</si>
  <si>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</si>
  <si>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</si>
  <si>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</si>
  <si>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</si>
  <si>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</si>
  <si>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</si>
  <si>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</si>
  <si>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</si>
  <si>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</si>
  <si>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</si>
  <si>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</si>
  <si>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</si>
  <si>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</si>
  <si>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1.1</t>
  </si>
  <si>
    <t>STA</t>
  </si>
  <si>
    <t>1</t>
  </si>
  <si>
    <t>{c8d6d1bc-89cb-4519-9451-4055a4488e04}</t>
  </si>
  <si>
    <t>2</t>
  </si>
  <si>
    <t>1.2</t>
  </si>
  <si>
    <t>Přeložka horkovodu a výměna kanalizace</t>
  </si>
  <si>
    <t>{4638fff6-72f5-4266-a20b-fbd3c676ca06}</t>
  </si>
  <si>
    <t>1.3</t>
  </si>
  <si>
    <t>Veřejné osvětlení - viz samostatný výkaz výměr</t>
  </si>
  <si>
    <t>{1fd7ca38-ae1f-475b-9f00-a36c0e9f7d9d}</t>
  </si>
  <si>
    <t>KRYCÍ LIST SOUPISU PRACÍ</t>
  </si>
  <si>
    <t>Objekt:</t>
  </si>
  <si>
    <t>1.1 - Nové zpevněné plochy před pavilonem I., Krajská zdravotní, a.s.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</si>
  <si>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</si>
  <si>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</si>
  <si>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</si>
  <si>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</si>
  <si>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</si>
  <si>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</si>
  <si>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</si>
  <si>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</si>
  <si>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</si>
  <si>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</si>
  <si>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</si>
  <si>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</si>
  <si>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</si>
  <si>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</si>
  <si>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</si>
  <si>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</si>
  <si>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</si>
  <si>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</si>
  <si>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83</t>
  </si>
  <si>
    <t>K</t>
  </si>
  <si>
    <t>012103001</t>
  </si>
  <si>
    <t xml:space="preserve">Geodetické práce před výstavbou - vytyčení stavby    </t>
  </si>
  <si>
    <t>soubor</t>
  </si>
  <si>
    <t>4</t>
  </si>
  <si>
    <t>ROZPOCET</t>
  </si>
  <si>
    <t>1124369897</t>
  </si>
  <si>
    <t>84</t>
  </si>
  <si>
    <t>012303001</t>
  </si>
  <si>
    <t xml:space="preserve">Geodetické práce po výstavbě - zaměření skutečného provedení stavby    </t>
  </si>
  <si>
    <t>-150326878</t>
  </si>
  <si>
    <t>85</t>
  </si>
  <si>
    <t>013254005</t>
  </si>
  <si>
    <t xml:space="preserve">Dokumentace skutečného provedení stavby   </t>
  </si>
  <si>
    <t>-773143070</t>
  </si>
  <si>
    <t>87</t>
  </si>
  <si>
    <t>030001001</t>
  </si>
  <si>
    <t xml:space="preserve">Zařízení staveniště - DIO   </t>
  </si>
  <si>
    <t>1340389542</t>
  </si>
  <si>
    <t>86</t>
  </si>
  <si>
    <t>030001005</t>
  </si>
  <si>
    <t xml:space="preserve">Zařízení staveniště   </t>
  </si>
  <si>
    <t>kpl</t>
  </si>
  <si>
    <t>2116637330</t>
  </si>
  <si>
    <t>88</t>
  </si>
  <si>
    <t>043002001</t>
  </si>
  <si>
    <t xml:space="preserve">Statická zkouška hutnění zemní pláně    </t>
  </si>
  <si>
    <t>768016908</t>
  </si>
  <si>
    <t>113106144</t>
  </si>
  <si>
    <t>Rozebrání dlažeb ze zámkových dlaždic komunikací pro pěší strojně pl přes 50 m2</t>
  </si>
  <si>
    <t>m2</t>
  </si>
  <si>
    <t>CS ÚRS 2018 01</t>
  </si>
  <si>
    <t>-672584552</t>
  </si>
  <si>
    <t>VV</t>
  </si>
  <si>
    <t>"chodník" 25,4</t>
  </si>
  <si>
    <t>113107162</t>
  </si>
  <si>
    <t>Odstranění podkladu z kameniva drceného tl 200 mm strojně pl přes 50 do 200 m2</t>
  </si>
  <si>
    <t>-1059401839</t>
  </si>
  <si>
    <t>"chodník"110,4</t>
  </si>
  <si>
    <t>3</t>
  </si>
  <si>
    <t>113107232</t>
  </si>
  <si>
    <t>Odstranění podkladu z betonu prostého tl 300 mm strojně pl přes 200 m2</t>
  </si>
  <si>
    <t>1174599271</t>
  </si>
  <si>
    <t>7</t>
  </si>
  <si>
    <t>M</t>
  </si>
  <si>
    <t>585301715</t>
  </si>
  <si>
    <t>hydraulické pojivo</t>
  </si>
  <si>
    <t>t</t>
  </si>
  <si>
    <t>8</t>
  </si>
  <si>
    <t>1494268670</t>
  </si>
  <si>
    <t>400,062*1,75*0,04</t>
  </si>
  <si>
    <t>113154254</t>
  </si>
  <si>
    <t>Frézování živičného krytu tl 100 mm pruh š 1 m pl do 1000 m2 s překážkami v trase</t>
  </si>
  <si>
    <t>-582370383</t>
  </si>
  <si>
    <t>5</t>
  </si>
  <si>
    <t>113202111</t>
  </si>
  <si>
    <t>Vytrhání obrub krajníků obrubníků stojatých</t>
  </si>
  <si>
    <t>m</t>
  </si>
  <si>
    <t>-1899104487</t>
  </si>
  <si>
    <t>6</t>
  </si>
  <si>
    <t>119001201</t>
  </si>
  <si>
    <t>Úprava zemin vápnem nebo směsnými hydraulickými pojivy</t>
  </si>
  <si>
    <t>m3</t>
  </si>
  <si>
    <t>-2098436027</t>
  </si>
  <si>
    <t>1244,3*0,3</t>
  </si>
  <si>
    <t>"obrubník silniční"(195,5+19,55+8,05)*0,4*0,3</t>
  </si>
  <si>
    <t>Součet</t>
  </si>
  <si>
    <t>121101103</t>
  </si>
  <si>
    <t>Sejmutí ornice s přemístěním na vzdálenost do 250 m</t>
  </si>
  <si>
    <t>-1068397283</t>
  </si>
  <si>
    <t>772,8*0,15</t>
  </si>
  <si>
    <t>9</t>
  </si>
  <si>
    <t>122201101</t>
  </si>
  <si>
    <t>Odkopávky a prokopávky nezapažené v hornině tř. 3 objem do 100 m3</t>
  </si>
  <si>
    <t>292643164</t>
  </si>
  <si>
    <t>10</t>
  </si>
  <si>
    <t>122201109</t>
  </si>
  <si>
    <t>Příplatek za lepivost u odkopávek v hornině tř. 1 až 3</t>
  </si>
  <si>
    <t>-1898545796</t>
  </si>
  <si>
    <t>11</t>
  </si>
  <si>
    <t>130001101</t>
  </si>
  <si>
    <t>Příplatek za ztížení vykopávky v blízkosti podzemního vedení</t>
  </si>
  <si>
    <t>-893356942</t>
  </si>
  <si>
    <t>12</t>
  </si>
  <si>
    <t>59213001</t>
  </si>
  <si>
    <t>žlab kabelový betonový 100 x 18,5/10 x 10 cm</t>
  </si>
  <si>
    <t>-1797560358</t>
  </si>
  <si>
    <t>89</t>
  </si>
  <si>
    <t>R001</t>
  </si>
  <si>
    <t>Uložení sítí do kabelových žlabů</t>
  </si>
  <si>
    <t>-476674266</t>
  </si>
  <si>
    <t>13</t>
  </si>
  <si>
    <t>132201101</t>
  </si>
  <si>
    <t>Hloubení rýh š do 600 mm v hornině tř. 3 objemu do 100 m3</t>
  </si>
  <si>
    <t>2104686395</t>
  </si>
  <si>
    <t>14</t>
  </si>
  <si>
    <t>133201101</t>
  </si>
  <si>
    <t>Hloubení šachet v hornině tř. 3 objemu do 100 m3</t>
  </si>
  <si>
    <t>281511549</t>
  </si>
  <si>
    <t>"UV"3*1,5*1,5*1,7</t>
  </si>
  <si>
    <t>133201109</t>
  </si>
  <si>
    <t>Příplatek za lepivost u hloubení šachet v hornině tř. 3</t>
  </si>
  <si>
    <t>1120800742</t>
  </si>
  <si>
    <t>16</t>
  </si>
  <si>
    <t>151101101</t>
  </si>
  <si>
    <t>Zřízení příložného pažení a rozepření stěn rýh hl do 2 m</t>
  </si>
  <si>
    <t>-1164917613</t>
  </si>
  <si>
    <t>"UV"3*4*1,5*1,7</t>
  </si>
  <si>
    <t>17</t>
  </si>
  <si>
    <t>151101111</t>
  </si>
  <si>
    <t>Odstranění příložného pažení a rozepření stěn rýh hl do 2 m</t>
  </si>
  <si>
    <t>1320014710</t>
  </si>
  <si>
    <t>18</t>
  </si>
  <si>
    <t>162701105</t>
  </si>
  <si>
    <t>Vodorovné přemístění do 10000 m výkopku/sypaniny z horniny tř. 1 až 4</t>
  </si>
  <si>
    <t>632427804</t>
  </si>
  <si>
    <t>"ornice"115,92</t>
  </si>
  <si>
    <t>"odkopávky"373,29</t>
  </si>
  <si>
    <t>"násyp"-138,12</t>
  </si>
  <si>
    <t>"zemina pro terénní úpravy"457,7*0,1</t>
  </si>
  <si>
    <t>19</t>
  </si>
  <si>
    <t>162701109</t>
  </si>
  <si>
    <t>Příplatek k vodorovnému přemístění výkopku/sypaniny z horniny tř. 1 až 4 ZKD 1000 m přes 10000 m</t>
  </si>
  <si>
    <t>-1021941779</t>
  </si>
  <si>
    <t>396,86*26</t>
  </si>
  <si>
    <t>20</t>
  </si>
  <si>
    <t>171101111</t>
  </si>
  <si>
    <t>Uložení sypaniny z hornin nesoudržných sypkých s vlhkostí l(d) 0,9 v aktivní zóně</t>
  </si>
  <si>
    <t>-7162819</t>
  </si>
  <si>
    <t>171201201</t>
  </si>
  <si>
    <t>Uložení sypaniny na skládky</t>
  </si>
  <si>
    <t>974726162</t>
  </si>
  <si>
    <t>22</t>
  </si>
  <si>
    <t>171201211</t>
  </si>
  <si>
    <t>Poplatek za uložení stavebního odpadu - zeminy a kameniva na skládce</t>
  </si>
  <si>
    <t>2093760509</t>
  </si>
  <si>
    <t>351,09*1,75</t>
  </si>
  <si>
    <t>23</t>
  </si>
  <si>
    <t>175101201</t>
  </si>
  <si>
    <t>Obsypání objektu nad přilehlým původním terénem sypaninou bez prohození sítem, uloženou do 3 m</t>
  </si>
  <si>
    <t>-904384208</t>
  </si>
  <si>
    <t>"UV"3*1*1*1,6</t>
  </si>
  <si>
    <t>24</t>
  </si>
  <si>
    <t>58337344</t>
  </si>
  <si>
    <t>štěrkopísek frakce 0-32</t>
  </si>
  <si>
    <t>-1409836377</t>
  </si>
  <si>
    <t>4,8*2 "Přepočtené koeficientem množství</t>
  </si>
  <si>
    <t>25</t>
  </si>
  <si>
    <t>181301101</t>
  </si>
  <si>
    <t>Rozprostření ornice tl vrstvy do 100 mm pl do 500 m2 v rovině nebo ve svahu do 1:5</t>
  </si>
  <si>
    <t>1593435174</t>
  </si>
  <si>
    <t>26</t>
  </si>
  <si>
    <t>10364101</t>
  </si>
  <si>
    <t>zemina pro terénní úpravy - ornice</t>
  </si>
  <si>
    <t>-1626088091</t>
  </si>
  <si>
    <t>457,7*0,1*1,8</t>
  </si>
  <si>
    <t>27</t>
  </si>
  <si>
    <t>181411131</t>
  </si>
  <si>
    <t xml:space="preserve">Založení parkového trávníku výsevem plochy do 1000 m2 v rovině a ve svahu do 1:5   </t>
  </si>
  <si>
    <t>-1852286187</t>
  </si>
  <si>
    <t>28</t>
  </si>
  <si>
    <t>00572410</t>
  </si>
  <si>
    <t>osivo směs travní parková</t>
  </si>
  <si>
    <t>kg</t>
  </si>
  <si>
    <t>-1703317428</t>
  </si>
  <si>
    <t>457,7*0,035 "Přepočtené koeficientem množství</t>
  </si>
  <si>
    <t>29</t>
  </si>
  <si>
    <t>181951101</t>
  </si>
  <si>
    <t>Úprava pláně v hornině tř. 1 až 4 bez zhutnění</t>
  </si>
  <si>
    <t>1350220607</t>
  </si>
  <si>
    <t>30</t>
  </si>
  <si>
    <t>181951102</t>
  </si>
  <si>
    <t>Úprava pláně v hornině tř. 1 až 4 se zhutněním</t>
  </si>
  <si>
    <t>-548695125</t>
  </si>
  <si>
    <t>"komunikace"1244,3</t>
  </si>
  <si>
    <t xml:space="preserve">"chodník"104,65 </t>
  </si>
  <si>
    <t>"obrubník silniční"(195,5+19,55+8,05)*0,4</t>
  </si>
  <si>
    <t>"chodníkový obrubník"78,2*0,2</t>
  </si>
  <si>
    <t>31</t>
  </si>
  <si>
    <t>327122113</t>
  </si>
  <si>
    <t xml:space="preserve">Opěrná zeď samonosná ze ŽB dílců tvaru L v 1000 mm   </t>
  </si>
  <si>
    <t>342793408</t>
  </si>
  <si>
    <t>32</t>
  </si>
  <si>
    <t>327122115</t>
  </si>
  <si>
    <t xml:space="preserve">Opěrná zeď samonosná ze ŽB dílců tvaru L v 2400 mm   </t>
  </si>
  <si>
    <t>864225517</t>
  </si>
  <si>
    <t>73</t>
  </si>
  <si>
    <t>327122116</t>
  </si>
  <si>
    <t>Žárově zinkované ocelové zábradlí výšky 1,1 m, sloupky a madlo 40×40 mm</t>
  </si>
  <si>
    <t>-1884868899</t>
  </si>
  <si>
    <t>33</t>
  </si>
  <si>
    <t>451541111</t>
  </si>
  <si>
    <t>Lože pod potrubí otevřený výkop ze štěrkodrtě</t>
  </si>
  <si>
    <t>-1640709686</t>
  </si>
  <si>
    <t>"UV"3*1,5*1,5*0,1</t>
  </si>
  <si>
    <t>34</t>
  </si>
  <si>
    <t>451561111</t>
  </si>
  <si>
    <t xml:space="preserve">Lože pod dlažby z kameniva drceného drobného vrstva tl do 100 mm   </t>
  </si>
  <si>
    <t>-1116800323</t>
  </si>
  <si>
    <t>35</t>
  </si>
  <si>
    <t>564231111</t>
  </si>
  <si>
    <t>Podklad nebo podsyp ze štěrkopísku ŠP tl 100 mm</t>
  </si>
  <si>
    <t>-1506151103</t>
  </si>
  <si>
    <t>"opěrné stěny"29,9*1+12,65*1,5</t>
  </si>
  <si>
    <t>36</t>
  </si>
  <si>
    <t>564851111</t>
  </si>
  <si>
    <t>Podklad ze štěrkodrtě ŠD tl 150 mm</t>
  </si>
  <si>
    <t>-859681400</t>
  </si>
  <si>
    <t>"komunikace"2*1244,3</t>
  </si>
  <si>
    <t>"již realizovaná část"-400</t>
  </si>
  <si>
    <t>"chodník"104,65</t>
  </si>
  <si>
    <t>37</t>
  </si>
  <si>
    <t>565135111</t>
  </si>
  <si>
    <t>Asfaltový beton vrstva podkladní ACP 16 (obalované kamenivo OKS) tl 50 mm š do 3 m</t>
  </si>
  <si>
    <t>862280636</t>
  </si>
  <si>
    <t>38</t>
  </si>
  <si>
    <t>573111112</t>
  </si>
  <si>
    <t>Postřik živičný infiltrační s posypem z asfaltu množství 1 kg/m2</t>
  </si>
  <si>
    <t>-772331174</t>
  </si>
  <si>
    <t>39</t>
  </si>
  <si>
    <t>573211109</t>
  </si>
  <si>
    <t>Postřik živičný spojovací z asfaltu v množství 0,50 kg/m2</t>
  </si>
  <si>
    <t>2081659602</t>
  </si>
  <si>
    <t>40</t>
  </si>
  <si>
    <t>577134111</t>
  </si>
  <si>
    <t>Asfaltový beton vrstva obrusná ACO 11 (ABS) tř. I tl 40 mm š do 3 m z nemodifikovaného asfaltu</t>
  </si>
  <si>
    <t>-1343462631</t>
  </si>
  <si>
    <t>41</t>
  </si>
  <si>
    <t>596211113</t>
  </si>
  <si>
    <t>Kladení zámkové dlažby komunikací pro pěší tl 60 mm skupiny A pl přes 300 m2</t>
  </si>
  <si>
    <t>-1245298105</t>
  </si>
  <si>
    <t>42</t>
  </si>
  <si>
    <t>592450380</t>
  </si>
  <si>
    <t xml:space="preserve">dlažba zámková  20x16,5x6 cm přírodní   </t>
  </si>
  <si>
    <t>892800782</t>
  </si>
  <si>
    <t>"spotřeba: 36 kus/m2"</t>
  </si>
  <si>
    <t>96,6*1,03 "Přepočtené koeficientem množství</t>
  </si>
  <si>
    <t>43</t>
  </si>
  <si>
    <t>59245006</t>
  </si>
  <si>
    <t>dlažba skladebná betonová základní pro nevidomé 20 x 10 x 6 cm barevná</t>
  </si>
  <si>
    <t>1287982883</t>
  </si>
  <si>
    <t>8,05*1,03 "Přepočtené koeficientem množství</t>
  </si>
  <si>
    <t>44</t>
  </si>
  <si>
    <t>895941311</t>
  </si>
  <si>
    <t>Zřízení vpusti kanalizační uliční z betonových dílců typ UVB-50</t>
  </si>
  <si>
    <t>kus</t>
  </si>
  <si>
    <t>1091154046</t>
  </si>
  <si>
    <t>45</t>
  </si>
  <si>
    <t>59223852</t>
  </si>
  <si>
    <t>dno betonové pro uliční vpusť s kalovou prohlubní 45x30x5 cm</t>
  </si>
  <si>
    <t>870418440</t>
  </si>
  <si>
    <t>46</t>
  </si>
  <si>
    <t>59223864</t>
  </si>
  <si>
    <t>prstenec betonový pro uliční vpusť vyrovnávací 39 x 6 x 13 cm</t>
  </si>
  <si>
    <t>-386462943</t>
  </si>
  <si>
    <t>47</t>
  </si>
  <si>
    <t>59223858</t>
  </si>
  <si>
    <t>skruž betonová pro uliční vpusť horní 45 x 57 x 5 cm</t>
  </si>
  <si>
    <t>967622254</t>
  </si>
  <si>
    <t>48</t>
  </si>
  <si>
    <t>592238541</t>
  </si>
  <si>
    <t xml:space="preserve">skruž betonová pro uliční vpusť s výtokovým otvorem a sifónem PVC, 45x35x5 cm   </t>
  </si>
  <si>
    <t>14123946</t>
  </si>
  <si>
    <t>49</t>
  </si>
  <si>
    <t>59223862</t>
  </si>
  <si>
    <t>skruž betonová pro uliční vpusť středová 45 x 29,5 x 5 cm</t>
  </si>
  <si>
    <t>-127864027</t>
  </si>
  <si>
    <t>50</t>
  </si>
  <si>
    <t>899204112</t>
  </si>
  <si>
    <t>Osazení mříží litinových včetně rámů a košů na bahno pro třídu zatížení D400, E600</t>
  </si>
  <si>
    <t>-1272743944</t>
  </si>
  <si>
    <t>51</t>
  </si>
  <si>
    <t>55242322</t>
  </si>
  <si>
    <t>mříž D 400 - plochá 300x500mm</t>
  </si>
  <si>
    <t>1755138153</t>
  </si>
  <si>
    <t>52</t>
  </si>
  <si>
    <t>914111111</t>
  </si>
  <si>
    <t>Montáž svislé dopravní značky do velikosti 1 m2 objímkami na sloupek nebo konzolu</t>
  </si>
  <si>
    <t>-914839838</t>
  </si>
  <si>
    <t>53</t>
  </si>
  <si>
    <t>404440441</t>
  </si>
  <si>
    <t xml:space="preserve">značka dopravní svislá reflexní    </t>
  </si>
  <si>
    <t>-2121829199</t>
  </si>
  <si>
    <t>54</t>
  </si>
  <si>
    <t>914511112</t>
  </si>
  <si>
    <t>Montáž sloupku dopravních značek délky do 3,5 m s betonovým základem a patkou</t>
  </si>
  <si>
    <t>-775103342</t>
  </si>
  <si>
    <t>55</t>
  </si>
  <si>
    <t>40445225</t>
  </si>
  <si>
    <t>sloupek Zn pro dopravní značku D 60mm v 350mm</t>
  </si>
  <si>
    <t>-1091193007</t>
  </si>
  <si>
    <t>56</t>
  </si>
  <si>
    <t>40445240</t>
  </si>
  <si>
    <t>patka hliníková pro sloupek D 60 mm</t>
  </si>
  <si>
    <t>-3000909</t>
  </si>
  <si>
    <t>57</t>
  </si>
  <si>
    <t>40445253</t>
  </si>
  <si>
    <t>víčko plastové na sloupek D 60mm</t>
  </si>
  <si>
    <t>-61972713</t>
  </si>
  <si>
    <t>58</t>
  </si>
  <si>
    <t>40445256</t>
  </si>
  <si>
    <t>svorka upínací na sloupek dopravní značky D 60mm</t>
  </si>
  <si>
    <t>-2037629991</t>
  </si>
  <si>
    <t>59</t>
  </si>
  <si>
    <t>915131111</t>
  </si>
  <si>
    <t>Vodorovné dopravní značení přechody pro chodce, šipky, symboly základní bílá barva</t>
  </si>
  <si>
    <t>417050963</t>
  </si>
  <si>
    <t>60</t>
  </si>
  <si>
    <t>915621111</t>
  </si>
  <si>
    <t>Předznačení vodorovného plošného značení</t>
  </si>
  <si>
    <t>967459193</t>
  </si>
  <si>
    <t>65</t>
  </si>
  <si>
    <t>916331112</t>
  </si>
  <si>
    <t>Osazení zahradního obrubníku betonového do lože z betonu s boční opěrou</t>
  </si>
  <si>
    <t>-2036579688</t>
  </si>
  <si>
    <t>66</t>
  </si>
  <si>
    <t>592172125</t>
  </si>
  <si>
    <t xml:space="preserve">obrubník betonový zahradní  šedý 100 x 5 x 20 cm   </t>
  </si>
  <si>
    <t>-589869607</t>
  </si>
  <si>
    <t>61</t>
  </si>
  <si>
    <t>916131213</t>
  </si>
  <si>
    <t>Osazení silničního obrubníku betonového stojatého s boční opěrou do lože z betonu prostého</t>
  </si>
  <si>
    <t>-1345655089</t>
  </si>
  <si>
    <t>195,6+19,5+8</t>
  </si>
  <si>
    <t>62</t>
  </si>
  <si>
    <t>592175045</t>
  </si>
  <si>
    <t xml:space="preserve">obrubník  100x15/12x25 cm, přírodní   </t>
  </si>
  <si>
    <t>-693064326</t>
  </si>
  <si>
    <t>63</t>
  </si>
  <si>
    <t>592174685</t>
  </si>
  <si>
    <t xml:space="preserve">obrubník betonový silniční nájezdový  100x15x15 cm   </t>
  </si>
  <si>
    <t>2029713541</t>
  </si>
  <si>
    <t>64</t>
  </si>
  <si>
    <t>592170305</t>
  </si>
  <si>
    <t xml:space="preserve">obrubník betonový silniční přechodový 100x15x15-25 cm   </t>
  </si>
  <si>
    <t>-1812572250</t>
  </si>
  <si>
    <t>67</t>
  </si>
  <si>
    <t>916991121</t>
  </si>
  <si>
    <t>Lože pod obrubníky, krajníky nebo obruby z dlažebních kostek z betonu prostého</t>
  </si>
  <si>
    <t>610328127</t>
  </si>
  <si>
    <t>"silniční obrubník"223,1*0,4*0,05</t>
  </si>
  <si>
    <t>"chodníkový obrubník"78,2*0,2*0,05</t>
  </si>
  <si>
    <t>68</t>
  </si>
  <si>
    <t>919112233</t>
  </si>
  <si>
    <t>Řezání spár pro vytvoření komůrky š 20 mm hl 40 mm pro těsnící zálivku v živičném krytu</t>
  </si>
  <si>
    <t>-1037118698</t>
  </si>
  <si>
    <t>69</t>
  </si>
  <si>
    <t>919122132</t>
  </si>
  <si>
    <t>Těsnění spár zálivkou za tepla pro komůrky š 20 mm hl 40 mm s těsnicím profilem</t>
  </si>
  <si>
    <t>-2072302378</t>
  </si>
  <si>
    <t>70</t>
  </si>
  <si>
    <t>919735112</t>
  </si>
  <si>
    <t>Řezání stávajícího živičného krytu hl do 100 mm</t>
  </si>
  <si>
    <t>-1094718745</t>
  </si>
  <si>
    <t>71</t>
  </si>
  <si>
    <t>936124115</t>
  </si>
  <si>
    <t xml:space="preserve">Demontáž a montáž lavičky    </t>
  </si>
  <si>
    <t>1833871968</t>
  </si>
  <si>
    <t>"demontáž a montáž na nové stanoviště vč. zemních prací a ukotvení lavičky do bet. patky"3</t>
  </si>
  <si>
    <t>72</t>
  </si>
  <si>
    <t>997221551</t>
  </si>
  <si>
    <t>Vodorovná doprava suti ze sypkých materiálů do 1 km</t>
  </si>
  <si>
    <t>1529891107</t>
  </si>
  <si>
    <t>"zámková dlažba"28,704</t>
  </si>
  <si>
    <t>"frézing"319,130</t>
  </si>
  <si>
    <t>74</t>
  </si>
  <si>
    <t>997221559</t>
  </si>
  <si>
    <t>Příplatek ZKD 1 km u vodorovné dopravy suti ze sypkých materiálů</t>
  </si>
  <si>
    <t>-2069580080</t>
  </si>
  <si>
    <t>347,834*10</t>
  </si>
  <si>
    <t>75</t>
  </si>
  <si>
    <t>997221571</t>
  </si>
  <si>
    <t>Vodorovná doprava vybouraných hmot do 1 km</t>
  </si>
  <si>
    <t>1843460161</t>
  </si>
  <si>
    <t>"beton"409</t>
  </si>
  <si>
    <t>"obrubníky"35,363</t>
  </si>
  <si>
    <t>76</t>
  </si>
  <si>
    <t>997221579</t>
  </si>
  <si>
    <t>Příplatek ZKD 1 km u vodorovné dopravy vybouraných hmot</t>
  </si>
  <si>
    <t>660197122</t>
  </si>
  <si>
    <t>444,363*10</t>
  </si>
  <si>
    <t>77</t>
  </si>
  <si>
    <t>997221611</t>
  </si>
  <si>
    <t>Nakládání suti na dopravní prostředky pro vodorovnou dopravu</t>
  </si>
  <si>
    <t>-1983677157</t>
  </si>
  <si>
    <t>"kamemnivo"32,016+548,504</t>
  </si>
  <si>
    <t>78</t>
  </si>
  <si>
    <t>997221612</t>
  </si>
  <si>
    <t>Nakládání vybouraných hmot na dopravní prostředky pro vodorovnou dopravu</t>
  </si>
  <si>
    <t>-1267933530</t>
  </si>
  <si>
    <t>79</t>
  </si>
  <si>
    <t>997221815</t>
  </si>
  <si>
    <t>Poplatek za uložení na skládce (skládkovné) stavebního odpadu betonového kód odpadu 170 101</t>
  </si>
  <si>
    <t>-1396189479</t>
  </si>
  <si>
    <t>80</t>
  </si>
  <si>
    <t>997221845</t>
  </si>
  <si>
    <t>Poplatek za uložení na skládce (skládkovné) odpadu asfaltového bez dehtu kód odpadu 170 302</t>
  </si>
  <si>
    <t>-1090856043</t>
  </si>
  <si>
    <t>81</t>
  </si>
  <si>
    <t>997221855</t>
  </si>
  <si>
    <t>Poplatek za uložení na skládce (skládkovné) zeminy a kameniva kód odpadu 170 504</t>
  </si>
  <si>
    <t>1842829385</t>
  </si>
  <si>
    <t>"beton + obrubníky + zámková dlažba" 409+35,363+28,704</t>
  </si>
  <si>
    <t>82</t>
  </si>
  <si>
    <t>998223011</t>
  </si>
  <si>
    <t>Přesun hmot pro pozemní komunikace s krytem dlážděným</t>
  </si>
  <si>
    <t>-1581362403</t>
  </si>
  <si>
    <t>1.2 - Přeložka horkovodu a výměna kanalizace</t>
  </si>
  <si>
    <t>HSV - Práce a dodávky HSV</t>
  </si>
  <si>
    <t xml:space="preserve">    1 - Zemní práce</t>
  </si>
  <si>
    <t xml:space="preserve">    997 - Přesun sutě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</si>
  <si>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</si>
  <si>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</si>
  <si>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</si>
  <si>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</si>
  <si>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>346998576</t>
  </si>
  <si>
    <t>-968534216</t>
  </si>
  <si>
    <t>-1881963116</t>
  </si>
  <si>
    <t>15,8+40,0*0,4*0,5</t>
  </si>
  <si>
    <t>54201911</t>
  </si>
  <si>
    <t>2105251122</t>
  </si>
  <si>
    <t>94*0,4*0,8</t>
  </si>
  <si>
    <t>132201109</t>
  </si>
  <si>
    <t>Příplatek za lepivost k hloubení rýh š do 600 mm v hornině tř. 3</t>
  </si>
  <si>
    <t>-297518132</t>
  </si>
  <si>
    <t>281129607</t>
  </si>
  <si>
    <t>-459164836</t>
  </si>
  <si>
    <t>20966349</t>
  </si>
  <si>
    <t>30,080+3,2</t>
  </si>
  <si>
    <t>2057427697</t>
  </si>
  <si>
    <t>33,280*26</t>
  </si>
  <si>
    <t>-764579888</t>
  </si>
  <si>
    <t>-2033926134</t>
  </si>
  <si>
    <t>(94,0*0,1*0,4)*1,8 "Lože"</t>
  </si>
  <si>
    <t>(94,0*(0,3+0,1)*0,4)*1,8 "Obsyp"</t>
  </si>
  <si>
    <t>-1308683907</t>
  </si>
  <si>
    <t>"výkopy - lože - obsyp"</t>
  </si>
  <si>
    <t>((33,280+3,2)-(3,76+15,04))*1,8</t>
  </si>
  <si>
    <t>174101101</t>
  </si>
  <si>
    <t>Zásyp jam, šachet rýh nebo kolem objektů sypaninou se zhutněním</t>
  </si>
  <si>
    <t>988316618</t>
  </si>
  <si>
    <t>(33,280+3,2)-(3,76+15,04)</t>
  </si>
  <si>
    <t>175151101</t>
  </si>
  <si>
    <t>Obsypání potrubí strojně sypaninou bez prohození, uloženou do 3 m</t>
  </si>
  <si>
    <t>865583315</t>
  </si>
  <si>
    <t>94*(0,3+0,1)*0,4</t>
  </si>
  <si>
    <t>-2020476482</t>
  </si>
  <si>
    <t>-102489548</t>
  </si>
  <si>
    <t>94,0*0,4</t>
  </si>
  <si>
    <t>-1174035923</t>
  </si>
  <si>
    <t>37,6*0,035 "Přepočtené koeficientem množství</t>
  </si>
  <si>
    <t>740267444</t>
  </si>
  <si>
    <t>94,0*0,1*0,4</t>
  </si>
  <si>
    <t>721140806</t>
  </si>
  <si>
    <t>Demontáž potrubí litinové do DN 200</t>
  </si>
  <si>
    <t>-1543637626</t>
  </si>
  <si>
    <t>725R0001</t>
  </si>
  <si>
    <t xml:space="preserve">Šachta horkovodu z betonu prostého, 2×2 m, tl. stěny 0,2 m, výška 0,9 m   </t>
  </si>
  <si>
    <t>-1931406666</t>
  </si>
  <si>
    <t>871355211</t>
  </si>
  <si>
    <t>Kanalizační potrubí z tvrdého PVC jednovrstvé tuhost třídy SN4 DN 200</t>
  </si>
  <si>
    <t>-1892353472</t>
  </si>
  <si>
    <t>871375211</t>
  </si>
  <si>
    <t>Kanalizační potrubí z tvrdého PVC jednovrstvé tuhost třídy SN4 DN 315</t>
  </si>
  <si>
    <t>-270708759</t>
  </si>
  <si>
    <t>961044111</t>
  </si>
  <si>
    <t>Bourání základů z betonu prostého</t>
  </si>
  <si>
    <t>-1516811621</t>
  </si>
  <si>
    <t>0,2*2,7*2,2+0,2*(2*2,7+2*2,2)</t>
  </si>
  <si>
    <t>963015121</t>
  </si>
  <si>
    <t>Demontáž prefabrikovaných krycích desek kanálů, šachet nebo žump do hmotnosti 0,09 t</t>
  </si>
  <si>
    <t>-1975414649</t>
  </si>
  <si>
    <t>1382216249</t>
  </si>
  <si>
    <t>1604186365</t>
  </si>
  <si>
    <t>537264978</t>
  </si>
  <si>
    <t>HSV</t>
  </si>
  <si>
    <t>Práce a dodávky HSV</t>
  </si>
  <si>
    <t>Zemní práce</t>
  </si>
  <si>
    <t>132212101</t>
  </si>
  <si>
    <t>Hloubení rýh š do 600 mm ručním nebo pneum nářadím v soudržných horninách tř. 3</t>
  </si>
  <si>
    <t>-721156310</t>
  </si>
  <si>
    <t>"pro betonový kabelový žlab" 38,0*0,6*0,6</t>
  </si>
  <si>
    <t>"pro výměnu kanalizace" 70,0*0,4*0,5</t>
  </si>
  <si>
    <t>"pro likvidaci horkovodu" 99,0*0,6*0,5</t>
  </si>
  <si>
    <t>132212109</t>
  </si>
  <si>
    <t>Příplatek za lepivost u hloubení rýh š do 600 mm ručním nebo pneum nářadím v hornině tř. 3</t>
  </si>
  <si>
    <t>-1375572928</t>
  </si>
  <si>
    <t>-1731566542</t>
  </si>
  <si>
    <t>997</t>
  </si>
  <si>
    <t>Přesun sutě</t>
  </si>
  <si>
    <t>997013151</t>
  </si>
  <si>
    <t>Vnitrostaveništní doprava suti a vybouraných hmot pro budovy v do 6 m s omezením mechanizace</t>
  </si>
  <si>
    <t>-857287268</t>
  </si>
  <si>
    <t>997013501</t>
  </si>
  <si>
    <t>Odvoz suti a vybouraných hmot na skládku nebo meziskládku do 1 km se složením</t>
  </si>
  <si>
    <t>-1208183244</t>
  </si>
  <si>
    <t>997013509</t>
  </si>
  <si>
    <t>Příplatek k odvozu suti a vybouraných hmot na skládku ZKD 1 km přes 1 km</t>
  </si>
  <si>
    <t>1333281943</t>
  </si>
  <si>
    <t>10,961*9</t>
  </si>
  <si>
    <t>997013831</t>
  </si>
  <si>
    <t>Poplatek za uložení na skládce (skládkovné) stavebního odpadu směsného kód odpadu 170 904</t>
  </si>
  <si>
    <t>-1650511098</t>
  </si>
  <si>
    <t>PSV</t>
  </si>
  <si>
    <t>Práce a dodávky PSV</t>
  </si>
  <si>
    <t>713</t>
  </si>
  <si>
    <t>Izolace tepelné</t>
  </si>
  <si>
    <t>713411122</t>
  </si>
  <si>
    <t xml:space="preserve">Montáž izolace tepelné potrubí pásy nebo rohožemi s Al fólií staženými drátem 2x </t>
  </si>
  <si>
    <t>-1762063273</t>
  </si>
  <si>
    <t>3,14*0,1*0,1*198,0</t>
  </si>
  <si>
    <t>63151671</t>
  </si>
  <si>
    <t>rohož izolační lamelová s jednostrannou Al fólií 55 kg/m3 tl.40 mm</t>
  </si>
  <si>
    <t>1616606506</t>
  </si>
  <si>
    <t>6,217*0,9 'Přepočtené koeficientem množství</t>
  </si>
  <si>
    <t>998713201</t>
  </si>
  <si>
    <t>Přesun hmot procentní pro izolace tepelné v objektech v do 6 m</t>
  </si>
  <si>
    <t>%</t>
  </si>
  <si>
    <t>-730428156</t>
  </si>
  <si>
    <t>733</t>
  </si>
  <si>
    <t>Ústřední vytápění - rozvodné potrubí</t>
  </si>
  <si>
    <t>733120832</t>
  </si>
  <si>
    <t>Demontáž potrubí ocelového hladkého do D 133</t>
  </si>
  <si>
    <t>-1947182858</t>
  </si>
  <si>
    <t>99,0*2</t>
  </si>
  <si>
    <t>733121168</t>
  </si>
  <si>
    <t xml:space="preserve">Potrubí ocelové hladké bezešvé nízkotlaké nebo středotlaké D 108x4,0 vč. tvarovek  </t>
  </si>
  <si>
    <t>-23120622</t>
  </si>
  <si>
    <t>108,0*2</t>
  </si>
  <si>
    <t>998733201</t>
  </si>
  <si>
    <t>Přesun hmot procentní pro rozvody potrubí v objektech v do 6 m</t>
  </si>
  <si>
    <t>-1509551831</t>
  </si>
  <si>
    <t>734</t>
  </si>
  <si>
    <t>Ústřední vytápění - armatury</t>
  </si>
  <si>
    <t>734211127</t>
  </si>
  <si>
    <t>D+M ventil závitový odvzdušňovací na potrubí D108x4,0 se zpětnou klapkou</t>
  </si>
  <si>
    <t>701986441</t>
  </si>
  <si>
    <t>1.3 - Veřejné osvětlení - viz samostatný výkaz výměr</t>
  </si>
  <si>
    <t>18028</t>
  </si>
  <si>
    <t>-1477637846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</si>
</sst>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 applyProtection="1">
      <alignment/>
      <protection locked="0"/>
    </xf>
    <xf numFmtId="4" fontId="10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12" fillId="0" borderId="1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6" t="s">
        <v>5</v>
      </c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5" t="s">
        <v>14</v>
      </c>
      <c r="AR5" s="20"/>
      <c r="BE5" s="26" t="s">
        <v>15</v>
      </c>
      <c r="BS5" s="17" t="s">
        <v>6</v>
      </c>
    </row>
    <row r="6" spans="2:71" ht="36.95" customHeight="1">
      <c r="B6" s="20"/>
      <c r="D6" s="27" t="s">
        <v>16</v>
      </c>
      <c r="K6" s="28" t="s">
        <v>17</v>
      </c>
      <c r="AR6" s="20"/>
      <c r="BE6" s="29"/>
      <c r="BS6" s="17" t="s">
        <v>6</v>
      </c>
    </row>
    <row r="7" spans="2:7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ht="14.4" customHeight="1">
      <c r="B9" s="20"/>
      <c r="AR9" s="20"/>
      <c r="BE9" s="29"/>
      <c r="BS9" s="17" t="s">
        <v>6</v>
      </c>
    </row>
    <row r="10" spans="2:7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ht="18.45" customHeight="1">
      <c r="B11" s="20"/>
      <c r="E11" s="25" t="s">
        <v>26</v>
      </c>
      <c r="AK11" s="30" t="s">
        <v>27</v>
      </c>
      <c r="AN11" s="25" t="s">
        <v>1</v>
      </c>
      <c r="AR11" s="20"/>
      <c r="BE11" s="29"/>
      <c r="BS11" s="17" t="s">
        <v>6</v>
      </c>
    </row>
    <row r="12" spans="2:71" ht="6.95" customHeight="1">
      <c r="B12" s="20"/>
      <c r="AR12" s="20"/>
      <c r="BE12" s="29"/>
      <c r="BS12" s="17" t="s">
        <v>6</v>
      </c>
    </row>
    <row r="13" spans="2:71" ht="12" customHeight="1">
      <c r="B13" s="20"/>
      <c r="D13" s="30" t="s">
        <v>28</v>
      </c>
      <c r="AK13" s="30" t="s">
        <v>25</v>
      </c>
      <c r="AN13" s="32" t="s">
        <v>29</v>
      </c>
      <c r="AR13" s="20"/>
      <c r="BE13" s="29"/>
      <c r="BS13" s="17" t="s">
        <v>6</v>
      </c>
    </row>
    <row r="14" spans="2:71" ht="12">
      <c r="B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N14" s="32" t="s">
        <v>29</v>
      </c>
      <c r="AR14" s="20"/>
      <c r="BE14" s="29"/>
      <c r="BS14" s="17" t="s">
        <v>6</v>
      </c>
    </row>
    <row r="15" spans="2:71" ht="6.95" customHeight="1">
      <c r="B15" s="20"/>
      <c r="AR15" s="20"/>
      <c r="BE15" s="29"/>
      <c r="BS15" s="17" t="s">
        <v>3</v>
      </c>
    </row>
    <row r="16" spans="2:71" ht="12" customHeight="1">
      <c r="B16" s="20"/>
      <c r="D16" s="30" t="s">
        <v>30</v>
      </c>
      <c r="AK16" s="30" t="s">
        <v>25</v>
      </c>
      <c r="AN16" s="25" t="s">
        <v>31</v>
      </c>
      <c r="AR16" s="20"/>
      <c r="BE16" s="29"/>
      <c r="BS16" s="17" t="s">
        <v>3</v>
      </c>
    </row>
    <row r="17" spans="2:71" ht="18.45" customHeight="1">
      <c r="B17" s="20"/>
      <c r="E17" s="25" t="s">
        <v>32</v>
      </c>
      <c r="AK17" s="30" t="s">
        <v>27</v>
      </c>
      <c r="AN17" s="25" t="s">
        <v>33</v>
      </c>
      <c r="AR17" s="20"/>
      <c r="BE17" s="29"/>
      <c r="BS17" s="17" t="s">
        <v>34</v>
      </c>
    </row>
    <row r="18" spans="2:71" ht="6.95" customHeight="1">
      <c r="B18" s="20"/>
      <c r="AR18" s="20"/>
      <c r="BE18" s="29"/>
      <c r="BS18" s="17" t="s">
        <v>6</v>
      </c>
    </row>
    <row r="19" spans="2:71" ht="12" customHeight="1">
      <c r="B19" s="20"/>
      <c r="D19" s="30" t="s">
        <v>35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ht="18.45" customHeight="1">
      <c r="B20" s="20"/>
      <c r="E20" s="25" t="s">
        <v>36</v>
      </c>
      <c r="AK20" s="30" t="s">
        <v>27</v>
      </c>
      <c r="AN20" s="25" t="s">
        <v>1</v>
      </c>
      <c r="AR20" s="20"/>
      <c r="BE20" s="29"/>
      <c r="BS20" s="17" t="s">
        <v>34</v>
      </c>
    </row>
    <row r="21" spans="2:57" ht="6.95" customHeight="1">
      <c r="B21" s="20"/>
      <c r="AR21" s="20"/>
      <c r="BE21" s="29"/>
    </row>
    <row r="22" spans="2:57" ht="12" customHeight="1">
      <c r="B22" s="20"/>
      <c r="D22" s="30" t="s">
        <v>37</v>
      </c>
      <c r="AR22" s="20"/>
      <c r="BE22" s="29"/>
    </row>
    <row r="23" spans="2:57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ht="6.95" customHeight="1">
      <c r="B24" s="20"/>
      <c r="AR24" s="20"/>
      <c r="BE24" s="29"/>
    </row>
    <row r="25" spans="2:57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2:57" s="1" customFormat="1" ht="25.9" customHeight="1">
      <c r="B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R26" s="36"/>
      <c r="BE26" s="29"/>
    </row>
    <row r="27" spans="2:57" s="1" customFormat="1" ht="6.95" customHeight="1">
      <c r="B27" s="36"/>
      <c r="AR27" s="36"/>
      <c r="BE27" s="29"/>
    </row>
    <row r="28" spans="2:57" s="1" customFormat="1" ht="12">
      <c r="B28" s="36"/>
      <c r="L28" s="40" t="s">
        <v>39</v>
      </c>
      <c r="M28" s="40"/>
      <c r="N28" s="40"/>
      <c r="O28" s="40"/>
      <c r="P28" s="40"/>
      <c r="W28" s="40" t="s">
        <v>40</v>
      </c>
      <c r="X28" s="40"/>
      <c r="Y28" s="40"/>
      <c r="Z28" s="40"/>
      <c r="AA28" s="40"/>
      <c r="AB28" s="40"/>
      <c r="AC28" s="40"/>
      <c r="AD28" s="40"/>
      <c r="AE28" s="40"/>
      <c r="AK28" s="40" t="s">
        <v>41</v>
      </c>
      <c r="AL28" s="40"/>
      <c r="AM28" s="40"/>
      <c r="AN28" s="40"/>
      <c r="AO28" s="40"/>
      <c r="AR28" s="36"/>
      <c r="BE28" s="29"/>
    </row>
    <row r="29" spans="2:57" s="2" customFormat="1" ht="14.4" customHeight="1">
      <c r="B29" s="41"/>
      <c r="D29" s="30" t="s">
        <v>42</v>
      </c>
      <c r="F29" s="30" t="s">
        <v>43</v>
      </c>
      <c r="L29" s="42">
        <v>0.21</v>
      </c>
      <c r="M29" s="2"/>
      <c r="N29" s="2"/>
      <c r="O29" s="2"/>
      <c r="P29" s="2"/>
      <c r="W29" s="43">
        <f>ROUND(AZ94,2)</f>
        <v>0</v>
      </c>
      <c r="X29" s="2"/>
      <c r="Y29" s="2"/>
      <c r="Z29" s="2"/>
      <c r="AA29" s="2"/>
      <c r="AB29" s="2"/>
      <c r="AC29" s="2"/>
      <c r="AD29" s="2"/>
      <c r="AE29" s="2"/>
      <c r="AK29" s="43">
        <f>ROUND(AV94,2)</f>
        <v>0</v>
      </c>
      <c r="AL29" s="2"/>
      <c r="AM29" s="2"/>
      <c r="AN29" s="2"/>
      <c r="AO29" s="2"/>
      <c r="AR29" s="41"/>
      <c r="BE29" s="44"/>
    </row>
    <row r="30" spans="2:57" s="2" customFormat="1" ht="14.4" customHeight="1">
      <c r="B30" s="41"/>
      <c r="F30" s="30" t="s">
        <v>44</v>
      </c>
      <c r="L30" s="42">
        <v>0.15</v>
      </c>
      <c r="M30" s="2"/>
      <c r="N30" s="2"/>
      <c r="O30" s="2"/>
      <c r="P30" s="2"/>
      <c r="W30" s="43">
        <f>ROUND(BA94,2)</f>
        <v>0</v>
      </c>
      <c r="X30" s="2"/>
      <c r="Y30" s="2"/>
      <c r="Z30" s="2"/>
      <c r="AA30" s="2"/>
      <c r="AB30" s="2"/>
      <c r="AC30" s="2"/>
      <c r="AD30" s="2"/>
      <c r="AE30" s="2"/>
      <c r="AK30" s="43">
        <f>ROUND(AW94,2)</f>
        <v>0</v>
      </c>
      <c r="AL30" s="2"/>
      <c r="AM30" s="2"/>
      <c r="AN30" s="2"/>
      <c r="AO30" s="2"/>
      <c r="AR30" s="41"/>
      <c r="BE30" s="44"/>
    </row>
    <row r="31" spans="2:57" s="2" customFormat="1" ht="14.4" customHeight="1" hidden="1">
      <c r="B31" s="41"/>
      <c r="F31" s="30" t="s">
        <v>45</v>
      </c>
      <c r="L31" s="42">
        <v>0.21</v>
      </c>
      <c r="M31" s="2"/>
      <c r="N31" s="2"/>
      <c r="O31" s="2"/>
      <c r="P31" s="2"/>
      <c r="W31" s="43">
        <f>ROUND(BB94,2)</f>
        <v>0</v>
      </c>
      <c r="X31" s="2"/>
      <c r="Y31" s="2"/>
      <c r="Z31" s="2"/>
      <c r="AA31" s="2"/>
      <c r="AB31" s="2"/>
      <c r="AC31" s="2"/>
      <c r="AD31" s="2"/>
      <c r="AE31" s="2"/>
      <c r="AK31" s="43">
        <v>0</v>
      </c>
      <c r="AL31" s="2"/>
      <c r="AM31" s="2"/>
      <c r="AN31" s="2"/>
      <c r="AO31" s="2"/>
      <c r="AR31" s="41"/>
      <c r="BE31" s="44"/>
    </row>
    <row r="32" spans="2:57" s="2" customFormat="1" ht="14.4" customHeight="1" hidden="1">
      <c r="B32" s="41"/>
      <c r="F32" s="30" t="s">
        <v>46</v>
      </c>
      <c r="L32" s="42">
        <v>0.15</v>
      </c>
      <c r="M32" s="2"/>
      <c r="N32" s="2"/>
      <c r="O32" s="2"/>
      <c r="P32" s="2"/>
      <c r="W32" s="43">
        <f>ROUND(BC94,2)</f>
        <v>0</v>
      </c>
      <c r="X32" s="2"/>
      <c r="Y32" s="2"/>
      <c r="Z32" s="2"/>
      <c r="AA32" s="2"/>
      <c r="AB32" s="2"/>
      <c r="AC32" s="2"/>
      <c r="AD32" s="2"/>
      <c r="AE32" s="2"/>
      <c r="AK32" s="43">
        <v>0</v>
      </c>
      <c r="AL32" s="2"/>
      <c r="AM32" s="2"/>
      <c r="AN32" s="2"/>
      <c r="AO32" s="2"/>
      <c r="AR32" s="41"/>
      <c r="BE32" s="44"/>
    </row>
    <row r="33" spans="2:57" s="2" customFormat="1" ht="14.4" customHeight="1" hidden="1">
      <c r="B33" s="41"/>
      <c r="F33" s="30" t="s">
        <v>47</v>
      </c>
      <c r="L33" s="42">
        <v>0</v>
      </c>
      <c r="M33" s="2"/>
      <c r="N33" s="2"/>
      <c r="O33" s="2"/>
      <c r="P33" s="2"/>
      <c r="W33" s="43">
        <f>ROUND(BD94,2)</f>
        <v>0</v>
      </c>
      <c r="X33" s="2"/>
      <c r="Y33" s="2"/>
      <c r="Z33" s="2"/>
      <c r="AA33" s="2"/>
      <c r="AB33" s="2"/>
      <c r="AC33" s="2"/>
      <c r="AD33" s="2"/>
      <c r="AE33" s="2"/>
      <c r="AK33" s="43">
        <v>0</v>
      </c>
      <c r="AL33" s="2"/>
      <c r="AM33" s="2"/>
      <c r="AN33" s="2"/>
      <c r="AO33" s="2"/>
      <c r="AR33" s="41"/>
      <c r="BE33" s="44"/>
    </row>
    <row r="34" spans="2:57" s="1" customFormat="1" ht="6.95" customHeight="1">
      <c r="B34" s="36"/>
      <c r="AR34" s="36"/>
      <c r="BE34" s="29"/>
    </row>
    <row r="35" spans="2:44" s="1" customFormat="1" ht="25.9" customHeight="1">
      <c r="B35" s="36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49" t="s">
        <v>50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</row>
    <row r="36" spans="2:44" s="1" customFormat="1" ht="6.95" customHeight="1">
      <c r="B36" s="36"/>
      <c r="AR36" s="36"/>
    </row>
    <row r="37" spans="2:44" s="1" customFormat="1" ht="14.4" customHeight="1">
      <c r="B37" s="36"/>
      <c r="AR37" s="36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36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52</v>
      </c>
      <c r="AI49" s="53"/>
      <c r="AJ49" s="53"/>
      <c r="AK49" s="53"/>
      <c r="AL49" s="53"/>
      <c r="AM49" s="53"/>
      <c r="AN49" s="53"/>
      <c r="AO49" s="53"/>
      <c r="AR49" s="36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">
      <c r="B60" s="36"/>
      <c r="D60" s="54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4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4" t="s">
        <v>53</v>
      </c>
      <c r="AI60" s="38"/>
      <c r="AJ60" s="38"/>
      <c r="AK60" s="38"/>
      <c r="AL60" s="38"/>
      <c r="AM60" s="54" t="s">
        <v>54</v>
      </c>
      <c r="AN60" s="38"/>
      <c r="AO60" s="38"/>
      <c r="AR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">
      <c r="B64" s="36"/>
      <c r="D64" s="52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2" t="s">
        <v>56</v>
      </c>
      <c r="AI64" s="53"/>
      <c r="AJ64" s="53"/>
      <c r="AK64" s="53"/>
      <c r="AL64" s="53"/>
      <c r="AM64" s="53"/>
      <c r="AN64" s="53"/>
      <c r="AO64" s="53"/>
      <c r="AR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">
      <c r="B75" s="36"/>
      <c r="D75" s="54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4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4" t="s">
        <v>53</v>
      </c>
      <c r="AI75" s="38"/>
      <c r="AJ75" s="38"/>
      <c r="AK75" s="38"/>
      <c r="AL75" s="38"/>
      <c r="AM75" s="54" t="s">
        <v>54</v>
      </c>
      <c r="AN75" s="38"/>
      <c r="AO75" s="38"/>
      <c r="AR75" s="36"/>
    </row>
    <row r="76" spans="2:44" s="1" customFormat="1" ht="12">
      <c r="B76" s="36"/>
      <c r="AR76" s="36"/>
    </row>
    <row r="77" spans="2:44" s="1" customFormat="1" ht="6.95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</row>
    <row r="81" spans="2:44" s="1" customFormat="1" ht="6.95" customHeight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</row>
    <row r="82" spans="2:44" s="1" customFormat="1" ht="24.95" customHeight="1">
      <c r="B82" s="36"/>
      <c r="C82" s="21" t="s">
        <v>57</v>
      </c>
      <c r="AR82" s="36"/>
    </row>
    <row r="83" spans="2:44" s="1" customFormat="1" ht="6.95" customHeight="1">
      <c r="B83" s="36"/>
      <c r="AR83" s="36"/>
    </row>
    <row r="84" spans="2:44" s="3" customFormat="1" ht="12" customHeight="1">
      <c r="B84" s="59"/>
      <c r="C84" s="30" t="s">
        <v>13</v>
      </c>
      <c r="L84" s="3" t="str">
        <f>K5</f>
        <v>18026</v>
      </c>
      <c r="AR84" s="59"/>
    </row>
    <row r="85" spans="2:44" s="4" customFormat="1" ht="36.95" customHeight="1">
      <c r="B85" s="60"/>
      <c r="C85" s="61" t="s">
        <v>16</v>
      </c>
      <c r="L85" s="62" t="str">
        <f>K6</f>
        <v>Nové zpevněné plochy před pavilonem I., Krajská zdravotní, a.s.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60"/>
    </row>
    <row r="86" spans="2:44" s="1" customFormat="1" ht="6.95" customHeight="1">
      <c r="B86" s="36"/>
      <c r="AR86" s="36"/>
    </row>
    <row r="87" spans="2:44" s="1" customFormat="1" ht="12" customHeight="1">
      <c r="B87" s="36"/>
      <c r="C87" s="30" t="s">
        <v>20</v>
      </c>
      <c r="L87" s="63" t="str">
        <f>IF(K8="","",K8)</f>
        <v>Nemocnice Děčín, i.z.</v>
      </c>
      <c r="AI87" s="30" t="s">
        <v>22</v>
      </c>
      <c r="AM87" s="64" t="str">
        <f>IF(AN8="","",AN8)</f>
        <v>2. 3. 2018</v>
      </c>
      <c r="AN87" s="64"/>
      <c r="AR87" s="36"/>
    </row>
    <row r="88" spans="2:44" s="1" customFormat="1" ht="6.95" customHeight="1">
      <c r="B88" s="36"/>
      <c r="AR88" s="36"/>
    </row>
    <row r="89" spans="2:56" s="1" customFormat="1" ht="15.15" customHeight="1">
      <c r="B89" s="36"/>
      <c r="C89" s="30" t="s">
        <v>24</v>
      </c>
      <c r="L89" s="3" t="str">
        <f>IF(E11="","",E11)</f>
        <v>Krajská zdravotní, a.s. - Nemocnice Děčín</v>
      </c>
      <c r="AI89" s="30" t="s">
        <v>30</v>
      </c>
      <c r="AM89" s="65" t="str">
        <f>IF(E17="","",E17)</f>
        <v>VECTURA Pardubice s.r.o.</v>
      </c>
      <c r="AN89" s="3"/>
      <c r="AO89" s="3"/>
      <c r="AP89" s="3"/>
      <c r="AR89" s="36"/>
      <c r="AS89" s="66" t="s">
        <v>58</v>
      </c>
      <c r="AT89" s="67"/>
      <c r="AU89" s="68"/>
      <c r="AV89" s="68"/>
      <c r="AW89" s="68"/>
      <c r="AX89" s="68"/>
      <c r="AY89" s="68"/>
      <c r="AZ89" s="68"/>
      <c r="BA89" s="68"/>
      <c r="BB89" s="68"/>
      <c r="BC89" s="68"/>
      <c r="BD89" s="69"/>
    </row>
    <row r="90" spans="2:56" s="1" customFormat="1" ht="15.15" customHeight="1">
      <c r="B90" s="36"/>
      <c r="C90" s="30" t="s">
        <v>28</v>
      </c>
      <c r="L90" s="3" t="str">
        <f>IF(E14="Vyplň údaj","",E14)</f>
        <v/>
      </c>
      <c r="AI90" s="30" t="s">
        <v>35</v>
      </c>
      <c r="AM90" s="65" t="str">
        <f>IF(E20="","",E20)</f>
        <v xml:space="preserve"> </v>
      </c>
      <c r="AN90" s="3"/>
      <c r="AO90" s="3"/>
      <c r="AP90" s="3"/>
      <c r="AR90" s="36"/>
      <c r="AS90" s="70"/>
      <c r="AT90" s="71"/>
      <c r="AU90" s="72"/>
      <c r="AV90" s="72"/>
      <c r="AW90" s="72"/>
      <c r="AX90" s="72"/>
      <c r="AY90" s="72"/>
      <c r="AZ90" s="72"/>
      <c r="BA90" s="72"/>
      <c r="BB90" s="72"/>
      <c r="BC90" s="72"/>
      <c r="BD90" s="73"/>
    </row>
    <row r="91" spans="2:56" s="1" customFormat="1" ht="10.8" customHeight="1">
      <c r="B91" s="36"/>
      <c r="AR91" s="36"/>
      <c r="AS91" s="70"/>
      <c r="AT91" s="71"/>
      <c r="AU91" s="72"/>
      <c r="AV91" s="72"/>
      <c r="AW91" s="72"/>
      <c r="AX91" s="72"/>
      <c r="AY91" s="72"/>
      <c r="AZ91" s="72"/>
      <c r="BA91" s="72"/>
      <c r="BB91" s="72"/>
      <c r="BC91" s="72"/>
      <c r="BD91" s="73"/>
    </row>
    <row r="92" spans="2:56" s="1" customFormat="1" ht="29.25" customHeight="1">
      <c r="B92" s="36"/>
      <c r="C92" s="74" t="s">
        <v>59</v>
      </c>
      <c r="D92" s="75"/>
      <c r="E92" s="75"/>
      <c r="F92" s="75"/>
      <c r="G92" s="75"/>
      <c r="H92" s="76"/>
      <c r="I92" s="77" t="s">
        <v>60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8" t="s">
        <v>61</v>
      </c>
      <c r="AH92" s="75"/>
      <c r="AI92" s="75"/>
      <c r="AJ92" s="75"/>
      <c r="AK92" s="75"/>
      <c r="AL92" s="75"/>
      <c r="AM92" s="75"/>
      <c r="AN92" s="77" t="s">
        <v>62</v>
      </c>
      <c r="AO92" s="75"/>
      <c r="AP92" s="79"/>
      <c r="AQ92" s="80" t="s">
        <v>63</v>
      </c>
      <c r="AR92" s="36"/>
      <c r="AS92" s="81" t="s">
        <v>64</v>
      </c>
      <c r="AT92" s="82" t="s">
        <v>65</v>
      </c>
      <c r="AU92" s="82" t="s">
        <v>66</v>
      </c>
      <c r="AV92" s="82" t="s">
        <v>67</v>
      </c>
      <c r="AW92" s="82" t="s">
        <v>68</v>
      </c>
      <c r="AX92" s="82" t="s">
        <v>69</v>
      </c>
      <c r="AY92" s="82" t="s">
        <v>70</v>
      </c>
      <c r="AZ92" s="82" t="s">
        <v>71</v>
      </c>
      <c r="BA92" s="82" t="s">
        <v>72</v>
      </c>
      <c r="BB92" s="82" t="s">
        <v>73</v>
      </c>
      <c r="BC92" s="82" t="s">
        <v>74</v>
      </c>
      <c r="BD92" s="83" t="s">
        <v>75</v>
      </c>
    </row>
    <row r="93" spans="2:56" s="1" customFormat="1" ht="10.8" customHeight="1">
      <c r="B93" s="36"/>
      <c r="AR93" s="36"/>
      <c r="AS93" s="84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</row>
    <row r="94" spans="2:90" s="5" customFormat="1" ht="32.4" customHeight="1">
      <c r="B94" s="85"/>
      <c r="C94" s="86" t="s">
        <v>76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8">
        <f>ROUND(SUM(AG95:AG97),2)</f>
        <v>0</v>
      </c>
      <c r="AH94" s="88"/>
      <c r="AI94" s="88"/>
      <c r="AJ94" s="88"/>
      <c r="AK94" s="88"/>
      <c r="AL94" s="88"/>
      <c r="AM94" s="88"/>
      <c r="AN94" s="89">
        <f>SUM(AG94,AT94)</f>
        <v>0</v>
      </c>
      <c r="AO94" s="89"/>
      <c r="AP94" s="89"/>
      <c r="AQ94" s="90" t="s">
        <v>1</v>
      </c>
      <c r="AR94" s="85"/>
      <c r="AS94" s="91">
        <f>ROUND(SUM(AS95:AS97),2)</f>
        <v>0</v>
      </c>
      <c r="AT94" s="92">
        <f>ROUND(SUM(AV94:AW94),2)</f>
        <v>0</v>
      </c>
      <c r="AU94" s="93">
        <f>ROUND(SUM(AU95:AU97),5)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ROUND(SUM(AZ95:AZ97),2)</f>
        <v>0</v>
      </c>
      <c r="BA94" s="92">
        <f>ROUND(SUM(BA95:BA97),2)</f>
        <v>0</v>
      </c>
      <c r="BB94" s="92">
        <f>ROUND(SUM(BB95:BB97),2)</f>
        <v>0</v>
      </c>
      <c r="BC94" s="92">
        <f>ROUND(SUM(BC95:BC97),2)</f>
        <v>0</v>
      </c>
      <c r="BD94" s="94">
        <f>ROUND(SUM(BD95:BD97),2)</f>
        <v>0</v>
      </c>
      <c r="BS94" s="95" t="s">
        <v>77</v>
      </c>
      <c r="BT94" s="95" t="s">
        <v>78</v>
      </c>
      <c r="BU94" s="96" t="s">
        <v>79</v>
      </c>
      <c r="BV94" s="95" t="s">
        <v>80</v>
      </c>
      <c r="BW94" s="95" t="s">
        <v>4</v>
      </c>
      <c r="BX94" s="95" t="s">
        <v>81</v>
      </c>
      <c r="CL94" s="95" t="s">
        <v>1</v>
      </c>
    </row>
    <row r="95" spans="1:91" s="6" customFormat="1" ht="27" customHeight="1">
      <c r="A95" s="97" t="s">
        <v>82</v>
      </c>
      <c r="B95" s="98"/>
      <c r="C95" s="99"/>
      <c r="D95" s="100" t="s">
        <v>83</v>
      </c>
      <c r="E95" s="100"/>
      <c r="F95" s="100"/>
      <c r="G95" s="100"/>
      <c r="H95" s="100"/>
      <c r="I95" s="101"/>
      <c r="J95" s="100" t="s">
        <v>17</v>
      </c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2">
        <f>'1.1 - Nové zpevněné ploch...'!J30</f>
        <v>0</v>
      </c>
      <c r="AH95" s="101"/>
      <c r="AI95" s="101"/>
      <c r="AJ95" s="101"/>
      <c r="AK95" s="101"/>
      <c r="AL95" s="101"/>
      <c r="AM95" s="101"/>
      <c r="AN95" s="102">
        <f>SUM(AG95,AT95)</f>
        <v>0</v>
      </c>
      <c r="AO95" s="101"/>
      <c r="AP95" s="101"/>
      <c r="AQ95" s="103" t="s">
        <v>84</v>
      </c>
      <c r="AR95" s="98"/>
      <c r="AS95" s="104">
        <v>0</v>
      </c>
      <c r="AT95" s="105">
        <f>ROUND(SUM(AV95:AW95),2)</f>
        <v>0</v>
      </c>
      <c r="AU95" s="106">
        <f>'1.1 - Nové zpevněné ploch...'!P116</f>
        <v>0</v>
      </c>
      <c r="AV95" s="105">
        <f>'1.1 - Nové zpevněné ploch...'!J33</f>
        <v>0</v>
      </c>
      <c r="AW95" s="105">
        <f>'1.1 - Nové zpevněné ploch...'!J34</f>
        <v>0</v>
      </c>
      <c r="AX95" s="105">
        <f>'1.1 - Nové zpevněné ploch...'!J35</f>
        <v>0</v>
      </c>
      <c r="AY95" s="105">
        <f>'1.1 - Nové zpevněné ploch...'!J36</f>
        <v>0</v>
      </c>
      <c r="AZ95" s="105">
        <f>'1.1 - Nové zpevněné ploch...'!F33</f>
        <v>0</v>
      </c>
      <c r="BA95" s="105">
        <f>'1.1 - Nové zpevněné ploch...'!F34</f>
        <v>0</v>
      </c>
      <c r="BB95" s="105">
        <f>'1.1 - Nové zpevněné ploch...'!F35</f>
        <v>0</v>
      </c>
      <c r="BC95" s="105">
        <f>'1.1 - Nové zpevněné ploch...'!F36</f>
        <v>0</v>
      </c>
      <c r="BD95" s="107">
        <f>'1.1 - Nové zpevněné ploch...'!F37</f>
        <v>0</v>
      </c>
      <c r="BT95" s="108" t="s">
        <v>85</v>
      </c>
      <c r="BV95" s="108" t="s">
        <v>80</v>
      </c>
      <c r="BW95" s="108" t="s">
        <v>86</v>
      </c>
      <c r="BX95" s="108" t="s">
        <v>4</v>
      </c>
      <c r="CL95" s="108" t="s">
        <v>1</v>
      </c>
      <c r="CM95" s="108" t="s">
        <v>87</v>
      </c>
    </row>
    <row r="96" spans="1:91" s="6" customFormat="1" ht="27" customHeight="1">
      <c r="A96" s="97" t="s">
        <v>82</v>
      </c>
      <c r="B96" s="98"/>
      <c r="C96" s="99"/>
      <c r="D96" s="100" t="s">
        <v>88</v>
      </c>
      <c r="E96" s="100"/>
      <c r="F96" s="100"/>
      <c r="G96" s="100"/>
      <c r="H96" s="100"/>
      <c r="I96" s="101"/>
      <c r="J96" s="100" t="s">
        <v>89</v>
      </c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2">
        <f>'1.2 - Přeložka horkovodu ...'!J30</f>
        <v>0</v>
      </c>
      <c r="AH96" s="101"/>
      <c r="AI96" s="101"/>
      <c r="AJ96" s="101"/>
      <c r="AK96" s="101"/>
      <c r="AL96" s="101"/>
      <c r="AM96" s="101"/>
      <c r="AN96" s="102">
        <f>SUM(AG96,AT96)</f>
        <v>0</v>
      </c>
      <c r="AO96" s="101"/>
      <c r="AP96" s="101"/>
      <c r="AQ96" s="103" t="s">
        <v>84</v>
      </c>
      <c r="AR96" s="98"/>
      <c r="AS96" s="104">
        <v>0</v>
      </c>
      <c r="AT96" s="105">
        <f>ROUND(SUM(AV96:AW96),2)</f>
        <v>0</v>
      </c>
      <c r="AU96" s="106">
        <f>'1.2 - Přeložka horkovodu ...'!P123</f>
        <v>0</v>
      </c>
      <c r="AV96" s="105">
        <f>'1.2 - Přeložka horkovodu ...'!J33</f>
        <v>0</v>
      </c>
      <c r="AW96" s="105">
        <f>'1.2 - Přeložka horkovodu ...'!J34</f>
        <v>0</v>
      </c>
      <c r="AX96" s="105">
        <f>'1.2 - Přeložka horkovodu ...'!J35</f>
        <v>0</v>
      </c>
      <c r="AY96" s="105">
        <f>'1.2 - Přeložka horkovodu ...'!J36</f>
        <v>0</v>
      </c>
      <c r="AZ96" s="105">
        <f>'1.2 - Přeložka horkovodu ...'!F33</f>
        <v>0</v>
      </c>
      <c r="BA96" s="105">
        <f>'1.2 - Přeložka horkovodu ...'!F34</f>
        <v>0</v>
      </c>
      <c r="BB96" s="105">
        <f>'1.2 - Přeložka horkovodu ...'!F35</f>
        <v>0</v>
      </c>
      <c r="BC96" s="105">
        <f>'1.2 - Přeložka horkovodu ...'!F36</f>
        <v>0</v>
      </c>
      <c r="BD96" s="107">
        <f>'1.2 - Přeložka horkovodu ...'!F37</f>
        <v>0</v>
      </c>
      <c r="BT96" s="108" t="s">
        <v>85</v>
      </c>
      <c r="BV96" s="108" t="s">
        <v>80</v>
      </c>
      <c r="BW96" s="108" t="s">
        <v>90</v>
      </c>
      <c r="BX96" s="108" t="s">
        <v>4</v>
      </c>
      <c r="CL96" s="108" t="s">
        <v>1</v>
      </c>
      <c r="CM96" s="108" t="s">
        <v>87</v>
      </c>
    </row>
    <row r="97" spans="1:91" s="6" customFormat="1" ht="27" customHeight="1">
      <c r="A97" s="97" t="s">
        <v>82</v>
      </c>
      <c r="B97" s="98"/>
      <c r="C97" s="99"/>
      <c r="D97" s="100" t="s">
        <v>91</v>
      </c>
      <c r="E97" s="100"/>
      <c r="F97" s="100"/>
      <c r="G97" s="100"/>
      <c r="H97" s="100"/>
      <c r="I97" s="101"/>
      <c r="J97" s="100" t="s">
        <v>92</v>
      </c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2">
        <f>'1.3 - Veřejné osvětlení -...'!J30</f>
        <v>0</v>
      </c>
      <c r="AH97" s="101"/>
      <c r="AI97" s="101"/>
      <c r="AJ97" s="101"/>
      <c r="AK97" s="101"/>
      <c r="AL97" s="101"/>
      <c r="AM97" s="101"/>
      <c r="AN97" s="102">
        <f>SUM(AG97,AT97)</f>
        <v>0</v>
      </c>
      <c r="AO97" s="101"/>
      <c r="AP97" s="101"/>
      <c r="AQ97" s="103" t="s">
        <v>84</v>
      </c>
      <c r="AR97" s="98"/>
      <c r="AS97" s="109">
        <v>0</v>
      </c>
      <c r="AT97" s="110">
        <f>ROUND(SUM(AV97:AW97),2)</f>
        <v>0</v>
      </c>
      <c r="AU97" s="111">
        <f>'1.3 - Veřejné osvětlení -...'!P116</f>
        <v>0</v>
      </c>
      <c r="AV97" s="110">
        <f>'1.3 - Veřejné osvětlení -...'!J33</f>
        <v>0</v>
      </c>
      <c r="AW97" s="110">
        <f>'1.3 - Veřejné osvětlení -...'!J34</f>
        <v>0</v>
      </c>
      <c r="AX97" s="110">
        <f>'1.3 - Veřejné osvětlení -...'!J35</f>
        <v>0</v>
      </c>
      <c r="AY97" s="110">
        <f>'1.3 - Veřejné osvětlení -...'!J36</f>
        <v>0</v>
      </c>
      <c r="AZ97" s="110">
        <f>'1.3 - Veřejné osvětlení -...'!F33</f>
        <v>0</v>
      </c>
      <c r="BA97" s="110">
        <f>'1.3 - Veřejné osvětlení -...'!F34</f>
        <v>0</v>
      </c>
      <c r="BB97" s="110">
        <f>'1.3 - Veřejné osvětlení -...'!F35</f>
        <v>0</v>
      </c>
      <c r="BC97" s="110">
        <f>'1.3 - Veřejné osvětlení -...'!F36</f>
        <v>0</v>
      </c>
      <c r="BD97" s="112">
        <f>'1.3 - Veřejné osvětlení -...'!F37</f>
        <v>0</v>
      </c>
      <c r="BT97" s="108" t="s">
        <v>85</v>
      </c>
      <c r="BV97" s="108" t="s">
        <v>80</v>
      </c>
      <c r="BW97" s="108" t="s">
        <v>93</v>
      </c>
      <c r="BX97" s="108" t="s">
        <v>4</v>
      </c>
      <c r="CL97" s="108" t="s">
        <v>1</v>
      </c>
      <c r="CM97" s="108" t="s">
        <v>87</v>
      </c>
    </row>
    <row r="98" spans="2:44" s="1" customFormat="1" ht="30" customHeight="1">
      <c r="B98" s="36"/>
      <c r="AR98" s="36"/>
    </row>
    <row r="99" spans="2:44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36"/>
    </row>
  </sheetData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1.1 - Nové zpevněné ploch...'!C2" display="/"/>
    <hyperlink ref="A96" location="'1.2 - Přeložka horkovodu ...'!C2" display="/"/>
    <hyperlink ref="A97" location="'1.3 - Veřejné osvětlení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6" t="s">
        <v>5</v>
      </c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87</v>
      </c>
    </row>
    <row r="4" spans="2:46" ht="24.95" customHeight="1">
      <c r="B4" s="20"/>
      <c r="D4" s="21" t="s">
        <v>94</v>
      </c>
      <c r="L4" s="20"/>
      <c r="M4" s="11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30" t="s">
        <v>16</v>
      </c>
      <c r="L6" s="20"/>
    </row>
    <row r="7" spans="2:12" ht="16.5" customHeight="1">
      <c r="B7" s="20"/>
      <c r="E7" s="116" t="str">
        <f>'Rekapitulace stavby'!K6</f>
        <v>Nové zpevněné plochy před pavilonem I., Krajská zdravotní, a.s.</v>
      </c>
      <c r="F7" s="30"/>
      <c r="G7" s="30"/>
      <c r="H7" s="30"/>
      <c r="L7" s="20"/>
    </row>
    <row r="8" spans="2:12" s="1" customFormat="1" ht="12" customHeight="1">
      <c r="B8" s="36"/>
      <c r="D8" s="30" t="s">
        <v>95</v>
      </c>
      <c r="I8" s="117"/>
      <c r="L8" s="36"/>
    </row>
    <row r="9" spans="2:12" s="1" customFormat="1" ht="36.95" customHeight="1">
      <c r="B9" s="36"/>
      <c r="E9" s="62" t="s">
        <v>96</v>
      </c>
      <c r="F9" s="1"/>
      <c r="G9" s="1"/>
      <c r="H9" s="1"/>
      <c r="I9" s="117"/>
      <c r="L9" s="36"/>
    </row>
    <row r="10" spans="2:12" s="1" customFormat="1" ht="12">
      <c r="B10" s="36"/>
      <c r="I10" s="117"/>
      <c r="L10" s="36"/>
    </row>
    <row r="11" spans="2:12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pans="2:12" s="1" customFormat="1" ht="12" customHeight="1">
      <c r="B12" s="36"/>
      <c r="D12" s="30" t="s">
        <v>20</v>
      </c>
      <c r="F12" s="25" t="s">
        <v>21</v>
      </c>
      <c r="I12" s="118" t="s">
        <v>22</v>
      </c>
      <c r="J12" s="64" t="str">
        <f>'Rekapitulace stavby'!AN8</f>
        <v>2. 3. 2018</v>
      </c>
      <c r="L12" s="36"/>
    </row>
    <row r="13" spans="2:12" s="1" customFormat="1" ht="10.8" customHeight="1">
      <c r="B13" s="36"/>
      <c r="I13" s="117"/>
      <c r="L13" s="36"/>
    </row>
    <row r="14" spans="2:12" s="1" customFormat="1" ht="12" customHeight="1">
      <c r="B14" s="36"/>
      <c r="D14" s="30" t="s">
        <v>24</v>
      </c>
      <c r="I14" s="118" t="s">
        <v>25</v>
      </c>
      <c r="J14" s="25" t="s">
        <v>1</v>
      </c>
      <c r="L14" s="36"/>
    </row>
    <row r="15" spans="2:12" s="1" customFormat="1" ht="18" customHeight="1">
      <c r="B15" s="36"/>
      <c r="E15" s="25" t="s">
        <v>26</v>
      </c>
      <c r="I15" s="118" t="s">
        <v>27</v>
      </c>
      <c r="J15" s="25" t="s">
        <v>1</v>
      </c>
      <c r="L15" s="36"/>
    </row>
    <row r="16" spans="2:12" s="1" customFormat="1" ht="6.95" customHeight="1">
      <c r="B16" s="36"/>
      <c r="I16" s="117"/>
      <c r="L16" s="36"/>
    </row>
    <row r="17" spans="2:12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pans="2:12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pans="2:12" s="1" customFormat="1" ht="6.95" customHeight="1">
      <c r="B19" s="36"/>
      <c r="I19" s="117"/>
      <c r="L19" s="36"/>
    </row>
    <row r="20" spans="2:12" s="1" customFormat="1" ht="12" customHeight="1">
      <c r="B20" s="36"/>
      <c r="D20" s="30" t="s">
        <v>30</v>
      </c>
      <c r="I20" s="118" t="s">
        <v>25</v>
      </c>
      <c r="J20" s="25" t="s">
        <v>31</v>
      </c>
      <c r="L20" s="36"/>
    </row>
    <row r="21" spans="2:12" s="1" customFormat="1" ht="18" customHeight="1">
      <c r="B21" s="36"/>
      <c r="E21" s="25" t="s">
        <v>32</v>
      </c>
      <c r="I21" s="118" t="s">
        <v>27</v>
      </c>
      <c r="J21" s="25" t="s">
        <v>33</v>
      </c>
      <c r="L21" s="36"/>
    </row>
    <row r="22" spans="2:12" s="1" customFormat="1" ht="6.95" customHeight="1">
      <c r="B22" s="36"/>
      <c r="I22" s="117"/>
      <c r="L22" s="36"/>
    </row>
    <row r="23" spans="2:12" s="1" customFormat="1" ht="12" customHeight="1">
      <c r="B23" s="36"/>
      <c r="D23" s="30" t="s">
        <v>35</v>
      </c>
      <c r="I23" s="118" t="s">
        <v>25</v>
      </c>
      <c r="J23" s="25" t="str">
        <f>IF('Rekapitulace stavby'!AN19="","",'Rekapitulace stavby'!AN19)</f>
        <v/>
      </c>
      <c r="L23" s="36"/>
    </row>
    <row r="24" spans="2:12" s="1" customFormat="1" ht="18" customHeight="1">
      <c r="B24" s="36"/>
      <c r="E24" s="25" t="str">
        <f>IF('Rekapitulace stavby'!E20="","",'Rekapitulace stavby'!E20)</f>
        <v xml:space="preserve"> </v>
      </c>
      <c r="I24" s="118" t="s">
        <v>27</v>
      </c>
      <c r="J24" s="25" t="str">
        <f>IF('Rekapitulace stavby'!AN20="","",'Rekapitulace stavby'!AN20)</f>
        <v/>
      </c>
      <c r="L24" s="36"/>
    </row>
    <row r="25" spans="2:12" s="1" customFormat="1" ht="6.95" customHeight="1">
      <c r="B25" s="36"/>
      <c r="I25" s="117"/>
      <c r="L25" s="36"/>
    </row>
    <row r="26" spans="2:12" s="1" customFormat="1" ht="12" customHeight="1">
      <c r="B26" s="36"/>
      <c r="D26" s="30" t="s">
        <v>37</v>
      </c>
      <c r="I26" s="117"/>
      <c r="L26" s="36"/>
    </row>
    <row r="27" spans="2:12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pans="2:12" s="1" customFormat="1" ht="6.95" customHeight="1">
      <c r="B28" s="36"/>
      <c r="I28" s="117"/>
      <c r="L28" s="36"/>
    </row>
    <row r="29" spans="2:12" s="1" customFormat="1" ht="6.95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pans="2:12" s="1" customFormat="1" ht="25.4" customHeight="1">
      <c r="B30" s="36"/>
      <c r="D30" s="122" t="s">
        <v>38</v>
      </c>
      <c r="I30" s="117"/>
      <c r="J30" s="89">
        <f>ROUND(J116,2)</f>
        <v>0</v>
      </c>
      <c r="L30" s="36"/>
    </row>
    <row r="31" spans="2:12" s="1" customFormat="1" ht="6.95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pans="2:1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pans="2:12" s="1" customFormat="1" ht="14.4" customHeight="1">
      <c r="B33" s="36"/>
      <c r="D33" s="124" t="s">
        <v>42</v>
      </c>
      <c r="E33" s="30" t="s">
        <v>43</v>
      </c>
      <c r="F33" s="125">
        <f>ROUND((SUM(BE116:BE267)),2)</f>
        <v>0</v>
      </c>
      <c r="I33" s="126">
        <v>0.21</v>
      </c>
      <c r="J33" s="125">
        <f>ROUND(((SUM(BE116:BE267))*I33),2)</f>
        <v>0</v>
      </c>
      <c r="L33" s="36"/>
    </row>
    <row r="34" spans="2:12" s="1" customFormat="1" ht="14.4" customHeight="1">
      <c r="B34" s="36"/>
      <c r="E34" s="30" t="s">
        <v>44</v>
      </c>
      <c r="F34" s="125">
        <f>ROUND((SUM(BF116:BF267)),2)</f>
        <v>0</v>
      </c>
      <c r="I34" s="126">
        <v>0.15</v>
      </c>
      <c r="J34" s="125">
        <f>ROUND(((SUM(BF116:BF267))*I34),2)</f>
        <v>0</v>
      </c>
      <c r="L34" s="36"/>
    </row>
    <row r="35" spans="2:12" s="1" customFormat="1" ht="14.4" customHeight="1" hidden="1">
      <c r="B35" s="36"/>
      <c r="E35" s="30" t="s">
        <v>45</v>
      </c>
      <c r="F35" s="125">
        <f>ROUND((SUM(BG116:BG267)),2)</f>
        <v>0</v>
      </c>
      <c r="I35" s="126">
        <v>0.21</v>
      </c>
      <c r="J35" s="125">
        <f>0</f>
        <v>0</v>
      </c>
      <c r="L35" s="36"/>
    </row>
    <row r="36" spans="2:12" s="1" customFormat="1" ht="14.4" customHeight="1" hidden="1">
      <c r="B36" s="36"/>
      <c r="E36" s="30" t="s">
        <v>46</v>
      </c>
      <c r="F36" s="125">
        <f>ROUND((SUM(BH116:BH267)),2)</f>
        <v>0</v>
      </c>
      <c r="I36" s="126">
        <v>0.15</v>
      </c>
      <c r="J36" s="125">
        <f>0</f>
        <v>0</v>
      </c>
      <c r="L36" s="36"/>
    </row>
    <row r="37" spans="2:12" s="1" customFormat="1" ht="14.4" customHeight="1" hidden="1">
      <c r="B37" s="36"/>
      <c r="E37" s="30" t="s">
        <v>47</v>
      </c>
      <c r="F37" s="125">
        <f>ROUND((SUM(BI116:BI267)),2)</f>
        <v>0</v>
      </c>
      <c r="I37" s="126">
        <v>0</v>
      </c>
      <c r="J37" s="125">
        <f>0</f>
        <v>0</v>
      </c>
      <c r="L37" s="36"/>
    </row>
    <row r="38" spans="2:12" s="1" customFormat="1" ht="6.95" customHeight="1">
      <c r="B38" s="36"/>
      <c r="I38" s="117"/>
      <c r="L38" s="36"/>
    </row>
    <row r="39" spans="2:12" s="1" customFormat="1" ht="25.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pans="2:12" s="1" customFormat="1" ht="14.4" customHeight="1">
      <c r="B40" s="36"/>
      <c r="I40" s="117"/>
      <c r="L40" s="36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pans="2:12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pans="2:12" s="1" customFormat="1" ht="24.95" customHeight="1">
      <c r="B82" s="36"/>
      <c r="C82" s="21" t="s">
        <v>97</v>
      </c>
      <c r="I82" s="117"/>
      <c r="L82" s="36"/>
    </row>
    <row r="83" spans="2:12" s="1" customFormat="1" ht="6.95" customHeight="1">
      <c r="B83" s="36"/>
      <c r="I83" s="117"/>
      <c r="L83" s="36"/>
    </row>
    <row r="84" spans="2:12" s="1" customFormat="1" ht="12" customHeight="1">
      <c r="B84" s="36"/>
      <c r="C84" s="30" t="s">
        <v>16</v>
      </c>
      <c r="I84" s="117"/>
      <c r="L84" s="36"/>
    </row>
    <row r="85" spans="2:12" s="1" customFormat="1" ht="16.5" customHeight="1">
      <c r="B85" s="36"/>
      <c r="E85" s="116" t="str">
        <f>E7</f>
        <v>Nové zpevněné plochy před pavilonem I., Krajská zdravotní, a.s.</v>
      </c>
      <c r="F85" s="30"/>
      <c r="G85" s="30"/>
      <c r="H85" s="30"/>
      <c r="I85" s="117"/>
      <c r="L85" s="36"/>
    </row>
    <row r="86" spans="2:12" s="1" customFormat="1" ht="12" customHeight="1">
      <c r="B86" s="36"/>
      <c r="C86" s="30" t="s">
        <v>95</v>
      </c>
      <c r="I86" s="117"/>
      <c r="L86" s="36"/>
    </row>
    <row r="87" spans="2:12" s="1" customFormat="1" ht="16.5" customHeight="1">
      <c r="B87" s="36"/>
      <c r="E87" s="62" t="str">
        <f>E9</f>
        <v>1.1 - Nové zpevněné plochy před pavilonem I., Krajská zdravotní, a.s.</v>
      </c>
      <c r="F87" s="1"/>
      <c r="G87" s="1"/>
      <c r="H87" s="1"/>
      <c r="I87" s="117"/>
      <c r="L87" s="36"/>
    </row>
    <row r="88" spans="2:12" s="1" customFormat="1" ht="6.95" customHeight="1">
      <c r="B88" s="36"/>
      <c r="I88" s="117"/>
      <c r="L88" s="36"/>
    </row>
    <row r="89" spans="2:12" s="1" customFormat="1" ht="12" customHeight="1">
      <c r="B89" s="36"/>
      <c r="C89" s="30" t="s">
        <v>20</v>
      </c>
      <c r="F89" s="25" t="str">
        <f>F12</f>
        <v>Nemocnice Děčín, i.z.</v>
      </c>
      <c r="I89" s="118" t="s">
        <v>22</v>
      </c>
      <c r="J89" s="64" t="str">
        <f>IF(J12="","",J12)</f>
        <v>2. 3. 2018</v>
      </c>
      <c r="L89" s="36"/>
    </row>
    <row r="90" spans="2:12" s="1" customFormat="1" ht="6.95" customHeight="1">
      <c r="B90" s="36"/>
      <c r="I90" s="117"/>
      <c r="L90" s="36"/>
    </row>
    <row r="91" spans="2:12" s="1" customFormat="1" ht="27.9" customHeight="1">
      <c r="B91" s="36"/>
      <c r="C91" s="30" t="s">
        <v>24</v>
      </c>
      <c r="F91" s="25" t="str">
        <f>E15</f>
        <v>Krajská zdravotní, a.s. - Nemocnice Děčín</v>
      </c>
      <c r="I91" s="118" t="s">
        <v>30</v>
      </c>
      <c r="J91" s="34" t="str">
        <f>E21</f>
        <v>VECTURA Pardubice s.r.o.</v>
      </c>
      <c r="L91" s="36"/>
    </row>
    <row r="92" spans="2:1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35</v>
      </c>
      <c r="J92" s="34" t="str">
        <f>E24</f>
        <v xml:space="preserve"> </v>
      </c>
      <c r="L92" s="36"/>
    </row>
    <row r="93" spans="2:12" s="1" customFormat="1" ht="10.3" customHeight="1">
      <c r="B93" s="36"/>
      <c r="I93" s="117"/>
      <c r="L93" s="36"/>
    </row>
    <row r="94" spans="2:12" s="1" customFormat="1" ht="29.25" customHeight="1">
      <c r="B94" s="36"/>
      <c r="C94" s="140" t="s">
        <v>98</v>
      </c>
      <c r="D94" s="127"/>
      <c r="E94" s="127"/>
      <c r="F94" s="127"/>
      <c r="G94" s="127"/>
      <c r="H94" s="127"/>
      <c r="I94" s="141"/>
      <c r="J94" s="142" t="s">
        <v>99</v>
      </c>
      <c r="K94" s="127"/>
      <c r="L94" s="36"/>
    </row>
    <row r="95" spans="2:12" s="1" customFormat="1" ht="10.3" customHeight="1">
      <c r="B95" s="36"/>
      <c r="I95" s="117"/>
      <c r="L95" s="36"/>
    </row>
    <row r="96" spans="2:47" s="1" customFormat="1" ht="22.8" customHeight="1">
      <c r="B96" s="36"/>
      <c r="C96" s="143" t="s">
        <v>100</v>
      </c>
      <c r="I96" s="117"/>
      <c r="J96" s="89">
        <f>J116</f>
        <v>0</v>
      </c>
      <c r="L96" s="36"/>
      <c r="AU96" s="17" t="s">
        <v>101</v>
      </c>
    </row>
    <row r="97" spans="2:12" s="1" customFormat="1" ht="21.8" customHeight="1">
      <c r="B97" s="36"/>
      <c r="I97" s="117"/>
      <c r="L97" s="36"/>
    </row>
    <row r="98" spans="2:12" s="1" customFormat="1" ht="6.95" customHeight="1">
      <c r="B98" s="55"/>
      <c r="C98" s="56"/>
      <c r="D98" s="56"/>
      <c r="E98" s="56"/>
      <c r="F98" s="56"/>
      <c r="G98" s="56"/>
      <c r="H98" s="56"/>
      <c r="I98" s="138"/>
      <c r="J98" s="56"/>
      <c r="K98" s="56"/>
      <c r="L98" s="36"/>
    </row>
    <row r="102" spans="2:12" s="1" customFormat="1" ht="6.95" customHeight="1">
      <c r="B102" s="57"/>
      <c r="C102" s="58"/>
      <c r="D102" s="58"/>
      <c r="E102" s="58"/>
      <c r="F102" s="58"/>
      <c r="G102" s="58"/>
      <c r="H102" s="58"/>
      <c r="I102" s="139"/>
      <c r="J102" s="58"/>
      <c r="K102" s="58"/>
      <c r="L102" s="36"/>
    </row>
    <row r="103" spans="2:12" s="1" customFormat="1" ht="24.95" customHeight="1">
      <c r="B103" s="36"/>
      <c r="C103" s="21" t="s">
        <v>102</v>
      </c>
      <c r="I103" s="117"/>
      <c r="L103" s="36"/>
    </row>
    <row r="104" spans="2:12" s="1" customFormat="1" ht="6.95" customHeight="1">
      <c r="B104" s="36"/>
      <c r="I104" s="117"/>
      <c r="L104" s="36"/>
    </row>
    <row r="105" spans="2:12" s="1" customFormat="1" ht="12" customHeight="1">
      <c r="B105" s="36"/>
      <c r="C105" s="30" t="s">
        <v>16</v>
      </c>
      <c r="I105" s="117"/>
      <c r="L105" s="36"/>
    </row>
    <row r="106" spans="2:12" s="1" customFormat="1" ht="16.5" customHeight="1">
      <c r="B106" s="36"/>
      <c r="E106" s="116" t="str">
        <f>E7</f>
        <v>Nové zpevněné plochy před pavilonem I., Krajská zdravotní, a.s.</v>
      </c>
      <c r="F106" s="30"/>
      <c r="G106" s="30"/>
      <c r="H106" s="30"/>
      <c r="I106" s="117"/>
      <c r="L106" s="36"/>
    </row>
    <row r="107" spans="2:12" s="1" customFormat="1" ht="12" customHeight="1">
      <c r="B107" s="36"/>
      <c r="C107" s="30" t="s">
        <v>95</v>
      </c>
      <c r="I107" s="117"/>
      <c r="L107" s="36"/>
    </row>
    <row r="108" spans="2:12" s="1" customFormat="1" ht="16.5" customHeight="1">
      <c r="B108" s="36"/>
      <c r="E108" s="62" t="str">
        <f>E9</f>
        <v>1.1 - Nové zpevněné plochy před pavilonem I., Krajská zdravotní, a.s.</v>
      </c>
      <c r="F108" s="1"/>
      <c r="G108" s="1"/>
      <c r="H108" s="1"/>
      <c r="I108" s="117"/>
      <c r="L108" s="36"/>
    </row>
    <row r="109" spans="2:12" s="1" customFormat="1" ht="6.95" customHeight="1">
      <c r="B109" s="36"/>
      <c r="I109" s="117"/>
      <c r="L109" s="36"/>
    </row>
    <row r="110" spans="2:12" s="1" customFormat="1" ht="12" customHeight="1">
      <c r="B110" s="36"/>
      <c r="C110" s="30" t="s">
        <v>20</v>
      </c>
      <c r="F110" s="25" t="str">
        <f>F12</f>
        <v>Nemocnice Děčín, i.z.</v>
      </c>
      <c r="I110" s="118" t="s">
        <v>22</v>
      </c>
      <c r="J110" s="64" t="str">
        <f>IF(J12="","",J12)</f>
        <v>2. 3. 2018</v>
      </c>
      <c r="L110" s="36"/>
    </row>
    <row r="111" spans="2:12" s="1" customFormat="1" ht="6.95" customHeight="1">
      <c r="B111" s="36"/>
      <c r="I111" s="117"/>
      <c r="L111" s="36"/>
    </row>
    <row r="112" spans="2:12" s="1" customFormat="1" ht="27.9" customHeight="1">
      <c r="B112" s="36"/>
      <c r="C112" s="30" t="s">
        <v>24</v>
      </c>
      <c r="F112" s="25" t="str">
        <f>E15</f>
        <v>Krajská zdravotní, a.s. - Nemocnice Děčín</v>
      </c>
      <c r="I112" s="118" t="s">
        <v>30</v>
      </c>
      <c r="J112" s="34" t="str">
        <f>E21</f>
        <v>VECTURA Pardubice s.r.o.</v>
      </c>
      <c r="L112" s="36"/>
    </row>
    <row r="113" spans="2:12" s="1" customFormat="1" ht="15.15" customHeight="1">
      <c r="B113" s="36"/>
      <c r="C113" s="30" t="s">
        <v>28</v>
      </c>
      <c r="F113" s="25" t="str">
        <f>IF(E18="","",E18)</f>
        <v>Vyplň údaj</v>
      </c>
      <c r="I113" s="118" t="s">
        <v>35</v>
      </c>
      <c r="J113" s="34" t="str">
        <f>E24</f>
        <v xml:space="preserve"> </v>
      </c>
      <c r="L113" s="36"/>
    </row>
    <row r="114" spans="2:12" s="1" customFormat="1" ht="10.3" customHeight="1">
      <c r="B114" s="36"/>
      <c r="I114" s="117"/>
      <c r="L114" s="36"/>
    </row>
    <row r="115" spans="2:20" s="8" customFormat="1" ht="29.25" customHeight="1">
      <c r="B115" s="144"/>
      <c r="C115" s="145" t="s">
        <v>103</v>
      </c>
      <c r="D115" s="146" t="s">
        <v>63</v>
      </c>
      <c r="E115" s="146" t="s">
        <v>59</v>
      </c>
      <c r="F115" s="146" t="s">
        <v>60</v>
      </c>
      <c r="G115" s="146" t="s">
        <v>104</v>
      </c>
      <c r="H115" s="146" t="s">
        <v>105</v>
      </c>
      <c r="I115" s="147" t="s">
        <v>106</v>
      </c>
      <c r="J115" s="146" t="s">
        <v>99</v>
      </c>
      <c r="K115" s="148" t="s">
        <v>107</v>
      </c>
      <c r="L115" s="144"/>
      <c r="M115" s="81" t="s">
        <v>1</v>
      </c>
      <c r="N115" s="82" t="s">
        <v>42</v>
      </c>
      <c r="O115" s="82" t="s">
        <v>108</v>
      </c>
      <c r="P115" s="82" t="s">
        <v>109</v>
      </c>
      <c r="Q115" s="82" t="s">
        <v>110</v>
      </c>
      <c r="R115" s="82" t="s">
        <v>111</v>
      </c>
      <c r="S115" s="82" t="s">
        <v>112</v>
      </c>
      <c r="T115" s="83" t="s">
        <v>113</v>
      </c>
    </row>
    <row r="116" spans="2:63" s="1" customFormat="1" ht="22.8" customHeight="1">
      <c r="B116" s="36"/>
      <c r="C116" s="86" t="s">
        <v>114</v>
      </c>
      <c r="I116" s="117"/>
      <c r="J116" s="149">
        <f>BK116</f>
        <v>0</v>
      </c>
      <c r="L116" s="36"/>
      <c r="M116" s="84"/>
      <c r="N116" s="68"/>
      <c r="O116" s="68"/>
      <c r="P116" s="150">
        <f>SUM(P117:P267)</f>
        <v>0</v>
      </c>
      <c r="Q116" s="68"/>
      <c r="R116" s="150">
        <f>SUM(R117:R267)</f>
        <v>270.8980768900001</v>
      </c>
      <c r="S116" s="68"/>
      <c r="T116" s="151">
        <f>SUM(T117:T267)</f>
        <v>765.9405</v>
      </c>
      <c r="AT116" s="17" t="s">
        <v>77</v>
      </c>
      <c r="AU116" s="17" t="s">
        <v>101</v>
      </c>
      <c r="BK116" s="152">
        <f>SUM(BK117:BK267)</f>
        <v>0</v>
      </c>
    </row>
    <row r="117" spans="2:65" s="1" customFormat="1" ht="16.5" customHeight="1">
      <c r="B117" s="153"/>
      <c r="C117" s="154" t="s">
        <v>115</v>
      </c>
      <c r="D117" s="154" t="s">
        <v>116</v>
      </c>
      <c r="E117" s="155" t="s">
        <v>117</v>
      </c>
      <c r="F117" s="156" t="s">
        <v>118</v>
      </c>
      <c r="G117" s="157" t="s">
        <v>119</v>
      </c>
      <c r="H117" s="158">
        <v>1</v>
      </c>
      <c r="I117" s="159"/>
      <c r="J117" s="160">
        <f>ROUND(I117*H117,2)</f>
        <v>0</v>
      </c>
      <c r="K117" s="156" t="s">
        <v>1</v>
      </c>
      <c r="L117" s="36"/>
      <c r="M117" s="161" t="s">
        <v>1</v>
      </c>
      <c r="N117" s="162" t="s">
        <v>43</v>
      </c>
      <c r="O117" s="72"/>
      <c r="P117" s="163">
        <f>O117*H117</f>
        <v>0</v>
      </c>
      <c r="Q117" s="163">
        <v>0</v>
      </c>
      <c r="R117" s="163">
        <f>Q117*H117</f>
        <v>0</v>
      </c>
      <c r="S117" s="163">
        <v>0</v>
      </c>
      <c r="T117" s="164">
        <f>S117*H117</f>
        <v>0</v>
      </c>
      <c r="AR117" s="165" t="s">
        <v>120</v>
      </c>
      <c r="AT117" s="165" t="s">
        <v>116</v>
      </c>
      <c r="AU117" s="165" t="s">
        <v>78</v>
      </c>
      <c r="AY117" s="17" t="s">
        <v>121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7" t="s">
        <v>85</v>
      </c>
      <c r="BK117" s="166">
        <f>ROUND(I117*H117,2)</f>
        <v>0</v>
      </c>
      <c r="BL117" s="17" t="s">
        <v>120</v>
      </c>
      <c r="BM117" s="165" t="s">
        <v>122</v>
      </c>
    </row>
    <row r="118" spans="2:65" s="1" customFormat="1" ht="24" customHeight="1">
      <c r="B118" s="153"/>
      <c r="C118" s="154" t="s">
        <v>123</v>
      </c>
      <c r="D118" s="154" t="s">
        <v>116</v>
      </c>
      <c r="E118" s="155" t="s">
        <v>124</v>
      </c>
      <c r="F118" s="156" t="s">
        <v>125</v>
      </c>
      <c r="G118" s="157" t="s">
        <v>119</v>
      </c>
      <c r="H118" s="158">
        <v>1</v>
      </c>
      <c r="I118" s="159"/>
      <c r="J118" s="160">
        <f>ROUND(I118*H118,2)</f>
        <v>0</v>
      </c>
      <c r="K118" s="156" t="s">
        <v>1</v>
      </c>
      <c r="L118" s="36"/>
      <c r="M118" s="161" t="s">
        <v>1</v>
      </c>
      <c r="N118" s="162" t="s">
        <v>43</v>
      </c>
      <c r="O118" s="72"/>
      <c r="P118" s="163">
        <f>O118*H118</f>
        <v>0</v>
      </c>
      <c r="Q118" s="163">
        <v>0</v>
      </c>
      <c r="R118" s="163">
        <f>Q118*H118</f>
        <v>0</v>
      </c>
      <c r="S118" s="163">
        <v>0</v>
      </c>
      <c r="T118" s="164">
        <f>S118*H118</f>
        <v>0</v>
      </c>
      <c r="AR118" s="165" t="s">
        <v>120</v>
      </c>
      <c r="AT118" s="165" t="s">
        <v>116</v>
      </c>
      <c r="AU118" s="165" t="s">
        <v>78</v>
      </c>
      <c r="AY118" s="17" t="s">
        <v>121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7" t="s">
        <v>85</v>
      </c>
      <c r="BK118" s="166">
        <f>ROUND(I118*H118,2)</f>
        <v>0</v>
      </c>
      <c r="BL118" s="17" t="s">
        <v>120</v>
      </c>
      <c r="BM118" s="165" t="s">
        <v>126</v>
      </c>
    </row>
    <row r="119" spans="2:65" s="1" customFormat="1" ht="16.5" customHeight="1">
      <c r="B119" s="153"/>
      <c r="C119" s="154" t="s">
        <v>127</v>
      </c>
      <c r="D119" s="154" t="s">
        <v>116</v>
      </c>
      <c r="E119" s="155" t="s">
        <v>128</v>
      </c>
      <c r="F119" s="156" t="s">
        <v>129</v>
      </c>
      <c r="G119" s="157" t="s">
        <v>119</v>
      </c>
      <c r="H119" s="158">
        <v>1</v>
      </c>
      <c r="I119" s="159"/>
      <c r="J119" s="160">
        <f>ROUND(I119*H119,2)</f>
        <v>0</v>
      </c>
      <c r="K119" s="156" t="s">
        <v>1</v>
      </c>
      <c r="L119" s="36"/>
      <c r="M119" s="161" t="s">
        <v>1</v>
      </c>
      <c r="N119" s="162" t="s">
        <v>43</v>
      </c>
      <c r="O119" s="72"/>
      <c r="P119" s="163">
        <f>O119*H119</f>
        <v>0</v>
      </c>
      <c r="Q119" s="163">
        <v>0</v>
      </c>
      <c r="R119" s="163">
        <f>Q119*H119</f>
        <v>0</v>
      </c>
      <c r="S119" s="163">
        <v>0</v>
      </c>
      <c r="T119" s="164">
        <f>S119*H119</f>
        <v>0</v>
      </c>
      <c r="AR119" s="165" t="s">
        <v>120</v>
      </c>
      <c r="AT119" s="165" t="s">
        <v>116</v>
      </c>
      <c r="AU119" s="165" t="s">
        <v>78</v>
      </c>
      <c r="AY119" s="17" t="s">
        <v>121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7" t="s">
        <v>85</v>
      </c>
      <c r="BK119" s="166">
        <f>ROUND(I119*H119,2)</f>
        <v>0</v>
      </c>
      <c r="BL119" s="17" t="s">
        <v>120</v>
      </c>
      <c r="BM119" s="165" t="s">
        <v>130</v>
      </c>
    </row>
    <row r="120" spans="2:65" s="1" customFormat="1" ht="16.5" customHeight="1">
      <c r="B120" s="153"/>
      <c r="C120" s="154" t="s">
        <v>131</v>
      </c>
      <c r="D120" s="154" t="s">
        <v>116</v>
      </c>
      <c r="E120" s="155" t="s">
        <v>132</v>
      </c>
      <c r="F120" s="156" t="s">
        <v>133</v>
      </c>
      <c r="G120" s="157" t="s">
        <v>119</v>
      </c>
      <c r="H120" s="158">
        <v>1</v>
      </c>
      <c r="I120" s="159"/>
      <c r="J120" s="160">
        <f>ROUND(I120*H120,2)</f>
        <v>0</v>
      </c>
      <c r="K120" s="156" t="s">
        <v>1</v>
      </c>
      <c r="L120" s="36"/>
      <c r="M120" s="161" t="s">
        <v>1</v>
      </c>
      <c r="N120" s="162" t="s">
        <v>43</v>
      </c>
      <c r="O120" s="72"/>
      <c r="P120" s="163">
        <f>O120*H120</f>
        <v>0</v>
      </c>
      <c r="Q120" s="163">
        <v>0</v>
      </c>
      <c r="R120" s="163">
        <f>Q120*H120</f>
        <v>0</v>
      </c>
      <c r="S120" s="163">
        <v>0</v>
      </c>
      <c r="T120" s="164">
        <f>S120*H120</f>
        <v>0</v>
      </c>
      <c r="AR120" s="165" t="s">
        <v>120</v>
      </c>
      <c r="AT120" s="165" t="s">
        <v>116</v>
      </c>
      <c r="AU120" s="165" t="s">
        <v>78</v>
      </c>
      <c r="AY120" s="17" t="s">
        <v>121</v>
      </c>
      <c r="BE120" s="166">
        <f>IF(N120="základní",J120,0)</f>
        <v>0</v>
      </c>
      <c r="BF120" s="166">
        <f>IF(N120="snížená",J120,0)</f>
        <v>0</v>
      </c>
      <c r="BG120" s="166">
        <f>IF(N120="zákl. přenesená",J120,0)</f>
        <v>0</v>
      </c>
      <c r="BH120" s="166">
        <f>IF(N120="sníž. přenesená",J120,0)</f>
        <v>0</v>
      </c>
      <c r="BI120" s="166">
        <f>IF(N120="nulová",J120,0)</f>
        <v>0</v>
      </c>
      <c r="BJ120" s="17" t="s">
        <v>85</v>
      </c>
      <c r="BK120" s="166">
        <f>ROUND(I120*H120,2)</f>
        <v>0</v>
      </c>
      <c r="BL120" s="17" t="s">
        <v>120</v>
      </c>
      <c r="BM120" s="165" t="s">
        <v>134</v>
      </c>
    </row>
    <row r="121" spans="2:65" s="1" customFormat="1" ht="16.5" customHeight="1">
      <c r="B121" s="153"/>
      <c r="C121" s="154" t="s">
        <v>135</v>
      </c>
      <c r="D121" s="154" t="s">
        <v>116</v>
      </c>
      <c r="E121" s="155" t="s">
        <v>136</v>
      </c>
      <c r="F121" s="156" t="s">
        <v>137</v>
      </c>
      <c r="G121" s="157" t="s">
        <v>138</v>
      </c>
      <c r="H121" s="158">
        <v>1</v>
      </c>
      <c r="I121" s="159"/>
      <c r="J121" s="160">
        <f>ROUND(I121*H121,2)</f>
        <v>0</v>
      </c>
      <c r="K121" s="156" t="s">
        <v>1</v>
      </c>
      <c r="L121" s="36"/>
      <c r="M121" s="161" t="s">
        <v>1</v>
      </c>
      <c r="N121" s="162" t="s">
        <v>43</v>
      </c>
      <c r="O121" s="72"/>
      <c r="P121" s="163">
        <f>O121*H121</f>
        <v>0</v>
      </c>
      <c r="Q121" s="163">
        <v>0</v>
      </c>
      <c r="R121" s="163">
        <f>Q121*H121</f>
        <v>0</v>
      </c>
      <c r="S121" s="163">
        <v>0</v>
      </c>
      <c r="T121" s="164">
        <f>S121*H121</f>
        <v>0</v>
      </c>
      <c r="AR121" s="165" t="s">
        <v>120</v>
      </c>
      <c r="AT121" s="165" t="s">
        <v>116</v>
      </c>
      <c r="AU121" s="165" t="s">
        <v>78</v>
      </c>
      <c r="AY121" s="17" t="s">
        <v>121</v>
      </c>
      <c r="BE121" s="166">
        <f>IF(N121="základní",J121,0)</f>
        <v>0</v>
      </c>
      <c r="BF121" s="166">
        <f>IF(N121="snížená",J121,0)</f>
        <v>0</v>
      </c>
      <c r="BG121" s="166">
        <f>IF(N121="zákl. přenesená",J121,0)</f>
        <v>0</v>
      </c>
      <c r="BH121" s="166">
        <f>IF(N121="sníž. přenesená",J121,0)</f>
        <v>0</v>
      </c>
      <c r="BI121" s="166">
        <f>IF(N121="nulová",J121,0)</f>
        <v>0</v>
      </c>
      <c r="BJ121" s="17" t="s">
        <v>85</v>
      </c>
      <c r="BK121" s="166">
        <f>ROUND(I121*H121,2)</f>
        <v>0</v>
      </c>
      <c r="BL121" s="17" t="s">
        <v>120</v>
      </c>
      <c r="BM121" s="165" t="s">
        <v>139</v>
      </c>
    </row>
    <row r="122" spans="2:65" s="1" customFormat="1" ht="16.5" customHeight="1">
      <c r="B122" s="153"/>
      <c r="C122" s="154" t="s">
        <v>140</v>
      </c>
      <c r="D122" s="154" t="s">
        <v>116</v>
      </c>
      <c r="E122" s="155" t="s">
        <v>141</v>
      </c>
      <c r="F122" s="156" t="s">
        <v>142</v>
      </c>
      <c r="G122" s="157" t="s">
        <v>119</v>
      </c>
      <c r="H122" s="158">
        <v>1</v>
      </c>
      <c r="I122" s="159"/>
      <c r="J122" s="160">
        <f>ROUND(I122*H122,2)</f>
        <v>0</v>
      </c>
      <c r="K122" s="156" t="s">
        <v>1</v>
      </c>
      <c r="L122" s="36"/>
      <c r="M122" s="161" t="s">
        <v>1</v>
      </c>
      <c r="N122" s="162" t="s">
        <v>43</v>
      </c>
      <c r="O122" s="72"/>
      <c r="P122" s="163">
        <f>O122*H122</f>
        <v>0</v>
      </c>
      <c r="Q122" s="163">
        <v>0</v>
      </c>
      <c r="R122" s="163">
        <f>Q122*H122</f>
        <v>0</v>
      </c>
      <c r="S122" s="163">
        <v>0</v>
      </c>
      <c r="T122" s="164">
        <f>S122*H122</f>
        <v>0</v>
      </c>
      <c r="AR122" s="165" t="s">
        <v>120</v>
      </c>
      <c r="AT122" s="165" t="s">
        <v>116</v>
      </c>
      <c r="AU122" s="165" t="s">
        <v>78</v>
      </c>
      <c r="AY122" s="17" t="s">
        <v>121</v>
      </c>
      <c r="BE122" s="166">
        <f>IF(N122="základní",J122,0)</f>
        <v>0</v>
      </c>
      <c r="BF122" s="166">
        <f>IF(N122="snížená",J122,0)</f>
        <v>0</v>
      </c>
      <c r="BG122" s="166">
        <f>IF(N122="zákl. přenesená",J122,0)</f>
        <v>0</v>
      </c>
      <c r="BH122" s="166">
        <f>IF(N122="sníž. přenesená",J122,0)</f>
        <v>0</v>
      </c>
      <c r="BI122" s="166">
        <f>IF(N122="nulová",J122,0)</f>
        <v>0</v>
      </c>
      <c r="BJ122" s="17" t="s">
        <v>85</v>
      </c>
      <c r="BK122" s="166">
        <f>ROUND(I122*H122,2)</f>
        <v>0</v>
      </c>
      <c r="BL122" s="17" t="s">
        <v>120</v>
      </c>
      <c r="BM122" s="165" t="s">
        <v>143</v>
      </c>
    </row>
    <row r="123" spans="2:65" s="1" customFormat="1" ht="24" customHeight="1">
      <c r="B123" s="153"/>
      <c r="C123" s="154" t="s">
        <v>85</v>
      </c>
      <c r="D123" s="154" t="s">
        <v>116</v>
      </c>
      <c r="E123" s="155" t="s">
        <v>144</v>
      </c>
      <c r="F123" s="156" t="s">
        <v>145</v>
      </c>
      <c r="G123" s="157" t="s">
        <v>146</v>
      </c>
      <c r="H123" s="158">
        <v>25.4</v>
      </c>
      <c r="I123" s="159"/>
      <c r="J123" s="160">
        <f>ROUND(I123*H123,2)</f>
        <v>0</v>
      </c>
      <c r="K123" s="156" t="s">
        <v>147</v>
      </c>
      <c r="L123" s="36"/>
      <c r="M123" s="161" t="s">
        <v>1</v>
      </c>
      <c r="N123" s="162" t="s">
        <v>43</v>
      </c>
      <c r="O123" s="72"/>
      <c r="P123" s="163">
        <f>O123*H123</f>
        <v>0</v>
      </c>
      <c r="Q123" s="163">
        <v>0</v>
      </c>
      <c r="R123" s="163">
        <f>Q123*H123</f>
        <v>0</v>
      </c>
      <c r="S123" s="163">
        <v>0.26</v>
      </c>
      <c r="T123" s="164">
        <f>S123*H123</f>
        <v>6.604</v>
      </c>
      <c r="AR123" s="165" t="s">
        <v>120</v>
      </c>
      <c r="AT123" s="165" t="s">
        <v>116</v>
      </c>
      <c r="AU123" s="165" t="s">
        <v>78</v>
      </c>
      <c r="AY123" s="17" t="s">
        <v>121</v>
      </c>
      <c r="BE123" s="166">
        <f>IF(N123="základní",J123,0)</f>
        <v>0</v>
      </c>
      <c r="BF123" s="166">
        <f>IF(N123="snížená",J123,0)</f>
        <v>0</v>
      </c>
      <c r="BG123" s="166">
        <f>IF(N123="zákl. přenesená",J123,0)</f>
        <v>0</v>
      </c>
      <c r="BH123" s="166">
        <f>IF(N123="sníž. přenesená",J123,0)</f>
        <v>0</v>
      </c>
      <c r="BI123" s="166">
        <f>IF(N123="nulová",J123,0)</f>
        <v>0</v>
      </c>
      <c r="BJ123" s="17" t="s">
        <v>85</v>
      </c>
      <c r="BK123" s="166">
        <f>ROUND(I123*H123,2)</f>
        <v>0</v>
      </c>
      <c r="BL123" s="17" t="s">
        <v>120</v>
      </c>
      <c r="BM123" s="165" t="s">
        <v>148</v>
      </c>
    </row>
    <row r="124" spans="2:51" s="9" customFormat="1" ht="12">
      <c r="B124" s="167"/>
      <c r="D124" s="168" t="s">
        <v>149</v>
      </c>
      <c r="E124" s="169" t="s">
        <v>1</v>
      </c>
      <c r="F124" s="170" t="s">
        <v>150</v>
      </c>
      <c r="H124" s="171">
        <v>25.4</v>
      </c>
      <c r="I124" s="172"/>
      <c r="L124" s="167"/>
      <c r="M124" s="173"/>
      <c r="N124" s="174"/>
      <c r="O124" s="174"/>
      <c r="P124" s="174"/>
      <c r="Q124" s="174"/>
      <c r="R124" s="174"/>
      <c r="S124" s="174"/>
      <c r="T124" s="175"/>
      <c r="AT124" s="169" t="s">
        <v>149</v>
      </c>
      <c r="AU124" s="169" t="s">
        <v>78</v>
      </c>
      <c r="AV124" s="9" t="s">
        <v>87</v>
      </c>
      <c r="AW124" s="9" t="s">
        <v>34</v>
      </c>
      <c r="AX124" s="9" t="s">
        <v>85</v>
      </c>
      <c r="AY124" s="169" t="s">
        <v>121</v>
      </c>
    </row>
    <row r="125" spans="2:65" s="1" customFormat="1" ht="24" customHeight="1">
      <c r="B125" s="153"/>
      <c r="C125" s="154" t="s">
        <v>87</v>
      </c>
      <c r="D125" s="154" t="s">
        <v>116</v>
      </c>
      <c r="E125" s="155" t="s">
        <v>151</v>
      </c>
      <c r="F125" s="156" t="s">
        <v>152</v>
      </c>
      <c r="G125" s="157" t="s">
        <v>146</v>
      </c>
      <c r="H125" s="158">
        <v>110.4</v>
      </c>
      <c r="I125" s="159"/>
      <c r="J125" s="160">
        <f>ROUND(I125*H125,2)</f>
        <v>0</v>
      </c>
      <c r="K125" s="156" t="s">
        <v>147</v>
      </c>
      <c r="L125" s="36"/>
      <c r="M125" s="161" t="s">
        <v>1</v>
      </c>
      <c r="N125" s="162" t="s">
        <v>43</v>
      </c>
      <c r="O125" s="72"/>
      <c r="P125" s="163">
        <f>O125*H125</f>
        <v>0</v>
      </c>
      <c r="Q125" s="163">
        <v>0</v>
      </c>
      <c r="R125" s="163">
        <f>Q125*H125</f>
        <v>0</v>
      </c>
      <c r="S125" s="163">
        <v>0.29</v>
      </c>
      <c r="T125" s="164">
        <f>S125*H125</f>
        <v>32.016</v>
      </c>
      <c r="AR125" s="165" t="s">
        <v>120</v>
      </c>
      <c r="AT125" s="165" t="s">
        <v>116</v>
      </c>
      <c r="AU125" s="165" t="s">
        <v>78</v>
      </c>
      <c r="AY125" s="17" t="s">
        <v>121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7" t="s">
        <v>85</v>
      </c>
      <c r="BK125" s="166">
        <f>ROUND(I125*H125,2)</f>
        <v>0</v>
      </c>
      <c r="BL125" s="17" t="s">
        <v>120</v>
      </c>
      <c r="BM125" s="165" t="s">
        <v>153</v>
      </c>
    </row>
    <row r="126" spans="2:51" s="9" customFormat="1" ht="12">
      <c r="B126" s="167"/>
      <c r="D126" s="168" t="s">
        <v>149</v>
      </c>
      <c r="E126" s="169" t="s">
        <v>1</v>
      </c>
      <c r="F126" s="170" t="s">
        <v>154</v>
      </c>
      <c r="H126" s="171">
        <v>110.4</v>
      </c>
      <c r="I126" s="172"/>
      <c r="L126" s="167"/>
      <c r="M126" s="173"/>
      <c r="N126" s="174"/>
      <c r="O126" s="174"/>
      <c r="P126" s="174"/>
      <c r="Q126" s="174"/>
      <c r="R126" s="174"/>
      <c r="S126" s="174"/>
      <c r="T126" s="175"/>
      <c r="AT126" s="169" t="s">
        <v>149</v>
      </c>
      <c r="AU126" s="169" t="s">
        <v>78</v>
      </c>
      <c r="AV126" s="9" t="s">
        <v>87</v>
      </c>
      <c r="AW126" s="9" t="s">
        <v>34</v>
      </c>
      <c r="AX126" s="9" t="s">
        <v>85</v>
      </c>
      <c r="AY126" s="169" t="s">
        <v>121</v>
      </c>
    </row>
    <row r="127" spans="2:65" s="1" customFormat="1" ht="24" customHeight="1">
      <c r="B127" s="153"/>
      <c r="C127" s="154" t="s">
        <v>155</v>
      </c>
      <c r="D127" s="154" t="s">
        <v>116</v>
      </c>
      <c r="E127" s="155" t="s">
        <v>156</v>
      </c>
      <c r="F127" s="156" t="s">
        <v>157</v>
      </c>
      <c r="G127" s="157" t="s">
        <v>146</v>
      </c>
      <c r="H127" s="158">
        <v>818</v>
      </c>
      <c r="I127" s="159"/>
      <c r="J127" s="160">
        <f>ROUND(I127*H127,2)</f>
        <v>0</v>
      </c>
      <c r="K127" s="156" t="s">
        <v>147</v>
      </c>
      <c r="L127" s="36"/>
      <c r="M127" s="161" t="s">
        <v>1</v>
      </c>
      <c r="N127" s="162" t="s">
        <v>43</v>
      </c>
      <c r="O127" s="72"/>
      <c r="P127" s="163">
        <f>O127*H127</f>
        <v>0</v>
      </c>
      <c r="Q127" s="163">
        <v>0</v>
      </c>
      <c r="R127" s="163">
        <f>Q127*H127</f>
        <v>0</v>
      </c>
      <c r="S127" s="163">
        <v>0.625</v>
      </c>
      <c r="T127" s="164">
        <f>S127*H127</f>
        <v>511.25</v>
      </c>
      <c r="AR127" s="165" t="s">
        <v>120</v>
      </c>
      <c r="AT127" s="165" t="s">
        <v>116</v>
      </c>
      <c r="AU127" s="165" t="s">
        <v>78</v>
      </c>
      <c r="AY127" s="17" t="s">
        <v>121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7" t="s">
        <v>85</v>
      </c>
      <c r="BK127" s="166">
        <f>ROUND(I127*H127,2)</f>
        <v>0</v>
      </c>
      <c r="BL127" s="17" t="s">
        <v>120</v>
      </c>
      <c r="BM127" s="165" t="s">
        <v>158</v>
      </c>
    </row>
    <row r="128" spans="2:65" s="1" customFormat="1" ht="16.5" customHeight="1">
      <c r="B128" s="153"/>
      <c r="C128" s="176" t="s">
        <v>159</v>
      </c>
      <c r="D128" s="176" t="s">
        <v>160</v>
      </c>
      <c r="E128" s="177" t="s">
        <v>161</v>
      </c>
      <c r="F128" s="178" t="s">
        <v>162</v>
      </c>
      <c r="G128" s="179" t="s">
        <v>163</v>
      </c>
      <c r="H128" s="180">
        <v>28.004</v>
      </c>
      <c r="I128" s="181"/>
      <c r="J128" s="182">
        <f>ROUND(I128*H128,2)</f>
        <v>0</v>
      </c>
      <c r="K128" s="178" t="s">
        <v>1</v>
      </c>
      <c r="L128" s="183"/>
      <c r="M128" s="184" t="s">
        <v>1</v>
      </c>
      <c r="N128" s="185" t="s">
        <v>43</v>
      </c>
      <c r="O128" s="72"/>
      <c r="P128" s="163">
        <f>O128*H128</f>
        <v>0</v>
      </c>
      <c r="Q128" s="163">
        <v>1</v>
      </c>
      <c r="R128" s="163">
        <f>Q128*H128</f>
        <v>28.004</v>
      </c>
      <c r="S128" s="163">
        <v>0</v>
      </c>
      <c r="T128" s="164">
        <f>S128*H128</f>
        <v>0</v>
      </c>
      <c r="AR128" s="165" t="s">
        <v>164</v>
      </c>
      <c r="AT128" s="165" t="s">
        <v>160</v>
      </c>
      <c r="AU128" s="165" t="s">
        <v>78</v>
      </c>
      <c r="AY128" s="17" t="s">
        <v>121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7" t="s">
        <v>85</v>
      </c>
      <c r="BK128" s="166">
        <f>ROUND(I128*H128,2)</f>
        <v>0</v>
      </c>
      <c r="BL128" s="17" t="s">
        <v>120</v>
      </c>
      <c r="BM128" s="165" t="s">
        <v>165</v>
      </c>
    </row>
    <row r="129" spans="2:51" s="9" customFormat="1" ht="12">
      <c r="B129" s="167"/>
      <c r="D129" s="168" t="s">
        <v>149</v>
      </c>
      <c r="E129" s="169" t="s">
        <v>1</v>
      </c>
      <c r="F129" s="170" t="s">
        <v>166</v>
      </c>
      <c r="H129" s="171">
        <v>28.004</v>
      </c>
      <c r="I129" s="172"/>
      <c r="L129" s="167"/>
      <c r="M129" s="173"/>
      <c r="N129" s="174"/>
      <c r="O129" s="174"/>
      <c r="P129" s="174"/>
      <c r="Q129" s="174"/>
      <c r="R129" s="174"/>
      <c r="S129" s="174"/>
      <c r="T129" s="175"/>
      <c r="AT129" s="169" t="s">
        <v>149</v>
      </c>
      <c r="AU129" s="169" t="s">
        <v>78</v>
      </c>
      <c r="AV129" s="9" t="s">
        <v>87</v>
      </c>
      <c r="AW129" s="9" t="s">
        <v>34</v>
      </c>
      <c r="AX129" s="9" t="s">
        <v>85</v>
      </c>
      <c r="AY129" s="169" t="s">
        <v>121</v>
      </c>
    </row>
    <row r="130" spans="2:65" s="1" customFormat="1" ht="24" customHeight="1">
      <c r="B130" s="153"/>
      <c r="C130" s="154" t="s">
        <v>120</v>
      </c>
      <c r="D130" s="154" t="s">
        <v>116</v>
      </c>
      <c r="E130" s="155" t="s">
        <v>167</v>
      </c>
      <c r="F130" s="156" t="s">
        <v>168</v>
      </c>
      <c r="G130" s="157" t="s">
        <v>146</v>
      </c>
      <c r="H130" s="158">
        <v>818</v>
      </c>
      <c r="I130" s="159"/>
      <c r="J130" s="160">
        <f>ROUND(I130*H130,2)</f>
        <v>0</v>
      </c>
      <c r="K130" s="156" t="s">
        <v>147</v>
      </c>
      <c r="L130" s="36"/>
      <c r="M130" s="161" t="s">
        <v>1</v>
      </c>
      <c r="N130" s="162" t="s">
        <v>43</v>
      </c>
      <c r="O130" s="72"/>
      <c r="P130" s="163">
        <f>O130*H130</f>
        <v>0</v>
      </c>
      <c r="Q130" s="163">
        <v>0.00012</v>
      </c>
      <c r="R130" s="163">
        <f>Q130*H130</f>
        <v>0.09816</v>
      </c>
      <c r="S130" s="163">
        <v>0.256</v>
      </c>
      <c r="T130" s="164">
        <f>S130*H130</f>
        <v>209.40800000000002</v>
      </c>
      <c r="AR130" s="165" t="s">
        <v>120</v>
      </c>
      <c r="AT130" s="165" t="s">
        <v>116</v>
      </c>
      <c r="AU130" s="165" t="s">
        <v>78</v>
      </c>
      <c r="AY130" s="17" t="s">
        <v>121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7" t="s">
        <v>85</v>
      </c>
      <c r="BK130" s="166">
        <f>ROUND(I130*H130,2)</f>
        <v>0</v>
      </c>
      <c r="BL130" s="17" t="s">
        <v>120</v>
      </c>
      <c r="BM130" s="165" t="s">
        <v>169</v>
      </c>
    </row>
    <row r="131" spans="2:65" s="1" customFormat="1" ht="16.5" customHeight="1">
      <c r="B131" s="153"/>
      <c r="C131" s="154" t="s">
        <v>170</v>
      </c>
      <c r="D131" s="154" t="s">
        <v>116</v>
      </c>
      <c r="E131" s="155" t="s">
        <v>171</v>
      </c>
      <c r="F131" s="156" t="s">
        <v>172</v>
      </c>
      <c r="G131" s="157" t="s">
        <v>173</v>
      </c>
      <c r="H131" s="158">
        <v>32.5</v>
      </c>
      <c r="I131" s="159"/>
      <c r="J131" s="160">
        <f>ROUND(I131*H131,2)</f>
        <v>0</v>
      </c>
      <c r="K131" s="156" t="s">
        <v>147</v>
      </c>
      <c r="L131" s="36"/>
      <c r="M131" s="161" t="s">
        <v>1</v>
      </c>
      <c r="N131" s="162" t="s">
        <v>43</v>
      </c>
      <c r="O131" s="72"/>
      <c r="P131" s="163">
        <f>O131*H131</f>
        <v>0</v>
      </c>
      <c r="Q131" s="163">
        <v>0</v>
      </c>
      <c r="R131" s="163">
        <f>Q131*H131</f>
        <v>0</v>
      </c>
      <c r="S131" s="163">
        <v>0.205</v>
      </c>
      <c r="T131" s="164">
        <f>S131*H131</f>
        <v>6.6625</v>
      </c>
      <c r="AR131" s="165" t="s">
        <v>120</v>
      </c>
      <c r="AT131" s="165" t="s">
        <v>116</v>
      </c>
      <c r="AU131" s="165" t="s">
        <v>78</v>
      </c>
      <c r="AY131" s="17" t="s">
        <v>121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7" t="s">
        <v>85</v>
      </c>
      <c r="BK131" s="166">
        <f>ROUND(I131*H131,2)</f>
        <v>0</v>
      </c>
      <c r="BL131" s="17" t="s">
        <v>120</v>
      </c>
      <c r="BM131" s="165" t="s">
        <v>174</v>
      </c>
    </row>
    <row r="132" spans="2:65" s="1" customFormat="1" ht="24" customHeight="1">
      <c r="B132" s="153"/>
      <c r="C132" s="154" t="s">
        <v>175</v>
      </c>
      <c r="D132" s="154" t="s">
        <v>116</v>
      </c>
      <c r="E132" s="155" t="s">
        <v>176</v>
      </c>
      <c r="F132" s="156" t="s">
        <v>177</v>
      </c>
      <c r="G132" s="157" t="s">
        <v>178</v>
      </c>
      <c r="H132" s="158">
        <v>400.062</v>
      </c>
      <c r="I132" s="159"/>
      <c r="J132" s="160">
        <f>ROUND(I132*H132,2)</f>
        <v>0</v>
      </c>
      <c r="K132" s="156" t="s">
        <v>147</v>
      </c>
      <c r="L132" s="36"/>
      <c r="M132" s="161" t="s">
        <v>1</v>
      </c>
      <c r="N132" s="162" t="s">
        <v>43</v>
      </c>
      <c r="O132" s="72"/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AR132" s="165" t="s">
        <v>120</v>
      </c>
      <c r="AT132" s="165" t="s">
        <v>116</v>
      </c>
      <c r="AU132" s="165" t="s">
        <v>78</v>
      </c>
      <c r="AY132" s="17" t="s">
        <v>121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7" t="s">
        <v>85</v>
      </c>
      <c r="BK132" s="166">
        <f>ROUND(I132*H132,2)</f>
        <v>0</v>
      </c>
      <c r="BL132" s="17" t="s">
        <v>120</v>
      </c>
      <c r="BM132" s="165" t="s">
        <v>179</v>
      </c>
    </row>
    <row r="133" spans="2:51" s="9" customFormat="1" ht="12">
      <c r="B133" s="167"/>
      <c r="D133" s="168" t="s">
        <v>149</v>
      </c>
      <c r="E133" s="169" t="s">
        <v>1</v>
      </c>
      <c r="F133" s="170" t="s">
        <v>180</v>
      </c>
      <c r="H133" s="171">
        <v>373.29</v>
      </c>
      <c r="I133" s="172"/>
      <c r="L133" s="167"/>
      <c r="M133" s="173"/>
      <c r="N133" s="174"/>
      <c r="O133" s="174"/>
      <c r="P133" s="174"/>
      <c r="Q133" s="174"/>
      <c r="R133" s="174"/>
      <c r="S133" s="174"/>
      <c r="T133" s="175"/>
      <c r="AT133" s="169" t="s">
        <v>149</v>
      </c>
      <c r="AU133" s="169" t="s">
        <v>78</v>
      </c>
      <c r="AV133" s="9" t="s">
        <v>87</v>
      </c>
      <c r="AW133" s="9" t="s">
        <v>34</v>
      </c>
      <c r="AX133" s="9" t="s">
        <v>78</v>
      </c>
      <c r="AY133" s="169" t="s">
        <v>121</v>
      </c>
    </row>
    <row r="134" spans="2:51" s="9" customFormat="1" ht="12">
      <c r="B134" s="167"/>
      <c r="D134" s="168" t="s">
        <v>149</v>
      </c>
      <c r="E134" s="169" t="s">
        <v>1</v>
      </c>
      <c r="F134" s="170" t="s">
        <v>181</v>
      </c>
      <c r="H134" s="171">
        <v>26.772</v>
      </c>
      <c r="I134" s="172"/>
      <c r="L134" s="167"/>
      <c r="M134" s="173"/>
      <c r="N134" s="174"/>
      <c r="O134" s="174"/>
      <c r="P134" s="174"/>
      <c r="Q134" s="174"/>
      <c r="R134" s="174"/>
      <c r="S134" s="174"/>
      <c r="T134" s="175"/>
      <c r="AT134" s="169" t="s">
        <v>149</v>
      </c>
      <c r="AU134" s="169" t="s">
        <v>78</v>
      </c>
      <c r="AV134" s="9" t="s">
        <v>87</v>
      </c>
      <c r="AW134" s="9" t="s">
        <v>34</v>
      </c>
      <c r="AX134" s="9" t="s">
        <v>78</v>
      </c>
      <c r="AY134" s="169" t="s">
        <v>121</v>
      </c>
    </row>
    <row r="135" spans="2:51" s="10" customFormat="1" ht="12">
      <c r="B135" s="186"/>
      <c r="D135" s="168" t="s">
        <v>149</v>
      </c>
      <c r="E135" s="187" t="s">
        <v>1</v>
      </c>
      <c r="F135" s="188" t="s">
        <v>182</v>
      </c>
      <c r="H135" s="189">
        <v>400.062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149</v>
      </c>
      <c r="AU135" s="187" t="s">
        <v>78</v>
      </c>
      <c r="AV135" s="10" t="s">
        <v>120</v>
      </c>
      <c r="AW135" s="10" t="s">
        <v>34</v>
      </c>
      <c r="AX135" s="10" t="s">
        <v>85</v>
      </c>
      <c r="AY135" s="187" t="s">
        <v>121</v>
      </c>
    </row>
    <row r="136" spans="2:65" s="1" customFormat="1" ht="16.5" customHeight="1">
      <c r="B136" s="153"/>
      <c r="C136" s="154" t="s">
        <v>164</v>
      </c>
      <c r="D136" s="154" t="s">
        <v>116</v>
      </c>
      <c r="E136" s="155" t="s">
        <v>183</v>
      </c>
      <c r="F136" s="156" t="s">
        <v>184</v>
      </c>
      <c r="G136" s="157" t="s">
        <v>178</v>
      </c>
      <c r="H136" s="158">
        <v>115.92</v>
      </c>
      <c r="I136" s="159"/>
      <c r="J136" s="160">
        <f>ROUND(I136*H136,2)</f>
        <v>0</v>
      </c>
      <c r="K136" s="156" t="s">
        <v>147</v>
      </c>
      <c r="L136" s="36"/>
      <c r="M136" s="161" t="s">
        <v>1</v>
      </c>
      <c r="N136" s="162" t="s">
        <v>43</v>
      </c>
      <c r="O136" s="72"/>
      <c r="P136" s="163">
        <f>O136*H136</f>
        <v>0</v>
      </c>
      <c r="Q136" s="163">
        <v>0</v>
      </c>
      <c r="R136" s="163">
        <f>Q136*H136</f>
        <v>0</v>
      </c>
      <c r="S136" s="163">
        <v>0</v>
      </c>
      <c r="T136" s="164">
        <f>S136*H136</f>
        <v>0</v>
      </c>
      <c r="AR136" s="165" t="s">
        <v>120</v>
      </c>
      <c r="AT136" s="165" t="s">
        <v>116</v>
      </c>
      <c r="AU136" s="165" t="s">
        <v>78</v>
      </c>
      <c r="AY136" s="17" t="s">
        <v>121</v>
      </c>
      <c r="BE136" s="166">
        <f>IF(N136="základní",J136,0)</f>
        <v>0</v>
      </c>
      <c r="BF136" s="166">
        <f>IF(N136="snížená",J136,0)</f>
        <v>0</v>
      </c>
      <c r="BG136" s="166">
        <f>IF(N136="zákl. přenesená",J136,0)</f>
        <v>0</v>
      </c>
      <c r="BH136" s="166">
        <f>IF(N136="sníž. přenesená",J136,0)</f>
        <v>0</v>
      </c>
      <c r="BI136" s="166">
        <f>IF(N136="nulová",J136,0)</f>
        <v>0</v>
      </c>
      <c r="BJ136" s="17" t="s">
        <v>85</v>
      </c>
      <c r="BK136" s="166">
        <f>ROUND(I136*H136,2)</f>
        <v>0</v>
      </c>
      <c r="BL136" s="17" t="s">
        <v>120</v>
      </c>
      <c r="BM136" s="165" t="s">
        <v>185</v>
      </c>
    </row>
    <row r="137" spans="2:51" s="9" customFormat="1" ht="12">
      <c r="B137" s="167"/>
      <c r="D137" s="168" t="s">
        <v>149</v>
      </c>
      <c r="E137" s="169" t="s">
        <v>1</v>
      </c>
      <c r="F137" s="170" t="s">
        <v>186</v>
      </c>
      <c r="H137" s="171">
        <v>115.92</v>
      </c>
      <c r="I137" s="172"/>
      <c r="L137" s="167"/>
      <c r="M137" s="173"/>
      <c r="N137" s="174"/>
      <c r="O137" s="174"/>
      <c r="P137" s="174"/>
      <c r="Q137" s="174"/>
      <c r="R137" s="174"/>
      <c r="S137" s="174"/>
      <c r="T137" s="175"/>
      <c r="AT137" s="169" t="s">
        <v>149</v>
      </c>
      <c r="AU137" s="169" t="s">
        <v>78</v>
      </c>
      <c r="AV137" s="9" t="s">
        <v>87</v>
      </c>
      <c r="AW137" s="9" t="s">
        <v>34</v>
      </c>
      <c r="AX137" s="9" t="s">
        <v>85</v>
      </c>
      <c r="AY137" s="169" t="s">
        <v>121</v>
      </c>
    </row>
    <row r="138" spans="2:65" s="1" customFormat="1" ht="24" customHeight="1">
      <c r="B138" s="153"/>
      <c r="C138" s="154" t="s">
        <v>187</v>
      </c>
      <c r="D138" s="154" t="s">
        <v>116</v>
      </c>
      <c r="E138" s="155" t="s">
        <v>188</v>
      </c>
      <c r="F138" s="156" t="s">
        <v>189</v>
      </c>
      <c r="G138" s="157" t="s">
        <v>178</v>
      </c>
      <c r="H138" s="158">
        <v>373.29</v>
      </c>
      <c r="I138" s="159"/>
      <c r="J138" s="160">
        <f>ROUND(I138*H138,2)</f>
        <v>0</v>
      </c>
      <c r="K138" s="156" t="s">
        <v>147</v>
      </c>
      <c r="L138" s="36"/>
      <c r="M138" s="161" t="s">
        <v>1</v>
      </c>
      <c r="N138" s="162" t="s">
        <v>43</v>
      </c>
      <c r="O138" s="72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AR138" s="165" t="s">
        <v>120</v>
      </c>
      <c r="AT138" s="165" t="s">
        <v>116</v>
      </c>
      <c r="AU138" s="165" t="s">
        <v>78</v>
      </c>
      <c r="AY138" s="17" t="s">
        <v>121</v>
      </c>
      <c r="BE138" s="166">
        <f>IF(N138="základní",J138,0)</f>
        <v>0</v>
      </c>
      <c r="BF138" s="166">
        <f>IF(N138="snížená",J138,0)</f>
        <v>0</v>
      </c>
      <c r="BG138" s="166">
        <f>IF(N138="zákl. přenesená",J138,0)</f>
        <v>0</v>
      </c>
      <c r="BH138" s="166">
        <f>IF(N138="sníž. přenesená",J138,0)</f>
        <v>0</v>
      </c>
      <c r="BI138" s="166">
        <f>IF(N138="nulová",J138,0)</f>
        <v>0</v>
      </c>
      <c r="BJ138" s="17" t="s">
        <v>85</v>
      </c>
      <c r="BK138" s="166">
        <f>ROUND(I138*H138,2)</f>
        <v>0</v>
      </c>
      <c r="BL138" s="17" t="s">
        <v>120</v>
      </c>
      <c r="BM138" s="165" t="s">
        <v>190</v>
      </c>
    </row>
    <row r="139" spans="2:65" s="1" customFormat="1" ht="16.5" customHeight="1">
      <c r="B139" s="153"/>
      <c r="C139" s="154" t="s">
        <v>191</v>
      </c>
      <c r="D139" s="154" t="s">
        <v>116</v>
      </c>
      <c r="E139" s="155" t="s">
        <v>192</v>
      </c>
      <c r="F139" s="156" t="s">
        <v>193</v>
      </c>
      <c r="G139" s="157" t="s">
        <v>178</v>
      </c>
      <c r="H139" s="158">
        <v>373.29</v>
      </c>
      <c r="I139" s="159"/>
      <c r="J139" s="160">
        <f>ROUND(I139*H139,2)</f>
        <v>0</v>
      </c>
      <c r="K139" s="156" t="s">
        <v>147</v>
      </c>
      <c r="L139" s="36"/>
      <c r="M139" s="161" t="s">
        <v>1</v>
      </c>
      <c r="N139" s="162" t="s">
        <v>43</v>
      </c>
      <c r="O139" s="72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AR139" s="165" t="s">
        <v>120</v>
      </c>
      <c r="AT139" s="165" t="s">
        <v>116</v>
      </c>
      <c r="AU139" s="165" t="s">
        <v>78</v>
      </c>
      <c r="AY139" s="17" t="s">
        <v>121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7" t="s">
        <v>85</v>
      </c>
      <c r="BK139" s="166">
        <f>ROUND(I139*H139,2)</f>
        <v>0</v>
      </c>
      <c r="BL139" s="17" t="s">
        <v>120</v>
      </c>
      <c r="BM139" s="165" t="s">
        <v>194</v>
      </c>
    </row>
    <row r="140" spans="2:65" s="1" customFormat="1" ht="24" customHeight="1">
      <c r="B140" s="153"/>
      <c r="C140" s="154" t="s">
        <v>195</v>
      </c>
      <c r="D140" s="154" t="s">
        <v>116</v>
      </c>
      <c r="E140" s="155" t="s">
        <v>196</v>
      </c>
      <c r="F140" s="156" t="s">
        <v>197</v>
      </c>
      <c r="G140" s="157" t="s">
        <v>178</v>
      </c>
      <c r="H140" s="158">
        <v>21.75</v>
      </c>
      <c r="I140" s="159"/>
      <c r="J140" s="160">
        <f>ROUND(I140*H140,2)</f>
        <v>0</v>
      </c>
      <c r="K140" s="156" t="s">
        <v>147</v>
      </c>
      <c r="L140" s="36"/>
      <c r="M140" s="161" t="s">
        <v>1</v>
      </c>
      <c r="N140" s="162" t="s">
        <v>43</v>
      </c>
      <c r="O140" s="72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AR140" s="165" t="s">
        <v>120</v>
      </c>
      <c r="AT140" s="165" t="s">
        <v>116</v>
      </c>
      <c r="AU140" s="165" t="s">
        <v>78</v>
      </c>
      <c r="AY140" s="17" t="s">
        <v>121</v>
      </c>
      <c r="BE140" s="166">
        <f>IF(N140="základní",J140,0)</f>
        <v>0</v>
      </c>
      <c r="BF140" s="166">
        <f>IF(N140="snížená",J140,0)</f>
        <v>0</v>
      </c>
      <c r="BG140" s="166">
        <f>IF(N140="zákl. přenesená",J140,0)</f>
        <v>0</v>
      </c>
      <c r="BH140" s="166">
        <f>IF(N140="sníž. přenesená",J140,0)</f>
        <v>0</v>
      </c>
      <c r="BI140" s="166">
        <f>IF(N140="nulová",J140,0)</f>
        <v>0</v>
      </c>
      <c r="BJ140" s="17" t="s">
        <v>85</v>
      </c>
      <c r="BK140" s="166">
        <f>ROUND(I140*H140,2)</f>
        <v>0</v>
      </c>
      <c r="BL140" s="17" t="s">
        <v>120</v>
      </c>
      <c r="BM140" s="165" t="s">
        <v>198</v>
      </c>
    </row>
    <row r="141" spans="2:65" s="1" customFormat="1" ht="16.5" customHeight="1">
      <c r="B141" s="153"/>
      <c r="C141" s="176" t="s">
        <v>199</v>
      </c>
      <c r="D141" s="176" t="s">
        <v>160</v>
      </c>
      <c r="E141" s="177" t="s">
        <v>200</v>
      </c>
      <c r="F141" s="178" t="s">
        <v>201</v>
      </c>
      <c r="G141" s="179" t="s">
        <v>173</v>
      </c>
      <c r="H141" s="180">
        <v>87</v>
      </c>
      <c r="I141" s="181"/>
      <c r="J141" s="182">
        <f>ROUND(I141*H141,2)</f>
        <v>0</v>
      </c>
      <c r="K141" s="178" t="s">
        <v>147</v>
      </c>
      <c r="L141" s="183"/>
      <c r="M141" s="184" t="s">
        <v>1</v>
      </c>
      <c r="N141" s="185" t="s">
        <v>43</v>
      </c>
      <c r="O141" s="72"/>
      <c r="P141" s="163">
        <f>O141*H141</f>
        <v>0</v>
      </c>
      <c r="Q141" s="163">
        <v>0.032</v>
      </c>
      <c r="R141" s="163">
        <f>Q141*H141</f>
        <v>2.7840000000000003</v>
      </c>
      <c r="S141" s="163">
        <v>0</v>
      </c>
      <c r="T141" s="164">
        <f>S141*H141</f>
        <v>0</v>
      </c>
      <c r="AR141" s="165" t="s">
        <v>164</v>
      </c>
      <c r="AT141" s="165" t="s">
        <v>160</v>
      </c>
      <c r="AU141" s="165" t="s">
        <v>78</v>
      </c>
      <c r="AY141" s="17" t="s">
        <v>121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7" t="s">
        <v>85</v>
      </c>
      <c r="BK141" s="166">
        <f>ROUND(I141*H141,2)</f>
        <v>0</v>
      </c>
      <c r="BL141" s="17" t="s">
        <v>120</v>
      </c>
      <c r="BM141" s="165" t="s">
        <v>202</v>
      </c>
    </row>
    <row r="142" spans="2:65" s="1" customFormat="1" ht="16.5" customHeight="1">
      <c r="B142" s="153"/>
      <c r="C142" s="154" t="s">
        <v>203</v>
      </c>
      <c r="D142" s="154" t="s">
        <v>116</v>
      </c>
      <c r="E142" s="155" t="s">
        <v>204</v>
      </c>
      <c r="F142" s="156" t="s">
        <v>205</v>
      </c>
      <c r="G142" s="157" t="s">
        <v>178</v>
      </c>
      <c r="H142" s="158">
        <v>87</v>
      </c>
      <c r="I142" s="159"/>
      <c r="J142" s="160">
        <f>ROUND(I142*H142,2)</f>
        <v>0</v>
      </c>
      <c r="K142" s="156" t="s">
        <v>1</v>
      </c>
      <c r="L142" s="36"/>
      <c r="M142" s="161" t="s">
        <v>1</v>
      </c>
      <c r="N142" s="162" t="s">
        <v>43</v>
      </c>
      <c r="O142" s="72"/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AR142" s="165" t="s">
        <v>120</v>
      </c>
      <c r="AT142" s="165" t="s">
        <v>116</v>
      </c>
      <c r="AU142" s="165" t="s">
        <v>78</v>
      </c>
      <c r="AY142" s="17" t="s">
        <v>121</v>
      </c>
      <c r="BE142" s="166">
        <f>IF(N142="základní",J142,0)</f>
        <v>0</v>
      </c>
      <c r="BF142" s="166">
        <f>IF(N142="snížená",J142,0)</f>
        <v>0</v>
      </c>
      <c r="BG142" s="166">
        <f>IF(N142="zákl. přenesená",J142,0)</f>
        <v>0</v>
      </c>
      <c r="BH142" s="166">
        <f>IF(N142="sníž. přenesená",J142,0)</f>
        <v>0</v>
      </c>
      <c r="BI142" s="166">
        <f>IF(N142="nulová",J142,0)</f>
        <v>0</v>
      </c>
      <c r="BJ142" s="17" t="s">
        <v>85</v>
      </c>
      <c r="BK142" s="166">
        <f>ROUND(I142*H142,2)</f>
        <v>0</v>
      </c>
      <c r="BL142" s="17" t="s">
        <v>120</v>
      </c>
      <c r="BM142" s="165" t="s">
        <v>206</v>
      </c>
    </row>
    <row r="143" spans="2:65" s="1" customFormat="1" ht="24" customHeight="1">
      <c r="B143" s="153"/>
      <c r="C143" s="154" t="s">
        <v>207</v>
      </c>
      <c r="D143" s="154" t="s">
        <v>116</v>
      </c>
      <c r="E143" s="155" t="s">
        <v>208</v>
      </c>
      <c r="F143" s="156" t="s">
        <v>209</v>
      </c>
      <c r="G143" s="157" t="s">
        <v>178</v>
      </c>
      <c r="H143" s="158">
        <v>21.75</v>
      </c>
      <c r="I143" s="159"/>
      <c r="J143" s="160">
        <f>ROUND(I143*H143,2)</f>
        <v>0</v>
      </c>
      <c r="K143" s="156" t="s">
        <v>147</v>
      </c>
      <c r="L143" s="36"/>
      <c r="M143" s="161" t="s">
        <v>1</v>
      </c>
      <c r="N143" s="162" t="s">
        <v>43</v>
      </c>
      <c r="O143" s="72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AR143" s="165" t="s">
        <v>120</v>
      </c>
      <c r="AT143" s="165" t="s">
        <v>116</v>
      </c>
      <c r="AU143" s="165" t="s">
        <v>78</v>
      </c>
      <c r="AY143" s="17" t="s">
        <v>121</v>
      </c>
      <c r="BE143" s="166">
        <f>IF(N143="základní",J143,0)</f>
        <v>0</v>
      </c>
      <c r="BF143" s="166">
        <f>IF(N143="snížená",J143,0)</f>
        <v>0</v>
      </c>
      <c r="BG143" s="166">
        <f>IF(N143="zákl. přenesená",J143,0)</f>
        <v>0</v>
      </c>
      <c r="BH143" s="166">
        <f>IF(N143="sníž. přenesená",J143,0)</f>
        <v>0</v>
      </c>
      <c r="BI143" s="166">
        <f>IF(N143="nulová",J143,0)</f>
        <v>0</v>
      </c>
      <c r="BJ143" s="17" t="s">
        <v>85</v>
      </c>
      <c r="BK143" s="166">
        <f>ROUND(I143*H143,2)</f>
        <v>0</v>
      </c>
      <c r="BL143" s="17" t="s">
        <v>120</v>
      </c>
      <c r="BM143" s="165" t="s">
        <v>210</v>
      </c>
    </row>
    <row r="144" spans="2:65" s="1" customFormat="1" ht="16.5" customHeight="1">
      <c r="B144" s="153"/>
      <c r="C144" s="154" t="s">
        <v>211</v>
      </c>
      <c r="D144" s="154" t="s">
        <v>116</v>
      </c>
      <c r="E144" s="155" t="s">
        <v>212</v>
      </c>
      <c r="F144" s="156" t="s">
        <v>213</v>
      </c>
      <c r="G144" s="157" t="s">
        <v>178</v>
      </c>
      <c r="H144" s="158">
        <v>11.475</v>
      </c>
      <c r="I144" s="159"/>
      <c r="J144" s="160">
        <f>ROUND(I144*H144,2)</f>
        <v>0</v>
      </c>
      <c r="K144" s="156" t="s">
        <v>147</v>
      </c>
      <c r="L144" s="36"/>
      <c r="M144" s="161" t="s">
        <v>1</v>
      </c>
      <c r="N144" s="162" t="s">
        <v>43</v>
      </c>
      <c r="O144" s="72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AR144" s="165" t="s">
        <v>120</v>
      </c>
      <c r="AT144" s="165" t="s">
        <v>116</v>
      </c>
      <c r="AU144" s="165" t="s">
        <v>78</v>
      </c>
      <c r="AY144" s="17" t="s">
        <v>121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7" t="s">
        <v>85</v>
      </c>
      <c r="BK144" s="166">
        <f>ROUND(I144*H144,2)</f>
        <v>0</v>
      </c>
      <c r="BL144" s="17" t="s">
        <v>120</v>
      </c>
      <c r="BM144" s="165" t="s">
        <v>214</v>
      </c>
    </row>
    <row r="145" spans="2:51" s="9" customFormat="1" ht="12">
      <c r="B145" s="167"/>
      <c r="D145" s="168" t="s">
        <v>149</v>
      </c>
      <c r="E145" s="169" t="s">
        <v>1</v>
      </c>
      <c r="F145" s="170" t="s">
        <v>215</v>
      </c>
      <c r="H145" s="171">
        <v>11.475</v>
      </c>
      <c r="I145" s="172"/>
      <c r="L145" s="167"/>
      <c r="M145" s="173"/>
      <c r="N145" s="174"/>
      <c r="O145" s="174"/>
      <c r="P145" s="174"/>
      <c r="Q145" s="174"/>
      <c r="R145" s="174"/>
      <c r="S145" s="174"/>
      <c r="T145" s="175"/>
      <c r="AT145" s="169" t="s">
        <v>149</v>
      </c>
      <c r="AU145" s="169" t="s">
        <v>78</v>
      </c>
      <c r="AV145" s="9" t="s">
        <v>87</v>
      </c>
      <c r="AW145" s="9" t="s">
        <v>34</v>
      </c>
      <c r="AX145" s="9" t="s">
        <v>85</v>
      </c>
      <c r="AY145" s="169" t="s">
        <v>121</v>
      </c>
    </row>
    <row r="146" spans="2:65" s="1" customFormat="1" ht="16.5" customHeight="1">
      <c r="B146" s="153"/>
      <c r="C146" s="154" t="s">
        <v>8</v>
      </c>
      <c r="D146" s="154" t="s">
        <v>116</v>
      </c>
      <c r="E146" s="155" t="s">
        <v>216</v>
      </c>
      <c r="F146" s="156" t="s">
        <v>217</v>
      </c>
      <c r="G146" s="157" t="s">
        <v>178</v>
      </c>
      <c r="H146" s="158">
        <v>11.475</v>
      </c>
      <c r="I146" s="159"/>
      <c r="J146" s="160">
        <f>ROUND(I146*H146,2)</f>
        <v>0</v>
      </c>
      <c r="K146" s="156" t="s">
        <v>147</v>
      </c>
      <c r="L146" s="36"/>
      <c r="M146" s="161" t="s">
        <v>1</v>
      </c>
      <c r="N146" s="162" t="s">
        <v>43</v>
      </c>
      <c r="O146" s="72"/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AR146" s="165" t="s">
        <v>120</v>
      </c>
      <c r="AT146" s="165" t="s">
        <v>116</v>
      </c>
      <c r="AU146" s="165" t="s">
        <v>78</v>
      </c>
      <c r="AY146" s="17" t="s">
        <v>121</v>
      </c>
      <c r="BE146" s="166">
        <f>IF(N146="základní",J146,0)</f>
        <v>0</v>
      </c>
      <c r="BF146" s="166">
        <f>IF(N146="snížená",J146,0)</f>
        <v>0</v>
      </c>
      <c r="BG146" s="166">
        <f>IF(N146="zákl. přenesená",J146,0)</f>
        <v>0</v>
      </c>
      <c r="BH146" s="166">
        <f>IF(N146="sníž. přenesená",J146,0)</f>
        <v>0</v>
      </c>
      <c r="BI146" s="166">
        <f>IF(N146="nulová",J146,0)</f>
        <v>0</v>
      </c>
      <c r="BJ146" s="17" t="s">
        <v>85</v>
      </c>
      <c r="BK146" s="166">
        <f>ROUND(I146*H146,2)</f>
        <v>0</v>
      </c>
      <c r="BL146" s="17" t="s">
        <v>120</v>
      </c>
      <c r="BM146" s="165" t="s">
        <v>218</v>
      </c>
    </row>
    <row r="147" spans="2:65" s="1" customFormat="1" ht="16.5" customHeight="1">
      <c r="B147" s="153"/>
      <c r="C147" s="154" t="s">
        <v>219</v>
      </c>
      <c r="D147" s="154" t="s">
        <v>116</v>
      </c>
      <c r="E147" s="155" t="s">
        <v>220</v>
      </c>
      <c r="F147" s="156" t="s">
        <v>221</v>
      </c>
      <c r="G147" s="157" t="s">
        <v>146</v>
      </c>
      <c r="H147" s="158">
        <v>30.6</v>
      </c>
      <c r="I147" s="159"/>
      <c r="J147" s="160">
        <f>ROUND(I147*H147,2)</f>
        <v>0</v>
      </c>
      <c r="K147" s="156" t="s">
        <v>147</v>
      </c>
      <c r="L147" s="36"/>
      <c r="M147" s="161" t="s">
        <v>1</v>
      </c>
      <c r="N147" s="162" t="s">
        <v>43</v>
      </c>
      <c r="O147" s="72"/>
      <c r="P147" s="163">
        <f>O147*H147</f>
        <v>0</v>
      </c>
      <c r="Q147" s="163">
        <v>0.00084</v>
      </c>
      <c r="R147" s="163">
        <f>Q147*H147</f>
        <v>0.025704</v>
      </c>
      <c r="S147" s="163">
        <v>0</v>
      </c>
      <c r="T147" s="164">
        <f>S147*H147</f>
        <v>0</v>
      </c>
      <c r="AR147" s="165" t="s">
        <v>120</v>
      </c>
      <c r="AT147" s="165" t="s">
        <v>116</v>
      </c>
      <c r="AU147" s="165" t="s">
        <v>78</v>
      </c>
      <c r="AY147" s="17" t="s">
        <v>121</v>
      </c>
      <c r="BE147" s="166">
        <f>IF(N147="základní",J147,0)</f>
        <v>0</v>
      </c>
      <c r="BF147" s="166">
        <f>IF(N147="snížená",J147,0)</f>
        <v>0</v>
      </c>
      <c r="BG147" s="166">
        <f>IF(N147="zákl. přenesená",J147,0)</f>
        <v>0</v>
      </c>
      <c r="BH147" s="166">
        <f>IF(N147="sníž. přenesená",J147,0)</f>
        <v>0</v>
      </c>
      <c r="BI147" s="166">
        <f>IF(N147="nulová",J147,0)</f>
        <v>0</v>
      </c>
      <c r="BJ147" s="17" t="s">
        <v>85</v>
      </c>
      <c r="BK147" s="166">
        <f>ROUND(I147*H147,2)</f>
        <v>0</v>
      </c>
      <c r="BL147" s="17" t="s">
        <v>120</v>
      </c>
      <c r="BM147" s="165" t="s">
        <v>222</v>
      </c>
    </row>
    <row r="148" spans="2:51" s="9" customFormat="1" ht="12">
      <c r="B148" s="167"/>
      <c r="D148" s="168" t="s">
        <v>149</v>
      </c>
      <c r="E148" s="169" t="s">
        <v>1</v>
      </c>
      <c r="F148" s="170" t="s">
        <v>223</v>
      </c>
      <c r="H148" s="171">
        <v>30.6</v>
      </c>
      <c r="I148" s="172"/>
      <c r="L148" s="167"/>
      <c r="M148" s="173"/>
      <c r="N148" s="174"/>
      <c r="O148" s="174"/>
      <c r="P148" s="174"/>
      <c r="Q148" s="174"/>
      <c r="R148" s="174"/>
      <c r="S148" s="174"/>
      <c r="T148" s="175"/>
      <c r="AT148" s="169" t="s">
        <v>149</v>
      </c>
      <c r="AU148" s="169" t="s">
        <v>78</v>
      </c>
      <c r="AV148" s="9" t="s">
        <v>87</v>
      </c>
      <c r="AW148" s="9" t="s">
        <v>34</v>
      </c>
      <c r="AX148" s="9" t="s">
        <v>85</v>
      </c>
      <c r="AY148" s="169" t="s">
        <v>121</v>
      </c>
    </row>
    <row r="149" spans="2:65" s="1" customFormat="1" ht="24" customHeight="1">
      <c r="B149" s="153"/>
      <c r="C149" s="154" t="s">
        <v>224</v>
      </c>
      <c r="D149" s="154" t="s">
        <v>116</v>
      </c>
      <c r="E149" s="155" t="s">
        <v>225</v>
      </c>
      <c r="F149" s="156" t="s">
        <v>226</v>
      </c>
      <c r="G149" s="157" t="s">
        <v>146</v>
      </c>
      <c r="H149" s="158">
        <v>30.6</v>
      </c>
      <c r="I149" s="159"/>
      <c r="J149" s="160">
        <f>ROUND(I149*H149,2)</f>
        <v>0</v>
      </c>
      <c r="K149" s="156" t="s">
        <v>147</v>
      </c>
      <c r="L149" s="36"/>
      <c r="M149" s="161" t="s">
        <v>1</v>
      </c>
      <c r="N149" s="162" t="s">
        <v>43</v>
      </c>
      <c r="O149" s="72"/>
      <c r="P149" s="163">
        <f>O149*H149</f>
        <v>0</v>
      </c>
      <c r="Q149" s="163">
        <v>0</v>
      </c>
      <c r="R149" s="163">
        <f>Q149*H149</f>
        <v>0</v>
      </c>
      <c r="S149" s="163">
        <v>0</v>
      </c>
      <c r="T149" s="164">
        <f>S149*H149</f>
        <v>0</v>
      </c>
      <c r="AR149" s="165" t="s">
        <v>120</v>
      </c>
      <c r="AT149" s="165" t="s">
        <v>116</v>
      </c>
      <c r="AU149" s="165" t="s">
        <v>78</v>
      </c>
      <c r="AY149" s="17" t="s">
        <v>121</v>
      </c>
      <c r="BE149" s="166">
        <f>IF(N149="základní",J149,0)</f>
        <v>0</v>
      </c>
      <c r="BF149" s="166">
        <f>IF(N149="snížená",J149,0)</f>
        <v>0</v>
      </c>
      <c r="BG149" s="166">
        <f>IF(N149="zákl. přenesená",J149,0)</f>
        <v>0</v>
      </c>
      <c r="BH149" s="166">
        <f>IF(N149="sníž. přenesená",J149,0)</f>
        <v>0</v>
      </c>
      <c r="BI149" s="166">
        <f>IF(N149="nulová",J149,0)</f>
        <v>0</v>
      </c>
      <c r="BJ149" s="17" t="s">
        <v>85</v>
      </c>
      <c r="BK149" s="166">
        <f>ROUND(I149*H149,2)</f>
        <v>0</v>
      </c>
      <c r="BL149" s="17" t="s">
        <v>120</v>
      </c>
      <c r="BM149" s="165" t="s">
        <v>227</v>
      </c>
    </row>
    <row r="150" spans="2:65" s="1" customFormat="1" ht="24" customHeight="1">
      <c r="B150" s="153"/>
      <c r="C150" s="154" t="s">
        <v>228</v>
      </c>
      <c r="D150" s="154" t="s">
        <v>116</v>
      </c>
      <c r="E150" s="155" t="s">
        <v>229</v>
      </c>
      <c r="F150" s="156" t="s">
        <v>230</v>
      </c>
      <c r="G150" s="157" t="s">
        <v>178</v>
      </c>
      <c r="H150" s="158">
        <v>396.86</v>
      </c>
      <c r="I150" s="159"/>
      <c r="J150" s="160">
        <f>ROUND(I150*H150,2)</f>
        <v>0</v>
      </c>
      <c r="K150" s="156" t="s">
        <v>147</v>
      </c>
      <c r="L150" s="36"/>
      <c r="M150" s="161" t="s">
        <v>1</v>
      </c>
      <c r="N150" s="162" t="s">
        <v>43</v>
      </c>
      <c r="O150" s="72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AR150" s="165" t="s">
        <v>120</v>
      </c>
      <c r="AT150" s="165" t="s">
        <v>116</v>
      </c>
      <c r="AU150" s="165" t="s">
        <v>78</v>
      </c>
      <c r="AY150" s="17" t="s">
        <v>121</v>
      </c>
      <c r="BE150" s="166">
        <f>IF(N150="základní",J150,0)</f>
        <v>0</v>
      </c>
      <c r="BF150" s="166">
        <f>IF(N150="snížená",J150,0)</f>
        <v>0</v>
      </c>
      <c r="BG150" s="166">
        <f>IF(N150="zákl. přenesená",J150,0)</f>
        <v>0</v>
      </c>
      <c r="BH150" s="166">
        <f>IF(N150="sníž. přenesená",J150,0)</f>
        <v>0</v>
      </c>
      <c r="BI150" s="166">
        <f>IF(N150="nulová",J150,0)</f>
        <v>0</v>
      </c>
      <c r="BJ150" s="17" t="s">
        <v>85</v>
      </c>
      <c r="BK150" s="166">
        <f>ROUND(I150*H150,2)</f>
        <v>0</v>
      </c>
      <c r="BL150" s="17" t="s">
        <v>120</v>
      </c>
      <c r="BM150" s="165" t="s">
        <v>231</v>
      </c>
    </row>
    <row r="151" spans="2:51" s="9" customFormat="1" ht="12">
      <c r="B151" s="167"/>
      <c r="D151" s="168" t="s">
        <v>149</v>
      </c>
      <c r="E151" s="169" t="s">
        <v>1</v>
      </c>
      <c r="F151" s="170" t="s">
        <v>232</v>
      </c>
      <c r="H151" s="171">
        <v>115.92</v>
      </c>
      <c r="I151" s="172"/>
      <c r="L151" s="167"/>
      <c r="M151" s="173"/>
      <c r="N151" s="174"/>
      <c r="O151" s="174"/>
      <c r="P151" s="174"/>
      <c r="Q151" s="174"/>
      <c r="R151" s="174"/>
      <c r="S151" s="174"/>
      <c r="T151" s="175"/>
      <c r="AT151" s="169" t="s">
        <v>149</v>
      </c>
      <c r="AU151" s="169" t="s">
        <v>78</v>
      </c>
      <c r="AV151" s="9" t="s">
        <v>87</v>
      </c>
      <c r="AW151" s="9" t="s">
        <v>34</v>
      </c>
      <c r="AX151" s="9" t="s">
        <v>78</v>
      </c>
      <c r="AY151" s="169" t="s">
        <v>121</v>
      </c>
    </row>
    <row r="152" spans="2:51" s="9" customFormat="1" ht="12">
      <c r="B152" s="167"/>
      <c r="D152" s="168" t="s">
        <v>149</v>
      </c>
      <c r="E152" s="169" t="s">
        <v>1</v>
      </c>
      <c r="F152" s="170" t="s">
        <v>233</v>
      </c>
      <c r="H152" s="171">
        <v>373.29</v>
      </c>
      <c r="I152" s="172"/>
      <c r="L152" s="167"/>
      <c r="M152" s="173"/>
      <c r="N152" s="174"/>
      <c r="O152" s="174"/>
      <c r="P152" s="174"/>
      <c r="Q152" s="174"/>
      <c r="R152" s="174"/>
      <c r="S152" s="174"/>
      <c r="T152" s="175"/>
      <c r="AT152" s="169" t="s">
        <v>149</v>
      </c>
      <c r="AU152" s="169" t="s">
        <v>78</v>
      </c>
      <c r="AV152" s="9" t="s">
        <v>87</v>
      </c>
      <c r="AW152" s="9" t="s">
        <v>34</v>
      </c>
      <c r="AX152" s="9" t="s">
        <v>78</v>
      </c>
      <c r="AY152" s="169" t="s">
        <v>121</v>
      </c>
    </row>
    <row r="153" spans="2:51" s="9" customFormat="1" ht="12">
      <c r="B153" s="167"/>
      <c r="D153" s="168" t="s">
        <v>149</v>
      </c>
      <c r="E153" s="169" t="s">
        <v>1</v>
      </c>
      <c r="F153" s="170" t="s">
        <v>234</v>
      </c>
      <c r="H153" s="171">
        <v>-138.12</v>
      </c>
      <c r="I153" s="172"/>
      <c r="L153" s="167"/>
      <c r="M153" s="173"/>
      <c r="N153" s="174"/>
      <c r="O153" s="174"/>
      <c r="P153" s="174"/>
      <c r="Q153" s="174"/>
      <c r="R153" s="174"/>
      <c r="S153" s="174"/>
      <c r="T153" s="175"/>
      <c r="AT153" s="169" t="s">
        <v>149</v>
      </c>
      <c r="AU153" s="169" t="s">
        <v>78</v>
      </c>
      <c r="AV153" s="9" t="s">
        <v>87</v>
      </c>
      <c r="AW153" s="9" t="s">
        <v>34</v>
      </c>
      <c r="AX153" s="9" t="s">
        <v>78</v>
      </c>
      <c r="AY153" s="169" t="s">
        <v>121</v>
      </c>
    </row>
    <row r="154" spans="2:51" s="9" customFormat="1" ht="12">
      <c r="B154" s="167"/>
      <c r="D154" s="168" t="s">
        <v>149</v>
      </c>
      <c r="E154" s="169" t="s">
        <v>1</v>
      </c>
      <c r="F154" s="170" t="s">
        <v>235</v>
      </c>
      <c r="H154" s="171">
        <v>45.77</v>
      </c>
      <c r="I154" s="172"/>
      <c r="L154" s="167"/>
      <c r="M154" s="173"/>
      <c r="N154" s="174"/>
      <c r="O154" s="174"/>
      <c r="P154" s="174"/>
      <c r="Q154" s="174"/>
      <c r="R154" s="174"/>
      <c r="S154" s="174"/>
      <c r="T154" s="175"/>
      <c r="AT154" s="169" t="s">
        <v>149</v>
      </c>
      <c r="AU154" s="169" t="s">
        <v>78</v>
      </c>
      <c r="AV154" s="9" t="s">
        <v>87</v>
      </c>
      <c r="AW154" s="9" t="s">
        <v>34</v>
      </c>
      <c r="AX154" s="9" t="s">
        <v>78</v>
      </c>
      <c r="AY154" s="169" t="s">
        <v>121</v>
      </c>
    </row>
    <row r="155" spans="2:51" s="10" customFormat="1" ht="12">
      <c r="B155" s="186"/>
      <c r="D155" s="168" t="s">
        <v>149</v>
      </c>
      <c r="E155" s="187" t="s">
        <v>1</v>
      </c>
      <c r="F155" s="188" t="s">
        <v>182</v>
      </c>
      <c r="H155" s="189">
        <v>396.86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149</v>
      </c>
      <c r="AU155" s="187" t="s">
        <v>78</v>
      </c>
      <c r="AV155" s="10" t="s">
        <v>120</v>
      </c>
      <c r="AW155" s="10" t="s">
        <v>34</v>
      </c>
      <c r="AX155" s="10" t="s">
        <v>85</v>
      </c>
      <c r="AY155" s="187" t="s">
        <v>121</v>
      </c>
    </row>
    <row r="156" spans="2:65" s="1" customFormat="1" ht="24" customHeight="1">
      <c r="B156" s="153"/>
      <c r="C156" s="154" t="s">
        <v>236</v>
      </c>
      <c r="D156" s="154" t="s">
        <v>116</v>
      </c>
      <c r="E156" s="155" t="s">
        <v>237</v>
      </c>
      <c r="F156" s="156" t="s">
        <v>238</v>
      </c>
      <c r="G156" s="157" t="s">
        <v>178</v>
      </c>
      <c r="H156" s="158">
        <v>10318.36</v>
      </c>
      <c r="I156" s="159"/>
      <c r="J156" s="160">
        <f>ROUND(I156*H156,2)</f>
        <v>0</v>
      </c>
      <c r="K156" s="156" t="s">
        <v>147</v>
      </c>
      <c r="L156" s="36"/>
      <c r="M156" s="161" t="s">
        <v>1</v>
      </c>
      <c r="N156" s="162" t="s">
        <v>43</v>
      </c>
      <c r="O156" s="72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AR156" s="165" t="s">
        <v>120</v>
      </c>
      <c r="AT156" s="165" t="s">
        <v>116</v>
      </c>
      <c r="AU156" s="165" t="s">
        <v>78</v>
      </c>
      <c r="AY156" s="17" t="s">
        <v>121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7" t="s">
        <v>85</v>
      </c>
      <c r="BK156" s="166">
        <f>ROUND(I156*H156,2)</f>
        <v>0</v>
      </c>
      <c r="BL156" s="17" t="s">
        <v>120</v>
      </c>
      <c r="BM156" s="165" t="s">
        <v>239</v>
      </c>
    </row>
    <row r="157" spans="2:51" s="9" customFormat="1" ht="12">
      <c r="B157" s="167"/>
      <c r="D157" s="168" t="s">
        <v>149</v>
      </c>
      <c r="E157" s="169" t="s">
        <v>1</v>
      </c>
      <c r="F157" s="170" t="s">
        <v>240</v>
      </c>
      <c r="H157" s="171">
        <v>10318.36</v>
      </c>
      <c r="I157" s="172"/>
      <c r="L157" s="167"/>
      <c r="M157" s="173"/>
      <c r="N157" s="174"/>
      <c r="O157" s="174"/>
      <c r="P157" s="174"/>
      <c r="Q157" s="174"/>
      <c r="R157" s="174"/>
      <c r="S157" s="174"/>
      <c r="T157" s="175"/>
      <c r="AT157" s="169" t="s">
        <v>149</v>
      </c>
      <c r="AU157" s="169" t="s">
        <v>78</v>
      </c>
      <c r="AV157" s="9" t="s">
        <v>87</v>
      </c>
      <c r="AW157" s="9" t="s">
        <v>34</v>
      </c>
      <c r="AX157" s="9" t="s">
        <v>85</v>
      </c>
      <c r="AY157" s="169" t="s">
        <v>121</v>
      </c>
    </row>
    <row r="158" spans="2:65" s="1" customFormat="1" ht="24" customHeight="1">
      <c r="B158" s="153"/>
      <c r="C158" s="154" t="s">
        <v>241</v>
      </c>
      <c r="D158" s="154" t="s">
        <v>116</v>
      </c>
      <c r="E158" s="155" t="s">
        <v>242</v>
      </c>
      <c r="F158" s="156" t="s">
        <v>243</v>
      </c>
      <c r="G158" s="157" t="s">
        <v>178</v>
      </c>
      <c r="H158" s="158">
        <v>138.12</v>
      </c>
      <c r="I158" s="159"/>
      <c r="J158" s="160">
        <f>ROUND(I158*H158,2)</f>
        <v>0</v>
      </c>
      <c r="K158" s="156" t="s">
        <v>147</v>
      </c>
      <c r="L158" s="36"/>
      <c r="M158" s="161" t="s">
        <v>1</v>
      </c>
      <c r="N158" s="162" t="s">
        <v>43</v>
      </c>
      <c r="O158" s="72"/>
      <c r="P158" s="163">
        <f>O158*H158</f>
        <v>0</v>
      </c>
      <c r="Q158" s="163">
        <v>0</v>
      </c>
      <c r="R158" s="163">
        <f>Q158*H158</f>
        <v>0</v>
      </c>
      <c r="S158" s="163">
        <v>0</v>
      </c>
      <c r="T158" s="164">
        <f>S158*H158</f>
        <v>0</v>
      </c>
      <c r="AR158" s="165" t="s">
        <v>120</v>
      </c>
      <c r="AT158" s="165" t="s">
        <v>116</v>
      </c>
      <c r="AU158" s="165" t="s">
        <v>78</v>
      </c>
      <c r="AY158" s="17" t="s">
        <v>121</v>
      </c>
      <c r="BE158" s="166">
        <f>IF(N158="základní",J158,0)</f>
        <v>0</v>
      </c>
      <c r="BF158" s="166">
        <f>IF(N158="snížená",J158,0)</f>
        <v>0</v>
      </c>
      <c r="BG158" s="166">
        <f>IF(N158="zákl. přenesená",J158,0)</f>
        <v>0</v>
      </c>
      <c r="BH158" s="166">
        <f>IF(N158="sníž. přenesená",J158,0)</f>
        <v>0</v>
      </c>
      <c r="BI158" s="166">
        <f>IF(N158="nulová",J158,0)</f>
        <v>0</v>
      </c>
      <c r="BJ158" s="17" t="s">
        <v>85</v>
      </c>
      <c r="BK158" s="166">
        <f>ROUND(I158*H158,2)</f>
        <v>0</v>
      </c>
      <c r="BL158" s="17" t="s">
        <v>120</v>
      </c>
      <c r="BM158" s="165" t="s">
        <v>244</v>
      </c>
    </row>
    <row r="159" spans="2:65" s="1" customFormat="1" ht="16.5" customHeight="1">
      <c r="B159" s="153"/>
      <c r="C159" s="154" t="s">
        <v>7</v>
      </c>
      <c r="D159" s="154" t="s">
        <v>116</v>
      </c>
      <c r="E159" s="155" t="s">
        <v>245</v>
      </c>
      <c r="F159" s="156" t="s">
        <v>246</v>
      </c>
      <c r="G159" s="157" t="s">
        <v>178</v>
      </c>
      <c r="H159" s="158">
        <v>351.09</v>
      </c>
      <c r="I159" s="159"/>
      <c r="J159" s="160">
        <f>ROUND(I159*H159,2)</f>
        <v>0</v>
      </c>
      <c r="K159" s="156" t="s">
        <v>147</v>
      </c>
      <c r="L159" s="36"/>
      <c r="M159" s="161" t="s">
        <v>1</v>
      </c>
      <c r="N159" s="162" t="s">
        <v>43</v>
      </c>
      <c r="O159" s="72"/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AR159" s="165" t="s">
        <v>120</v>
      </c>
      <c r="AT159" s="165" t="s">
        <v>116</v>
      </c>
      <c r="AU159" s="165" t="s">
        <v>78</v>
      </c>
      <c r="AY159" s="17" t="s">
        <v>121</v>
      </c>
      <c r="BE159" s="166">
        <f>IF(N159="základní",J159,0)</f>
        <v>0</v>
      </c>
      <c r="BF159" s="166">
        <f>IF(N159="snížená",J159,0)</f>
        <v>0</v>
      </c>
      <c r="BG159" s="166">
        <f>IF(N159="zákl. přenesená",J159,0)</f>
        <v>0</v>
      </c>
      <c r="BH159" s="166">
        <f>IF(N159="sníž. přenesená",J159,0)</f>
        <v>0</v>
      </c>
      <c r="BI159" s="166">
        <f>IF(N159="nulová",J159,0)</f>
        <v>0</v>
      </c>
      <c r="BJ159" s="17" t="s">
        <v>85</v>
      </c>
      <c r="BK159" s="166">
        <f>ROUND(I159*H159,2)</f>
        <v>0</v>
      </c>
      <c r="BL159" s="17" t="s">
        <v>120</v>
      </c>
      <c r="BM159" s="165" t="s">
        <v>247</v>
      </c>
    </row>
    <row r="160" spans="2:51" s="9" customFormat="1" ht="12">
      <c r="B160" s="167"/>
      <c r="D160" s="168" t="s">
        <v>149</v>
      </c>
      <c r="E160" s="169" t="s">
        <v>1</v>
      </c>
      <c r="F160" s="170" t="s">
        <v>232</v>
      </c>
      <c r="H160" s="171">
        <v>115.92</v>
      </c>
      <c r="I160" s="172"/>
      <c r="L160" s="167"/>
      <c r="M160" s="173"/>
      <c r="N160" s="174"/>
      <c r="O160" s="174"/>
      <c r="P160" s="174"/>
      <c r="Q160" s="174"/>
      <c r="R160" s="174"/>
      <c r="S160" s="174"/>
      <c r="T160" s="175"/>
      <c r="AT160" s="169" t="s">
        <v>149</v>
      </c>
      <c r="AU160" s="169" t="s">
        <v>78</v>
      </c>
      <c r="AV160" s="9" t="s">
        <v>87</v>
      </c>
      <c r="AW160" s="9" t="s">
        <v>34</v>
      </c>
      <c r="AX160" s="9" t="s">
        <v>78</v>
      </c>
      <c r="AY160" s="169" t="s">
        <v>121</v>
      </c>
    </row>
    <row r="161" spans="2:51" s="9" customFormat="1" ht="12">
      <c r="B161" s="167"/>
      <c r="D161" s="168" t="s">
        <v>149</v>
      </c>
      <c r="E161" s="169" t="s">
        <v>1</v>
      </c>
      <c r="F161" s="170" t="s">
        <v>233</v>
      </c>
      <c r="H161" s="171">
        <v>373.29</v>
      </c>
      <c r="I161" s="172"/>
      <c r="L161" s="167"/>
      <c r="M161" s="173"/>
      <c r="N161" s="174"/>
      <c r="O161" s="174"/>
      <c r="P161" s="174"/>
      <c r="Q161" s="174"/>
      <c r="R161" s="174"/>
      <c r="S161" s="174"/>
      <c r="T161" s="175"/>
      <c r="AT161" s="169" t="s">
        <v>149</v>
      </c>
      <c r="AU161" s="169" t="s">
        <v>78</v>
      </c>
      <c r="AV161" s="9" t="s">
        <v>87</v>
      </c>
      <c r="AW161" s="9" t="s">
        <v>34</v>
      </c>
      <c r="AX161" s="9" t="s">
        <v>78</v>
      </c>
      <c r="AY161" s="169" t="s">
        <v>121</v>
      </c>
    </row>
    <row r="162" spans="2:51" s="9" customFormat="1" ht="12">
      <c r="B162" s="167"/>
      <c r="D162" s="168" t="s">
        <v>149</v>
      </c>
      <c r="E162" s="169" t="s">
        <v>1</v>
      </c>
      <c r="F162" s="170" t="s">
        <v>234</v>
      </c>
      <c r="H162" s="171">
        <v>-138.12</v>
      </c>
      <c r="I162" s="172"/>
      <c r="L162" s="167"/>
      <c r="M162" s="173"/>
      <c r="N162" s="174"/>
      <c r="O162" s="174"/>
      <c r="P162" s="174"/>
      <c r="Q162" s="174"/>
      <c r="R162" s="174"/>
      <c r="S162" s="174"/>
      <c r="T162" s="175"/>
      <c r="AT162" s="169" t="s">
        <v>149</v>
      </c>
      <c r="AU162" s="169" t="s">
        <v>78</v>
      </c>
      <c r="AV162" s="9" t="s">
        <v>87</v>
      </c>
      <c r="AW162" s="9" t="s">
        <v>34</v>
      </c>
      <c r="AX162" s="9" t="s">
        <v>78</v>
      </c>
      <c r="AY162" s="169" t="s">
        <v>121</v>
      </c>
    </row>
    <row r="163" spans="2:51" s="10" customFormat="1" ht="12">
      <c r="B163" s="186"/>
      <c r="D163" s="168" t="s">
        <v>149</v>
      </c>
      <c r="E163" s="187" t="s">
        <v>1</v>
      </c>
      <c r="F163" s="188" t="s">
        <v>182</v>
      </c>
      <c r="H163" s="189">
        <v>351.09000000000003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149</v>
      </c>
      <c r="AU163" s="187" t="s">
        <v>78</v>
      </c>
      <c r="AV163" s="10" t="s">
        <v>120</v>
      </c>
      <c r="AW163" s="10" t="s">
        <v>34</v>
      </c>
      <c r="AX163" s="10" t="s">
        <v>85</v>
      </c>
      <c r="AY163" s="187" t="s">
        <v>121</v>
      </c>
    </row>
    <row r="164" spans="2:65" s="1" customFormat="1" ht="24" customHeight="1">
      <c r="B164" s="153"/>
      <c r="C164" s="154" t="s">
        <v>248</v>
      </c>
      <c r="D164" s="154" t="s">
        <v>116</v>
      </c>
      <c r="E164" s="155" t="s">
        <v>249</v>
      </c>
      <c r="F164" s="156" t="s">
        <v>250</v>
      </c>
      <c r="G164" s="157" t="s">
        <v>163</v>
      </c>
      <c r="H164" s="158">
        <v>614.408</v>
      </c>
      <c r="I164" s="159"/>
      <c r="J164" s="160">
        <f>ROUND(I164*H164,2)</f>
        <v>0</v>
      </c>
      <c r="K164" s="156" t="s">
        <v>147</v>
      </c>
      <c r="L164" s="36"/>
      <c r="M164" s="161" t="s">
        <v>1</v>
      </c>
      <c r="N164" s="162" t="s">
        <v>43</v>
      </c>
      <c r="O164" s="72"/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AR164" s="165" t="s">
        <v>120</v>
      </c>
      <c r="AT164" s="165" t="s">
        <v>116</v>
      </c>
      <c r="AU164" s="165" t="s">
        <v>78</v>
      </c>
      <c r="AY164" s="17" t="s">
        <v>121</v>
      </c>
      <c r="BE164" s="166">
        <f>IF(N164="základní",J164,0)</f>
        <v>0</v>
      </c>
      <c r="BF164" s="166">
        <f>IF(N164="snížená",J164,0)</f>
        <v>0</v>
      </c>
      <c r="BG164" s="166">
        <f>IF(N164="zákl. přenesená",J164,0)</f>
        <v>0</v>
      </c>
      <c r="BH164" s="166">
        <f>IF(N164="sníž. přenesená",J164,0)</f>
        <v>0</v>
      </c>
      <c r="BI164" s="166">
        <f>IF(N164="nulová",J164,0)</f>
        <v>0</v>
      </c>
      <c r="BJ164" s="17" t="s">
        <v>85</v>
      </c>
      <c r="BK164" s="166">
        <f>ROUND(I164*H164,2)</f>
        <v>0</v>
      </c>
      <c r="BL164" s="17" t="s">
        <v>120</v>
      </c>
      <c r="BM164" s="165" t="s">
        <v>251</v>
      </c>
    </row>
    <row r="165" spans="2:51" s="9" customFormat="1" ht="12">
      <c r="B165" s="167"/>
      <c r="D165" s="168" t="s">
        <v>149</v>
      </c>
      <c r="E165" s="169" t="s">
        <v>1</v>
      </c>
      <c r="F165" s="170" t="s">
        <v>252</v>
      </c>
      <c r="H165" s="171">
        <v>614.408</v>
      </c>
      <c r="I165" s="172"/>
      <c r="L165" s="167"/>
      <c r="M165" s="173"/>
      <c r="N165" s="174"/>
      <c r="O165" s="174"/>
      <c r="P165" s="174"/>
      <c r="Q165" s="174"/>
      <c r="R165" s="174"/>
      <c r="S165" s="174"/>
      <c r="T165" s="175"/>
      <c r="AT165" s="169" t="s">
        <v>149</v>
      </c>
      <c r="AU165" s="169" t="s">
        <v>78</v>
      </c>
      <c r="AV165" s="9" t="s">
        <v>87</v>
      </c>
      <c r="AW165" s="9" t="s">
        <v>34</v>
      </c>
      <c r="AX165" s="9" t="s">
        <v>85</v>
      </c>
      <c r="AY165" s="169" t="s">
        <v>121</v>
      </c>
    </row>
    <row r="166" spans="2:65" s="1" customFormat="1" ht="24" customHeight="1">
      <c r="B166" s="153"/>
      <c r="C166" s="154" t="s">
        <v>253</v>
      </c>
      <c r="D166" s="154" t="s">
        <v>116</v>
      </c>
      <c r="E166" s="155" t="s">
        <v>254</v>
      </c>
      <c r="F166" s="156" t="s">
        <v>255</v>
      </c>
      <c r="G166" s="157" t="s">
        <v>178</v>
      </c>
      <c r="H166" s="158">
        <v>4.8</v>
      </c>
      <c r="I166" s="159"/>
      <c r="J166" s="160">
        <f>ROUND(I166*H166,2)</f>
        <v>0</v>
      </c>
      <c r="K166" s="156" t="s">
        <v>147</v>
      </c>
      <c r="L166" s="36"/>
      <c r="M166" s="161" t="s">
        <v>1</v>
      </c>
      <c r="N166" s="162" t="s">
        <v>43</v>
      </c>
      <c r="O166" s="72"/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AR166" s="165" t="s">
        <v>120</v>
      </c>
      <c r="AT166" s="165" t="s">
        <v>116</v>
      </c>
      <c r="AU166" s="165" t="s">
        <v>78</v>
      </c>
      <c r="AY166" s="17" t="s">
        <v>121</v>
      </c>
      <c r="BE166" s="166">
        <f>IF(N166="základní",J166,0)</f>
        <v>0</v>
      </c>
      <c r="BF166" s="166">
        <f>IF(N166="snížená",J166,0)</f>
        <v>0</v>
      </c>
      <c r="BG166" s="166">
        <f>IF(N166="zákl. přenesená",J166,0)</f>
        <v>0</v>
      </c>
      <c r="BH166" s="166">
        <f>IF(N166="sníž. přenesená",J166,0)</f>
        <v>0</v>
      </c>
      <c r="BI166" s="166">
        <f>IF(N166="nulová",J166,0)</f>
        <v>0</v>
      </c>
      <c r="BJ166" s="17" t="s">
        <v>85</v>
      </c>
      <c r="BK166" s="166">
        <f>ROUND(I166*H166,2)</f>
        <v>0</v>
      </c>
      <c r="BL166" s="17" t="s">
        <v>120</v>
      </c>
      <c r="BM166" s="165" t="s">
        <v>256</v>
      </c>
    </row>
    <row r="167" spans="2:51" s="9" customFormat="1" ht="12">
      <c r="B167" s="167"/>
      <c r="D167" s="168" t="s">
        <v>149</v>
      </c>
      <c r="E167" s="169" t="s">
        <v>1</v>
      </c>
      <c r="F167" s="170" t="s">
        <v>257</v>
      </c>
      <c r="H167" s="171">
        <v>4.8</v>
      </c>
      <c r="I167" s="172"/>
      <c r="L167" s="167"/>
      <c r="M167" s="173"/>
      <c r="N167" s="174"/>
      <c r="O167" s="174"/>
      <c r="P167" s="174"/>
      <c r="Q167" s="174"/>
      <c r="R167" s="174"/>
      <c r="S167" s="174"/>
      <c r="T167" s="175"/>
      <c r="AT167" s="169" t="s">
        <v>149</v>
      </c>
      <c r="AU167" s="169" t="s">
        <v>78</v>
      </c>
      <c r="AV167" s="9" t="s">
        <v>87</v>
      </c>
      <c r="AW167" s="9" t="s">
        <v>34</v>
      </c>
      <c r="AX167" s="9" t="s">
        <v>85</v>
      </c>
      <c r="AY167" s="169" t="s">
        <v>121</v>
      </c>
    </row>
    <row r="168" spans="2:65" s="1" customFormat="1" ht="16.5" customHeight="1">
      <c r="B168" s="153"/>
      <c r="C168" s="176" t="s">
        <v>258</v>
      </c>
      <c r="D168" s="176" t="s">
        <v>160</v>
      </c>
      <c r="E168" s="177" t="s">
        <v>259</v>
      </c>
      <c r="F168" s="178" t="s">
        <v>260</v>
      </c>
      <c r="G168" s="179" t="s">
        <v>163</v>
      </c>
      <c r="H168" s="180">
        <v>9.6</v>
      </c>
      <c r="I168" s="181"/>
      <c r="J168" s="182">
        <f>ROUND(I168*H168,2)</f>
        <v>0</v>
      </c>
      <c r="K168" s="178" t="s">
        <v>147</v>
      </c>
      <c r="L168" s="183"/>
      <c r="M168" s="184" t="s">
        <v>1</v>
      </c>
      <c r="N168" s="185" t="s">
        <v>43</v>
      </c>
      <c r="O168" s="72"/>
      <c r="P168" s="163">
        <f>O168*H168</f>
        <v>0</v>
      </c>
      <c r="Q168" s="163">
        <v>1</v>
      </c>
      <c r="R168" s="163">
        <f>Q168*H168</f>
        <v>9.6</v>
      </c>
      <c r="S168" s="163">
        <v>0</v>
      </c>
      <c r="T168" s="164">
        <f>S168*H168</f>
        <v>0</v>
      </c>
      <c r="AR168" s="165" t="s">
        <v>164</v>
      </c>
      <c r="AT168" s="165" t="s">
        <v>160</v>
      </c>
      <c r="AU168" s="165" t="s">
        <v>78</v>
      </c>
      <c r="AY168" s="17" t="s">
        <v>121</v>
      </c>
      <c r="BE168" s="166">
        <f>IF(N168="základní",J168,0)</f>
        <v>0</v>
      </c>
      <c r="BF168" s="166">
        <f>IF(N168="snížená",J168,0)</f>
        <v>0</v>
      </c>
      <c r="BG168" s="166">
        <f>IF(N168="zákl. přenesená",J168,0)</f>
        <v>0</v>
      </c>
      <c r="BH168" s="166">
        <f>IF(N168="sníž. přenesená",J168,0)</f>
        <v>0</v>
      </c>
      <c r="BI168" s="166">
        <f>IF(N168="nulová",J168,0)</f>
        <v>0</v>
      </c>
      <c r="BJ168" s="17" t="s">
        <v>85</v>
      </c>
      <c r="BK168" s="166">
        <f>ROUND(I168*H168,2)</f>
        <v>0</v>
      </c>
      <c r="BL168" s="17" t="s">
        <v>120</v>
      </c>
      <c r="BM168" s="165" t="s">
        <v>261</v>
      </c>
    </row>
    <row r="169" spans="2:51" s="9" customFormat="1" ht="12">
      <c r="B169" s="167"/>
      <c r="D169" s="168" t="s">
        <v>149</v>
      </c>
      <c r="E169" s="169" t="s">
        <v>1</v>
      </c>
      <c r="F169" s="170" t="s">
        <v>262</v>
      </c>
      <c r="H169" s="171">
        <v>9.6</v>
      </c>
      <c r="I169" s="172"/>
      <c r="L169" s="167"/>
      <c r="M169" s="173"/>
      <c r="N169" s="174"/>
      <c r="O169" s="174"/>
      <c r="P169" s="174"/>
      <c r="Q169" s="174"/>
      <c r="R169" s="174"/>
      <c r="S169" s="174"/>
      <c r="T169" s="175"/>
      <c r="AT169" s="169" t="s">
        <v>149</v>
      </c>
      <c r="AU169" s="169" t="s">
        <v>78</v>
      </c>
      <c r="AV169" s="9" t="s">
        <v>87</v>
      </c>
      <c r="AW169" s="9" t="s">
        <v>34</v>
      </c>
      <c r="AX169" s="9" t="s">
        <v>85</v>
      </c>
      <c r="AY169" s="169" t="s">
        <v>121</v>
      </c>
    </row>
    <row r="170" spans="2:65" s="1" customFormat="1" ht="24" customHeight="1">
      <c r="B170" s="153"/>
      <c r="C170" s="154" t="s">
        <v>263</v>
      </c>
      <c r="D170" s="154" t="s">
        <v>116</v>
      </c>
      <c r="E170" s="155" t="s">
        <v>264</v>
      </c>
      <c r="F170" s="156" t="s">
        <v>265</v>
      </c>
      <c r="G170" s="157" t="s">
        <v>146</v>
      </c>
      <c r="H170" s="158">
        <v>457.7</v>
      </c>
      <c r="I170" s="159"/>
      <c r="J170" s="160">
        <f>ROUND(I170*H170,2)</f>
        <v>0</v>
      </c>
      <c r="K170" s="156" t="s">
        <v>147</v>
      </c>
      <c r="L170" s="36"/>
      <c r="M170" s="161" t="s">
        <v>1</v>
      </c>
      <c r="N170" s="162" t="s">
        <v>43</v>
      </c>
      <c r="O170" s="72"/>
      <c r="P170" s="163">
        <f>O170*H170</f>
        <v>0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AR170" s="165" t="s">
        <v>120</v>
      </c>
      <c r="AT170" s="165" t="s">
        <v>116</v>
      </c>
      <c r="AU170" s="165" t="s">
        <v>78</v>
      </c>
      <c r="AY170" s="17" t="s">
        <v>121</v>
      </c>
      <c r="BE170" s="166">
        <f>IF(N170="základní",J170,0)</f>
        <v>0</v>
      </c>
      <c r="BF170" s="166">
        <f>IF(N170="snížená",J170,0)</f>
        <v>0</v>
      </c>
      <c r="BG170" s="166">
        <f>IF(N170="zákl. přenesená",J170,0)</f>
        <v>0</v>
      </c>
      <c r="BH170" s="166">
        <f>IF(N170="sníž. přenesená",J170,0)</f>
        <v>0</v>
      </c>
      <c r="BI170" s="166">
        <f>IF(N170="nulová",J170,0)</f>
        <v>0</v>
      </c>
      <c r="BJ170" s="17" t="s">
        <v>85</v>
      </c>
      <c r="BK170" s="166">
        <f>ROUND(I170*H170,2)</f>
        <v>0</v>
      </c>
      <c r="BL170" s="17" t="s">
        <v>120</v>
      </c>
      <c r="BM170" s="165" t="s">
        <v>266</v>
      </c>
    </row>
    <row r="171" spans="2:65" s="1" customFormat="1" ht="16.5" customHeight="1">
      <c r="B171" s="153"/>
      <c r="C171" s="176" t="s">
        <v>267</v>
      </c>
      <c r="D171" s="176" t="s">
        <v>160</v>
      </c>
      <c r="E171" s="177" t="s">
        <v>268</v>
      </c>
      <c r="F171" s="178" t="s">
        <v>269</v>
      </c>
      <c r="G171" s="179" t="s">
        <v>163</v>
      </c>
      <c r="H171" s="180">
        <v>82.386</v>
      </c>
      <c r="I171" s="181"/>
      <c r="J171" s="182">
        <f>ROUND(I171*H171,2)</f>
        <v>0</v>
      </c>
      <c r="K171" s="178" t="s">
        <v>147</v>
      </c>
      <c r="L171" s="183"/>
      <c r="M171" s="184" t="s">
        <v>1</v>
      </c>
      <c r="N171" s="185" t="s">
        <v>43</v>
      </c>
      <c r="O171" s="72"/>
      <c r="P171" s="163">
        <f>O171*H171</f>
        <v>0</v>
      </c>
      <c r="Q171" s="163">
        <v>1</v>
      </c>
      <c r="R171" s="163">
        <f>Q171*H171</f>
        <v>82.386</v>
      </c>
      <c r="S171" s="163">
        <v>0</v>
      </c>
      <c r="T171" s="164">
        <f>S171*H171</f>
        <v>0</v>
      </c>
      <c r="AR171" s="165" t="s">
        <v>164</v>
      </c>
      <c r="AT171" s="165" t="s">
        <v>160</v>
      </c>
      <c r="AU171" s="165" t="s">
        <v>78</v>
      </c>
      <c r="AY171" s="17" t="s">
        <v>121</v>
      </c>
      <c r="BE171" s="166">
        <f>IF(N171="základní",J171,0)</f>
        <v>0</v>
      </c>
      <c r="BF171" s="166">
        <f>IF(N171="snížená",J171,0)</f>
        <v>0</v>
      </c>
      <c r="BG171" s="166">
        <f>IF(N171="zákl. přenesená",J171,0)</f>
        <v>0</v>
      </c>
      <c r="BH171" s="166">
        <f>IF(N171="sníž. přenesená",J171,0)</f>
        <v>0</v>
      </c>
      <c r="BI171" s="166">
        <f>IF(N171="nulová",J171,0)</f>
        <v>0</v>
      </c>
      <c r="BJ171" s="17" t="s">
        <v>85</v>
      </c>
      <c r="BK171" s="166">
        <f>ROUND(I171*H171,2)</f>
        <v>0</v>
      </c>
      <c r="BL171" s="17" t="s">
        <v>120</v>
      </c>
      <c r="BM171" s="165" t="s">
        <v>270</v>
      </c>
    </row>
    <row r="172" spans="2:51" s="9" customFormat="1" ht="12">
      <c r="B172" s="167"/>
      <c r="D172" s="168" t="s">
        <v>149</v>
      </c>
      <c r="E172" s="169" t="s">
        <v>1</v>
      </c>
      <c r="F172" s="170" t="s">
        <v>271</v>
      </c>
      <c r="H172" s="171">
        <v>82.386</v>
      </c>
      <c r="I172" s="172"/>
      <c r="L172" s="167"/>
      <c r="M172" s="173"/>
      <c r="N172" s="174"/>
      <c r="O172" s="174"/>
      <c r="P172" s="174"/>
      <c r="Q172" s="174"/>
      <c r="R172" s="174"/>
      <c r="S172" s="174"/>
      <c r="T172" s="175"/>
      <c r="AT172" s="169" t="s">
        <v>149</v>
      </c>
      <c r="AU172" s="169" t="s">
        <v>78</v>
      </c>
      <c r="AV172" s="9" t="s">
        <v>87</v>
      </c>
      <c r="AW172" s="9" t="s">
        <v>34</v>
      </c>
      <c r="AX172" s="9" t="s">
        <v>85</v>
      </c>
      <c r="AY172" s="169" t="s">
        <v>121</v>
      </c>
    </row>
    <row r="173" spans="2:65" s="1" customFormat="1" ht="24" customHeight="1">
      <c r="B173" s="153"/>
      <c r="C173" s="154" t="s">
        <v>272</v>
      </c>
      <c r="D173" s="154" t="s">
        <v>116</v>
      </c>
      <c r="E173" s="155" t="s">
        <v>273</v>
      </c>
      <c r="F173" s="156" t="s">
        <v>274</v>
      </c>
      <c r="G173" s="157" t="s">
        <v>146</v>
      </c>
      <c r="H173" s="158">
        <v>457.7</v>
      </c>
      <c r="I173" s="159"/>
      <c r="J173" s="160">
        <f>ROUND(I173*H173,2)</f>
        <v>0</v>
      </c>
      <c r="K173" s="156" t="s">
        <v>1</v>
      </c>
      <c r="L173" s="36"/>
      <c r="M173" s="161" t="s">
        <v>1</v>
      </c>
      <c r="N173" s="162" t="s">
        <v>43</v>
      </c>
      <c r="O173" s="72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AR173" s="165" t="s">
        <v>120</v>
      </c>
      <c r="AT173" s="165" t="s">
        <v>116</v>
      </c>
      <c r="AU173" s="165" t="s">
        <v>78</v>
      </c>
      <c r="AY173" s="17" t="s">
        <v>121</v>
      </c>
      <c r="BE173" s="166">
        <f>IF(N173="základní",J173,0)</f>
        <v>0</v>
      </c>
      <c r="BF173" s="166">
        <f>IF(N173="snížená",J173,0)</f>
        <v>0</v>
      </c>
      <c r="BG173" s="166">
        <f>IF(N173="zákl. přenesená",J173,0)</f>
        <v>0</v>
      </c>
      <c r="BH173" s="166">
        <f>IF(N173="sníž. přenesená",J173,0)</f>
        <v>0</v>
      </c>
      <c r="BI173" s="166">
        <f>IF(N173="nulová",J173,0)</f>
        <v>0</v>
      </c>
      <c r="BJ173" s="17" t="s">
        <v>85</v>
      </c>
      <c r="BK173" s="166">
        <f>ROUND(I173*H173,2)</f>
        <v>0</v>
      </c>
      <c r="BL173" s="17" t="s">
        <v>120</v>
      </c>
      <c r="BM173" s="165" t="s">
        <v>275</v>
      </c>
    </row>
    <row r="174" spans="2:65" s="1" customFormat="1" ht="16.5" customHeight="1">
      <c r="B174" s="153"/>
      <c r="C174" s="176" t="s">
        <v>276</v>
      </c>
      <c r="D174" s="176" t="s">
        <v>160</v>
      </c>
      <c r="E174" s="177" t="s">
        <v>277</v>
      </c>
      <c r="F174" s="178" t="s">
        <v>278</v>
      </c>
      <c r="G174" s="179" t="s">
        <v>279</v>
      </c>
      <c r="H174" s="180">
        <v>16.02</v>
      </c>
      <c r="I174" s="181"/>
      <c r="J174" s="182">
        <f>ROUND(I174*H174,2)</f>
        <v>0</v>
      </c>
      <c r="K174" s="178" t="s">
        <v>147</v>
      </c>
      <c r="L174" s="183"/>
      <c r="M174" s="184" t="s">
        <v>1</v>
      </c>
      <c r="N174" s="185" t="s">
        <v>43</v>
      </c>
      <c r="O174" s="72"/>
      <c r="P174" s="163">
        <f>O174*H174</f>
        <v>0</v>
      </c>
      <c r="Q174" s="163">
        <v>0.001</v>
      </c>
      <c r="R174" s="163">
        <f>Q174*H174</f>
        <v>0.01602</v>
      </c>
      <c r="S174" s="163">
        <v>0</v>
      </c>
      <c r="T174" s="164">
        <f>S174*H174</f>
        <v>0</v>
      </c>
      <c r="AR174" s="165" t="s">
        <v>164</v>
      </c>
      <c r="AT174" s="165" t="s">
        <v>160</v>
      </c>
      <c r="AU174" s="165" t="s">
        <v>78</v>
      </c>
      <c r="AY174" s="17" t="s">
        <v>121</v>
      </c>
      <c r="BE174" s="166">
        <f>IF(N174="základní",J174,0)</f>
        <v>0</v>
      </c>
      <c r="BF174" s="166">
        <f>IF(N174="snížená",J174,0)</f>
        <v>0</v>
      </c>
      <c r="BG174" s="166">
        <f>IF(N174="zákl. přenesená",J174,0)</f>
        <v>0</v>
      </c>
      <c r="BH174" s="166">
        <f>IF(N174="sníž. přenesená",J174,0)</f>
        <v>0</v>
      </c>
      <c r="BI174" s="166">
        <f>IF(N174="nulová",J174,0)</f>
        <v>0</v>
      </c>
      <c r="BJ174" s="17" t="s">
        <v>85</v>
      </c>
      <c r="BK174" s="166">
        <f>ROUND(I174*H174,2)</f>
        <v>0</v>
      </c>
      <c r="BL174" s="17" t="s">
        <v>120</v>
      </c>
      <c r="BM174" s="165" t="s">
        <v>280</v>
      </c>
    </row>
    <row r="175" spans="2:51" s="9" customFormat="1" ht="12">
      <c r="B175" s="167"/>
      <c r="D175" s="168" t="s">
        <v>149</v>
      </c>
      <c r="E175" s="169" t="s">
        <v>1</v>
      </c>
      <c r="F175" s="170" t="s">
        <v>281</v>
      </c>
      <c r="H175" s="171">
        <v>16.02</v>
      </c>
      <c r="I175" s="172"/>
      <c r="L175" s="167"/>
      <c r="M175" s="173"/>
      <c r="N175" s="174"/>
      <c r="O175" s="174"/>
      <c r="P175" s="174"/>
      <c r="Q175" s="174"/>
      <c r="R175" s="174"/>
      <c r="S175" s="174"/>
      <c r="T175" s="175"/>
      <c r="AT175" s="169" t="s">
        <v>149</v>
      </c>
      <c r="AU175" s="169" t="s">
        <v>78</v>
      </c>
      <c r="AV175" s="9" t="s">
        <v>87</v>
      </c>
      <c r="AW175" s="9" t="s">
        <v>34</v>
      </c>
      <c r="AX175" s="9" t="s">
        <v>85</v>
      </c>
      <c r="AY175" s="169" t="s">
        <v>121</v>
      </c>
    </row>
    <row r="176" spans="2:65" s="1" customFormat="1" ht="16.5" customHeight="1">
      <c r="B176" s="153"/>
      <c r="C176" s="154" t="s">
        <v>282</v>
      </c>
      <c r="D176" s="154" t="s">
        <v>116</v>
      </c>
      <c r="E176" s="155" t="s">
        <v>283</v>
      </c>
      <c r="F176" s="156" t="s">
        <v>284</v>
      </c>
      <c r="G176" s="157" t="s">
        <v>146</v>
      </c>
      <c r="H176" s="158">
        <v>457.7</v>
      </c>
      <c r="I176" s="159"/>
      <c r="J176" s="160">
        <f>ROUND(I176*H176,2)</f>
        <v>0</v>
      </c>
      <c r="K176" s="156" t="s">
        <v>147</v>
      </c>
      <c r="L176" s="36"/>
      <c r="M176" s="161" t="s">
        <v>1</v>
      </c>
      <c r="N176" s="162" t="s">
        <v>43</v>
      </c>
      <c r="O176" s="72"/>
      <c r="P176" s="163">
        <f>O176*H176</f>
        <v>0</v>
      </c>
      <c r="Q176" s="163">
        <v>0</v>
      </c>
      <c r="R176" s="163">
        <f>Q176*H176</f>
        <v>0</v>
      </c>
      <c r="S176" s="163">
        <v>0</v>
      </c>
      <c r="T176" s="164">
        <f>S176*H176</f>
        <v>0</v>
      </c>
      <c r="AR176" s="165" t="s">
        <v>120</v>
      </c>
      <c r="AT176" s="165" t="s">
        <v>116</v>
      </c>
      <c r="AU176" s="165" t="s">
        <v>78</v>
      </c>
      <c r="AY176" s="17" t="s">
        <v>121</v>
      </c>
      <c r="BE176" s="166">
        <f>IF(N176="základní",J176,0)</f>
        <v>0</v>
      </c>
      <c r="BF176" s="166">
        <f>IF(N176="snížená",J176,0)</f>
        <v>0</v>
      </c>
      <c r="BG176" s="166">
        <f>IF(N176="zákl. přenesená",J176,0)</f>
        <v>0</v>
      </c>
      <c r="BH176" s="166">
        <f>IF(N176="sníž. přenesená",J176,0)</f>
        <v>0</v>
      </c>
      <c r="BI176" s="166">
        <f>IF(N176="nulová",J176,0)</f>
        <v>0</v>
      </c>
      <c r="BJ176" s="17" t="s">
        <v>85</v>
      </c>
      <c r="BK176" s="166">
        <f>ROUND(I176*H176,2)</f>
        <v>0</v>
      </c>
      <c r="BL176" s="17" t="s">
        <v>120</v>
      </c>
      <c r="BM176" s="165" t="s">
        <v>285</v>
      </c>
    </row>
    <row r="177" spans="2:65" s="1" customFormat="1" ht="16.5" customHeight="1">
      <c r="B177" s="153"/>
      <c r="C177" s="154" t="s">
        <v>286</v>
      </c>
      <c r="D177" s="154" t="s">
        <v>116</v>
      </c>
      <c r="E177" s="155" t="s">
        <v>287</v>
      </c>
      <c r="F177" s="156" t="s">
        <v>288</v>
      </c>
      <c r="G177" s="157" t="s">
        <v>146</v>
      </c>
      <c r="H177" s="158">
        <v>1453.83</v>
      </c>
      <c r="I177" s="159"/>
      <c r="J177" s="160">
        <f>ROUND(I177*H177,2)</f>
        <v>0</v>
      </c>
      <c r="K177" s="156" t="s">
        <v>147</v>
      </c>
      <c r="L177" s="36"/>
      <c r="M177" s="161" t="s">
        <v>1</v>
      </c>
      <c r="N177" s="162" t="s">
        <v>43</v>
      </c>
      <c r="O177" s="72"/>
      <c r="P177" s="163">
        <f>O177*H177</f>
        <v>0</v>
      </c>
      <c r="Q177" s="163">
        <v>0</v>
      </c>
      <c r="R177" s="163">
        <f>Q177*H177</f>
        <v>0</v>
      </c>
      <c r="S177" s="163">
        <v>0</v>
      </c>
      <c r="T177" s="164">
        <f>S177*H177</f>
        <v>0</v>
      </c>
      <c r="AR177" s="165" t="s">
        <v>120</v>
      </c>
      <c r="AT177" s="165" t="s">
        <v>116</v>
      </c>
      <c r="AU177" s="165" t="s">
        <v>78</v>
      </c>
      <c r="AY177" s="17" t="s">
        <v>121</v>
      </c>
      <c r="BE177" s="166">
        <f>IF(N177="základní",J177,0)</f>
        <v>0</v>
      </c>
      <c r="BF177" s="166">
        <f>IF(N177="snížená",J177,0)</f>
        <v>0</v>
      </c>
      <c r="BG177" s="166">
        <f>IF(N177="zákl. přenesená",J177,0)</f>
        <v>0</v>
      </c>
      <c r="BH177" s="166">
        <f>IF(N177="sníž. přenesená",J177,0)</f>
        <v>0</v>
      </c>
      <c r="BI177" s="166">
        <f>IF(N177="nulová",J177,0)</f>
        <v>0</v>
      </c>
      <c r="BJ177" s="17" t="s">
        <v>85</v>
      </c>
      <c r="BK177" s="166">
        <f>ROUND(I177*H177,2)</f>
        <v>0</v>
      </c>
      <c r="BL177" s="17" t="s">
        <v>120</v>
      </c>
      <c r="BM177" s="165" t="s">
        <v>289</v>
      </c>
    </row>
    <row r="178" spans="2:51" s="9" customFormat="1" ht="12">
      <c r="B178" s="167"/>
      <c r="D178" s="168" t="s">
        <v>149</v>
      </c>
      <c r="E178" s="169" t="s">
        <v>1</v>
      </c>
      <c r="F178" s="170" t="s">
        <v>290</v>
      </c>
      <c r="H178" s="171">
        <v>1244.3</v>
      </c>
      <c r="I178" s="172"/>
      <c r="L178" s="167"/>
      <c r="M178" s="173"/>
      <c r="N178" s="174"/>
      <c r="O178" s="174"/>
      <c r="P178" s="174"/>
      <c r="Q178" s="174"/>
      <c r="R178" s="174"/>
      <c r="S178" s="174"/>
      <c r="T178" s="175"/>
      <c r="AT178" s="169" t="s">
        <v>149</v>
      </c>
      <c r="AU178" s="169" t="s">
        <v>78</v>
      </c>
      <c r="AV178" s="9" t="s">
        <v>87</v>
      </c>
      <c r="AW178" s="9" t="s">
        <v>34</v>
      </c>
      <c r="AX178" s="9" t="s">
        <v>78</v>
      </c>
      <c r="AY178" s="169" t="s">
        <v>121</v>
      </c>
    </row>
    <row r="179" spans="2:51" s="9" customFormat="1" ht="12">
      <c r="B179" s="167"/>
      <c r="D179" s="168" t="s">
        <v>149</v>
      </c>
      <c r="E179" s="169" t="s">
        <v>1</v>
      </c>
      <c r="F179" s="170" t="s">
        <v>291</v>
      </c>
      <c r="H179" s="171">
        <v>104.65</v>
      </c>
      <c r="I179" s="172"/>
      <c r="L179" s="167"/>
      <c r="M179" s="173"/>
      <c r="N179" s="174"/>
      <c r="O179" s="174"/>
      <c r="P179" s="174"/>
      <c r="Q179" s="174"/>
      <c r="R179" s="174"/>
      <c r="S179" s="174"/>
      <c r="T179" s="175"/>
      <c r="AT179" s="169" t="s">
        <v>149</v>
      </c>
      <c r="AU179" s="169" t="s">
        <v>78</v>
      </c>
      <c r="AV179" s="9" t="s">
        <v>87</v>
      </c>
      <c r="AW179" s="9" t="s">
        <v>34</v>
      </c>
      <c r="AX179" s="9" t="s">
        <v>78</v>
      </c>
      <c r="AY179" s="169" t="s">
        <v>121</v>
      </c>
    </row>
    <row r="180" spans="2:51" s="9" customFormat="1" ht="12">
      <c r="B180" s="167"/>
      <c r="D180" s="168" t="s">
        <v>149</v>
      </c>
      <c r="E180" s="169" t="s">
        <v>1</v>
      </c>
      <c r="F180" s="170" t="s">
        <v>292</v>
      </c>
      <c r="H180" s="171">
        <v>89.24</v>
      </c>
      <c r="I180" s="172"/>
      <c r="L180" s="167"/>
      <c r="M180" s="173"/>
      <c r="N180" s="174"/>
      <c r="O180" s="174"/>
      <c r="P180" s="174"/>
      <c r="Q180" s="174"/>
      <c r="R180" s="174"/>
      <c r="S180" s="174"/>
      <c r="T180" s="175"/>
      <c r="AT180" s="169" t="s">
        <v>149</v>
      </c>
      <c r="AU180" s="169" t="s">
        <v>78</v>
      </c>
      <c r="AV180" s="9" t="s">
        <v>87</v>
      </c>
      <c r="AW180" s="9" t="s">
        <v>34</v>
      </c>
      <c r="AX180" s="9" t="s">
        <v>78</v>
      </c>
      <c r="AY180" s="169" t="s">
        <v>121</v>
      </c>
    </row>
    <row r="181" spans="2:51" s="9" customFormat="1" ht="12">
      <c r="B181" s="167"/>
      <c r="D181" s="168" t="s">
        <v>149</v>
      </c>
      <c r="E181" s="169" t="s">
        <v>1</v>
      </c>
      <c r="F181" s="170" t="s">
        <v>293</v>
      </c>
      <c r="H181" s="171">
        <v>15.64</v>
      </c>
      <c r="I181" s="172"/>
      <c r="L181" s="167"/>
      <c r="M181" s="173"/>
      <c r="N181" s="174"/>
      <c r="O181" s="174"/>
      <c r="P181" s="174"/>
      <c r="Q181" s="174"/>
      <c r="R181" s="174"/>
      <c r="S181" s="174"/>
      <c r="T181" s="175"/>
      <c r="AT181" s="169" t="s">
        <v>149</v>
      </c>
      <c r="AU181" s="169" t="s">
        <v>78</v>
      </c>
      <c r="AV181" s="9" t="s">
        <v>87</v>
      </c>
      <c r="AW181" s="9" t="s">
        <v>34</v>
      </c>
      <c r="AX181" s="9" t="s">
        <v>78</v>
      </c>
      <c r="AY181" s="169" t="s">
        <v>121</v>
      </c>
    </row>
    <row r="182" spans="2:51" s="10" customFormat="1" ht="12">
      <c r="B182" s="186"/>
      <c r="D182" s="168" t="s">
        <v>149</v>
      </c>
      <c r="E182" s="187" t="s">
        <v>1</v>
      </c>
      <c r="F182" s="188" t="s">
        <v>182</v>
      </c>
      <c r="H182" s="189">
        <v>1453.8300000000002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149</v>
      </c>
      <c r="AU182" s="187" t="s">
        <v>78</v>
      </c>
      <c r="AV182" s="10" t="s">
        <v>120</v>
      </c>
      <c r="AW182" s="10" t="s">
        <v>34</v>
      </c>
      <c r="AX182" s="10" t="s">
        <v>85</v>
      </c>
      <c r="AY182" s="187" t="s">
        <v>121</v>
      </c>
    </row>
    <row r="183" spans="2:65" s="1" customFormat="1" ht="16.5" customHeight="1">
      <c r="B183" s="153"/>
      <c r="C183" s="154" t="s">
        <v>294</v>
      </c>
      <c r="D183" s="154" t="s">
        <v>116</v>
      </c>
      <c r="E183" s="155" t="s">
        <v>295</v>
      </c>
      <c r="F183" s="156" t="s">
        <v>296</v>
      </c>
      <c r="G183" s="157" t="s">
        <v>173</v>
      </c>
      <c r="H183" s="158">
        <v>29.9</v>
      </c>
      <c r="I183" s="159"/>
      <c r="J183" s="160">
        <f>ROUND(I183*H183,2)</f>
        <v>0</v>
      </c>
      <c r="K183" s="156" t="s">
        <v>1</v>
      </c>
      <c r="L183" s="36"/>
      <c r="M183" s="161" t="s">
        <v>1</v>
      </c>
      <c r="N183" s="162" t="s">
        <v>43</v>
      </c>
      <c r="O183" s="72"/>
      <c r="P183" s="163">
        <f>O183*H183</f>
        <v>0</v>
      </c>
      <c r="Q183" s="163">
        <v>0.50574</v>
      </c>
      <c r="R183" s="163">
        <f>Q183*H183</f>
        <v>15.121626</v>
      </c>
      <c r="S183" s="163">
        <v>0</v>
      </c>
      <c r="T183" s="164">
        <f>S183*H183</f>
        <v>0</v>
      </c>
      <c r="AR183" s="165" t="s">
        <v>120</v>
      </c>
      <c r="AT183" s="165" t="s">
        <v>116</v>
      </c>
      <c r="AU183" s="165" t="s">
        <v>78</v>
      </c>
      <c r="AY183" s="17" t="s">
        <v>121</v>
      </c>
      <c r="BE183" s="166">
        <f>IF(N183="základní",J183,0)</f>
        <v>0</v>
      </c>
      <c r="BF183" s="166">
        <f>IF(N183="snížená",J183,0)</f>
        <v>0</v>
      </c>
      <c r="BG183" s="166">
        <f>IF(N183="zákl. přenesená",J183,0)</f>
        <v>0</v>
      </c>
      <c r="BH183" s="166">
        <f>IF(N183="sníž. přenesená",J183,0)</f>
        <v>0</v>
      </c>
      <c r="BI183" s="166">
        <f>IF(N183="nulová",J183,0)</f>
        <v>0</v>
      </c>
      <c r="BJ183" s="17" t="s">
        <v>85</v>
      </c>
      <c r="BK183" s="166">
        <f>ROUND(I183*H183,2)</f>
        <v>0</v>
      </c>
      <c r="BL183" s="17" t="s">
        <v>120</v>
      </c>
      <c r="BM183" s="165" t="s">
        <v>297</v>
      </c>
    </row>
    <row r="184" spans="2:65" s="1" customFormat="1" ht="16.5" customHeight="1">
      <c r="B184" s="153"/>
      <c r="C184" s="154" t="s">
        <v>298</v>
      </c>
      <c r="D184" s="154" t="s">
        <v>116</v>
      </c>
      <c r="E184" s="155" t="s">
        <v>299</v>
      </c>
      <c r="F184" s="156" t="s">
        <v>300</v>
      </c>
      <c r="G184" s="157" t="s">
        <v>173</v>
      </c>
      <c r="H184" s="158">
        <v>12.65</v>
      </c>
      <c r="I184" s="159"/>
      <c r="J184" s="160">
        <f>ROUND(I184*H184,2)</f>
        <v>0</v>
      </c>
      <c r="K184" s="156" t="s">
        <v>1</v>
      </c>
      <c r="L184" s="36"/>
      <c r="M184" s="161" t="s">
        <v>1</v>
      </c>
      <c r="N184" s="162" t="s">
        <v>43</v>
      </c>
      <c r="O184" s="72"/>
      <c r="P184" s="163">
        <f>O184*H184</f>
        <v>0</v>
      </c>
      <c r="Q184" s="163">
        <v>1.288</v>
      </c>
      <c r="R184" s="163">
        <f>Q184*H184</f>
        <v>16.293200000000002</v>
      </c>
      <c r="S184" s="163">
        <v>0</v>
      </c>
      <c r="T184" s="164">
        <f>S184*H184</f>
        <v>0</v>
      </c>
      <c r="AR184" s="165" t="s">
        <v>120</v>
      </c>
      <c r="AT184" s="165" t="s">
        <v>116</v>
      </c>
      <c r="AU184" s="165" t="s">
        <v>78</v>
      </c>
      <c r="AY184" s="17" t="s">
        <v>121</v>
      </c>
      <c r="BE184" s="166">
        <f>IF(N184="základní",J184,0)</f>
        <v>0</v>
      </c>
      <c r="BF184" s="166">
        <f>IF(N184="snížená",J184,0)</f>
        <v>0</v>
      </c>
      <c r="BG184" s="166">
        <f>IF(N184="zákl. přenesená",J184,0)</f>
        <v>0</v>
      </c>
      <c r="BH184" s="166">
        <f>IF(N184="sníž. přenesená",J184,0)</f>
        <v>0</v>
      </c>
      <c r="BI184" s="166">
        <f>IF(N184="nulová",J184,0)</f>
        <v>0</v>
      </c>
      <c r="BJ184" s="17" t="s">
        <v>85</v>
      </c>
      <c r="BK184" s="166">
        <f>ROUND(I184*H184,2)</f>
        <v>0</v>
      </c>
      <c r="BL184" s="17" t="s">
        <v>120</v>
      </c>
      <c r="BM184" s="165" t="s">
        <v>301</v>
      </c>
    </row>
    <row r="185" spans="2:65" s="1" customFormat="1" ht="24" customHeight="1">
      <c r="B185" s="153"/>
      <c r="C185" s="154" t="s">
        <v>302</v>
      </c>
      <c r="D185" s="154" t="s">
        <v>116</v>
      </c>
      <c r="E185" s="155" t="s">
        <v>303</v>
      </c>
      <c r="F185" s="156" t="s">
        <v>304</v>
      </c>
      <c r="G185" s="157" t="s">
        <v>173</v>
      </c>
      <c r="H185" s="158">
        <v>37</v>
      </c>
      <c r="I185" s="159"/>
      <c r="J185" s="160">
        <f>ROUND(I185*H185,2)</f>
        <v>0</v>
      </c>
      <c r="K185" s="156" t="s">
        <v>1</v>
      </c>
      <c r="L185" s="36"/>
      <c r="M185" s="161" t="s">
        <v>1</v>
      </c>
      <c r="N185" s="162" t="s">
        <v>43</v>
      </c>
      <c r="O185" s="72"/>
      <c r="P185" s="163">
        <f>O185*H185</f>
        <v>0</v>
      </c>
      <c r="Q185" s="163">
        <v>0.015</v>
      </c>
      <c r="R185" s="163">
        <f>Q185*H185</f>
        <v>0.5549999999999999</v>
      </c>
      <c r="S185" s="163">
        <v>0</v>
      </c>
      <c r="T185" s="164">
        <f>S185*H185</f>
        <v>0</v>
      </c>
      <c r="AR185" s="165" t="s">
        <v>120</v>
      </c>
      <c r="AT185" s="165" t="s">
        <v>116</v>
      </c>
      <c r="AU185" s="165" t="s">
        <v>78</v>
      </c>
      <c r="AY185" s="17" t="s">
        <v>121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7" t="s">
        <v>85</v>
      </c>
      <c r="BK185" s="166">
        <f>ROUND(I185*H185,2)</f>
        <v>0</v>
      </c>
      <c r="BL185" s="17" t="s">
        <v>120</v>
      </c>
      <c r="BM185" s="165" t="s">
        <v>305</v>
      </c>
    </row>
    <row r="186" spans="2:65" s="1" customFormat="1" ht="16.5" customHeight="1">
      <c r="B186" s="153"/>
      <c r="C186" s="154" t="s">
        <v>306</v>
      </c>
      <c r="D186" s="154" t="s">
        <v>116</v>
      </c>
      <c r="E186" s="155" t="s">
        <v>307</v>
      </c>
      <c r="F186" s="156" t="s">
        <v>308</v>
      </c>
      <c r="G186" s="157" t="s">
        <v>178</v>
      </c>
      <c r="H186" s="158">
        <v>0.675</v>
      </c>
      <c r="I186" s="159"/>
      <c r="J186" s="160">
        <f>ROUND(I186*H186,2)</f>
        <v>0</v>
      </c>
      <c r="K186" s="156" t="s">
        <v>147</v>
      </c>
      <c r="L186" s="36"/>
      <c r="M186" s="161" t="s">
        <v>1</v>
      </c>
      <c r="N186" s="162" t="s">
        <v>43</v>
      </c>
      <c r="O186" s="72"/>
      <c r="P186" s="163">
        <f>O186*H186</f>
        <v>0</v>
      </c>
      <c r="Q186" s="163">
        <v>0</v>
      </c>
      <c r="R186" s="163">
        <f>Q186*H186</f>
        <v>0</v>
      </c>
      <c r="S186" s="163">
        <v>0</v>
      </c>
      <c r="T186" s="164">
        <f>S186*H186</f>
        <v>0</v>
      </c>
      <c r="AR186" s="165" t="s">
        <v>120</v>
      </c>
      <c r="AT186" s="165" t="s">
        <v>116</v>
      </c>
      <c r="AU186" s="165" t="s">
        <v>78</v>
      </c>
      <c r="AY186" s="17" t="s">
        <v>121</v>
      </c>
      <c r="BE186" s="166">
        <f>IF(N186="základní",J186,0)</f>
        <v>0</v>
      </c>
      <c r="BF186" s="166">
        <f>IF(N186="snížená",J186,0)</f>
        <v>0</v>
      </c>
      <c r="BG186" s="166">
        <f>IF(N186="zákl. přenesená",J186,0)</f>
        <v>0</v>
      </c>
      <c r="BH186" s="166">
        <f>IF(N186="sníž. přenesená",J186,0)</f>
        <v>0</v>
      </c>
      <c r="BI186" s="166">
        <f>IF(N186="nulová",J186,0)</f>
        <v>0</v>
      </c>
      <c r="BJ186" s="17" t="s">
        <v>85</v>
      </c>
      <c r="BK186" s="166">
        <f>ROUND(I186*H186,2)</f>
        <v>0</v>
      </c>
      <c r="BL186" s="17" t="s">
        <v>120</v>
      </c>
      <c r="BM186" s="165" t="s">
        <v>309</v>
      </c>
    </row>
    <row r="187" spans="2:51" s="9" customFormat="1" ht="12">
      <c r="B187" s="167"/>
      <c r="D187" s="168" t="s">
        <v>149</v>
      </c>
      <c r="E187" s="169" t="s">
        <v>1</v>
      </c>
      <c r="F187" s="170" t="s">
        <v>310</v>
      </c>
      <c r="H187" s="171">
        <v>0.675</v>
      </c>
      <c r="I187" s="172"/>
      <c r="L187" s="167"/>
      <c r="M187" s="173"/>
      <c r="N187" s="174"/>
      <c r="O187" s="174"/>
      <c r="P187" s="174"/>
      <c r="Q187" s="174"/>
      <c r="R187" s="174"/>
      <c r="S187" s="174"/>
      <c r="T187" s="175"/>
      <c r="AT187" s="169" t="s">
        <v>149</v>
      </c>
      <c r="AU187" s="169" t="s">
        <v>78</v>
      </c>
      <c r="AV187" s="9" t="s">
        <v>87</v>
      </c>
      <c r="AW187" s="9" t="s">
        <v>34</v>
      </c>
      <c r="AX187" s="9" t="s">
        <v>85</v>
      </c>
      <c r="AY187" s="169" t="s">
        <v>121</v>
      </c>
    </row>
    <row r="188" spans="2:65" s="1" customFormat="1" ht="24" customHeight="1">
      <c r="B188" s="153"/>
      <c r="C188" s="154" t="s">
        <v>311</v>
      </c>
      <c r="D188" s="154" t="s">
        <v>116</v>
      </c>
      <c r="E188" s="155" t="s">
        <v>312</v>
      </c>
      <c r="F188" s="156" t="s">
        <v>313</v>
      </c>
      <c r="G188" s="157" t="s">
        <v>146</v>
      </c>
      <c r="H188" s="158">
        <v>104.65</v>
      </c>
      <c r="I188" s="159"/>
      <c r="J188" s="160">
        <f>ROUND(I188*H188,2)</f>
        <v>0</v>
      </c>
      <c r="K188" s="156" t="s">
        <v>1</v>
      </c>
      <c r="L188" s="36"/>
      <c r="M188" s="161" t="s">
        <v>1</v>
      </c>
      <c r="N188" s="162" t="s">
        <v>43</v>
      </c>
      <c r="O188" s="72"/>
      <c r="P188" s="163">
        <f>O188*H188</f>
        <v>0</v>
      </c>
      <c r="Q188" s="163">
        <v>0.20266</v>
      </c>
      <c r="R188" s="163">
        <f>Q188*H188</f>
        <v>21.208369</v>
      </c>
      <c r="S188" s="163">
        <v>0</v>
      </c>
      <c r="T188" s="164">
        <f>S188*H188</f>
        <v>0</v>
      </c>
      <c r="AR188" s="165" t="s">
        <v>120</v>
      </c>
      <c r="AT188" s="165" t="s">
        <v>116</v>
      </c>
      <c r="AU188" s="165" t="s">
        <v>78</v>
      </c>
      <c r="AY188" s="17" t="s">
        <v>121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7" t="s">
        <v>85</v>
      </c>
      <c r="BK188" s="166">
        <f>ROUND(I188*H188,2)</f>
        <v>0</v>
      </c>
      <c r="BL188" s="17" t="s">
        <v>120</v>
      </c>
      <c r="BM188" s="165" t="s">
        <v>314</v>
      </c>
    </row>
    <row r="189" spans="2:51" s="9" customFormat="1" ht="12">
      <c r="B189" s="167"/>
      <c r="D189" s="168" t="s">
        <v>149</v>
      </c>
      <c r="E189" s="169" t="s">
        <v>1</v>
      </c>
      <c r="F189" s="170" t="s">
        <v>291</v>
      </c>
      <c r="H189" s="171">
        <v>104.65</v>
      </c>
      <c r="I189" s="172"/>
      <c r="L189" s="167"/>
      <c r="M189" s="173"/>
      <c r="N189" s="174"/>
      <c r="O189" s="174"/>
      <c r="P189" s="174"/>
      <c r="Q189" s="174"/>
      <c r="R189" s="174"/>
      <c r="S189" s="174"/>
      <c r="T189" s="175"/>
      <c r="AT189" s="169" t="s">
        <v>149</v>
      </c>
      <c r="AU189" s="169" t="s">
        <v>78</v>
      </c>
      <c r="AV189" s="9" t="s">
        <v>87</v>
      </c>
      <c r="AW189" s="9" t="s">
        <v>34</v>
      </c>
      <c r="AX189" s="9" t="s">
        <v>85</v>
      </c>
      <c r="AY189" s="169" t="s">
        <v>121</v>
      </c>
    </row>
    <row r="190" spans="2:65" s="1" customFormat="1" ht="16.5" customHeight="1">
      <c r="B190" s="153"/>
      <c r="C190" s="154" t="s">
        <v>315</v>
      </c>
      <c r="D190" s="154" t="s">
        <v>116</v>
      </c>
      <c r="E190" s="155" t="s">
        <v>316</v>
      </c>
      <c r="F190" s="156" t="s">
        <v>317</v>
      </c>
      <c r="G190" s="157" t="s">
        <v>146</v>
      </c>
      <c r="H190" s="158">
        <v>48.875</v>
      </c>
      <c r="I190" s="159"/>
      <c r="J190" s="160">
        <f>ROUND(I190*H190,2)</f>
        <v>0</v>
      </c>
      <c r="K190" s="156" t="s">
        <v>147</v>
      </c>
      <c r="L190" s="36"/>
      <c r="M190" s="161" t="s">
        <v>1</v>
      </c>
      <c r="N190" s="162" t="s">
        <v>43</v>
      </c>
      <c r="O190" s="72"/>
      <c r="P190" s="163">
        <f>O190*H190</f>
        <v>0</v>
      </c>
      <c r="Q190" s="163">
        <v>0</v>
      </c>
      <c r="R190" s="163">
        <f>Q190*H190</f>
        <v>0</v>
      </c>
      <c r="S190" s="163">
        <v>0</v>
      </c>
      <c r="T190" s="164">
        <f>S190*H190</f>
        <v>0</v>
      </c>
      <c r="AR190" s="165" t="s">
        <v>120</v>
      </c>
      <c r="AT190" s="165" t="s">
        <v>116</v>
      </c>
      <c r="AU190" s="165" t="s">
        <v>78</v>
      </c>
      <c r="AY190" s="17" t="s">
        <v>121</v>
      </c>
      <c r="BE190" s="166">
        <f>IF(N190="základní",J190,0)</f>
        <v>0</v>
      </c>
      <c r="BF190" s="166">
        <f>IF(N190="snížená",J190,0)</f>
        <v>0</v>
      </c>
      <c r="BG190" s="166">
        <f>IF(N190="zákl. přenesená",J190,0)</f>
        <v>0</v>
      </c>
      <c r="BH190" s="166">
        <f>IF(N190="sníž. přenesená",J190,0)</f>
        <v>0</v>
      </c>
      <c r="BI190" s="166">
        <f>IF(N190="nulová",J190,0)</f>
        <v>0</v>
      </c>
      <c r="BJ190" s="17" t="s">
        <v>85</v>
      </c>
      <c r="BK190" s="166">
        <f>ROUND(I190*H190,2)</f>
        <v>0</v>
      </c>
      <c r="BL190" s="17" t="s">
        <v>120</v>
      </c>
      <c r="BM190" s="165" t="s">
        <v>318</v>
      </c>
    </row>
    <row r="191" spans="2:51" s="9" customFormat="1" ht="12">
      <c r="B191" s="167"/>
      <c r="D191" s="168" t="s">
        <v>149</v>
      </c>
      <c r="E191" s="169" t="s">
        <v>1</v>
      </c>
      <c r="F191" s="170" t="s">
        <v>319</v>
      </c>
      <c r="H191" s="171">
        <v>48.875</v>
      </c>
      <c r="I191" s="172"/>
      <c r="L191" s="167"/>
      <c r="M191" s="173"/>
      <c r="N191" s="174"/>
      <c r="O191" s="174"/>
      <c r="P191" s="174"/>
      <c r="Q191" s="174"/>
      <c r="R191" s="174"/>
      <c r="S191" s="174"/>
      <c r="T191" s="175"/>
      <c r="AT191" s="169" t="s">
        <v>149</v>
      </c>
      <c r="AU191" s="169" t="s">
        <v>78</v>
      </c>
      <c r="AV191" s="9" t="s">
        <v>87</v>
      </c>
      <c r="AW191" s="9" t="s">
        <v>34</v>
      </c>
      <c r="AX191" s="9" t="s">
        <v>85</v>
      </c>
      <c r="AY191" s="169" t="s">
        <v>121</v>
      </c>
    </row>
    <row r="192" spans="2:65" s="1" customFormat="1" ht="16.5" customHeight="1">
      <c r="B192" s="153"/>
      <c r="C192" s="154" t="s">
        <v>320</v>
      </c>
      <c r="D192" s="154" t="s">
        <v>116</v>
      </c>
      <c r="E192" s="155" t="s">
        <v>321</v>
      </c>
      <c r="F192" s="156" t="s">
        <v>322</v>
      </c>
      <c r="G192" s="157" t="s">
        <v>146</v>
      </c>
      <c r="H192" s="158">
        <v>2193.25</v>
      </c>
      <c r="I192" s="159"/>
      <c r="J192" s="160">
        <f>ROUND(I192*H192,2)</f>
        <v>0</v>
      </c>
      <c r="K192" s="156" t="s">
        <v>147</v>
      </c>
      <c r="L192" s="36"/>
      <c r="M192" s="161" t="s">
        <v>1</v>
      </c>
      <c r="N192" s="162" t="s">
        <v>43</v>
      </c>
      <c r="O192" s="72"/>
      <c r="P192" s="163">
        <f>O192*H192</f>
        <v>0</v>
      </c>
      <c r="Q192" s="163">
        <v>0</v>
      </c>
      <c r="R192" s="163">
        <f>Q192*H192</f>
        <v>0</v>
      </c>
      <c r="S192" s="163">
        <v>0</v>
      </c>
      <c r="T192" s="164">
        <f>S192*H192</f>
        <v>0</v>
      </c>
      <c r="AR192" s="165" t="s">
        <v>120</v>
      </c>
      <c r="AT192" s="165" t="s">
        <v>116</v>
      </c>
      <c r="AU192" s="165" t="s">
        <v>78</v>
      </c>
      <c r="AY192" s="17" t="s">
        <v>121</v>
      </c>
      <c r="BE192" s="166">
        <f>IF(N192="základní",J192,0)</f>
        <v>0</v>
      </c>
      <c r="BF192" s="166">
        <f>IF(N192="snížená",J192,0)</f>
        <v>0</v>
      </c>
      <c r="BG192" s="166">
        <f>IF(N192="zákl. přenesená",J192,0)</f>
        <v>0</v>
      </c>
      <c r="BH192" s="166">
        <f>IF(N192="sníž. přenesená",J192,0)</f>
        <v>0</v>
      </c>
      <c r="BI192" s="166">
        <f>IF(N192="nulová",J192,0)</f>
        <v>0</v>
      </c>
      <c r="BJ192" s="17" t="s">
        <v>85</v>
      </c>
      <c r="BK192" s="166">
        <f>ROUND(I192*H192,2)</f>
        <v>0</v>
      </c>
      <c r="BL192" s="17" t="s">
        <v>120</v>
      </c>
      <c r="BM192" s="165" t="s">
        <v>323</v>
      </c>
    </row>
    <row r="193" spans="2:51" s="9" customFormat="1" ht="12">
      <c r="B193" s="167"/>
      <c r="D193" s="168" t="s">
        <v>149</v>
      </c>
      <c r="E193" s="169" t="s">
        <v>1</v>
      </c>
      <c r="F193" s="170" t="s">
        <v>324</v>
      </c>
      <c r="H193" s="171">
        <v>2488.6</v>
      </c>
      <c r="I193" s="172"/>
      <c r="L193" s="167"/>
      <c r="M193" s="173"/>
      <c r="N193" s="174"/>
      <c r="O193" s="174"/>
      <c r="P193" s="174"/>
      <c r="Q193" s="174"/>
      <c r="R193" s="174"/>
      <c r="S193" s="174"/>
      <c r="T193" s="175"/>
      <c r="AT193" s="169" t="s">
        <v>149</v>
      </c>
      <c r="AU193" s="169" t="s">
        <v>78</v>
      </c>
      <c r="AV193" s="9" t="s">
        <v>87</v>
      </c>
      <c r="AW193" s="9" t="s">
        <v>34</v>
      </c>
      <c r="AX193" s="9" t="s">
        <v>78</v>
      </c>
      <c r="AY193" s="169" t="s">
        <v>121</v>
      </c>
    </row>
    <row r="194" spans="2:51" s="9" customFormat="1" ht="12">
      <c r="B194" s="167"/>
      <c r="D194" s="168" t="s">
        <v>149</v>
      </c>
      <c r="E194" s="169" t="s">
        <v>1</v>
      </c>
      <c r="F194" s="170" t="s">
        <v>325</v>
      </c>
      <c r="H194" s="171">
        <v>-400</v>
      </c>
      <c r="I194" s="172"/>
      <c r="L194" s="167"/>
      <c r="M194" s="173"/>
      <c r="N194" s="174"/>
      <c r="O194" s="174"/>
      <c r="P194" s="174"/>
      <c r="Q194" s="174"/>
      <c r="R194" s="174"/>
      <c r="S194" s="174"/>
      <c r="T194" s="175"/>
      <c r="AT194" s="169" t="s">
        <v>149</v>
      </c>
      <c r="AU194" s="169" t="s">
        <v>78</v>
      </c>
      <c r="AV194" s="9" t="s">
        <v>87</v>
      </c>
      <c r="AW194" s="9" t="s">
        <v>34</v>
      </c>
      <c r="AX194" s="9" t="s">
        <v>78</v>
      </c>
      <c r="AY194" s="169" t="s">
        <v>121</v>
      </c>
    </row>
    <row r="195" spans="2:51" s="9" customFormat="1" ht="12">
      <c r="B195" s="167"/>
      <c r="D195" s="168" t="s">
        <v>149</v>
      </c>
      <c r="E195" s="169" t="s">
        <v>1</v>
      </c>
      <c r="F195" s="170" t="s">
        <v>326</v>
      </c>
      <c r="H195" s="171">
        <v>104.65</v>
      </c>
      <c r="I195" s="172"/>
      <c r="L195" s="167"/>
      <c r="M195" s="173"/>
      <c r="N195" s="174"/>
      <c r="O195" s="174"/>
      <c r="P195" s="174"/>
      <c r="Q195" s="174"/>
      <c r="R195" s="174"/>
      <c r="S195" s="174"/>
      <c r="T195" s="175"/>
      <c r="AT195" s="169" t="s">
        <v>149</v>
      </c>
      <c r="AU195" s="169" t="s">
        <v>78</v>
      </c>
      <c r="AV195" s="9" t="s">
        <v>87</v>
      </c>
      <c r="AW195" s="9" t="s">
        <v>34</v>
      </c>
      <c r="AX195" s="9" t="s">
        <v>78</v>
      </c>
      <c r="AY195" s="169" t="s">
        <v>121</v>
      </c>
    </row>
    <row r="196" spans="2:51" s="10" customFormat="1" ht="12">
      <c r="B196" s="186"/>
      <c r="D196" s="168" t="s">
        <v>149</v>
      </c>
      <c r="E196" s="187" t="s">
        <v>1</v>
      </c>
      <c r="F196" s="188" t="s">
        <v>182</v>
      </c>
      <c r="H196" s="189">
        <v>2193.25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149</v>
      </c>
      <c r="AU196" s="187" t="s">
        <v>78</v>
      </c>
      <c r="AV196" s="10" t="s">
        <v>120</v>
      </c>
      <c r="AW196" s="10" t="s">
        <v>34</v>
      </c>
      <c r="AX196" s="10" t="s">
        <v>85</v>
      </c>
      <c r="AY196" s="187" t="s">
        <v>121</v>
      </c>
    </row>
    <row r="197" spans="2:65" s="1" customFormat="1" ht="24" customHeight="1">
      <c r="B197" s="153"/>
      <c r="C197" s="154" t="s">
        <v>327</v>
      </c>
      <c r="D197" s="154" t="s">
        <v>116</v>
      </c>
      <c r="E197" s="155" t="s">
        <v>328</v>
      </c>
      <c r="F197" s="156" t="s">
        <v>329</v>
      </c>
      <c r="G197" s="157" t="s">
        <v>146</v>
      </c>
      <c r="H197" s="158">
        <v>1244.3</v>
      </c>
      <c r="I197" s="159"/>
      <c r="J197" s="160">
        <f>ROUND(I197*H197,2)</f>
        <v>0</v>
      </c>
      <c r="K197" s="156" t="s">
        <v>147</v>
      </c>
      <c r="L197" s="36"/>
      <c r="M197" s="161" t="s">
        <v>1</v>
      </c>
      <c r="N197" s="162" t="s">
        <v>43</v>
      </c>
      <c r="O197" s="72"/>
      <c r="P197" s="163">
        <f>O197*H197</f>
        <v>0</v>
      </c>
      <c r="Q197" s="163">
        <v>0</v>
      </c>
      <c r="R197" s="163">
        <f>Q197*H197</f>
        <v>0</v>
      </c>
      <c r="S197" s="163">
        <v>0</v>
      </c>
      <c r="T197" s="164">
        <f>S197*H197</f>
        <v>0</v>
      </c>
      <c r="AR197" s="165" t="s">
        <v>120</v>
      </c>
      <c r="AT197" s="165" t="s">
        <v>116</v>
      </c>
      <c r="AU197" s="165" t="s">
        <v>78</v>
      </c>
      <c r="AY197" s="17" t="s">
        <v>121</v>
      </c>
      <c r="BE197" s="166">
        <f>IF(N197="základní",J197,0)</f>
        <v>0</v>
      </c>
      <c r="BF197" s="166">
        <f>IF(N197="snížená",J197,0)</f>
        <v>0</v>
      </c>
      <c r="BG197" s="166">
        <f>IF(N197="zákl. přenesená",J197,0)</f>
        <v>0</v>
      </c>
      <c r="BH197" s="166">
        <f>IF(N197="sníž. přenesená",J197,0)</f>
        <v>0</v>
      </c>
      <c r="BI197" s="166">
        <f>IF(N197="nulová",J197,0)</f>
        <v>0</v>
      </c>
      <c r="BJ197" s="17" t="s">
        <v>85</v>
      </c>
      <c r="BK197" s="166">
        <f>ROUND(I197*H197,2)</f>
        <v>0</v>
      </c>
      <c r="BL197" s="17" t="s">
        <v>120</v>
      </c>
      <c r="BM197" s="165" t="s">
        <v>330</v>
      </c>
    </row>
    <row r="198" spans="2:51" s="9" customFormat="1" ht="12">
      <c r="B198" s="167"/>
      <c r="D198" s="168" t="s">
        <v>149</v>
      </c>
      <c r="E198" s="169" t="s">
        <v>1</v>
      </c>
      <c r="F198" s="170" t="s">
        <v>290</v>
      </c>
      <c r="H198" s="171">
        <v>1244.3</v>
      </c>
      <c r="I198" s="172"/>
      <c r="L198" s="167"/>
      <c r="M198" s="173"/>
      <c r="N198" s="174"/>
      <c r="O198" s="174"/>
      <c r="P198" s="174"/>
      <c r="Q198" s="174"/>
      <c r="R198" s="174"/>
      <c r="S198" s="174"/>
      <c r="T198" s="175"/>
      <c r="AT198" s="169" t="s">
        <v>149</v>
      </c>
      <c r="AU198" s="169" t="s">
        <v>78</v>
      </c>
      <c r="AV198" s="9" t="s">
        <v>87</v>
      </c>
      <c r="AW198" s="9" t="s">
        <v>34</v>
      </c>
      <c r="AX198" s="9" t="s">
        <v>85</v>
      </c>
      <c r="AY198" s="169" t="s">
        <v>121</v>
      </c>
    </row>
    <row r="199" spans="2:65" s="1" customFormat="1" ht="24" customHeight="1">
      <c r="B199" s="153"/>
      <c r="C199" s="154" t="s">
        <v>331</v>
      </c>
      <c r="D199" s="154" t="s">
        <v>116</v>
      </c>
      <c r="E199" s="155" t="s">
        <v>332</v>
      </c>
      <c r="F199" s="156" t="s">
        <v>333</v>
      </c>
      <c r="G199" s="157" t="s">
        <v>146</v>
      </c>
      <c r="H199" s="158">
        <v>1244.3</v>
      </c>
      <c r="I199" s="159"/>
      <c r="J199" s="160">
        <f>ROUND(I199*H199,2)</f>
        <v>0</v>
      </c>
      <c r="K199" s="156" t="s">
        <v>147</v>
      </c>
      <c r="L199" s="36"/>
      <c r="M199" s="161" t="s">
        <v>1</v>
      </c>
      <c r="N199" s="162" t="s">
        <v>43</v>
      </c>
      <c r="O199" s="72"/>
      <c r="P199" s="163">
        <f>O199*H199</f>
        <v>0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AR199" s="165" t="s">
        <v>120</v>
      </c>
      <c r="AT199" s="165" t="s">
        <v>116</v>
      </c>
      <c r="AU199" s="165" t="s">
        <v>78</v>
      </c>
      <c r="AY199" s="17" t="s">
        <v>121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7" t="s">
        <v>85</v>
      </c>
      <c r="BK199" s="166">
        <f>ROUND(I199*H199,2)</f>
        <v>0</v>
      </c>
      <c r="BL199" s="17" t="s">
        <v>120</v>
      </c>
      <c r="BM199" s="165" t="s">
        <v>334</v>
      </c>
    </row>
    <row r="200" spans="2:51" s="9" customFormat="1" ht="12">
      <c r="B200" s="167"/>
      <c r="D200" s="168" t="s">
        <v>149</v>
      </c>
      <c r="E200" s="169" t="s">
        <v>1</v>
      </c>
      <c r="F200" s="170" t="s">
        <v>290</v>
      </c>
      <c r="H200" s="171">
        <v>1244.3</v>
      </c>
      <c r="I200" s="172"/>
      <c r="L200" s="167"/>
      <c r="M200" s="173"/>
      <c r="N200" s="174"/>
      <c r="O200" s="174"/>
      <c r="P200" s="174"/>
      <c r="Q200" s="174"/>
      <c r="R200" s="174"/>
      <c r="S200" s="174"/>
      <c r="T200" s="175"/>
      <c r="AT200" s="169" t="s">
        <v>149</v>
      </c>
      <c r="AU200" s="169" t="s">
        <v>78</v>
      </c>
      <c r="AV200" s="9" t="s">
        <v>87</v>
      </c>
      <c r="AW200" s="9" t="s">
        <v>34</v>
      </c>
      <c r="AX200" s="9" t="s">
        <v>85</v>
      </c>
      <c r="AY200" s="169" t="s">
        <v>121</v>
      </c>
    </row>
    <row r="201" spans="2:65" s="1" customFormat="1" ht="24" customHeight="1">
      <c r="B201" s="153"/>
      <c r="C201" s="154" t="s">
        <v>335</v>
      </c>
      <c r="D201" s="154" t="s">
        <v>116</v>
      </c>
      <c r="E201" s="155" t="s">
        <v>336</v>
      </c>
      <c r="F201" s="156" t="s">
        <v>337</v>
      </c>
      <c r="G201" s="157" t="s">
        <v>146</v>
      </c>
      <c r="H201" s="158">
        <v>1244.3</v>
      </c>
      <c r="I201" s="159"/>
      <c r="J201" s="160">
        <f>ROUND(I201*H201,2)</f>
        <v>0</v>
      </c>
      <c r="K201" s="156" t="s">
        <v>147</v>
      </c>
      <c r="L201" s="36"/>
      <c r="M201" s="161" t="s">
        <v>1</v>
      </c>
      <c r="N201" s="162" t="s">
        <v>43</v>
      </c>
      <c r="O201" s="72"/>
      <c r="P201" s="163">
        <f>O201*H201</f>
        <v>0</v>
      </c>
      <c r="Q201" s="163">
        <v>0</v>
      </c>
      <c r="R201" s="163">
        <f>Q201*H201</f>
        <v>0</v>
      </c>
      <c r="S201" s="163">
        <v>0</v>
      </c>
      <c r="T201" s="164">
        <f>S201*H201</f>
        <v>0</v>
      </c>
      <c r="AR201" s="165" t="s">
        <v>120</v>
      </c>
      <c r="AT201" s="165" t="s">
        <v>116</v>
      </c>
      <c r="AU201" s="165" t="s">
        <v>78</v>
      </c>
      <c r="AY201" s="17" t="s">
        <v>121</v>
      </c>
      <c r="BE201" s="166">
        <f>IF(N201="základní",J201,0)</f>
        <v>0</v>
      </c>
      <c r="BF201" s="166">
        <f>IF(N201="snížená",J201,0)</f>
        <v>0</v>
      </c>
      <c r="BG201" s="166">
        <f>IF(N201="zákl. přenesená",J201,0)</f>
        <v>0</v>
      </c>
      <c r="BH201" s="166">
        <f>IF(N201="sníž. přenesená",J201,0)</f>
        <v>0</v>
      </c>
      <c r="BI201" s="166">
        <f>IF(N201="nulová",J201,0)</f>
        <v>0</v>
      </c>
      <c r="BJ201" s="17" t="s">
        <v>85</v>
      </c>
      <c r="BK201" s="166">
        <f>ROUND(I201*H201,2)</f>
        <v>0</v>
      </c>
      <c r="BL201" s="17" t="s">
        <v>120</v>
      </c>
      <c r="BM201" s="165" t="s">
        <v>338</v>
      </c>
    </row>
    <row r="202" spans="2:51" s="9" customFormat="1" ht="12">
      <c r="B202" s="167"/>
      <c r="D202" s="168" t="s">
        <v>149</v>
      </c>
      <c r="E202" s="169" t="s">
        <v>1</v>
      </c>
      <c r="F202" s="170" t="s">
        <v>290</v>
      </c>
      <c r="H202" s="171">
        <v>1244.3</v>
      </c>
      <c r="I202" s="172"/>
      <c r="L202" s="167"/>
      <c r="M202" s="173"/>
      <c r="N202" s="174"/>
      <c r="O202" s="174"/>
      <c r="P202" s="174"/>
      <c r="Q202" s="174"/>
      <c r="R202" s="174"/>
      <c r="S202" s="174"/>
      <c r="T202" s="175"/>
      <c r="AT202" s="169" t="s">
        <v>149</v>
      </c>
      <c r="AU202" s="169" t="s">
        <v>78</v>
      </c>
      <c r="AV202" s="9" t="s">
        <v>87</v>
      </c>
      <c r="AW202" s="9" t="s">
        <v>34</v>
      </c>
      <c r="AX202" s="9" t="s">
        <v>85</v>
      </c>
      <c r="AY202" s="169" t="s">
        <v>121</v>
      </c>
    </row>
    <row r="203" spans="2:65" s="1" customFormat="1" ht="24" customHeight="1">
      <c r="B203" s="153"/>
      <c r="C203" s="154" t="s">
        <v>339</v>
      </c>
      <c r="D203" s="154" t="s">
        <v>116</v>
      </c>
      <c r="E203" s="155" t="s">
        <v>340</v>
      </c>
      <c r="F203" s="156" t="s">
        <v>341</v>
      </c>
      <c r="G203" s="157" t="s">
        <v>146</v>
      </c>
      <c r="H203" s="158">
        <v>1244.3</v>
      </c>
      <c r="I203" s="159"/>
      <c r="J203" s="160">
        <f>ROUND(I203*H203,2)</f>
        <v>0</v>
      </c>
      <c r="K203" s="156" t="s">
        <v>147</v>
      </c>
      <c r="L203" s="36"/>
      <c r="M203" s="161" t="s">
        <v>1</v>
      </c>
      <c r="N203" s="162" t="s">
        <v>43</v>
      </c>
      <c r="O203" s="72"/>
      <c r="P203" s="163">
        <f>O203*H203</f>
        <v>0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AR203" s="165" t="s">
        <v>120</v>
      </c>
      <c r="AT203" s="165" t="s">
        <v>116</v>
      </c>
      <c r="AU203" s="165" t="s">
        <v>78</v>
      </c>
      <c r="AY203" s="17" t="s">
        <v>121</v>
      </c>
      <c r="BE203" s="166">
        <f>IF(N203="základní",J203,0)</f>
        <v>0</v>
      </c>
      <c r="BF203" s="166">
        <f>IF(N203="snížená",J203,0)</f>
        <v>0</v>
      </c>
      <c r="BG203" s="166">
        <f>IF(N203="zákl. přenesená",J203,0)</f>
        <v>0</v>
      </c>
      <c r="BH203" s="166">
        <f>IF(N203="sníž. přenesená",J203,0)</f>
        <v>0</v>
      </c>
      <c r="BI203" s="166">
        <f>IF(N203="nulová",J203,0)</f>
        <v>0</v>
      </c>
      <c r="BJ203" s="17" t="s">
        <v>85</v>
      </c>
      <c r="BK203" s="166">
        <f>ROUND(I203*H203,2)</f>
        <v>0</v>
      </c>
      <c r="BL203" s="17" t="s">
        <v>120</v>
      </c>
      <c r="BM203" s="165" t="s">
        <v>342</v>
      </c>
    </row>
    <row r="204" spans="2:51" s="9" customFormat="1" ht="12">
      <c r="B204" s="167"/>
      <c r="D204" s="168" t="s">
        <v>149</v>
      </c>
      <c r="E204" s="169" t="s">
        <v>1</v>
      </c>
      <c r="F204" s="170" t="s">
        <v>290</v>
      </c>
      <c r="H204" s="171">
        <v>1244.3</v>
      </c>
      <c r="I204" s="172"/>
      <c r="L204" s="167"/>
      <c r="M204" s="173"/>
      <c r="N204" s="174"/>
      <c r="O204" s="174"/>
      <c r="P204" s="174"/>
      <c r="Q204" s="174"/>
      <c r="R204" s="174"/>
      <c r="S204" s="174"/>
      <c r="T204" s="175"/>
      <c r="AT204" s="169" t="s">
        <v>149</v>
      </c>
      <c r="AU204" s="169" t="s">
        <v>78</v>
      </c>
      <c r="AV204" s="9" t="s">
        <v>87</v>
      </c>
      <c r="AW204" s="9" t="s">
        <v>34</v>
      </c>
      <c r="AX204" s="9" t="s">
        <v>85</v>
      </c>
      <c r="AY204" s="169" t="s">
        <v>121</v>
      </c>
    </row>
    <row r="205" spans="2:65" s="1" customFormat="1" ht="24" customHeight="1">
      <c r="B205" s="153"/>
      <c r="C205" s="154" t="s">
        <v>343</v>
      </c>
      <c r="D205" s="154" t="s">
        <v>116</v>
      </c>
      <c r="E205" s="155" t="s">
        <v>344</v>
      </c>
      <c r="F205" s="156" t="s">
        <v>345</v>
      </c>
      <c r="G205" s="157" t="s">
        <v>146</v>
      </c>
      <c r="H205" s="158">
        <v>104.65</v>
      </c>
      <c r="I205" s="159"/>
      <c r="J205" s="160">
        <f>ROUND(I205*H205,2)</f>
        <v>0</v>
      </c>
      <c r="K205" s="156" t="s">
        <v>147</v>
      </c>
      <c r="L205" s="36"/>
      <c r="M205" s="161" t="s">
        <v>1</v>
      </c>
      <c r="N205" s="162" t="s">
        <v>43</v>
      </c>
      <c r="O205" s="72"/>
      <c r="P205" s="163">
        <f>O205*H205</f>
        <v>0</v>
      </c>
      <c r="Q205" s="163">
        <v>0.08425</v>
      </c>
      <c r="R205" s="163">
        <f>Q205*H205</f>
        <v>8.816762500000001</v>
      </c>
      <c r="S205" s="163">
        <v>0</v>
      </c>
      <c r="T205" s="164">
        <f>S205*H205</f>
        <v>0</v>
      </c>
      <c r="AR205" s="165" t="s">
        <v>120</v>
      </c>
      <c r="AT205" s="165" t="s">
        <v>116</v>
      </c>
      <c r="AU205" s="165" t="s">
        <v>78</v>
      </c>
      <c r="AY205" s="17" t="s">
        <v>121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7" t="s">
        <v>85</v>
      </c>
      <c r="BK205" s="166">
        <f>ROUND(I205*H205,2)</f>
        <v>0</v>
      </c>
      <c r="BL205" s="17" t="s">
        <v>120</v>
      </c>
      <c r="BM205" s="165" t="s">
        <v>346</v>
      </c>
    </row>
    <row r="206" spans="2:51" s="9" customFormat="1" ht="12">
      <c r="B206" s="167"/>
      <c r="D206" s="168" t="s">
        <v>149</v>
      </c>
      <c r="E206" s="169" t="s">
        <v>1</v>
      </c>
      <c r="F206" s="170" t="s">
        <v>291</v>
      </c>
      <c r="H206" s="171">
        <v>104.65</v>
      </c>
      <c r="I206" s="172"/>
      <c r="L206" s="167"/>
      <c r="M206" s="173"/>
      <c r="N206" s="174"/>
      <c r="O206" s="174"/>
      <c r="P206" s="174"/>
      <c r="Q206" s="174"/>
      <c r="R206" s="174"/>
      <c r="S206" s="174"/>
      <c r="T206" s="175"/>
      <c r="AT206" s="169" t="s">
        <v>149</v>
      </c>
      <c r="AU206" s="169" t="s">
        <v>78</v>
      </c>
      <c r="AV206" s="9" t="s">
        <v>87</v>
      </c>
      <c r="AW206" s="9" t="s">
        <v>34</v>
      </c>
      <c r="AX206" s="9" t="s">
        <v>85</v>
      </c>
      <c r="AY206" s="169" t="s">
        <v>121</v>
      </c>
    </row>
    <row r="207" spans="2:65" s="1" customFormat="1" ht="16.5" customHeight="1">
      <c r="B207" s="153"/>
      <c r="C207" s="176" t="s">
        <v>347</v>
      </c>
      <c r="D207" s="176" t="s">
        <v>160</v>
      </c>
      <c r="E207" s="177" t="s">
        <v>348</v>
      </c>
      <c r="F207" s="178" t="s">
        <v>349</v>
      </c>
      <c r="G207" s="179" t="s">
        <v>146</v>
      </c>
      <c r="H207" s="180">
        <v>99.498</v>
      </c>
      <c r="I207" s="181"/>
      <c r="J207" s="182">
        <f>ROUND(I207*H207,2)</f>
        <v>0</v>
      </c>
      <c r="K207" s="178" t="s">
        <v>1</v>
      </c>
      <c r="L207" s="183"/>
      <c r="M207" s="184" t="s">
        <v>1</v>
      </c>
      <c r="N207" s="185" t="s">
        <v>43</v>
      </c>
      <c r="O207" s="72"/>
      <c r="P207" s="163">
        <f>O207*H207</f>
        <v>0</v>
      </c>
      <c r="Q207" s="163">
        <v>0.113</v>
      </c>
      <c r="R207" s="163">
        <f>Q207*H207</f>
        <v>11.243274000000001</v>
      </c>
      <c r="S207" s="163">
        <v>0</v>
      </c>
      <c r="T207" s="164">
        <f>S207*H207</f>
        <v>0</v>
      </c>
      <c r="AR207" s="165" t="s">
        <v>164</v>
      </c>
      <c r="AT207" s="165" t="s">
        <v>160</v>
      </c>
      <c r="AU207" s="165" t="s">
        <v>78</v>
      </c>
      <c r="AY207" s="17" t="s">
        <v>121</v>
      </c>
      <c r="BE207" s="166">
        <f>IF(N207="základní",J207,0)</f>
        <v>0</v>
      </c>
      <c r="BF207" s="166">
        <f>IF(N207="snížená",J207,0)</f>
        <v>0</v>
      </c>
      <c r="BG207" s="166">
        <f>IF(N207="zákl. přenesená",J207,0)</f>
        <v>0</v>
      </c>
      <c r="BH207" s="166">
        <f>IF(N207="sníž. přenesená",J207,0)</f>
        <v>0</v>
      </c>
      <c r="BI207" s="166">
        <f>IF(N207="nulová",J207,0)</f>
        <v>0</v>
      </c>
      <c r="BJ207" s="17" t="s">
        <v>85</v>
      </c>
      <c r="BK207" s="166">
        <f>ROUND(I207*H207,2)</f>
        <v>0</v>
      </c>
      <c r="BL207" s="17" t="s">
        <v>120</v>
      </c>
      <c r="BM207" s="165" t="s">
        <v>350</v>
      </c>
    </row>
    <row r="208" spans="2:51" s="11" customFormat="1" ht="12">
      <c r="B208" s="194"/>
      <c r="D208" s="168" t="s">
        <v>149</v>
      </c>
      <c r="E208" s="195" t="s">
        <v>1</v>
      </c>
      <c r="F208" s="196" t="s">
        <v>351</v>
      </c>
      <c r="H208" s="195" t="s">
        <v>1</v>
      </c>
      <c r="I208" s="197"/>
      <c r="L208" s="194"/>
      <c r="M208" s="198"/>
      <c r="N208" s="199"/>
      <c r="O208" s="199"/>
      <c r="P208" s="199"/>
      <c r="Q208" s="199"/>
      <c r="R208" s="199"/>
      <c r="S208" s="199"/>
      <c r="T208" s="200"/>
      <c r="AT208" s="195" t="s">
        <v>149</v>
      </c>
      <c r="AU208" s="195" t="s">
        <v>78</v>
      </c>
      <c r="AV208" s="11" t="s">
        <v>85</v>
      </c>
      <c r="AW208" s="11" t="s">
        <v>34</v>
      </c>
      <c r="AX208" s="11" t="s">
        <v>78</v>
      </c>
      <c r="AY208" s="195" t="s">
        <v>121</v>
      </c>
    </row>
    <row r="209" spans="2:51" s="9" customFormat="1" ht="12">
      <c r="B209" s="167"/>
      <c r="D209" s="168" t="s">
        <v>149</v>
      </c>
      <c r="E209" s="169" t="s">
        <v>1</v>
      </c>
      <c r="F209" s="170" t="s">
        <v>352</v>
      </c>
      <c r="H209" s="171">
        <v>99.498</v>
      </c>
      <c r="I209" s="172"/>
      <c r="L209" s="167"/>
      <c r="M209" s="173"/>
      <c r="N209" s="174"/>
      <c r="O209" s="174"/>
      <c r="P209" s="174"/>
      <c r="Q209" s="174"/>
      <c r="R209" s="174"/>
      <c r="S209" s="174"/>
      <c r="T209" s="175"/>
      <c r="AT209" s="169" t="s">
        <v>149</v>
      </c>
      <c r="AU209" s="169" t="s">
        <v>78</v>
      </c>
      <c r="AV209" s="9" t="s">
        <v>87</v>
      </c>
      <c r="AW209" s="9" t="s">
        <v>34</v>
      </c>
      <c r="AX209" s="9" t="s">
        <v>85</v>
      </c>
      <c r="AY209" s="169" t="s">
        <v>121</v>
      </c>
    </row>
    <row r="210" spans="2:65" s="1" customFormat="1" ht="24" customHeight="1">
      <c r="B210" s="153"/>
      <c r="C210" s="176" t="s">
        <v>353</v>
      </c>
      <c r="D210" s="176" t="s">
        <v>160</v>
      </c>
      <c r="E210" s="177" t="s">
        <v>354</v>
      </c>
      <c r="F210" s="178" t="s">
        <v>355</v>
      </c>
      <c r="G210" s="179" t="s">
        <v>146</v>
      </c>
      <c r="H210" s="180">
        <v>8.292</v>
      </c>
      <c r="I210" s="181"/>
      <c r="J210" s="182">
        <f>ROUND(I210*H210,2)</f>
        <v>0</v>
      </c>
      <c r="K210" s="178" t="s">
        <v>147</v>
      </c>
      <c r="L210" s="183"/>
      <c r="M210" s="184" t="s">
        <v>1</v>
      </c>
      <c r="N210" s="185" t="s">
        <v>43</v>
      </c>
      <c r="O210" s="72"/>
      <c r="P210" s="163">
        <f>O210*H210</f>
        <v>0</v>
      </c>
      <c r="Q210" s="163">
        <v>0.131</v>
      </c>
      <c r="R210" s="163">
        <f>Q210*H210</f>
        <v>1.086252</v>
      </c>
      <c r="S210" s="163">
        <v>0</v>
      </c>
      <c r="T210" s="164">
        <f>S210*H210</f>
        <v>0</v>
      </c>
      <c r="AR210" s="165" t="s">
        <v>164</v>
      </c>
      <c r="AT210" s="165" t="s">
        <v>160</v>
      </c>
      <c r="AU210" s="165" t="s">
        <v>78</v>
      </c>
      <c r="AY210" s="17" t="s">
        <v>121</v>
      </c>
      <c r="BE210" s="166">
        <f>IF(N210="základní",J210,0)</f>
        <v>0</v>
      </c>
      <c r="BF210" s="166">
        <f>IF(N210="snížená",J210,0)</f>
        <v>0</v>
      </c>
      <c r="BG210" s="166">
        <f>IF(N210="zákl. přenesená",J210,0)</f>
        <v>0</v>
      </c>
      <c r="BH210" s="166">
        <f>IF(N210="sníž. přenesená",J210,0)</f>
        <v>0</v>
      </c>
      <c r="BI210" s="166">
        <f>IF(N210="nulová",J210,0)</f>
        <v>0</v>
      </c>
      <c r="BJ210" s="17" t="s">
        <v>85</v>
      </c>
      <c r="BK210" s="166">
        <f>ROUND(I210*H210,2)</f>
        <v>0</v>
      </c>
      <c r="BL210" s="17" t="s">
        <v>120</v>
      </c>
      <c r="BM210" s="165" t="s">
        <v>356</v>
      </c>
    </row>
    <row r="211" spans="2:51" s="9" customFormat="1" ht="12">
      <c r="B211" s="167"/>
      <c r="D211" s="168" t="s">
        <v>149</v>
      </c>
      <c r="E211" s="169" t="s">
        <v>1</v>
      </c>
      <c r="F211" s="170" t="s">
        <v>357</v>
      </c>
      <c r="H211" s="171">
        <v>8.292</v>
      </c>
      <c r="I211" s="172"/>
      <c r="L211" s="167"/>
      <c r="M211" s="173"/>
      <c r="N211" s="174"/>
      <c r="O211" s="174"/>
      <c r="P211" s="174"/>
      <c r="Q211" s="174"/>
      <c r="R211" s="174"/>
      <c r="S211" s="174"/>
      <c r="T211" s="175"/>
      <c r="AT211" s="169" t="s">
        <v>149</v>
      </c>
      <c r="AU211" s="169" t="s">
        <v>78</v>
      </c>
      <c r="AV211" s="9" t="s">
        <v>87</v>
      </c>
      <c r="AW211" s="9" t="s">
        <v>34</v>
      </c>
      <c r="AX211" s="9" t="s">
        <v>85</v>
      </c>
      <c r="AY211" s="169" t="s">
        <v>121</v>
      </c>
    </row>
    <row r="212" spans="2:65" s="1" customFormat="1" ht="24" customHeight="1">
      <c r="B212" s="153"/>
      <c r="C212" s="154" t="s">
        <v>358</v>
      </c>
      <c r="D212" s="154" t="s">
        <v>116</v>
      </c>
      <c r="E212" s="155" t="s">
        <v>359</v>
      </c>
      <c r="F212" s="156" t="s">
        <v>360</v>
      </c>
      <c r="G212" s="157" t="s">
        <v>361</v>
      </c>
      <c r="H212" s="158">
        <v>3</v>
      </c>
      <c r="I212" s="159"/>
      <c r="J212" s="160">
        <f>ROUND(I212*H212,2)</f>
        <v>0</v>
      </c>
      <c r="K212" s="156" t="s">
        <v>147</v>
      </c>
      <c r="L212" s="36"/>
      <c r="M212" s="161" t="s">
        <v>1</v>
      </c>
      <c r="N212" s="162" t="s">
        <v>43</v>
      </c>
      <c r="O212" s="72"/>
      <c r="P212" s="163">
        <f>O212*H212</f>
        <v>0</v>
      </c>
      <c r="Q212" s="163">
        <v>0.14494</v>
      </c>
      <c r="R212" s="163">
        <f>Q212*H212</f>
        <v>0.43482000000000004</v>
      </c>
      <c r="S212" s="163">
        <v>0</v>
      </c>
      <c r="T212" s="164">
        <f>S212*H212</f>
        <v>0</v>
      </c>
      <c r="AR212" s="165" t="s">
        <v>120</v>
      </c>
      <c r="AT212" s="165" t="s">
        <v>116</v>
      </c>
      <c r="AU212" s="165" t="s">
        <v>78</v>
      </c>
      <c r="AY212" s="17" t="s">
        <v>121</v>
      </c>
      <c r="BE212" s="166">
        <f>IF(N212="základní",J212,0)</f>
        <v>0</v>
      </c>
      <c r="BF212" s="166">
        <f>IF(N212="snížená",J212,0)</f>
        <v>0</v>
      </c>
      <c r="BG212" s="166">
        <f>IF(N212="zákl. přenesená",J212,0)</f>
        <v>0</v>
      </c>
      <c r="BH212" s="166">
        <f>IF(N212="sníž. přenesená",J212,0)</f>
        <v>0</v>
      </c>
      <c r="BI212" s="166">
        <f>IF(N212="nulová",J212,0)</f>
        <v>0</v>
      </c>
      <c r="BJ212" s="17" t="s">
        <v>85</v>
      </c>
      <c r="BK212" s="166">
        <f>ROUND(I212*H212,2)</f>
        <v>0</v>
      </c>
      <c r="BL212" s="17" t="s">
        <v>120</v>
      </c>
      <c r="BM212" s="165" t="s">
        <v>362</v>
      </c>
    </row>
    <row r="213" spans="2:65" s="1" customFormat="1" ht="24" customHeight="1">
      <c r="B213" s="153"/>
      <c r="C213" s="176" t="s">
        <v>363</v>
      </c>
      <c r="D213" s="176" t="s">
        <v>160</v>
      </c>
      <c r="E213" s="177" t="s">
        <v>364</v>
      </c>
      <c r="F213" s="178" t="s">
        <v>365</v>
      </c>
      <c r="G213" s="179" t="s">
        <v>361</v>
      </c>
      <c r="H213" s="180">
        <v>3</v>
      </c>
      <c r="I213" s="181"/>
      <c r="J213" s="182">
        <f>ROUND(I213*H213,2)</f>
        <v>0</v>
      </c>
      <c r="K213" s="178" t="s">
        <v>147</v>
      </c>
      <c r="L213" s="183"/>
      <c r="M213" s="184" t="s">
        <v>1</v>
      </c>
      <c r="N213" s="185" t="s">
        <v>43</v>
      </c>
      <c r="O213" s="72"/>
      <c r="P213" s="163">
        <f>O213*H213</f>
        <v>0</v>
      </c>
      <c r="Q213" s="163">
        <v>0.072</v>
      </c>
      <c r="R213" s="163">
        <f>Q213*H213</f>
        <v>0.21599999999999997</v>
      </c>
      <c r="S213" s="163">
        <v>0</v>
      </c>
      <c r="T213" s="164">
        <f>S213*H213</f>
        <v>0</v>
      </c>
      <c r="AR213" s="165" t="s">
        <v>164</v>
      </c>
      <c r="AT213" s="165" t="s">
        <v>160</v>
      </c>
      <c r="AU213" s="165" t="s">
        <v>78</v>
      </c>
      <c r="AY213" s="17" t="s">
        <v>121</v>
      </c>
      <c r="BE213" s="166">
        <f>IF(N213="základní",J213,0)</f>
        <v>0</v>
      </c>
      <c r="BF213" s="166">
        <f>IF(N213="snížená",J213,0)</f>
        <v>0</v>
      </c>
      <c r="BG213" s="166">
        <f>IF(N213="zákl. přenesená",J213,0)</f>
        <v>0</v>
      </c>
      <c r="BH213" s="166">
        <f>IF(N213="sníž. přenesená",J213,0)</f>
        <v>0</v>
      </c>
      <c r="BI213" s="166">
        <f>IF(N213="nulová",J213,0)</f>
        <v>0</v>
      </c>
      <c r="BJ213" s="17" t="s">
        <v>85</v>
      </c>
      <c r="BK213" s="166">
        <f>ROUND(I213*H213,2)</f>
        <v>0</v>
      </c>
      <c r="BL213" s="17" t="s">
        <v>120</v>
      </c>
      <c r="BM213" s="165" t="s">
        <v>366</v>
      </c>
    </row>
    <row r="214" spans="2:65" s="1" customFormat="1" ht="24" customHeight="1">
      <c r="B214" s="153"/>
      <c r="C214" s="176" t="s">
        <v>367</v>
      </c>
      <c r="D214" s="176" t="s">
        <v>160</v>
      </c>
      <c r="E214" s="177" t="s">
        <v>368</v>
      </c>
      <c r="F214" s="178" t="s">
        <v>369</v>
      </c>
      <c r="G214" s="179" t="s">
        <v>361</v>
      </c>
      <c r="H214" s="180">
        <v>3</v>
      </c>
      <c r="I214" s="181"/>
      <c r="J214" s="182">
        <f>ROUND(I214*H214,2)</f>
        <v>0</v>
      </c>
      <c r="K214" s="178" t="s">
        <v>147</v>
      </c>
      <c r="L214" s="183"/>
      <c r="M214" s="184" t="s">
        <v>1</v>
      </c>
      <c r="N214" s="185" t="s">
        <v>43</v>
      </c>
      <c r="O214" s="72"/>
      <c r="P214" s="163">
        <f>O214*H214</f>
        <v>0</v>
      </c>
      <c r="Q214" s="163">
        <v>0.027</v>
      </c>
      <c r="R214" s="163">
        <f>Q214*H214</f>
        <v>0.081</v>
      </c>
      <c r="S214" s="163">
        <v>0</v>
      </c>
      <c r="T214" s="164">
        <f>S214*H214</f>
        <v>0</v>
      </c>
      <c r="AR214" s="165" t="s">
        <v>164</v>
      </c>
      <c r="AT214" s="165" t="s">
        <v>160</v>
      </c>
      <c r="AU214" s="165" t="s">
        <v>78</v>
      </c>
      <c r="AY214" s="17" t="s">
        <v>121</v>
      </c>
      <c r="BE214" s="166">
        <f>IF(N214="základní",J214,0)</f>
        <v>0</v>
      </c>
      <c r="BF214" s="166">
        <f>IF(N214="snížená",J214,0)</f>
        <v>0</v>
      </c>
      <c r="BG214" s="166">
        <f>IF(N214="zákl. přenesená",J214,0)</f>
        <v>0</v>
      </c>
      <c r="BH214" s="166">
        <f>IF(N214="sníž. přenesená",J214,0)</f>
        <v>0</v>
      </c>
      <c r="BI214" s="166">
        <f>IF(N214="nulová",J214,0)</f>
        <v>0</v>
      </c>
      <c r="BJ214" s="17" t="s">
        <v>85</v>
      </c>
      <c r="BK214" s="166">
        <f>ROUND(I214*H214,2)</f>
        <v>0</v>
      </c>
      <c r="BL214" s="17" t="s">
        <v>120</v>
      </c>
      <c r="BM214" s="165" t="s">
        <v>370</v>
      </c>
    </row>
    <row r="215" spans="2:65" s="1" customFormat="1" ht="16.5" customHeight="1">
      <c r="B215" s="153"/>
      <c r="C215" s="176" t="s">
        <v>371</v>
      </c>
      <c r="D215" s="176" t="s">
        <v>160</v>
      </c>
      <c r="E215" s="177" t="s">
        <v>372</v>
      </c>
      <c r="F215" s="178" t="s">
        <v>373</v>
      </c>
      <c r="G215" s="179" t="s">
        <v>361</v>
      </c>
      <c r="H215" s="180">
        <v>3</v>
      </c>
      <c r="I215" s="181"/>
      <c r="J215" s="182">
        <f>ROUND(I215*H215,2)</f>
        <v>0</v>
      </c>
      <c r="K215" s="178" t="s">
        <v>147</v>
      </c>
      <c r="L215" s="183"/>
      <c r="M215" s="184" t="s">
        <v>1</v>
      </c>
      <c r="N215" s="185" t="s">
        <v>43</v>
      </c>
      <c r="O215" s="72"/>
      <c r="P215" s="163">
        <f>O215*H215</f>
        <v>0</v>
      </c>
      <c r="Q215" s="163">
        <v>0.111</v>
      </c>
      <c r="R215" s="163">
        <f>Q215*H215</f>
        <v>0.333</v>
      </c>
      <c r="S215" s="163">
        <v>0</v>
      </c>
      <c r="T215" s="164">
        <f>S215*H215</f>
        <v>0</v>
      </c>
      <c r="AR215" s="165" t="s">
        <v>164</v>
      </c>
      <c r="AT215" s="165" t="s">
        <v>160</v>
      </c>
      <c r="AU215" s="165" t="s">
        <v>78</v>
      </c>
      <c r="AY215" s="17" t="s">
        <v>121</v>
      </c>
      <c r="BE215" s="166">
        <f>IF(N215="základní",J215,0)</f>
        <v>0</v>
      </c>
      <c r="BF215" s="166">
        <f>IF(N215="snížená",J215,0)</f>
        <v>0</v>
      </c>
      <c r="BG215" s="166">
        <f>IF(N215="zákl. přenesená",J215,0)</f>
        <v>0</v>
      </c>
      <c r="BH215" s="166">
        <f>IF(N215="sníž. přenesená",J215,0)</f>
        <v>0</v>
      </c>
      <c r="BI215" s="166">
        <f>IF(N215="nulová",J215,0)</f>
        <v>0</v>
      </c>
      <c r="BJ215" s="17" t="s">
        <v>85</v>
      </c>
      <c r="BK215" s="166">
        <f>ROUND(I215*H215,2)</f>
        <v>0</v>
      </c>
      <c r="BL215" s="17" t="s">
        <v>120</v>
      </c>
      <c r="BM215" s="165" t="s">
        <v>374</v>
      </c>
    </row>
    <row r="216" spans="2:65" s="1" customFormat="1" ht="24" customHeight="1">
      <c r="B216" s="153"/>
      <c r="C216" s="176" t="s">
        <v>375</v>
      </c>
      <c r="D216" s="176" t="s">
        <v>160</v>
      </c>
      <c r="E216" s="177" t="s">
        <v>376</v>
      </c>
      <c r="F216" s="178" t="s">
        <v>377</v>
      </c>
      <c r="G216" s="179" t="s">
        <v>361</v>
      </c>
      <c r="H216" s="180">
        <v>3</v>
      </c>
      <c r="I216" s="181"/>
      <c r="J216" s="182">
        <f>ROUND(I216*H216,2)</f>
        <v>0</v>
      </c>
      <c r="K216" s="178" t="s">
        <v>1</v>
      </c>
      <c r="L216" s="183"/>
      <c r="M216" s="184" t="s">
        <v>1</v>
      </c>
      <c r="N216" s="185" t="s">
        <v>43</v>
      </c>
      <c r="O216" s="72"/>
      <c r="P216" s="163">
        <f>O216*H216</f>
        <v>0</v>
      </c>
      <c r="Q216" s="163">
        <v>0.08</v>
      </c>
      <c r="R216" s="163">
        <f>Q216*H216</f>
        <v>0.24</v>
      </c>
      <c r="S216" s="163">
        <v>0</v>
      </c>
      <c r="T216" s="164">
        <f>S216*H216</f>
        <v>0</v>
      </c>
      <c r="AR216" s="165" t="s">
        <v>164</v>
      </c>
      <c r="AT216" s="165" t="s">
        <v>160</v>
      </c>
      <c r="AU216" s="165" t="s">
        <v>78</v>
      </c>
      <c r="AY216" s="17" t="s">
        <v>121</v>
      </c>
      <c r="BE216" s="166">
        <f>IF(N216="základní",J216,0)</f>
        <v>0</v>
      </c>
      <c r="BF216" s="166">
        <f>IF(N216="snížená",J216,0)</f>
        <v>0</v>
      </c>
      <c r="BG216" s="166">
        <f>IF(N216="zákl. přenesená",J216,0)</f>
        <v>0</v>
      </c>
      <c r="BH216" s="166">
        <f>IF(N216="sníž. přenesená",J216,0)</f>
        <v>0</v>
      </c>
      <c r="BI216" s="166">
        <f>IF(N216="nulová",J216,0)</f>
        <v>0</v>
      </c>
      <c r="BJ216" s="17" t="s">
        <v>85</v>
      </c>
      <c r="BK216" s="166">
        <f>ROUND(I216*H216,2)</f>
        <v>0</v>
      </c>
      <c r="BL216" s="17" t="s">
        <v>120</v>
      </c>
      <c r="BM216" s="165" t="s">
        <v>378</v>
      </c>
    </row>
    <row r="217" spans="2:65" s="1" customFormat="1" ht="24" customHeight="1">
      <c r="B217" s="153"/>
      <c r="C217" s="176" t="s">
        <v>379</v>
      </c>
      <c r="D217" s="176" t="s">
        <v>160</v>
      </c>
      <c r="E217" s="177" t="s">
        <v>380</v>
      </c>
      <c r="F217" s="178" t="s">
        <v>381</v>
      </c>
      <c r="G217" s="179" t="s">
        <v>361</v>
      </c>
      <c r="H217" s="180">
        <v>6</v>
      </c>
      <c r="I217" s="181"/>
      <c r="J217" s="182">
        <f>ROUND(I217*H217,2)</f>
        <v>0</v>
      </c>
      <c r="K217" s="178" t="s">
        <v>147</v>
      </c>
      <c r="L217" s="183"/>
      <c r="M217" s="184" t="s">
        <v>1</v>
      </c>
      <c r="N217" s="185" t="s">
        <v>43</v>
      </c>
      <c r="O217" s="72"/>
      <c r="P217" s="163">
        <f>O217*H217</f>
        <v>0</v>
      </c>
      <c r="Q217" s="163">
        <v>0.057</v>
      </c>
      <c r="R217" s="163">
        <f>Q217*H217</f>
        <v>0.342</v>
      </c>
      <c r="S217" s="163">
        <v>0</v>
      </c>
      <c r="T217" s="164">
        <f>S217*H217</f>
        <v>0</v>
      </c>
      <c r="AR217" s="165" t="s">
        <v>164</v>
      </c>
      <c r="AT217" s="165" t="s">
        <v>160</v>
      </c>
      <c r="AU217" s="165" t="s">
        <v>78</v>
      </c>
      <c r="AY217" s="17" t="s">
        <v>121</v>
      </c>
      <c r="BE217" s="166">
        <f>IF(N217="základní",J217,0)</f>
        <v>0</v>
      </c>
      <c r="BF217" s="166">
        <f>IF(N217="snížená",J217,0)</f>
        <v>0</v>
      </c>
      <c r="BG217" s="166">
        <f>IF(N217="zákl. přenesená",J217,0)</f>
        <v>0</v>
      </c>
      <c r="BH217" s="166">
        <f>IF(N217="sníž. přenesená",J217,0)</f>
        <v>0</v>
      </c>
      <c r="BI217" s="166">
        <f>IF(N217="nulová",J217,0)</f>
        <v>0</v>
      </c>
      <c r="BJ217" s="17" t="s">
        <v>85</v>
      </c>
      <c r="BK217" s="166">
        <f>ROUND(I217*H217,2)</f>
        <v>0</v>
      </c>
      <c r="BL217" s="17" t="s">
        <v>120</v>
      </c>
      <c r="BM217" s="165" t="s">
        <v>382</v>
      </c>
    </row>
    <row r="218" spans="2:65" s="1" customFormat="1" ht="24" customHeight="1">
      <c r="B218" s="153"/>
      <c r="C218" s="154" t="s">
        <v>383</v>
      </c>
      <c r="D218" s="154" t="s">
        <v>116</v>
      </c>
      <c r="E218" s="155" t="s">
        <v>384</v>
      </c>
      <c r="F218" s="156" t="s">
        <v>385</v>
      </c>
      <c r="G218" s="157" t="s">
        <v>361</v>
      </c>
      <c r="H218" s="158">
        <v>3</v>
      </c>
      <c r="I218" s="159"/>
      <c r="J218" s="160">
        <f>ROUND(I218*H218,2)</f>
        <v>0</v>
      </c>
      <c r="K218" s="156" t="s">
        <v>147</v>
      </c>
      <c r="L218" s="36"/>
      <c r="M218" s="161" t="s">
        <v>1</v>
      </c>
      <c r="N218" s="162" t="s">
        <v>43</v>
      </c>
      <c r="O218" s="72"/>
      <c r="P218" s="163">
        <f>O218*H218</f>
        <v>0</v>
      </c>
      <c r="Q218" s="163">
        <v>0.21734</v>
      </c>
      <c r="R218" s="163">
        <f>Q218*H218</f>
        <v>0.65202</v>
      </c>
      <c r="S218" s="163">
        <v>0</v>
      </c>
      <c r="T218" s="164">
        <f>S218*H218</f>
        <v>0</v>
      </c>
      <c r="AR218" s="165" t="s">
        <v>120</v>
      </c>
      <c r="AT218" s="165" t="s">
        <v>116</v>
      </c>
      <c r="AU218" s="165" t="s">
        <v>78</v>
      </c>
      <c r="AY218" s="17" t="s">
        <v>121</v>
      </c>
      <c r="BE218" s="166">
        <f>IF(N218="základní",J218,0)</f>
        <v>0</v>
      </c>
      <c r="BF218" s="166">
        <f>IF(N218="snížená",J218,0)</f>
        <v>0</v>
      </c>
      <c r="BG218" s="166">
        <f>IF(N218="zákl. přenesená",J218,0)</f>
        <v>0</v>
      </c>
      <c r="BH218" s="166">
        <f>IF(N218="sníž. přenesená",J218,0)</f>
        <v>0</v>
      </c>
      <c r="BI218" s="166">
        <f>IF(N218="nulová",J218,0)</f>
        <v>0</v>
      </c>
      <c r="BJ218" s="17" t="s">
        <v>85</v>
      </c>
      <c r="BK218" s="166">
        <f>ROUND(I218*H218,2)</f>
        <v>0</v>
      </c>
      <c r="BL218" s="17" t="s">
        <v>120</v>
      </c>
      <c r="BM218" s="165" t="s">
        <v>386</v>
      </c>
    </row>
    <row r="219" spans="2:65" s="1" customFormat="1" ht="16.5" customHeight="1">
      <c r="B219" s="153"/>
      <c r="C219" s="176" t="s">
        <v>387</v>
      </c>
      <c r="D219" s="176" t="s">
        <v>160</v>
      </c>
      <c r="E219" s="177" t="s">
        <v>388</v>
      </c>
      <c r="F219" s="178" t="s">
        <v>389</v>
      </c>
      <c r="G219" s="179" t="s">
        <v>361</v>
      </c>
      <c r="H219" s="180">
        <v>3</v>
      </c>
      <c r="I219" s="181"/>
      <c r="J219" s="182">
        <f>ROUND(I219*H219,2)</f>
        <v>0</v>
      </c>
      <c r="K219" s="178" t="s">
        <v>147</v>
      </c>
      <c r="L219" s="183"/>
      <c r="M219" s="184" t="s">
        <v>1</v>
      </c>
      <c r="N219" s="185" t="s">
        <v>43</v>
      </c>
      <c r="O219" s="72"/>
      <c r="P219" s="163">
        <f>O219*H219</f>
        <v>0</v>
      </c>
      <c r="Q219" s="163">
        <v>0.0386</v>
      </c>
      <c r="R219" s="163">
        <f>Q219*H219</f>
        <v>0.11580000000000001</v>
      </c>
      <c r="S219" s="163">
        <v>0</v>
      </c>
      <c r="T219" s="164">
        <f>S219*H219</f>
        <v>0</v>
      </c>
      <c r="AR219" s="165" t="s">
        <v>164</v>
      </c>
      <c r="AT219" s="165" t="s">
        <v>160</v>
      </c>
      <c r="AU219" s="165" t="s">
        <v>78</v>
      </c>
      <c r="AY219" s="17" t="s">
        <v>121</v>
      </c>
      <c r="BE219" s="166">
        <f>IF(N219="základní",J219,0)</f>
        <v>0</v>
      </c>
      <c r="BF219" s="166">
        <f>IF(N219="snížená",J219,0)</f>
        <v>0</v>
      </c>
      <c r="BG219" s="166">
        <f>IF(N219="zákl. přenesená",J219,0)</f>
        <v>0</v>
      </c>
      <c r="BH219" s="166">
        <f>IF(N219="sníž. přenesená",J219,0)</f>
        <v>0</v>
      </c>
      <c r="BI219" s="166">
        <f>IF(N219="nulová",J219,0)</f>
        <v>0</v>
      </c>
      <c r="BJ219" s="17" t="s">
        <v>85</v>
      </c>
      <c r="BK219" s="166">
        <f>ROUND(I219*H219,2)</f>
        <v>0</v>
      </c>
      <c r="BL219" s="17" t="s">
        <v>120</v>
      </c>
      <c r="BM219" s="165" t="s">
        <v>390</v>
      </c>
    </row>
    <row r="220" spans="2:65" s="1" customFormat="1" ht="24" customHeight="1">
      <c r="B220" s="153"/>
      <c r="C220" s="154" t="s">
        <v>391</v>
      </c>
      <c r="D220" s="154" t="s">
        <v>116</v>
      </c>
      <c r="E220" s="155" t="s">
        <v>392</v>
      </c>
      <c r="F220" s="156" t="s">
        <v>393</v>
      </c>
      <c r="G220" s="157" t="s">
        <v>361</v>
      </c>
      <c r="H220" s="158">
        <v>3</v>
      </c>
      <c r="I220" s="159"/>
      <c r="J220" s="160">
        <f>ROUND(I220*H220,2)</f>
        <v>0</v>
      </c>
      <c r="K220" s="156" t="s">
        <v>147</v>
      </c>
      <c r="L220" s="36"/>
      <c r="M220" s="161" t="s">
        <v>1</v>
      </c>
      <c r="N220" s="162" t="s">
        <v>43</v>
      </c>
      <c r="O220" s="72"/>
      <c r="P220" s="163">
        <f>O220*H220</f>
        <v>0</v>
      </c>
      <c r="Q220" s="163">
        <v>0.0007</v>
      </c>
      <c r="R220" s="163">
        <f>Q220*H220</f>
        <v>0.0021</v>
      </c>
      <c r="S220" s="163">
        <v>0</v>
      </c>
      <c r="T220" s="164">
        <f>S220*H220</f>
        <v>0</v>
      </c>
      <c r="AR220" s="165" t="s">
        <v>120</v>
      </c>
      <c r="AT220" s="165" t="s">
        <v>116</v>
      </c>
      <c r="AU220" s="165" t="s">
        <v>78</v>
      </c>
      <c r="AY220" s="17" t="s">
        <v>121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7" t="s">
        <v>85</v>
      </c>
      <c r="BK220" s="166">
        <f>ROUND(I220*H220,2)</f>
        <v>0</v>
      </c>
      <c r="BL220" s="17" t="s">
        <v>120</v>
      </c>
      <c r="BM220" s="165" t="s">
        <v>394</v>
      </c>
    </row>
    <row r="221" spans="2:65" s="1" customFormat="1" ht="16.5" customHeight="1">
      <c r="B221" s="153"/>
      <c r="C221" s="176" t="s">
        <v>395</v>
      </c>
      <c r="D221" s="176" t="s">
        <v>160</v>
      </c>
      <c r="E221" s="177" t="s">
        <v>396</v>
      </c>
      <c r="F221" s="178" t="s">
        <v>397</v>
      </c>
      <c r="G221" s="179" t="s">
        <v>361</v>
      </c>
      <c r="H221" s="180">
        <v>3</v>
      </c>
      <c r="I221" s="181"/>
      <c r="J221" s="182">
        <f>ROUND(I221*H221,2)</f>
        <v>0</v>
      </c>
      <c r="K221" s="178" t="s">
        <v>1</v>
      </c>
      <c r="L221" s="183"/>
      <c r="M221" s="184" t="s">
        <v>1</v>
      </c>
      <c r="N221" s="185" t="s">
        <v>43</v>
      </c>
      <c r="O221" s="72"/>
      <c r="P221" s="163">
        <f>O221*H221</f>
        <v>0</v>
      </c>
      <c r="Q221" s="163">
        <v>0.004</v>
      </c>
      <c r="R221" s="163">
        <f>Q221*H221</f>
        <v>0.012</v>
      </c>
      <c r="S221" s="163">
        <v>0</v>
      </c>
      <c r="T221" s="164">
        <f>S221*H221</f>
        <v>0</v>
      </c>
      <c r="AR221" s="165" t="s">
        <v>164</v>
      </c>
      <c r="AT221" s="165" t="s">
        <v>160</v>
      </c>
      <c r="AU221" s="165" t="s">
        <v>78</v>
      </c>
      <c r="AY221" s="17" t="s">
        <v>121</v>
      </c>
      <c r="BE221" s="166">
        <f>IF(N221="základní",J221,0)</f>
        <v>0</v>
      </c>
      <c r="BF221" s="166">
        <f>IF(N221="snížená",J221,0)</f>
        <v>0</v>
      </c>
      <c r="BG221" s="166">
        <f>IF(N221="zákl. přenesená",J221,0)</f>
        <v>0</v>
      </c>
      <c r="BH221" s="166">
        <f>IF(N221="sníž. přenesená",J221,0)</f>
        <v>0</v>
      </c>
      <c r="BI221" s="166">
        <f>IF(N221="nulová",J221,0)</f>
        <v>0</v>
      </c>
      <c r="BJ221" s="17" t="s">
        <v>85</v>
      </c>
      <c r="BK221" s="166">
        <f>ROUND(I221*H221,2)</f>
        <v>0</v>
      </c>
      <c r="BL221" s="17" t="s">
        <v>120</v>
      </c>
      <c r="BM221" s="165" t="s">
        <v>398</v>
      </c>
    </row>
    <row r="222" spans="2:65" s="1" customFormat="1" ht="24" customHeight="1">
      <c r="B222" s="153"/>
      <c r="C222" s="154" t="s">
        <v>399</v>
      </c>
      <c r="D222" s="154" t="s">
        <v>116</v>
      </c>
      <c r="E222" s="155" t="s">
        <v>400</v>
      </c>
      <c r="F222" s="156" t="s">
        <v>401</v>
      </c>
      <c r="G222" s="157" t="s">
        <v>361</v>
      </c>
      <c r="H222" s="158">
        <v>3</v>
      </c>
      <c r="I222" s="159"/>
      <c r="J222" s="160">
        <f>ROUND(I222*H222,2)</f>
        <v>0</v>
      </c>
      <c r="K222" s="156" t="s">
        <v>147</v>
      </c>
      <c r="L222" s="36"/>
      <c r="M222" s="161" t="s">
        <v>1</v>
      </c>
      <c r="N222" s="162" t="s">
        <v>43</v>
      </c>
      <c r="O222" s="72"/>
      <c r="P222" s="163">
        <f>O222*H222</f>
        <v>0</v>
      </c>
      <c r="Q222" s="163">
        <v>0.11241</v>
      </c>
      <c r="R222" s="163">
        <f>Q222*H222</f>
        <v>0.33723</v>
      </c>
      <c r="S222" s="163">
        <v>0</v>
      </c>
      <c r="T222" s="164">
        <f>S222*H222</f>
        <v>0</v>
      </c>
      <c r="AR222" s="165" t="s">
        <v>120</v>
      </c>
      <c r="AT222" s="165" t="s">
        <v>116</v>
      </c>
      <c r="AU222" s="165" t="s">
        <v>78</v>
      </c>
      <c r="AY222" s="17" t="s">
        <v>121</v>
      </c>
      <c r="BE222" s="166">
        <f>IF(N222="základní",J222,0)</f>
        <v>0</v>
      </c>
      <c r="BF222" s="166">
        <f>IF(N222="snížená",J222,0)</f>
        <v>0</v>
      </c>
      <c r="BG222" s="166">
        <f>IF(N222="zákl. přenesená",J222,0)</f>
        <v>0</v>
      </c>
      <c r="BH222" s="166">
        <f>IF(N222="sníž. přenesená",J222,0)</f>
        <v>0</v>
      </c>
      <c r="BI222" s="166">
        <f>IF(N222="nulová",J222,0)</f>
        <v>0</v>
      </c>
      <c r="BJ222" s="17" t="s">
        <v>85</v>
      </c>
      <c r="BK222" s="166">
        <f>ROUND(I222*H222,2)</f>
        <v>0</v>
      </c>
      <c r="BL222" s="17" t="s">
        <v>120</v>
      </c>
      <c r="BM222" s="165" t="s">
        <v>402</v>
      </c>
    </row>
    <row r="223" spans="2:65" s="1" customFormat="1" ht="16.5" customHeight="1">
      <c r="B223" s="153"/>
      <c r="C223" s="176" t="s">
        <v>403</v>
      </c>
      <c r="D223" s="176" t="s">
        <v>160</v>
      </c>
      <c r="E223" s="177" t="s">
        <v>404</v>
      </c>
      <c r="F223" s="178" t="s">
        <v>405</v>
      </c>
      <c r="G223" s="179" t="s">
        <v>361</v>
      </c>
      <c r="H223" s="180">
        <v>3</v>
      </c>
      <c r="I223" s="181"/>
      <c r="J223" s="182">
        <f>ROUND(I223*H223,2)</f>
        <v>0</v>
      </c>
      <c r="K223" s="178" t="s">
        <v>147</v>
      </c>
      <c r="L223" s="183"/>
      <c r="M223" s="184" t="s">
        <v>1</v>
      </c>
      <c r="N223" s="185" t="s">
        <v>43</v>
      </c>
      <c r="O223" s="72"/>
      <c r="P223" s="163">
        <f>O223*H223</f>
        <v>0</v>
      </c>
      <c r="Q223" s="163">
        <v>0.0061</v>
      </c>
      <c r="R223" s="163">
        <f>Q223*H223</f>
        <v>0.0183</v>
      </c>
      <c r="S223" s="163">
        <v>0</v>
      </c>
      <c r="T223" s="164">
        <f>S223*H223</f>
        <v>0</v>
      </c>
      <c r="AR223" s="165" t="s">
        <v>164</v>
      </c>
      <c r="AT223" s="165" t="s">
        <v>160</v>
      </c>
      <c r="AU223" s="165" t="s">
        <v>78</v>
      </c>
      <c r="AY223" s="17" t="s">
        <v>121</v>
      </c>
      <c r="BE223" s="166">
        <f>IF(N223="základní",J223,0)</f>
        <v>0</v>
      </c>
      <c r="BF223" s="166">
        <f>IF(N223="snížená",J223,0)</f>
        <v>0</v>
      </c>
      <c r="BG223" s="166">
        <f>IF(N223="zákl. přenesená",J223,0)</f>
        <v>0</v>
      </c>
      <c r="BH223" s="166">
        <f>IF(N223="sníž. přenesená",J223,0)</f>
        <v>0</v>
      </c>
      <c r="BI223" s="166">
        <f>IF(N223="nulová",J223,0)</f>
        <v>0</v>
      </c>
      <c r="BJ223" s="17" t="s">
        <v>85</v>
      </c>
      <c r="BK223" s="166">
        <f>ROUND(I223*H223,2)</f>
        <v>0</v>
      </c>
      <c r="BL223" s="17" t="s">
        <v>120</v>
      </c>
      <c r="BM223" s="165" t="s">
        <v>406</v>
      </c>
    </row>
    <row r="224" spans="2:65" s="1" customFormat="1" ht="16.5" customHeight="1">
      <c r="B224" s="153"/>
      <c r="C224" s="176" t="s">
        <v>407</v>
      </c>
      <c r="D224" s="176" t="s">
        <v>160</v>
      </c>
      <c r="E224" s="177" t="s">
        <v>408</v>
      </c>
      <c r="F224" s="178" t="s">
        <v>409</v>
      </c>
      <c r="G224" s="179" t="s">
        <v>361</v>
      </c>
      <c r="H224" s="180">
        <v>3</v>
      </c>
      <c r="I224" s="181"/>
      <c r="J224" s="182">
        <f>ROUND(I224*H224,2)</f>
        <v>0</v>
      </c>
      <c r="K224" s="178" t="s">
        <v>147</v>
      </c>
      <c r="L224" s="183"/>
      <c r="M224" s="184" t="s">
        <v>1</v>
      </c>
      <c r="N224" s="185" t="s">
        <v>43</v>
      </c>
      <c r="O224" s="72"/>
      <c r="P224" s="163">
        <f>O224*H224</f>
        <v>0</v>
      </c>
      <c r="Q224" s="163">
        <v>0.003</v>
      </c>
      <c r="R224" s="163">
        <f>Q224*H224</f>
        <v>0.009000000000000001</v>
      </c>
      <c r="S224" s="163">
        <v>0</v>
      </c>
      <c r="T224" s="164">
        <f>S224*H224</f>
        <v>0</v>
      </c>
      <c r="AR224" s="165" t="s">
        <v>164</v>
      </c>
      <c r="AT224" s="165" t="s">
        <v>160</v>
      </c>
      <c r="AU224" s="165" t="s">
        <v>78</v>
      </c>
      <c r="AY224" s="17" t="s">
        <v>121</v>
      </c>
      <c r="BE224" s="166">
        <f>IF(N224="základní",J224,0)</f>
        <v>0</v>
      </c>
      <c r="BF224" s="166">
        <f>IF(N224="snížená",J224,0)</f>
        <v>0</v>
      </c>
      <c r="BG224" s="166">
        <f>IF(N224="zákl. přenesená",J224,0)</f>
        <v>0</v>
      </c>
      <c r="BH224" s="166">
        <f>IF(N224="sníž. přenesená",J224,0)</f>
        <v>0</v>
      </c>
      <c r="BI224" s="166">
        <f>IF(N224="nulová",J224,0)</f>
        <v>0</v>
      </c>
      <c r="BJ224" s="17" t="s">
        <v>85</v>
      </c>
      <c r="BK224" s="166">
        <f>ROUND(I224*H224,2)</f>
        <v>0</v>
      </c>
      <c r="BL224" s="17" t="s">
        <v>120</v>
      </c>
      <c r="BM224" s="165" t="s">
        <v>410</v>
      </c>
    </row>
    <row r="225" spans="2:65" s="1" customFormat="1" ht="16.5" customHeight="1">
      <c r="B225" s="153"/>
      <c r="C225" s="176" t="s">
        <v>411</v>
      </c>
      <c r="D225" s="176" t="s">
        <v>160</v>
      </c>
      <c r="E225" s="177" t="s">
        <v>412</v>
      </c>
      <c r="F225" s="178" t="s">
        <v>413</v>
      </c>
      <c r="G225" s="179" t="s">
        <v>361</v>
      </c>
      <c r="H225" s="180">
        <v>3</v>
      </c>
      <c r="I225" s="181"/>
      <c r="J225" s="182">
        <f>ROUND(I225*H225,2)</f>
        <v>0</v>
      </c>
      <c r="K225" s="178" t="s">
        <v>147</v>
      </c>
      <c r="L225" s="183"/>
      <c r="M225" s="184" t="s">
        <v>1</v>
      </c>
      <c r="N225" s="185" t="s">
        <v>43</v>
      </c>
      <c r="O225" s="72"/>
      <c r="P225" s="163">
        <f>O225*H225</f>
        <v>0</v>
      </c>
      <c r="Q225" s="163">
        <v>0.0001</v>
      </c>
      <c r="R225" s="163">
        <f>Q225*H225</f>
        <v>0.00030000000000000003</v>
      </c>
      <c r="S225" s="163">
        <v>0</v>
      </c>
      <c r="T225" s="164">
        <f>S225*H225</f>
        <v>0</v>
      </c>
      <c r="AR225" s="165" t="s">
        <v>164</v>
      </c>
      <c r="AT225" s="165" t="s">
        <v>160</v>
      </c>
      <c r="AU225" s="165" t="s">
        <v>78</v>
      </c>
      <c r="AY225" s="17" t="s">
        <v>121</v>
      </c>
      <c r="BE225" s="166">
        <f>IF(N225="základní",J225,0)</f>
        <v>0</v>
      </c>
      <c r="BF225" s="166">
        <f>IF(N225="snížená",J225,0)</f>
        <v>0</v>
      </c>
      <c r="BG225" s="166">
        <f>IF(N225="zákl. přenesená",J225,0)</f>
        <v>0</v>
      </c>
      <c r="BH225" s="166">
        <f>IF(N225="sníž. přenesená",J225,0)</f>
        <v>0</v>
      </c>
      <c r="BI225" s="166">
        <f>IF(N225="nulová",J225,0)</f>
        <v>0</v>
      </c>
      <c r="BJ225" s="17" t="s">
        <v>85</v>
      </c>
      <c r="BK225" s="166">
        <f>ROUND(I225*H225,2)</f>
        <v>0</v>
      </c>
      <c r="BL225" s="17" t="s">
        <v>120</v>
      </c>
      <c r="BM225" s="165" t="s">
        <v>414</v>
      </c>
    </row>
    <row r="226" spans="2:65" s="1" customFormat="1" ht="16.5" customHeight="1">
      <c r="B226" s="153"/>
      <c r="C226" s="176" t="s">
        <v>415</v>
      </c>
      <c r="D226" s="176" t="s">
        <v>160</v>
      </c>
      <c r="E226" s="177" t="s">
        <v>416</v>
      </c>
      <c r="F226" s="178" t="s">
        <v>417</v>
      </c>
      <c r="G226" s="179" t="s">
        <v>361</v>
      </c>
      <c r="H226" s="180">
        <v>6</v>
      </c>
      <c r="I226" s="181"/>
      <c r="J226" s="182">
        <f>ROUND(I226*H226,2)</f>
        <v>0</v>
      </c>
      <c r="K226" s="178" t="s">
        <v>147</v>
      </c>
      <c r="L226" s="183"/>
      <c r="M226" s="184" t="s">
        <v>1</v>
      </c>
      <c r="N226" s="185" t="s">
        <v>43</v>
      </c>
      <c r="O226" s="72"/>
      <c r="P226" s="163">
        <f>O226*H226</f>
        <v>0</v>
      </c>
      <c r="Q226" s="163">
        <v>0.00035</v>
      </c>
      <c r="R226" s="163">
        <f>Q226*H226</f>
        <v>0.0021</v>
      </c>
      <c r="S226" s="163">
        <v>0</v>
      </c>
      <c r="T226" s="164">
        <f>S226*H226</f>
        <v>0</v>
      </c>
      <c r="AR226" s="165" t="s">
        <v>164</v>
      </c>
      <c r="AT226" s="165" t="s">
        <v>160</v>
      </c>
      <c r="AU226" s="165" t="s">
        <v>78</v>
      </c>
      <c r="AY226" s="17" t="s">
        <v>121</v>
      </c>
      <c r="BE226" s="166">
        <f>IF(N226="základní",J226,0)</f>
        <v>0</v>
      </c>
      <c r="BF226" s="166">
        <f>IF(N226="snížená",J226,0)</f>
        <v>0</v>
      </c>
      <c r="BG226" s="166">
        <f>IF(N226="zákl. přenesená",J226,0)</f>
        <v>0</v>
      </c>
      <c r="BH226" s="166">
        <f>IF(N226="sníž. přenesená",J226,0)</f>
        <v>0</v>
      </c>
      <c r="BI226" s="166">
        <f>IF(N226="nulová",J226,0)</f>
        <v>0</v>
      </c>
      <c r="BJ226" s="17" t="s">
        <v>85</v>
      </c>
      <c r="BK226" s="166">
        <f>ROUND(I226*H226,2)</f>
        <v>0</v>
      </c>
      <c r="BL226" s="17" t="s">
        <v>120</v>
      </c>
      <c r="BM226" s="165" t="s">
        <v>418</v>
      </c>
    </row>
    <row r="227" spans="2:65" s="1" customFormat="1" ht="24" customHeight="1">
      <c r="B227" s="153"/>
      <c r="C227" s="154" t="s">
        <v>419</v>
      </c>
      <c r="D227" s="154" t="s">
        <v>116</v>
      </c>
      <c r="E227" s="155" t="s">
        <v>420</v>
      </c>
      <c r="F227" s="156" t="s">
        <v>421</v>
      </c>
      <c r="G227" s="157" t="s">
        <v>146</v>
      </c>
      <c r="H227" s="158">
        <v>7.763</v>
      </c>
      <c r="I227" s="159"/>
      <c r="J227" s="160">
        <f>ROUND(I227*H227,2)</f>
        <v>0</v>
      </c>
      <c r="K227" s="156" t="s">
        <v>147</v>
      </c>
      <c r="L227" s="36"/>
      <c r="M227" s="161" t="s">
        <v>1</v>
      </c>
      <c r="N227" s="162" t="s">
        <v>43</v>
      </c>
      <c r="O227" s="72"/>
      <c r="P227" s="163">
        <f>O227*H227</f>
        <v>0</v>
      </c>
      <c r="Q227" s="163">
        <v>0.0006</v>
      </c>
      <c r="R227" s="163">
        <f>Q227*H227</f>
        <v>0.004657799999999999</v>
      </c>
      <c r="S227" s="163">
        <v>0</v>
      </c>
      <c r="T227" s="164">
        <f>S227*H227</f>
        <v>0</v>
      </c>
      <c r="AR227" s="165" t="s">
        <v>120</v>
      </c>
      <c r="AT227" s="165" t="s">
        <v>116</v>
      </c>
      <c r="AU227" s="165" t="s">
        <v>78</v>
      </c>
      <c r="AY227" s="17" t="s">
        <v>121</v>
      </c>
      <c r="BE227" s="166">
        <f>IF(N227="základní",J227,0)</f>
        <v>0</v>
      </c>
      <c r="BF227" s="166">
        <f>IF(N227="snížená",J227,0)</f>
        <v>0</v>
      </c>
      <c r="BG227" s="166">
        <f>IF(N227="zákl. přenesená",J227,0)</f>
        <v>0</v>
      </c>
      <c r="BH227" s="166">
        <f>IF(N227="sníž. přenesená",J227,0)</f>
        <v>0</v>
      </c>
      <c r="BI227" s="166">
        <f>IF(N227="nulová",J227,0)</f>
        <v>0</v>
      </c>
      <c r="BJ227" s="17" t="s">
        <v>85</v>
      </c>
      <c r="BK227" s="166">
        <f>ROUND(I227*H227,2)</f>
        <v>0</v>
      </c>
      <c r="BL227" s="17" t="s">
        <v>120</v>
      </c>
      <c r="BM227" s="165" t="s">
        <v>422</v>
      </c>
    </row>
    <row r="228" spans="2:65" s="1" customFormat="1" ht="16.5" customHeight="1">
      <c r="B228" s="153"/>
      <c r="C228" s="154" t="s">
        <v>423</v>
      </c>
      <c r="D228" s="154" t="s">
        <v>116</v>
      </c>
      <c r="E228" s="155" t="s">
        <v>424</v>
      </c>
      <c r="F228" s="156" t="s">
        <v>425</v>
      </c>
      <c r="G228" s="157" t="s">
        <v>146</v>
      </c>
      <c r="H228" s="158">
        <v>7.763</v>
      </c>
      <c r="I228" s="159"/>
      <c r="J228" s="160">
        <f>ROUND(I228*H228,2)</f>
        <v>0</v>
      </c>
      <c r="K228" s="156" t="s">
        <v>147</v>
      </c>
      <c r="L228" s="36"/>
      <c r="M228" s="161" t="s">
        <v>1</v>
      </c>
      <c r="N228" s="162" t="s">
        <v>43</v>
      </c>
      <c r="O228" s="72"/>
      <c r="P228" s="163">
        <f>O228*H228</f>
        <v>0</v>
      </c>
      <c r="Q228" s="163">
        <v>1E-05</v>
      </c>
      <c r="R228" s="163">
        <f>Q228*H228</f>
        <v>7.763E-05</v>
      </c>
      <c r="S228" s="163">
        <v>0</v>
      </c>
      <c r="T228" s="164">
        <f>S228*H228</f>
        <v>0</v>
      </c>
      <c r="AR228" s="165" t="s">
        <v>120</v>
      </c>
      <c r="AT228" s="165" t="s">
        <v>116</v>
      </c>
      <c r="AU228" s="165" t="s">
        <v>78</v>
      </c>
      <c r="AY228" s="17" t="s">
        <v>121</v>
      </c>
      <c r="BE228" s="166">
        <f>IF(N228="základní",J228,0)</f>
        <v>0</v>
      </c>
      <c r="BF228" s="166">
        <f>IF(N228="snížená",J228,0)</f>
        <v>0</v>
      </c>
      <c r="BG228" s="166">
        <f>IF(N228="zákl. přenesená",J228,0)</f>
        <v>0</v>
      </c>
      <c r="BH228" s="166">
        <f>IF(N228="sníž. přenesená",J228,0)</f>
        <v>0</v>
      </c>
      <c r="BI228" s="166">
        <f>IF(N228="nulová",J228,0)</f>
        <v>0</v>
      </c>
      <c r="BJ228" s="17" t="s">
        <v>85</v>
      </c>
      <c r="BK228" s="166">
        <f>ROUND(I228*H228,2)</f>
        <v>0</v>
      </c>
      <c r="BL228" s="17" t="s">
        <v>120</v>
      </c>
      <c r="BM228" s="165" t="s">
        <v>426</v>
      </c>
    </row>
    <row r="229" spans="2:65" s="1" customFormat="1" ht="24" customHeight="1">
      <c r="B229" s="153"/>
      <c r="C229" s="154" t="s">
        <v>427</v>
      </c>
      <c r="D229" s="154" t="s">
        <v>116</v>
      </c>
      <c r="E229" s="155" t="s">
        <v>428</v>
      </c>
      <c r="F229" s="156" t="s">
        <v>429</v>
      </c>
      <c r="G229" s="157" t="s">
        <v>173</v>
      </c>
      <c r="H229" s="158">
        <v>78.2</v>
      </c>
      <c r="I229" s="159"/>
      <c r="J229" s="160">
        <f>ROUND(I229*H229,2)</f>
        <v>0</v>
      </c>
      <c r="K229" s="156" t="s">
        <v>1</v>
      </c>
      <c r="L229" s="36"/>
      <c r="M229" s="161" t="s">
        <v>1</v>
      </c>
      <c r="N229" s="162" t="s">
        <v>43</v>
      </c>
      <c r="O229" s="72"/>
      <c r="P229" s="163">
        <f>O229*H229</f>
        <v>0</v>
      </c>
      <c r="Q229" s="163">
        <v>0.05331</v>
      </c>
      <c r="R229" s="163">
        <f>Q229*H229</f>
        <v>4.168842000000001</v>
      </c>
      <c r="S229" s="163">
        <v>0</v>
      </c>
      <c r="T229" s="164">
        <f>S229*H229</f>
        <v>0</v>
      </c>
      <c r="AR229" s="165" t="s">
        <v>120</v>
      </c>
      <c r="AT229" s="165" t="s">
        <v>116</v>
      </c>
      <c r="AU229" s="165" t="s">
        <v>78</v>
      </c>
      <c r="AY229" s="17" t="s">
        <v>121</v>
      </c>
      <c r="BE229" s="166">
        <f>IF(N229="základní",J229,0)</f>
        <v>0</v>
      </c>
      <c r="BF229" s="166">
        <f>IF(N229="snížená",J229,0)</f>
        <v>0</v>
      </c>
      <c r="BG229" s="166">
        <f>IF(N229="zákl. přenesená",J229,0)</f>
        <v>0</v>
      </c>
      <c r="BH229" s="166">
        <f>IF(N229="sníž. přenesená",J229,0)</f>
        <v>0</v>
      </c>
      <c r="BI229" s="166">
        <f>IF(N229="nulová",J229,0)</f>
        <v>0</v>
      </c>
      <c r="BJ229" s="17" t="s">
        <v>85</v>
      </c>
      <c r="BK229" s="166">
        <f>ROUND(I229*H229,2)</f>
        <v>0</v>
      </c>
      <c r="BL229" s="17" t="s">
        <v>120</v>
      </c>
      <c r="BM229" s="165" t="s">
        <v>430</v>
      </c>
    </row>
    <row r="230" spans="2:65" s="1" customFormat="1" ht="16.5" customHeight="1">
      <c r="B230" s="153"/>
      <c r="C230" s="176" t="s">
        <v>431</v>
      </c>
      <c r="D230" s="176" t="s">
        <v>160</v>
      </c>
      <c r="E230" s="177" t="s">
        <v>432</v>
      </c>
      <c r="F230" s="178" t="s">
        <v>433</v>
      </c>
      <c r="G230" s="179" t="s">
        <v>361</v>
      </c>
      <c r="H230" s="180">
        <v>78.2</v>
      </c>
      <c r="I230" s="181"/>
      <c r="J230" s="182">
        <f>ROUND(I230*H230,2)</f>
        <v>0</v>
      </c>
      <c r="K230" s="178" t="s">
        <v>1</v>
      </c>
      <c r="L230" s="183"/>
      <c r="M230" s="184" t="s">
        <v>1</v>
      </c>
      <c r="N230" s="185" t="s">
        <v>43</v>
      </c>
      <c r="O230" s="72"/>
      <c r="P230" s="163">
        <f>O230*H230</f>
        <v>0</v>
      </c>
      <c r="Q230" s="163">
        <v>0.024</v>
      </c>
      <c r="R230" s="163">
        <f>Q230*H230</f>
        <v>1.8768</v>
      </c>
      <c r="S230" s="163">
        <v>0</v>
      </c>
      <c r="T230" s="164">
        <f>S230*H230</f>
        <v>0</v>
      </c>
      <c r="AR230" s="165" t="s">
        <v>164</v>
      </c>
      <c r="AT230" s="165" t="s">
        <v>160</v>
      </c>
      <c r="AU230" s="165" t="s">
        <v>78</v>
      </c>
      <c r="AY230" s="17" t="s">
        <v>121</v>
      </c>
      <c r="BE230" s="166">
        <f>IF(N230="základní",J230,0)</f>
        <v>0</v>
      </c>
      <c r="BF230" s="166">
        <f>IF(N230="snížená",J230,0)</f>
        <v>0</v>
      </c>
      <c r="BG230" s="166">
        <f>IF(N230="zákl. přenesená",J230,0)</f>
        <v>0</v>
      </c>
      <c r="BH230" s="166">
        <f>IF(N230="sníž. přenesená",J230,0)</f>
        <v>0</v>
      </c>
      <c r="BI230" s="166">
        <f>IF(N230="nulová",J230,0)</f>
        <v>0</v>
      </c>
      <c r="BJ230" s="17" t="s">
        <v>85</v>
      </c>
      <c r="BK230" s="166">
        <f>ROUND(I230*H230,2)</f>
        <v>0</v>
      </c>
      <c r="BL230" s="17" t="s">
        <v>120</v>
      </c>
      <c r="BM230" s="165" t="s">
        <v>434</v>
      </c>
    </row>
    <row r="231" spans="2:65" s="1" customFormat="1" ht="24" customHeight="1">
      <c r="B231" s="153"/>
      <c r="C231" s="154" t="s">
        <v>435</v>
      </c>
      <c r="D231" s="154" t="s">
        <v>116</v>
      </c>
      <c r="E231" s="155" t="s">
        <v>436</v>
      </c>
      <c r="F231" s="156" t="s">
        <v>437</v>
      </c>
      <c r="G231" s="157" t="s">
        <v>173</v>
      </c>
      <c r="H231" s="158">
        <v>223.1</v>
      </c>
      <c r="I231" s="159"/>
      <c r="J231" s="160">
        <f>ROUND(I231*H231,2)</f>
        <v>0</v>
      </c>
      <c r="K231" s="156" t="s">
        <v>147</v>
      </c>
      <c r="L231" s="36"/>
      <c r="M231" s="161" t="s">
        <v>1</v>
      </c>
      <c r="N231" s="162" t="s">
        <v>43</v>
      </c>
      <c r="O231" s="72"/>
      <c r="P231" s="163">
        <f>O231*H231</f>
        <v>0</v>
      </c>
      <c r="Q231" s="163">
        <v>0.1554</v>
      </c>
      <c r="R231" s="163">
        <f>Q231*H231</f>
        <v>34.669740000000004</v>
      </c>
      <c r="S231" s="163">
        <v>0</v>
      </c>
      <c r="T231" s="164">
        <f>S231*H231</f>
        <v>0</v>
      </c>
      <c r="AR231" s="165" t="s">
        <v>120</v>
      </c>
      <c r="AT231" s="165" t="s">
        <v>116</v>
      </c>
      <c r="AU231" s="165" t="s">
        <v>78</v>
      </c>
      <c r="AY231" s="17" t="s">
        <v>121</v>
      </c>
      <c r="BE231" s="166">
        <f>IF(N231="základní",J231,0)</f>
        <v>0</v>
      </c>
      <c r="BF231" s="166">
        <f>IF(N231="snížená",J231,0)</f>
        <v>0</v>
      </c>
      <c r="BG231" s="166">
        <f>IF(N231="zákl. přenesená",J231,0)</f>
        <v>0</v>
      </c>
      <c r="BH231" s="166">
        <f>IF(N231="sníž. přenesená",J231,0)</f>
        <v>0</v>
      </c>
      <c r="BI231" s="166">
        <f>IF(N231="nulová",J231,0)</f>
        <v>0</v>
      </c>
      <c r="BJ231" s="17" t="s">
        <v>85</v>
      </c>
      <c r="BK231" s="166">
        <f>ROUND(I231*H231,2)</f>
        <v>0</v>
      </c>
      <c r="BL231" s="17" t="s">
        <v>120</v>
      </c>
      <c r="BM231" s="165" t="s">
        <v>438</v>
      </c>
    </row>
    <row r="232" spans="2:51" s="9" customFormat="1" ht="12">
      <c r="B232" s="167"/>
      <c r="D232" s="168" t="s">
        <v>149</v>
      </c>
      <c r="E232" s="169" t="s">
        <v>1</v>
      </c>
      <c r="F232" s="170" t="s">
        <v>439</v>
      </c>
      <c r="H232" s="171">
        <v>223.1</v>
      </c>
      <c r="I232" s="172"/>
      <c r="L232" s="167"/>
      <c r="M232" s="173"/>
      <c r="N232" s="174"/>
      <c r="O232" s="174"/>
      <c r="P232" s="174"/>
      <c r="Q232" s="174"/>
      <c r="R232" s="174"/>
      <c r="S232" s="174"/>
      <c r="T232" s="175"/>
      <c r="AT232" s="169" t="s">
        <v>149</v>
      </c>
      <c r="AU232" s="169" t="s">
        <v>78</v>
      </c>
      <c r="AV232" s="9" t="s">
        <v>87</v>
      </c>
      <c r="AW232" s="9" t="s">
        <v>34</v>
      </c>
      <c r="AX232" s="9" t="s">
        <v>85</v>
      </c>
      <c r="AY232" s="169" t="s">
        <v>121</v>
      </c>
    </row>
    <row r="233" spans="2:65" s="1" customFormat="1" ht="16.5" customHeight="1">
      <c r="B233" s="153"/>
      <c r="C233" s="176" t="s">
        <v>440</v>
      </c>
      <c r="D233" s="176" t="s">
        <v>160</v>
      </c>
      <c r="E233" s="177" t="s">
        <v>441</v>
      </c>
      <c r="F233" s="178" t="s">
        <v>442</v>
      </c>
      <c r="G233" s="179" t="s">
        <v>361</v>
      </c>
      <c r="H233" s="180">
        <v>195.6</v>
      </c>
      <c r="I233" s="181"/>
      <c r="J233" s="182">
        <f>ROUND(I233*H233,2)</f>
        <v>0</v>
      </c>
      <c r="K233" s="178" t="s">
        <v>1</v>
      </c>
      <c r="L233" s="183"/>
      <c r="M233" s="184" t="s">
        <v>1</v>
      </c>
      <c r="N233" s="185" t="s">
        <v>43</v>
      </c>
      <c r="O233" s="72"/>
      <c r="P233" s="163">
        <f>O233*H233</f>
        <v>0</v>
      </c>
      <c r="Q233" s="163">
        <v>0.086</v>
      </c>
      <c r="R233" s="163">
        <f>Q233*H233</f>
        <v>16.821599999999997</v>
      </c>
      <c r="S233" s="163">
        <v>0</v>
      </c>
      <c r="T233" s="164">
        <f>S233*H233</f>
        <v>0</v>
      </c>
      <c r="AR233" s="165" t="s">
        <v>164</v>
      </c>
      <c r="AT233" s="165" t="s">
        <v>160</v>
      </c>
      <c r="AU233" s="165" t="s">
        <v>78</v>
      </c>
      <c r="AY233" s="17" t="s">
        <v>121</v>
      </c>
      <c r="BE233" s="166">
        <f>IF(N233="základní",J233,0)</f>
        <v>0</v>
      </c>
      <c r="BF233" s="166">
        <f>IF(N233="snížená",J233,0)</f>
        <v>0</v>
      </c>
      <c r="BG233" s="166">
        <f>IF(N233="zákl. přenesená",J233,0)</f>
        <v>0</v>
      </c>
      <c r="BH233" s="166">
        <f>IF(N233="sníž. přenesená",J233,0)</f>
        <v>0</v>
      </c>
      <c r="BI233" s="166">
        <f>IF(N233="nulová",J233,0)</f>
        <v>0</v>
      </c>
      <c r="BJ233" s="17" t="s">
        <v>85</v>
      </c>
      <c r="BK233" s="166">
        <f>ROUND(I233*H233,2)</f>
        <v>0</v>
      </c>
      <c r="BL233" s="17" t="s">
        <v>120</v>
      </c>
      <c r="BM233" s="165" t="s">
        <v>443</v>
      </c>
    </row>
    <row r="234" spans="2:65" s="1" customFormat="1" ht="16.5" customHeight="1">
      <c r="B234" s="153"/>
      <c r="C234" s="176" t="s">
        <v>444</v>
      </c>
      <c r="D234" s="176" t="s">
        <v>160</v>
      </c>
      <c r="E234" s="177" t="s">
        <v>445</v>
      </c>
      <c r="F234" s="178" t="s">
        <v>446</v>
      </c>
      <c r="G234" s="179" t="s">
        <v>361</v>
      </c>
      <c r="H234" s="180">
        <v>19.5</v>
      </c>
      <c r="I234" s="181"/>
      <c r="J234" s="182">
        <f>ROUND(I234*H234,2)</f>
        <v>0</v>
      </c>
      <c r="K234" s="178" t="s">
        <v>1</v>
      </c>
      <c r="L234" s="183"/>
      <c r="M234" s="184" t="s">
        <v>1</v>
      </c>
      <c r="N234" s="185" t="s">
        <v>43</v>
      </c>
      <c r="O234" s="72"/>
      <c r="P234" s="163">
        <f>O234*H234</f>
        <v>0</v>
      </c>
      <c r="Q234" s="163">
        <v>0.0483</v>
      </c>
      <c r="R234" s="163">
        <f>Q234*H234</f>
        <v>0.9418500000000001</v>
      </c>
      <c r="S234" s="163">
        <v>0</v>
      </c>
      <c r="T234" s="164">
        <f>S234*H234</f>
        <v>0</v>
      </c>
      <c r="AR234" s="165" t="s">
        <v>164</v>
      </c>
      <c r="AT234" s="165" t="s">
        <v>160</v>
      </c>
      <c r="AU234" s="165" t="s">
        <v>78</v>
      </c>
      <c r="AY234" s="17" t="s">
        <v>121</v>
      </c>
      <c r="BE234" s="166">
        <f>IF(N234="základní",J234,0)</f>
        <v>0</v>
      </c>
      <c r="BF234" s="166">
        <f>IF(N234="snížená",J234,0)</f>
        <v>0</v>
      </c>
      <c r="BG234" s="166">
        <f>IF(N234="zákl. přenesená",J234,0)</f>
        <v>0</v>
      </c>
      <c r="BH234" s="166">
        <f>IF(N234="sníž. přenesená",J234,0)</f>
        <v>0</v>
      </c>
      <c r="BI234" s="166">
        <f>IF(N234="nulová",J234,0)</f>
        <v>0</v>
      </c>
      <c r="BJ234" s="17" t="s">
        <v>85</v>
      </c>
      <c r="BK234" s="166">
        <f>ROUND(I234*H234,2)</f>
        <v>0</v>
      </c>
      <c r="BL234" s="17" t="s">
        <v>120</v>
      </c>
      <c r="BM234" s="165" t="s">
        <v>447</v>
      </c>
    </row>
    <row r="235" spans="2:65" s="1" customFormat="1" ht="24" customHeight="1">
      <c r="B235" s="153"/>
      <c r="C235" s="176" t="s">
        <v>448</v>
      </c>
      <c r="D235" s="176" t="s">
        <v>160</v>
      </c>
      <c r="E235" s="177" t="s">
        <v>449</v>
      </c>
      <c r="F235" s="178" t="s">
        <v>450</v>
      </c>
      <c r="G235" s="179" t="s">
        <v>173</v>
      </c>
      <c r="H235" s="180">
        <v>8</v>
      </c>
      <c r="I235" s="181"/>
      <c r="J235" s="182">
        <f>ROUND(I235*H235,2)</f>
        <v>0</v>
      </c>
      <c r="K235" s="178" t="s">
        <v>1</v>
      </c>
      <c r="L235" s="183"/>
      <c r="M235" s="184" t="s">
        <v>1</v>
      </c>
      <c r="N235" s="185" t="s">
        <v>43</v>
      </c>
      <c r="O235" s="72"/>
      <c r="P235" s="163">
        <f>O235*H235</f>
        <v>0</v>
      </c>
      <c r="Q235" s="163">
        <v>0.064</v>
      </c>
      <c r="R235" s="163">
        <f>Q235*H235</f>
        <v>0.512</v>
      </c>
      <c r="S235" s="163">
        <v>0</v>
      </c>
      <c r="T235" s="164">
        <f>S235*H235</f>
        <v>0</v>
      </c>
      <c r="AR235" s="165" t="s">
        <v>164</v>
      </c>
      <c r="AT235" s="165" t="s">
        <v>160</v>
      </c>
      <c r="AU235" s="165" t="s">
        <v>78</v>
      </c>
      <c r="AY235" s="17" t="s">
        <v>121</v>
      </c>
      <c r="BE235" s="166">
        <f>IF(N235="základní",J235,0)</f>
        <v>0</v>
      </c>
      <c r="BF235" s="166">
        <f>IF(N235="snížená",J235,0)</f>
        <v>0</v>
      </c>
      <c r="BG235" s="166">
        <f>IF(N235="zákl. přenesená",J235,0)</f>
        <v>0</v>
      </c>
      <c r="BH235" s="166">
        <f>IF(N235="sníž. přenesená",J235,0)</f>
        <v>0</v>
      </c>
      <c r="BI235" s="166">
        <f>IF(N235="nulová",J235,0)</f>
        <v>0</v>
      </c>
      <c r="BJ235" s="17" t="s">
        <v>85</v>
      </c>
      <c r="BK235" s="166">
        <f>ROUND(I235*H235,2)</f>
        <v>0</v>
      </c>
      <c r="BL235" s="17" t="s">
        <v>120</v>
      </c>
      <c r="BM235" s="165" t="s">
        <v>451</v>
      </c>
    </row>
    <row r="236" spans="2:65" s="1" customFormat="1" ht="24" customHeight="1">
      <c r="B236" s="153"/>
      <c r="C236" s="154" t="s">
        <v>452</v>
      </c>
      <c r="D236" s="154" t="s">
        <v>116</v>
      </c>
      <c r="E236" s="155" t="s">
        <v>453</v>
      </c>
      <c r="F236" s="156" t="s">
        <v>454</v>
      </c>
      <c r="G236" s="157" t="s">
        <v>178</v>
      </c>
      <c r="H236" s="158">
        <v>5.244</v>
      </c>
      <c r="I236" s="159"/>
      <c r="J236" s="160">
        <f>ROUND(I236*H236,2)</f>
        <v>0</v>
      </c>
      <c r="K236" s="156" t="s">
        <v>147</v>
      </c>
      <c r="L236" s="36"/>
      <c r="M236" s="161" t="s">
        <v>1</v>
      </c>
      <c r="N236" s="162" t="s">
        <v>43</v>
      </c>
      <c r="O236" s="72"/>
      <c r="P236" s="163">
        <f>O236*H236</f>
        <v>0</v>
      </c>
      <c r="Q236" s="163">
        <v>2.25634</v>
      </c>
      <c r="R236" s="163">
        <f>Q236*H236</f>
        <v>11.832246959999999</v>
      </c>
      <c r="S236" s="163">
        <v>0</v>
      </c>
      <c r="T236" s="164">
        <f>S236*H236</f>
        <v>0</v>
      </c>
      <c r="AR236" s="165" t="s">
        <v>120</v>
      </c>
      <c r="AT236" s="165" t="s">
        <v>116</v>
      </c>
      <c r="AU236" s="165" t="s">
        <v>78</v>
      </c>
      <c r="AY236" s="17" t="s">
        <v>121</v>
      </c>
      <c r="BE236" s="166">
        <f>IF(N236="základní",J236,0)</f>
        <v>0</v>
      </c>
      <c r="BF236" s="166">
        <f>IF(N236="snížená",J236,0)</f>
        <v>0</v>
      </c>
      <c r="BG236" s="166">
        <f>IF(N236="zákl. přenesená",J236,0)</f>
        <v>0</v>
      </c>
      <c r="BH236" s="166">
        <f>IF(N236="sníž. přenesená",J236,0)</f>
        <v>0</v>
      </c>
      <c r="BI236" s="166">
        <f>IF(N236="nulová",J236,0)</f>
        <v>0</v>
      </c>
      <c r="BJ236" s="17" t="s">
        <v>85</v>
      </c>
      <c r="BK236" s="166">
        <f>ROUND(I236*H236,2)</f>
        <v>0</v>
      </c>
      <c r="BL236" s="17" t="s">
        <v>120</v>
      </c>
      <c r="BM236" s="165" t="s">
        <v>455</v>
      </c>
    </row>
    <row r="237" spans="2:51" s="9" customFormat="1" ht="12">
      <c r="B237" s="167"/>
      <c r="D237" s="168" t="s">
        <v>149</v>
      </c>
      <c r="E237" s="169" t="s">
        <v>1</v>
      </c>
      <c r="F237" s="170" t="s">
        <v>456</v>
      </c>
      <c r="H237" s="171">
        <v>4.462</v>
      </c>
      <c r="I237" s="172"/>
      <c r="L237" s="167"/>
      <c r="M237" s="173"/>
      <c r="N237" s="174"/>
      <c r="O237" s="174"/>
      <c r="P237" s="174"/>
      <c r="Q237" s="174"/>
      <c r="R237" s="174"/>
      <c r="S237" s="174"/>
      <c r="T237" s="175"/>
      <c r="AT237" s="169" t="s">
        <v>149</v>
      </c>
      <c r="AU237" s="169" t="s">
        <v>78</v>
      </c>
      <c r="AV237" s="9" t="s">
        <v>87</v>
      </c>
      <c r="AW237" s="9" t="s">
        <v>34</v>
      </c>
      <c r="AX237" s="9" t="s">
        <v>78</v>
      </c>
      <c r="AY237" s="169" t="s">
        <v>121</v>
      </c>
    </row>
    <row r="238" spans="2:51" s="9" customFormat="1" ht="12">
      <c r="B238" s="167"/>
      <c r="D238" s="168" t="s">
        <v>149</v>
      </c>
      <c r="E238" s="169" t="s">
        <v>1</v>
      </c>
      <c r="F238" s="170" t="s">
        <v>457</v>
      </c>
      <c r="H238" s="171">
        <v>0.782</v>
      </c>
      <c r="I238" s="172"/>
      <c r="L238" s="167"/>
      <c r="M238" s="173"/>
      <c r="N238" s="174"/>
      <c r="O238" s="174"/>
      <c r="P238" s="174"/>
      <c r="Q238" s="174"/>
      <c r="R238" s="174"/>
      <c r="S238" s="174"/>
      <c r="T238" s="175"/>
      <c r="AT238" s="169" t="s">
        <v>149</v>
      </c>
      <c r="AU238" s="169" t="s">
        <v>78</v>
      </c>
      <c r="AV238" s="9" t="s">
        <v>87</v>
      </c>
      <c r="AW238" s="9" t="s">
        <v>34</v>
      </c>
      <c r="AX238" s="9" t="s">
        <v>78</v>
      </c>
      <c r="AY238" s="169" t="s">
        <v>121</v>
      </c>
    </row>
    <row r="239" spans="2:51" s="10" customFormat="1" ht="12">
      <c r="B239" s="186"/>
      <c r="D239" s="168" t="s">
        <v>149</v>
      </c>
      <c r="E239" s="187" t="s">
        <v>1</v>
      </c>
      <c r="F239" s="188" t="s">
        <v>182</v>
      </c>
      <c r="H239" s="189">
        <v>5.244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149</v>
      </c>
      <c r="AU239" s="187" t="s">
        <v>78</v>
      </c>
      <c r="AV239" s="10" t="s">
        <v>120</v>
      </c>
      <c r="AW239" s="10" t="s">
        <v>34</v>
      </c>
      <c r="AX239" s="10" t="s">
        <v>85</v>
      </c>
      <c r="AY239" s="187" t="s">
        <v>121</v>
      </c>
    </row>
    <row r="240" spans="2:65" s="1" customFormat="1" ht="24" customHeight="1">
      <c r="B240" s="153"/>
      <c r="C240" s="154" t="s">
        <v>458</v>
      </c>
      <c r="D240" s="154" t="s">
        <v>116</v>
      </c>
      <c r="E240" s="155" t="s">
        <v>459</v>
      </c>
      <c r="F240" s="156" t="s">
        <v>460</v>
      </c>
      <c r="G240" s="157" t="s">
        <v>173</v>
      </c>
      <c r="H240" s="158">
        <v>103.5</v>
      </c>
      <c r="I240" s="159"/>
      <c r="J240" s="160">
        <f>ROUND(I240*H240,2)</f>
        <v>0</v>
      </c>
      <c r="K240" s="156" t="s">
        <v>147</v>
      </c>
      <c r="L240" s="36"/>
      <c r="M240" s="161" t="s">
        <v>1</v>
      </c>
      <c r="N240" s="162" t="s">
        <v>43</v>
      </c>
      <c r="O240" s="72"/>
      <c r="P240" s="163">
        <f>O240*H240</f>
        <v>0</v>
      </c>
      <c r="Q240" s="163">
        <v>1E-05</v>
      </c>
      <c r="R240" s="163">
        <f>Q240*H240</f>
        <v>0.0010350000000000001</v>
      </c>
      <c r="S240" s="163">
        <v>0</v>
      </c>
      <c r="T240" s="164">
        <f>S240*H240</f>
        <v>0</v>
      </c>
      <c r="AR240" s="165" t="s">
        <v>120</v>
      </c>
      <c r="AT240" s="165" t="s">
        <v>116</v>
      </c>
      <c r="AU240" s="165" t="s">
        <v>78</v>
      </c>
      <c r="AY240" s="17" t="s">
        <v>121</v>
      </c>
      <c r="BE240" s="166">
        <f>IF(N240="základní",J240,0)</f>
        <v>0</v>
      </c>
      <c r="BF240" s="166">
        <f>IF(N240="snížená",J240,0)</f>
        <v>0</v>
      </c>
      <c r="BG240" s="166">
        <f>IF(N240="zákl. přenesená",J240,0)</f>
        <v>0</v>
      </c>
      <c r="BH240" s="166">
        <f>IF(N240="sníž. přenesená",J240,0)</f>
        <v>0</v>
      </c>
      <c r="BI240" s="166">
        <f>IF(N240="nulová",J240,0)</f>
        <v>0</v>
      </c>
      <c r="BJ240" s="17" t="s">
        <v>85</v>
      </c>
      <c r="BK240" s="166">
        <f>ROUND(I240*H240,2)</f>
        <v>0</v>
      </c>
      <c r="BL240" s="17" t="s">
        <v>120</v>
      </c>
      <c r="BM240" s="165" t="s">
        <v>461</v>
      </c>
    </row>
    <row r="241" spans="2:65" s="1" customFormat="1" ht="24" customHeight="1">
      <c r="B241" s="153"/>
      <c r="C241" s="154" t="s">
        <v>462</v>
      </c>
      <c r="D241" s="154" t="s">
        <v>116</v>
      </c>
      <c r="E241" s="155" t="s">
        <v>463</v>
      </c>
      <c r="F241" s="156" t="s">
        <v>464</v>
      </c>
      <c r="G241" s="157" t="s">
        <v>173</v>
      </c>
      <c r="H241" s="158">
        <v>103.5</v>
      </c>
      <c r="I241" s="159"/>
      <c r="J241" s="160">
        <f>ROUND(I241*H241,2)</f>
        <v>0</v>
      </c>
      <c r="K241" s="156" t="s">
        <v>147</v>
      </c>
      <c r="L241" s="36"/>
      <c r="M241" s="161" t="s">
        <v>1</v>
      </c>
      <c r="N241" s="162" t="s">
        <v>43</v>
      </c>
      <c r="O241" s="72"/>
      <c r="P241" s="163">
        <f>O241*H241</f>
        <v>0</v>
      </c>
      <c r="Q241" s="163">
        <v>0.00034</v>
      </c>
      <c r="R241" s="163">
        <f>Q241*H241</f>
        <v>0.03519</v>
      </c>
      <c r="S241" s="163">
        <v>0</v>
      </c>
      <c r="T241" s="164">
        <f>S241*H241</f>
        <v>0</v>
      </c>
      <c r="AR241" s="165" t="s">
        <v>120</v>
      </c>
      <c r="AT241" s="165" t="s">
        <v>116</v>
      </c>
      <c r="AU241" s="165" t="s">
        <v>78</v>
      </c>
      <c r="AY241" s="17" t="s">
        <v>121</v>
      </c>
      <c r="BE241" s="166">
        <f>IF(N241="základní",J241,0)</f>
        <v>0</v>
      </c>
      <c r="BF241" s="166">
        <f>IF(N241="snížená",J241,0)</f>
        <v>0</v>
      </c>
      <c r="BG241" s="166">
        <f>IF(N241="zákl. přenesená",J241,0)</f>
        <v>0</v>
      </c>
      <c r="BH241" s="166">
        <f>IF(N241="sníž. přenesená",J241,0)</f>
        <v>0</v>
      </c>
      <c r="BI241" s="166">
        <f>IF(N241="nulová",J241,0)</f>
        <v>0</v>
      </c>
      <c r="BJ241" s="17" t="s">
        <v>85</v>
      </c>
      <c r="BK241" s="166">
        <f>ROUND(I241*H241,2)</f>
        <v>0</v>
      </c>
      <c r="BL241" s="17" t="s">
        <v>120</v>
      </c>
      <c r="BM241" s="165" t="s">
        <v>465</v>
      </c>
    </row>
    <row r="242" spans="2:65" s="1" customFormat="1" ht="16.5" customHeight="1">
      <c r="B242" s="153"/>
      <c r="C242" s="154" t="s">
        <v>466</v>
      </c>
      <c r="D242" s="154" t="s">
        <v>116</v>
      </c>
      <c r="E242" s="155" t="s">
        <v>467</v>
      </c>
      <c r="F242" s="156" t="s">
        <v>468</v>
      </c>
      <c r="G242" s="157" t="s">
        <v>173</v>
      </c>
      <c r="H242" s="158">
        <v>103.5</v>
      </c>
      <c r="I242" s="159"/>
      <c r="J242" s="160">
        <f>ROUND(I242*H242,2)</f>
        <v>0</v>
      </c>
      <c r="K242" s="156" t="s">
        <v>147</v>
      </c>
      <c r="L242" s="36"/>
      <c r="M242" s="161" t="s">
        <v>1</v>
      </c>
      <c r="N242" s="162" t="s">
        <v>43</v>
      </c>
      <c r="O242" s="72"/>
      <c r="P242" s="163">
        <f>O242*H242</f>
        <v>0</v>
      </c>
      <c r="Q242" s="163">
        <v>0</v>
      </c>
      <c r="R242" s="163">
        <f>Q242*H242</f>
        <v>0</v>
      </c>
      <c r="S242" s="163">
        <v>0</v>
      </c>
      <c r="T242" s="164">
        <f>S242*H242</f>
        <v>0</v>
      </c>
      <c r="AR242" s="165" t="s">
        <v>120</v>
      </c>
      <c r="AT242" s="165" t="s">
        <v>116</v>
      </c>
      <c r="AU242" s="165" t="s">
        <v>78</v>
      </c>
      <c r="AY242" s="17" t="s">
        <v>121</v>
      </c>
      <c r="BE242" s="166">
        <f>IF(N242="základní",J242,0)</f>
        <v>0</v>
      </c>
      <c r="BF242" s="166">
        <f>IF(N242="snížená",J242,0)</f>
        <v>0</v>
      </c>
      <c r="BG242" s="166">
        <f>IF(N242="zákl. přenesená",J242,0)</f>
        <v>0</v>
      </c>
      <c r="BH242" s="166">
        <f>IF(N242="sníž. přenesená",J242,0)</f>
        <v>0</v>
      </c>
      <c r="BI242" s="166">
        <f>IF(N242="nulová",J242,0)</f>
        <v>0</v>
      </c>
      <c r="BJ242" s="17" t="s">
        <v>85</v>
      </c>
      <c r="BK242" s="166">
        <f>ROUND(I242*H242,2)</f>
        <v>0</v>
      </c>
      <c r="BL242" s="17" t="s">
        <v>120</v>
      </c>
      <c r="BM242" s="165" t="s">
        <v>469</v>
      </c>
    </row>
    <row r="243" spans="2:65" s="1" customFormat="1" ht="16.5" customHeight="1">
      <c r="B243" s="153"/>
      <c r="C243" s="154" t="s">
        <v>470</v>
      </c>
      <c r="D243" s="154" t="s">
        <v>116</v>
      </c>
      <c r="E243" s="155" t="s">
        <v>471</v>
      </c>
      <c r="F243" s="156" t="s">
        <v>472</v>
      </c>
      <c r="G243" s="157" t="s">
        <v>361</v>
      </c>
      <c r="H243" s="158">
        <v>3</v>
      </c>
      <c r="I243" s="159"/>
      <c r="J243" s="160">
        <f>ROUND(I243*H243,2)</f>
        <v>0</v>
      </c>
      <c r="K243" s="156" t="s">
        <v>1</v>
      </c>
      <c r="L243" s="36"/>
      <c r="M243" s="161" t="s">
        <v>1</v>
      </c>
      <c r="N243" s="162" t="s">
        <v>43</v>
      </c>
      <c r="O243" s="72"/>
      <c r="P243" s="163">
        <f>O243*H243</f>
        <v>0</v>
      </c>
      <c r="Q243" s="163">
        <v>0</v>
      </c>
      <c r="R243" s="163">
        <f>Q243*H243</f>
        <v>0</v>
      </c>
      <c r="S243" s="163">
        <v>0</v>
      </c>
      <c r="T243" s="164">
        <f>S243*H243</f>
        <v>0</v>
      </c>
      <c r="AR243" s="165" t="s">
        <v>120</v>
      </c>
      <c r="AT243" s="165" t="s">
        <v>116</v>
      </c>
      <c r="AU243" s="165" t="s">
        <v>78</v>
      </c>
      <c r="AY243" s="17" t="s">
        <v>121</v>
      </c>
      <c r="BE243" s="166">
        <f>IF(N243="základní",J243,0)</f>
        <v>0</v>
      </c>
      <c r="BF243" s="166">
        <f>IF(N243="snížená",J243,0)</f>
        <v>0</v>
      </c>
      <c r="BG243" s="166">
        <f>IF(N243="zákl. přenesená",J243,0)</f>
        <v>0</v>
      </c>
      <c r="BH243" s="166">
        <f>IF(N243="sníž. přenesená",J243,0)</f>
        <v>0</v>
      </c>
      <c r="BI243" s="166">
        <f>IF(N243="nulová",J243,0)</f>
        <v>0</v>
      </c>
      <c r="BJ243" s="17" t="s">
        <v>85</v>
      </c>
      <c r="BK243" s="166">
        <f>ROUND(I243*H243,2)</f>
        <v>0</v>
      </c>
      <c r="BL243" s="17" t="s">
        <v>120</v>
      </c>
      <c r="BM243" s="165" t="s">
        <v>473</v>
      </c>
    </row>
    <row r="244" spans="2:51" s="9" customFormat="1" ht="12">
      <c r="B244" s="167"/>
      <c r="D244" s="168" t="s">
        <v>149</v>
      </c>
      <c r="E244" s="169" t="s">
        <v>1</v>
      </c>
      <c r="F244" s="170" t="s">
        <v>474</v>
      </c>
      <c r="H244" s="171">
        <v>3</v>
      </c>
      <c r="I244" s="172"/>
      <c r="L244" s="167"/>
      <c r="M244" s="173"/>
      <c r="N244" s="174"/>
      <c r="O244" s="174"/>
      <c r="P244" s="174"/>
      <c r="Q244" s="174"/>
      <c r="R244" s="174"/>
      <c r="S244" s="174"/>
      <c r="T244" s="175"/>
      <c r="AT244" s="169" t="s">
        <v>149</v>
      </c>
      <c r="AU244" s="169" t="s">
        <v>78</v>
      </c>
      <c r="AV244" s="9" t="s">
        <v>87</v>
      </c>
      <c r="AW244" s="9" t="s">
        <v>34</v>
      </c>
      <c r="AX244" s="9" t="s">
        <v>85</v>
      </c>
      <c r="AY244" s="169" t="s">
        <v>121</v>
      </c>
    </row>
    <row r="245" spans="2:65" s="1" customFormat="1" ht="16.5" customHeight="1">
      <c r="B245" s="153"/>
      <c r="C245" s="154" t="s">
        <v>475</v>
      </c>
      <c r="D245" s="154" t="s">
        <v>116</v>
      </c>
      <c r="E245" s="155" t="s">
        <v>476</v>
      </c>
      <c r="F245" s="156" t="s">
        <v>477</v>
      </c>
      <c r="G245" s="157" t="s">
        <v>163</v>
      </c>
      <c r="H245" s="158">
        <v>347.834</v>
      </c>
      <c r="I245" s="159"/>
      <c r="J245" s="160">
        <f>ROUND(I245*H245,2)</f>
        <v>0</v>
      </c>
      <c r="K245" s="156" t="s">
        <v>147</v>
      </c>
      <c r="L245" s="36"/>
      <c r="M245" s="161" t="s">
        <v>1</v>
      </c>
      <c r="N245" s="162" t="s">
        <v>43</v>
      </c>
      <c r="O245" s="72"/>
      <c r="P245" s="163">
        <f>O245*H245</f>
        <v>0</v>
      </c>
      <c r="Q245" s="163">
        <v>0</v>
      </c>
      <c r="R245" s="163">
        <f>Q245*H245</f>
        <v>0</v>
      </c>
      <c r="S245" s="163">
        <v>0</v>
      </c>
      <c r="T245" s="164">
        <f>S245*H245</f>
        <v>0</v>
      </c>
      <c r="AR245" s="165" t="s">
        <v>120</v>
      </c>
      <c r="AT245" s="165" t="s">
        <v>116</v>
      </c>
      <c r="AU245" s="165" t="s">
        <v>78</v>
      </c>
      <c r="AY245" s="17" t="s">
        <v>121</v>
      </c>
      <c r="BE245" s="166">
        <f>IF(N245="základní",J245,0)</f>
        <v>0</v>
      </c>
      <c r="BF245" s="166">
        <f>IF(N245="snížená",J245,0)</f>
        <v>0</v>
      </c>
      <c r="BG245" s="166">
        <f>IF(N245="zákl. přenesená",J245,0)</f>
        <v>0</v>
      </c>
      <c r="BH245" s="166">
        <f>IF(N245="sníž. přenesená",J245,0)</f>
        <v>0</v>
      </c>
      <c r="BI245" s="166">
        <f>IF(N245="nulová",J245,0)</f>
        <v>0</v>
      </c>
      <c r="BJ245" s="17" t="s">
        <v>85</v>
      </c>
      <c r="BK245" s="166">
        <f>ROUND(I245*H245,2)</f>
        <v>0</v>
      </c>
      <c r="BL245" s="17" t="s">
        <v>120</v>
      </c>
      <c r="BM245" s="165" t="s">
        <v>478</v>
      </c>
    </row>
    <row r="246" spans="2:51" s="9" customFormat="1" ht="12">
      <c r="B246" s="167"/>
      <c r="D246" s="168" t="s">
        <v>149</v>
      </c>
      <c r="E246" s="169" t="s">
        <v>1</v>
      </c>
      <c r="F246" s="170" t="s">
        <v>479</v>
      </c>
      <c r="H246" s="171">
        <v>28.704</v>
      </c>
      <c r="I246" s="172"/>
      <c r="L246" s="167"/>
      <c r="M246" s="173"/>
      <c r="N246" s="174"/>
      <c r="O246" s="174"/>
      <c r="P246" s="174"/>
      <c r="Q246" s="174"/>
      <c r="R246" s="174"/>
      <c r="S246" s="174"/>
      <c r="T246" s="175"/>
      <c r="AT246" s="169" t="s">
        <v>149</v>
      </c>
      <c r="AU246" s="169" t="s">
        <v>78</v>
      </c>
      <c r="AV246" s="9" t="s">
        <v>87</v>
      </c>
      <c r="AW246" s="9" t="s">
        <v>34</v>
      </c>
      <c r="AX246" s="9" t="s">
        <v>78</v>
      </c>
      <c r="AY246" s="169" t="s">
        <v>121</v>
      </c>
    </row>
    <row r="247" spans="2:51" s="9" customFormat="1" ht="12">
      <c r="B247" s="167"/>
      <c r="D247" s="168" t="s">
        <v>149</v>
      </c>
      <c r="E247" s="169" t="s">
        <v>1</v>
      </c>
      <c r="F247" s="170" t="s">
        <v>480</v>
      </c>
      <c r="H247" s="171">
        <v>319.13</v>
      </c>
      <c r="I247" s="172"/>
      <c r="L247" s="167"/>
      <c r="M247" s="173"/>
      <c r="N247" s="174"/>
      <c r="O247" s="174"/>
      <c r="P247" s="174"/>
      <c r="Q247" s="174"/>
      <c r="R247" s="174"/>
      <c r="S247" s="174"/>
      <c r="T247" s="175"/>
      <c r="AT247" s="169" t="s">
        <v>149</v>
      </c>
      <c r="AU247" s="169" t="s">
        <v>78</v>
      </c>
      <c r="AV247" s="9" t="s">
        <v>87</v>
      </c>
      <c r="AW247" s="9" t="s">
        <v>34</v>
      </c>
      <c r="AX247" s="9" t="s">
        <v>78</v>
      </c>
      <c r="AY247" s="169" t="s">
        <v>121</v>
      </c>
    </row>
    <row r="248" spans="2:51" s="10" customFormat="1" ht="12">
      <c r="B248" s="186"/>
      <c r="D248" s="168" t="s">
        <v>149</v>
      </c>
      <c r="E248" s="187" t="s">
        <v>1</v>
      </c>
      <c r="F248" s="188" t="s">
        <v>182</v>
      </c>
      <c r="H248" s="189">
        <v>347.834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149</v>
      </c>
      <c r="AU248" s="187" t="s">
        <v>78</v>
      </c>
      <c r="AV248" s="10" t="s">
        <v>120</v>
      </c>
      <c r="AW248" s="10" t="s">
        <v>34</v>
      </c>
      <c r="AX248" s="10" t="s">
        <v>85</v>
      </c>
      <c r="AY248" s="187" t="s">
        <v>121</v>
      </c>
    </row>
    <row r="249" spans="2:65" s="1" customFormat="1" ht="24" customHeight="1">
      <c r="B249" s="153"/>
      <c r="C249" s="154" t="s">
        <v>481</v>
      </c>
      <c r="D249" s="154" t="s">
        <v>116</v>
      </c>
      <c r="E249" s="155" t="s">
        <v>482</v>
      </c>
      <c r="F249" s="156" t="s">
        <v>483</v>
      </c>
      <c r="G249" s="157" t="s">
        <v>163</v>
      </c>
      <c r="H249" s="158">
        <v>3478.34</v>
      </c>
      <c r="I249" s="159"/>
      <c r="J249" s="160">
        <f>ROUND(I249*H249,2)</f>
        <v>0</v>
      </c>
      <c r="K249" s="156" t="s">
        <v>147</v>
      </c>
      <c r="L249" s="36"/>
      <c r="M249" s="161" t="s">
        <v>1</v>
      </c>
      <c r="N249" s="162" t="s">
        <v>43</v>
      </c>
      <c r="O249" s="72"/>
      <c r="P249" s="163">
        <f>O249*H249</f>
        <v>0</v>
      </c>
      <c r="Q249" s="163">
        <v>0</v>
      </c>
      <c r="R249" s="163">
        <f>Q249*H249</f>
        <v>0</v>
      </c>
      <c r="S249" s="163">
        <v>0</v>
      </c>
      <c r="T249" s="164">
        <f>S249*H249</f>
        <v>0</v>
      </c>
      <c r="AR249" s="165" t="s">
        <v>120</v>
      </c>
      <c r="AT249" s="165" t="s">
        <v>116</v>
      </c>
      <c r="AU249" s="165" t="s">
        <v>78</v>
      </c>
      <c r="AY249" s="17" t="s">
        <v>121</v>
      </c>
      <c r="BE249" s="166">
        <f>IF(N249="základní",J249,0)</f>
        <v>0</v>
      </c>
      <c r="BF249" s="166">
        <f>IF(N249="snížená",J249,0)</f>
        <v>0</v>
      </c>
      <c r="BG249" s="166">
        <f>IF(N249="zákl. přenesená",J249,0)</f>
        <v>0</v>
      </c>
      <c r="BH249" s="166">
        <f>IF(N249="sníž. přenesená",J249,0)</f>
        <v>0</v>
      </c>
      <c r="BI249" s="166">
        <f>IF(N249="nulová",J249,0)</f>
        <v>0</v>
      </c>
      <c r="BJ249" s="17" t="s">
        <v>85</v>
      </c>
      <c r="BK249" s="166">
        <f>ROUND(I249*H249,2)</f>
        <v>0</v>
      </c>
      <c r="BL249" s="17" t="s">
        <v>120</v>
      </c>
      <c r="BM249" s="165" t="s">
        <v>484</v>
      </c>
    </row>
    <row r="250" spans="2:51" s="9" customFormat="1" ht="12">
      <c r="B250" s="167"/>
      <c r="D250" s="168" t="s">
        <v>149</v>
      </c>
      <c r="E250" s="169" t="s">
        <v>1</v>
      </c>
      <c r="F250" s="170" t="s">
        <v>485</v>
      </c>
      <c r="H250" s="171">
        <v>3478.34</v>
      </c>
      <c r="I250" s="172"/>
      <c r="L250" s="167"/>
      <c r="M250" s="173"/>
      <c r="N250" s="174"/>
      <c r="O250" s="174"/>
      <c r="P250" s="174"/>
      <c r="Q250" s="174"/>
      <c r="R250" s="174"/>
      <c r="S250" s="174"/>
      <c r="T250" s="175"/>
      <c r="AT250" s="169" t="s">
        <v>149</v>
      </c>
      <c r="AU250" s="169" t="s">
        <v>78</v>
      </c>
      <c r="AV250" s="9" t="s">
        <v>87</v>
      </c>
      <c r="AW250" s="9" t="s">
        <v>34</v>
      </c>
      <c r="AX250" s="9" t="s">
        <v>85</v>
      </c>
      <c r="AY250" s="169" t="s">
        <v>121</v>
      </c>
    </row>
    <row r="251" spans="2:65" s="1" customFormat="1" ht="16.5" customHeight="1">
      <c r="B251" s="153"/>
      <c r="C251" s="154" t="s">
        <v>486</v>
      </c>
      <c r="D251" s="154" t="s">
        <v>116</v>
      </c>
      <c r="E251" s="155" t="s">
        <v>487</v>
      </c>
      <c r="F251" s="156" t="s">
        <v>488</v>
      </c>
      <c r="G251" s="157" t="s">
        <v>163</v>
      </c>
      <c r="H251" s="158">
        <v>444.363</v>
      </c>
      <c r="I251" s="159"/>
      <c r="J251" s="160">
        <f>ROUND(I251*H251,2)</f>
        <v>0</v>
      </c>
      <c r="K251" s="156" t="s">
        <v>147</v>
      </c>
      <c r="L251" s="36"/>
      <c r="M251" s="161" t="s">
        <v>1</v>
      </c>
      <c r="N251" s="162" t="s">
        <v>43</v>
      </c>
      <c r="O251" s="72"/>
      <c r="P251" s="163">
        <f>O251*H251</f>
        <v>0</v>
      </c>
      <c r="Q251" s="163">
        <v>0</v>
      </c>
      <c r="R251" s="163">
        <f>Q251*H251</f>
        <v>0</v>
      </c>
      <c r="S251" s="163">
        <v>0</v>
      </c>
      <c r="T251" s="164">
        <f>S251*H251</f>
        <v>0</v>
      </c>
      <c r="AR251" s="165" t="s">
        <v>120</v>
      </c>
      <c r="AT251" s="165" t="s">
        <v>116</v>
      </c>
      <c r="AU251" s="165" t="s">
        <v>78</v>
      </c>
      <c r="AY251" s="17" t="s">
        <v>121</v>
      </c>
      <c r="BE251" s="166">
        <f>IF(N251="základní",J251,0)</f>
        <v>0</v>
      </c>
      <c r="BF251" s="166">
        <f>IF(N251="snížená",J251,0)</f>
        <v>0</v>
      </c>
      <c r="BG251" s="166">
        <f>IF(N251="zákl. přenesená",J251,0)</f>
        <v>0</v>
      </c>
      <c r="BH251" s="166">
        <f>IF(N251="sníž. přenesená",J251,0)</f>
        <v>0</v>
      </c>
      <c r="BI251" s="166">
        <f>IF(N251="nulová",J251,0)</f>
        <v>0</v>
      </c>
      <c r="BJ251" s="17" t="s">
        <v>85</v>
      </c>
      <c r="BK251" s="166">
        <f>ROUND(I251*H251,2)</f>
        <v>0</v>
      </c>
      <c r="BL251" s="17" t="s">
        <v>120</v>
      </c>
      <c r="BM251" s="165" t="s">
        <v>489</v>
      </c>
    </row>
    <row r="252" spans="2:51" s="9" customFormat="1" ht="12">
      <c r="B252" s="167"/>
      <c r="D252" s="168" t="s">
        <v>149</v>
      </c>
      <c r="E252" s="169" t="s">
        <v>1</v>
      </c>
      <c r="F252" s="170" t="s">
        <v>490</v>
      </c>
      <c r="H252" s="171">
        <v>409</v>
      </c>
      <c r="I252" s="172"/>
      <c r="L252" s="167"/>
      <c r="M252" s="173"/>
      <c r="N252" s="174"/>
      <c r="O252" s="174"/>
      <c r="P252" s="174"/>
      <c r="Q252" s="174"/>
      <c r="R252" s="174"/>
      <c r="S252" s="174"/>
      <c r="T252" s="175"/>
      <c r="AT252" s="169" t="s">
        <v>149</v>
      </c>
      <c r="AU252" s="169" t="s">
        <v>78</v>
      </c>
      <c r="AV252" s="9" t="s">
        <v>87</v>
      </c>
      <c r="AW252" s="9" t="s">
        <v>34</v>
      </c>
      <c r="AX252" s="9" t="s">
        <v>78</v>
      </c>
      <c r="AY252" s="169" t="s">
        <v>121</v>
      </c>
    </row>
    <row r="253" spans="2:51" s="9" customFormat="1" ht="12">
      <c r="B253" s="167"/>
      <c r="D253" s="168" t="s">
        <v>149</v>
      </c>
      <c r="E253" s="169" t="s">
        <v>1</v>
      </c>
      <c r="F253" s="170" t="s">
        <v>491</v>
      </c>
      <c r="H253" s="171">
        <v>35.363</v>
      </c>
      <c r="I253" s="172"/>
      <c r="L253" s="167"/>
      <c r="M253" s="173"/>
      <c r="N253" s="174"/>
      <c r="O253" s="174"/>
      <c r="P253" s="174"/>
      <c r="Q253" s="174"/>
      <c r="R253" s="174"/>
      <c r="S253" s="174"/>
      <c r="T253" s="175"/>
      <c r="AT253" s="169" t="s">
        <v>149</v>
      </c>
      <c r="AU253" s="169" t="s">
        <v>78</v>
      </c>
      <c r="AV253" s="9" t="s">
        <v>87</v>
      </c>
      <c r="AW253" s="9" t="s">
        <v>34</v>
      </c>
      <c r="AX253" s="9" t="s">
        <v>78</v>
      </c>
      <c r="AY253" s="169" t="s">
        <v>121</v>
      </c>
    </row>
    <row r="254" spans="2:51" s="10" customFormat="1" ht="12">
      <c r="B254" s="186"/>
      <c r="D254" s="168" t="s">
        <v>149</v>
      </c>
      <c r="E254" s="187" t="s">
        <v>1</v>
      </c>
      <c r="F254" s="188" t="s">
        <v>182</v>
      </c>
      <c r="H254" s="189">
        <v>444.363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149</v>
      </c>
      <c r="AU254" s="187" t="s">
        <v>78</v>
      </c>
      <c r="AV254" s="10" t="s">
        <v>120</v>
      </c>
      <c r="AW254" s="10" t="s">
        <v>34</v>
      </c>
      <c r="AX254" s="10" t="s">
        <v>85</v>
      </c>
      <c r="AY254" s="187" t="s">
        <v>121</v>
      </c>
    </row>
    <row r="255" spans="2:65" s="1" customFormat="1" ht="24" customHeight="1">
      <c r="B255" s="153"/>
      <c r="C255" s="154" t="s">
        <v>492</v>
      </c>
      <c r="D255" s="154" t="s">
        <v>116</v>
      </c>
      <c r="E255" s="155" t="s">
        <v>493</v>
      </c>
      <c r="F255" s="156" t="s">
        <v>494</v>
      </c>
      <c r="G255" s="157" t="s">
        <v>163</v>
      </c>
      <c r="H255" s="158">
        <v>4443.63</v>
      </c>
      <c r="I255" s="159"/>
      <c r="J255" s="160">
        <f>ROUND(I255*H255,2)</f>
        <v>0</v>
      </c>
      <c r="K255" s="156" t="s">
        <v>147</v>
      </c>
      <c r="L255" s="36"/>
      <c r="M255" s="161" t="s">
        <v>1</v>
      </c>
      <c r="N255" s="162" t="s">
        <v>43</v>
      </c>
      <c r="O255" s="72"/>
      <c r="P255" s="163">
        <f>O255*H255</f>
        <v>0</v>
      </c>
      <c r="Q255" s="163">
        <v>0</v>
      </c>
      <c r="R255" s="163">
        <f>Q255*H255</f>
        <v>0</v>
      </c>
      <c r="S255" s="163">
        <v>0</v>
      </c>
      <c r="T255" s="164">
        <f>S255*H255</f>
        <v>0</v>
      </c>
      <c r="AR255" s="165" t="s">
        <v>120</v>
      </c>
      <c r="AT255" s="165" t="s">
        <v>116</v>
      </c>
      <c r="AU255" s="165" t="s">
        <v>78</v>
      </c>
      <c r="AY255" s="17" t="s">
        <v>121</v>
      </c>
      <c r="BE255" s="166">
        <f>IF(N255="základní",J255,0)</f>
        <v>0</v>
      </c>
      <c r="BF255" s="166">
        <f>IF(N255="snížená",J255,0)</f>
        <v>0</v>
      </c>
      <c r="BG255" s="166">
        <f>IF(N255="zákl. přenesená",J255,0)</f>
        <v>0</v>
      </c>
      <c r="BH255" s="166">
        <f>IF(N255="sníž. přenesená",J255,0)</f>
        <v>0</v>
      </c>
      <c r="BI255" s="166">
        <f>IF(N255="nulová",J255,0)</f>
        <v>0</v>
      </c>
      <c r="BJ255" s="17" t="s">
        <v>85</v>
      </c>
      <c r="BK255" s="166">
        <f>ROUND(I255*H255,2)</f>
        <v>0</v>
      </c>
      <c r="BL255" s="17" t="s">
        <v>120</v>
      </c>
      <c r="BM255" s="165" t="s">
        <v>495</v>
      </c>
    </row>
    <row r="256" spans="2:51" s="9" customFormat="1" ht="12">
      <c r="B256" s="167"/>
      <c r="D256" s="168" t="s">
        <v>149</v>
      </c>
      <c r="E256" s="169" t="s">
        <v>1</v>
      </c>
      <c r="F256" s="170" t="s">
        <v>496</v>
      </c>
      <c r="H256" s="171">
        <v>4443.63</v>
      </c>
      <c r="I256" s="172"/>
      <c r="L256" s="167"/>
      <c r="M256" s="173"/>
      <c r="N256" s="174"/>
      <c r="O256" s="174"/>
      <c r="P256" s="174"/>
      <c r="Q256" s="174"/>
      <c r="R256" s="174"/>
      <c r="S256" s="174"/>
      <c r="T256" s="175"/>
      <c r="AT256" s="169" t="s">
        <v>149</v>
      </c>
      <c r="AU256" s="169" t="s">
        <v>78</v>
      </c>
      <c r="AV256" s="9" t="s">
        <v>87</v>
      </c>
      <c r="AW256" s="9" t="s">
        <v>34</v>
      </c>
      <c r="AX256" s="9" t="s">
        <v>85</v>
      </c>
      <c r="AY256" s="169" t="s">
        <v>121</v>
      </c>
    </row>
    <row r="257" spans="2:65" s="1" customFormat="1" ht="24" customHeight="1">
      <c r="B257" s="153"/>
      <c r="C257" s="154" t="s">
        <v>497</v>
      </c>
      <c r="D257" s="154" t="s">
        <v>116</v>
      </c>
      <c r="E257" s="155" t="s">
        <v>498</v>
      </c>
      <c r="F257" s="156" t="s">
        <v>499</v>
      </c>
      <c r="G257" s="157" t="s">
        <v>163</v>
      </c>
      <c r="H257" s="158">
        <v>609.224</v>
      </c>
      <c r="I257" s="159"/>
      <c r="J257" s="160">
        <f>ROUND(I257*H257,2)</f>
        <v>0</v>
      </c>
      <c r="K257" s="156" t="s">
        <v>147</v>
      </c>
      <c r="L257" s="36"/>
      <c r="M257" s="161" t="s">
        <v>1</v>
      </c>
      <c r="N257" s="162" t="s">
        <v>43</v>
      </c>
      <c r="O257" s="72"/>
      <c r="P257" s="163">
        <f>O257*H257</f>
        <v>0</v>
      </c>
      <c r="Q257" s="163">
        <v>0</v>
      </c>
      <c r="R257" s="163">
        <f>Q257*H257</f>
        <v>0</v>
      </c>
      <c r="S257" s="163">
        <v>0</v>
      </c>
      <c r="T257" s="164">
        <f>S257*H257</f>
        <v>0</v>
      </c>
      <c r="AR257" s="165" t="s">
        <v>120</v>
      </c>
      <c r="AT257" s="165" t="s">
        <v>116</v>
      </c>
      <c r="AU257" s="165" t="s">
        <v>78</v>
      </c>
      <c r="AY257" s="17" t="s">
        <v>121</v>
      </c>
      <c r="BE257" s="166">
        <f>IF(N257="základní",J257,0)</f>
        <v>0</v>
      </c>
      <c r="BF257" s="166">
        <f>IF(N257="snížená",J257,0)</f>
        <v>0</v>
      </c>
      <c r="BG257" s="166">
        <f>IF(N257="zákl. přenesená",J257,0)</f>
        <v>0</v>
      </c>
      <c r="BH257" s="166">
        <f>IF(N257="sníž. přenesená",J257,0)</f>
        <v>0</v>
      </c>
      <c r="BI257" s="166">
        <f>IF(N257="nulová",J257,0)</f>
        <v>0</v>
      </c>
      <c r="BJ257" s="17" t="s">
        <v>85</v>
      </c>
      <c r="BK257" s="166">
        <f>ROUND(I257*H257,2)</f>
        <v>0</v>
      </c>
      <c r="BL257" s="17" t="s">
        <v>120</v>
      </c>
      <c r="BM257" s="165" t="s">
        <v>500</v>
      </c>
    </row>
    <row r="258" spans="2:51" s="9" customFormat="1" ht="12">
      <c r="B258" s="167"/>
      <c r="D258" s="168" t="s">
        <v>149</v>
      </c>
      <c r="E258" s="169" t="s">
        <v>1</v>
      </c>
      <c r="F258" s="170" t="s">
        <v>479</v>
      </c>
      <c r="H258" s="171">
        <v>28.704</v>
      </c>
      <c r="I258" s="172"/>
      <c r="L258" s="167"/>
      <c r="M258" s="173"/>
      <c r="N258" s="174"/>
      <c r="O258" s="174"/>
      <c r="P258" s="174"/>
      <c r="Q258" s="174"/>
      <c r="R258" s="174"/>
      <c r="S258" s="174"/>
      <c r="T258" s="175"/>
      <c r="AT258" s="169" t="s">
        <v>149</v>
      </c>
      <c r="AU258" s="169" t="s">
        <v>78</v>
      </c>
      <c r="AV258" s="9" t="s">
        <v>87</v>
      </c>
      <c r="AW258" s="9" t="s">
        <v>34</v>
      </c>
      <c r="AX258" s="9" t="s">
        <v>78</v>
      </c>
      <c r="AY258" s="169" t="s">
        <v>121</v>
      </c>
    </row>
    <row r="259" spans="2:51" s="9" customFormat="1" ht="12">
      <c r="B259" s="167"/>
      <c r="D259" s="168" t="s">
        <v>149</v>
      </c>
      <c r="E259" s="169" t="s">
        <v>1</v>
      </c>
      <c r="F259" s="170" t="s">
        <v>501</v>
      </c>
      <c r="H259" s="171">
        <v>580.52</v>
      </c>
      <c r="I259" s="172"/>
      <c r="L259" s="167"/>
      <c r="M259" s="173"/>
      <c r="N259" s="174"/>
      <c r="O259" s="174"/>
      <c r="P259" s="174"/>
      <c r="Q259" s="174"/>
      <c r="R259" s="174"/>
      <c r="S259" s="174"/>
      <c r="T259" s="175"/>
      <c r="AT259" s="169" t="s">
        <v>149</v>
      </c>
      <c r="AU259" s="169" t="s">
        <v>78</v>
      </c>
      <c r="AV259" s="9" t="s">
        <v>87</v>
      </c>
      <c r="AW259" s="9" t="s">
        <v>34</v>
      </c>
      <c r="AX259" s="9" t="s">
        <v>78</v>
      </c>
      <c r="AY259" s="169" t="s">
        <v>121</v>
      </c>
    </row>
    <row r="260" spans="2:51" s="10" customFormat="1" ht="12">
      <c r="B260" s="186"/>
      <c r="D260" s="168" t="s">
        <v>149</v>
      </c>
      <c r="E260" s="187" t="s">
        <v>1</v>
      </c>
      <c r="F260" s="188" t="s">
        <v>182</v>
      </c>
      <c r="H260" s="189">
        <v>609.2239999999999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7" t="s">
        <v>149</v>
      </c>
      <c r="AU260" s="187" t="s">
        <v>78</v>
      </c>
      <c r="AV260" s="10" t="s">
        <v>120</v>
      </c>
      <c r="AW260" s="10" t="s">
        <v>34</v>
      </c>
      <c r="AX260" s="10" t="s">
        <v>85</v>
      </c>
      <c r="AY260" s="187" t="s">
        <v>121</v>
      </c>
    </row>
    <row r="261" spans="2:65" s="1" customFormat="1" ht="24" customHeight="1">
      <c r="B261" s="153"/>
      <c r="C261" s="154" t="s">
        <v>502</v>
      </c>
      <c r="D261" s="154" t="s">
        <v>116</v>
      </c>
      <c r="E261" s="155" t="s">
        <v>503</v>
      </c>
      <c r="F261" s="156" t="s">
        <v>504</v>
      </c>
      <c r="G261" s="157" t="s">
        <v>163</v>
      </c>
      <c r="H261" s="158">
        <v>35.363</v>
      </c>
      <c r="I261" s="159"/>
      <c r="J261" s="160">
        <f>ROUND(I261*H261,2)</f>
        <v>0</v>
      </c>
      <c r="K261" s="156" t="s">
        <v>147</v>
      </c>
      <c r="L261" s="36"/>
      <c r="M261" s="161" t="s">
        <v>1</v>
      </c>
      <c r="N261" s="162" t="s">
        <v>43</v>
      </c>
      <c r="O261" s="72"/>
      <c r="P261" s="163">
        <f>O261*H261</f>
        <v>0</v>
      </c>
      <c r="Q261" s="163">
        <v>0</v>
      </c>
      <c r="R261" s="163">
        <f>Q261*H261</f>
        <v>0</v>
      </c>
      <c r="S261" s="163">
        <v>0</v>
      </c>
      <c r="T261" s="164">
        <f>S261*H261</f>
        <v>0</v>
      </c>
      <c r="AR261" s="165" t="s">
        <v>120</v>
      </c>
      <c r="AT261" s="165" t="s">
        <v>116</v>
      </c>
      <c r="AU261" s="165" t="s">
        <v>78</v>
      </c>
      <c r="AY261" s="17" t="s">
        <v>121</v>
      </c>
      <c r="BE261" s="166">
        <f>IF(N261="základní",J261,0)</f>
        <v>0</v>
      </c>
      <c r="BF261" s="166">
        <f>IF(N261="snížená",J261,0)</f>
        <v>0</v>
      </c>
      <c r="BG261" s="166">
        <f>IF(N261="zákl. přenesená",J261,0)</f>
        <v>0</v>
      </c>
      <c r="BH261" s="166">
        <f>IF(N261="sníž. přenesená",J261,0)</f>
        <v>0</v>
      </c>
      <c r="BI261" s="166">
        <f>IF(N261="nulová",J261,0)</f>
        <v>0</v>
      </c>
      <c r="BJ261" s="17" t="s">
        <v>85</v>
      </c>
      <c r="BK261" s="166">
        <f>ROUND(I261*H261,2)</f>
        <v>0</v>
      </c>
      <c r="BL261" s="17" t="s">
        <v>120</v>
      </c>
      <c r="BM261" s="165" t="s">
        <v>505</v>
      </c>
    </row>
    <row r="262" spans="2:65" s="1" customFormat="1" ht="24" customHeight="1">
      <c r="B262" s="153"/>
      <c r="C262" s="154" t="s">
        <v>506</v>
      </c>
      <c r="D262" s="154" t="s">
        <v>116</v>
      </c>
      <c r="E262" s="155" t="s">
        <v>507</v>
      </c>
      <c r="F262" s="156" t="s">
        <v>508</v>
      </c>
      <c r="G262" s="157" t="s">
        <v>163</v>
      </c>
      <c r="H262" s="158">
        <v>1671.363</v>
      </c>
      <c r="I262" s="159"/>
      <c r="J262" s="160">
        <f>ROUND(I262*H262,2)</f>
        <v>0</v>
      </c>
      <c r="K262" s="156" t="s">
        <v>147</v>
      </c>
      <c r="L262" s="36"/>
      <c r="M262" s="161" t="s">
        <v>1</v>
      </c>
      <c r="N262" s="162" t="s">
        <v>43</v>
      </c>
      <c r="O262" s="72"/>
      <c r="P262" s="163">
        <f>O262*H262</f>
        <v>0</v>
      </c>
      <c r="Q262" s="163">
        <v>0</v>
      </c>
      <c r="R262" s="163">
        <f>Q262*H262</f>
        <v>0</v>
      </c>
      <c r="S262" s="163">
        <v>0</v>
      </c>
      <c r="T262" s="164">
        <f>S262*H262</f>
        <v>0</v>
      </c>
      <c r="AR262" s="165" t="s">
        <v>120</v>
      </c>
      <c r="AT262" s="165" t="s">
        <v>116</v>
      </c>
      <c r="AU262" s="165" t="s">
        <v>78</v>
      </c>
      <c r="AY262" s="17" t="s">
        <v>121</v>
      </c>
      <c r="BE262" s="166">
        <f>IF(N262="základní",J262,0)</f>
        <v>0</v>
      </c>
      <c r="BF262" s="166">
        <f>IF(N262="snížená",J262,0)</f>
        <v>0</v>
      </c>
      <c r="BG262" s="166">
        <f>IF(N262="zákl. přenesená",J262,0)</f>
        <v>0</v>
      </c>
      <c r="BH262" s="166">
        <f>IF(N262="sníž. přenesená",J262,0)</f>
        <v>0</v>
      </c>
      <c r="BI262" s="166">
        <f>IF(N262="nulová",J262,0)</f>
        <v>0</v>
      </c>
      <c r="BJ262" s="17" t="s">
        <v>85</v>
      </c>
      <c r="BK262" s="166">
        <f>ROUND(I262*H262,2)</f>
        <v>0</v>
      </c>
      <c r="BL262" s="17" t="s">
        <v>120</v>
      </c>
      <c r="BM262" s="165" t="s">
        <v>509</v>
      </c>
    </row>
    <row r="263" spans="2:65" s="1" customFormat="1" ht="24" customHeight="1">
      <c r="B263" s="153"/>
      <c r="C263" s="154" t="s">
        <v>510</v>
      </c>
      <c r="D263" s="154" t="s">
        <v>116</v>
      </c>
      <c r="E263" s="155" t="s">
        <v>511</v>
      </c>
      <c r="F263" s="156" t="s">
        <v>512</v>
      </c>
      <c r="G263" s="157" t="s">
        <v>163</v>
      </c>
      <c r="H263" s="158">
        <v>319.13</v>
      </c>
      <c r="I263" s="159"/>
      <c r="J263" s="160">
        <f>ROUND(I263*H263,2)</f>
        <v>0</v>
      </c>
      <c r="K263" s="156" t="s">
        <v>147</v>
      </c>
      <c r="L263" s="36"/>
      <c r="M263" s="161" t="s">
        <v>1</v>
      </c>
      <c r="N263" s="162" t="s">
        <v>43</v>
      </c>
      <c r="O263" s="72"/>
      <c r="P263" s="163">
        <f>O263*H263</f>
        <v>0</v>
      </c>
      <c r="Q263" s="163">
        <v>0</v>
      </c>
      <c r="R263" s="163">
        <f>Q263*H263</f>
        <v>0</v>
      </c>
      <c r="S263" s="163">
        <v>0</v>
      </c>
      <c r="T263" s="164">
        <f>S263*H263</f>
        <v>0</v>
      </c>
      <c r="AR263" s="165" t="s">
        <v>120</v>
      </c>
      <c r="AT263" s="165" t="s">
        <v>116</v>
      </c>
      <c r="AU263" s="165" t="s">
        <v>78</v>
      </c>
      <c r="AY263" s="17" t="s">
        <v>121</v>
      </c>
      <c r="BE263" s="166">
        <f>IF(N263="základní",J263,0)</f>
        <v>0</v>
      </c>
      <c r="BF263" s="166">
        <f>IF(N263="snížená",J263,0)</f>
        <v>0</v>
      </c>
      <c r="BG263" s="166">
        <f>IF(N263="zákl. přenesená",J263,0)</f>
        <v>0</v>
      </c>
      <c r="BH263" s="166">
        <f>IF(N263="sníž. přenesená",J263,0)</f>
        <v>0</v>
      </c>
      <c r="BI263" s="166">
        <f>IF(N263="nulová",J263,0)</f>
        <v>0</v>
      </c>
      <c r="BJ263" s="17" t="s">
        <v>85</v>
      </c>
      <c r="BK263" s="166">
        <f>ROUND(I263*H263,2)</f>
        <v>0</v>
      </c>
      <c r="BL263" s="17" t="s">
        <v>120</v>
      </c>
      <c r="BM263" s="165" t="s">
        <v>513</v>
      </c>
    </row>
    <row r="264" spans="2:51" s="9" customFormat="1" ht="12">
      <c r="B264" s="167"/>
      <c r="D264" s="168" t="s">
        <v>149</v>
      </c>
      <c r="E264" s="169" t="s">
        <v>1</v>
      </c>
      <c r="F264" s="170" t="s">
        <v>480</v>
      </c>
      <c r="H264" s="171">
        <v>319.13</v>
      </c>
      <c r="I264" s="172"/>
      <c r="L264" s="167"/>
      <c r="M264" s="173"/>
      <c r="N264" s="174"/>
      <c r="O264" s="174"/>
      <c r="P264" s="174"/>
      <c r="Q264" s="174"/>
      <c r="R264" s="174"/>
      <c r="S264" s="174"/>
      <c r="T264" s="175"/>
      <c r="AT264" s="169" t="s">
        <v>149</v>
      </c>
      <c r="AU264" s="169" t="s">
        <v>78</v>
      </c>
      <c r="AV264" s="9" t="s">
        <v>87</v>
      </c>
      <c r="AW264" s="9" t="s">
        <v>34</v>
      </c>
      <c r="AX264" s="9" t="s">
        <v>85</v>
      </c>
      <c r="AY264" s="169" t="s">
        <v>121</v>
      </c>
    </row>
    <row r="265" spans="2:65" s="1" customFormat="1" ht="24" customHeight="1">
      <c r="B265" s="153"/>
      <c r="C265" s="154" t="s">
        <v>514</v>
      </c>
      <c r="D265" s="154" t="s">
        <v>116</v>
      </c>
      <c r="E265" s="155" t="s">
        <v>515</v>
      </c>
      <c r="F265" s="156" t="s">
        <v>516</v>
      </c>
      <c r="G265" s="157" t="s">
        <v>163</v>
      </c>
      <c r="H265" s="158">
        <v>473.067</v>
      </c>
      <c r="I265" s="159"/>
      <c r="J265" s="160">
        <f>ROUND(I265*H265,2)</f>
        <v>0</v>
      </c>
      <c r="K265" s="156" t="s">
        <v>147</v>
      </c>
      <c r="L265" s="36"/>
      <c r="M265" s="161" t="s">
        <v>1</v>
      </c>
      <c r="N265" s="162" t="s">
        <v>43</v>
      </c>
      <c r="O265" s="72"/>
      <c r="P265" s="163">
        <f>O265*H265</f>
        <v>0</v>
      </c>
      <c r="Q265" s="163">
        <v>0</v>
      </c>
      <c r="R265" s="163">
        <f>Q265*H265</f>
        <v>0</v>
      </c>
      <c r="S265" s="163">
        <v>0</v>
      </c>
      <c r="T265" s="164">
        <f>S265*H265</f>
        <v>0</v>
      </c>
      <c r="AR265" s="165" t="s">
        <v>120</v>
      </c>
      <c r="AT265" s="165" t="s">
        <v>116</v>
      </c>
      <c r="AU265" s="165" t="s">
        <v>78</v>
      </c>
      <c r="AY265" s="17" t="s">
        <v>121</v>
      </c>
      <c r="BE265" s="166">
        <f>IF(N265="základní",J265,0)</f>
        <v>0</v>
      </c>
      <c r="BF265" s="166">
        <f>IF(N265="snížená",J265,0)</f>
        <v>0</v>
      </c>
      <c r="BG265" s="166">
        <f>IF(N265="zákl. přenesená",J265,0)</f>
        <v>0</v>
      </c>
      <c r="BH265" s="166">
        <f>IF(N265="sníž. přenesená",J265,0)</f>
        <v>0</v>
      </c>
      <c r="BI265" s="166">
        <f>IF(N265="nulová",J265,0)</f>
        <v>0</v>
      </c>
      <c r="BJ265" s="17" t="s">
        <v>85</v>
      </c>
      <c r="BK265" s="166">
        <f>ROUND(I265*H265,2)</f>
        <v>0</v>
      </c>
      <c r="BL265" s="17" t="s">
        <v>120</v>
      </c>
      <c r="BM265" s="165" t="s">
        <v>517</v>
      </c>
    </row>
    <row r="266" spans="2:51" s="9" customFormat="1" ht="12">
      <c r="B266" s="167"/>
      <c r="D266" s="168" t="s">
        <v>149</v>
      </c>
      <c r="E266" s="169" t="s">
        <v>1</v>
      </c>
      <c r="F266" s="170" t="s">
        <v>518</v>
      </c>
      <c r="H266" s="171">
        <v>473.067</v>
      </c>
      <c r="I266" s="172"/>
      <c r="L266" s="167"/>
      <c r="M266" s="173"/>
      <c r="N266" s="174"/>
      <c r="O266" s="174"/>
      <c r="P266" s="174"/>
      <c r="Q266" s="174"/>
      <c r="R266" s="174"/>
      <c r="S266" s="174"/>
      <c r="T266" s="175"/>
      <c r="AT266" s="169" t="s">
        <v>149</v>
      </c>
      <c r="AU266" s="169" t="s">
        <v>78</v>
      </c>
      <c r="AV266" s="9" t="s">
        <v>87</v>
      </c>
      <c r="AW266" s="9" t="s">
        <v>34</v>
      </c>
      <c r="AX266" s="9" t="s">
        <v>85</v>
      </c>
      <c r="AY266" s="169" t="s">
        <v>121</v>
      </c>
    </row>
    <row r="267" spans="2:65" s="1" customFormat="1" ht="24" customHeight="1">
      <c r="B267" s="153"/>
      <c r="C267" s="154" t="s">
        <v>519</v>
      </c>
      <c r="D267" s="154" t="s">
        <v>116</v>
      </c>
      <c r="E267" s="155" t="s">
        <v>520</v>
      </c>
      <c r="F267" s="156" t="s">
        <v>521</v>
      </c>
      <c r="G267" s="157" t="s">
        <v>163</v>
      </c>
      <c r="H267" s="158">
        <v>271.339</v>
      </c>
      <c r="I267" s="159"/>
      <c r="J267" s="160">
        <f>ROUND(I267*H267,2)</f>
        <v>0</v>
      </c>
      <c r="K267" s="156" t="s">
        <v>147</v>
      </c>
      <c r="L267" s="36"/>
      <c r="M267" s="201" t="s">
        <v>1</v>
      </c>
      <c r="N267" s="202" t="s">
        <v>43</v>
      </c>
      <c r="O267" s="203"/>
      <c r="P267" s="204">
        <f>O267*H267</f>
        <v>0</v>
      </c>
      <c r="Q267" s="204">
        <v>0</v>
      </c>
      <c r="R267" s="204">
        <f>Q267*H267</f>
        <v>0</v>
      </c>
      <c r="S267" s="204">
        <v>0</v>
      </c>
      <c r="T267" s="205">
        <f>S267*H267</f>
        <v>0</v>
      </c>
      <c r="AR267" s="165" t="s">
        <v>120</v>
      </c>
      <c r="AT267" s="165" t="s">
        <v>116</v>
      </c>
      <c r="AU267" s="165" t="s">
        <v>78</v>
      </c>
      <c r="AY267" s="17" t="s">
        <v>121</v>
      </c>
      <c r="BE267" s="166">
        <f>IF(N267="základní",J267,0)</f>
        <v>0</v>
      </c>
      <c r="BF267" s="166">
        <f>IF(N267="snížená",J267,0)</f>
        <v>0</v>
      </c>
      <c r="BG267" s="166">
        <f>IF(N267="zákl. přenesená",J267,0)</f>
        <v>0</v>
      </c>
      <c r="BH267" s="166">
        <f>IF(N267="sníž. přenesená",J267,0)</f>
        <v>0</v>
      </c>
      <c r="BI267" s="166">
        <f>IF(N267="nulová",J267,0)</f>
        <v>0</v>
      </c>
      <c r="BJ267" s="17" t="s">
        <v>85</v>
      </c>
      <c r="BK267" s="166">
        <f>ROUND(I267*H267,2)</f>
        <v>0</v>
      </c>
      <c r="BL267" s="17" t="s">
        <v>120</v>
      </c>
      <c r="BM267" s="165" t="s">
        <v>522</v>
      </c>
    </row>
    <row r="268" spans="2:12" s="1" customFormat="1" ht="6.95" customHeight="1">
      <c r="B268" s="55"/>
      <c r="C268" s="56"/>
      <c r="D268" s="56"/>
      <c r="E268" s="56"/>
      <c r="F268" s="56"/>
      <c r="G268" s="56"/>
      <c r="H268" s="56"/>
      <c r="I268" s="138"/>
      <c r="J268" s="56"/>
      <c r="K268" s="56"/>
      <c r="L268" s="36"/>
    </row>
  </sheetData>
  <autoFilter ref="C115:K267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6" t="s">
        <v>5</v>
      </c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87</v>
      </c>
    </row>
    <row r="4" spans="2:46" ht="24.95" customHeight="1">
      <c r="B4" s="20"/>
      <c r="D4" s="21" t="s">
        <v>94</v>
      </c>
      <c r="L4" s="20"/>
      <c r="M4" s="11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30" t="s">
        <v>16</v>
      </c>
      <c r="L6" s="20"/>
    </row>
    <row r="7" spans="2:12" ht="16.5" customHeight="1">
      <c r="B7" s="20"/>
      <c r="E7" s="116" t="str">
        <f>'Rekapitulace stavby'!K6</f>
        <v>Nové zpevněné plochy před pavilonem I., Krajská zdravotní, a.s.</v>
      </c>
      <c r="F7" s="30"/>
      <c r="G7" s="30"/>
      <c r="H7" s="30"/>
      <c r="L7" s="20"/>
    </row>
    <row r="8" spans="2:12" s="1" customFormat="1" ht="12" customHeight="1">
      <c r="B8" s="36"/>
      <c r="D8" s="30" t="s">
        <v>95</v>
      </c>
      <c r="I8" s="117"/>
      <c r="L8" s="36"/>
    </row>
    <row r="9" spans="2:12" s="1" customFormat="1" ht="36.95" customHeight="1">
      <c r="B9" s="36"/>
      <c r="E9" s="62" t="s">
        <v>523</v>
      </c>
      <c r="F9" s="1"/>
      <c r="G9" s="1"/>
      <c r="H9" s="1"/>
      <c r="I9" s="117"/>
      <c r="L9" s="36"/>
    </row>
    <row r="10" spans="2:12" s="1" customFormat="1" ht="12">
      <c r="B10" s="36"/>
      <c r="I10" s="117"/>
      <c r="L10" s="36"/>
    </row>
    <row r="11" spans="2:12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pans="2:12" s="1" customFormat="1" ht="12" customHeight="1">
      <c r="B12" s="36"/>
      <c r="D12" s="30" t="s">
        <v>20</v>
      </c>
      <c r="F12" s="25" t="s">
        <v>21</v>
      </c>
      <c r="I12" s="118" t="s">
        <v>22</v>
      </c>
      <c r="J12" s="64" t="str">
        <f>'Rekapitulace stavby'!AN8</f>
        <v>2. 3. 2018</v>
      </c>
      <c r="L12" s="36"/>
    </row>
    <row r="13" spans="2:12" s="1" customFormat="1" ht="10.8" customHeight="1">
      <c r="B13" s="36"/>
      <c r="I13" s="117"/>
      <c r="L13" s="36"/>
    </row>
    <row r="14" spans="2:12" s="1" customFormat="1" ht="12" customHeight="1">
      <c r="B14" s="36"/>
      <c r="D14" s="30" t="s">
        <v>24</v>
      </c>
      <c r="I14" s="118" t="s">
        <v>25</v>
      </c>
      <c r="J14" s="25" t="s">
        <v>1</v>
      </c>
      <c r="L14" s="36"/>
    </row>
    <row r="15" spans="2:12" s="1" customFormat="1" ht="18" customHeight="1">
      <c r="B15" s="36"/>
      <c r="E15" s="25" t="s">
        <v>26</v>
      </c>
      <c r="I15" s="118" t="s">
        <v>27</v>
      </c>
      <c r="J15" s="25" t="s">
        <v>1</v>
      </c>
      <c r="L15" s="36"/>
    </row>
    <row r="16" spans="2:12" s="1" customFormat="1" ht="6.95" customHeight="1">
      <c r="B16" s="36"/>
      <c r="I16" s="117"/>
      <c r="L16" s="36"/>
    </row>
    <row r="17" spans="2:12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pans="2:12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pans="2:12" s="1" customFormat="1" ht="6.95" customHeight="1">
      <c r="B19" s="36"/>
      <c r="I19" s="117"/>
      <c r="L19" s="36"/>
    </row>
    <row r="20" spans="2:12" s="1" customFormat="1" ht="12" customHeight="1">
      <c r="B20" s="36"/>
      <c r="D20" s="30" t="s">
        <v>30</v>
      </c>
      <c r="I20" s="118" t="s">
        <v>25</v>
      </c>
      <c r="J20" s="25" t="s">
        <v>31</v>
      </c>
      <c r="L20" s="36"/>
    </row>
    <row r="21" spans="2:12" s="1" customFormat="1" ht="18" customHeight="1">
      <c r="B21" s="36"/>
      <c r="E21" s="25" t="s">
        <v>32</v>
      </c>
      <c r="I21" s="118" t="s">
        <v>27</v>
      </c>
      <c r="J21" s="25" t="s">
        <v>33</v>
      </c>
      <c r="L21" s="36"/>
    </row>
    <row r="22" spans="2:12" s="1" customFormat="1" ht="6.95" customHeight="1">
      <c r="B22" s="36"/>
      <c r="I22" s="117"/>
      <c r="L22" s="36"/>
    </row>
    <row r="23" spans="2:12" s="1" customFormat="1" ht="12" customHeight="1">
      <c r="B23" s="36"/>
      <c r="D23" s="30" t="s">
        <v>35</v>
      </c>
      <c r="I23" s="118" t="s">
        <v>25</v>
      </c>
      <c r="J23" s="25" t="str">
        <f>IF('Rekapitulace stavby'!AN19="","",'Rekapitulace stavby'!AN19)</f>
        <v/>
      </c>
      <c r="L23" s="36"/>
    </row>
    <row r="24" spans="2:12" s="1" customFormat="1" ht="18" customHeight="1">
      <c r="B24" s="36"/>
      <c r="E24" s="25" t="str">
        <f>IF('Rekapitulace stavby'!E20="","",'Rekapitulace stavby'!E20)</f>
        <v xml:space="preserve"> </v>
      </c>
      <c r="I24" s="118" t="s">
        <v>27</v>
      </c>
      <c r="J24" s="25" t="str">
        <f>IF('Rekapitulace stavby'!AN20="","",'Rekapitulace stavby'!AN20)</f>
        <v/>
      </c>
      <c r="L24" s="36"/>
    </row>
    <row r="25" spans="2:12" s="1" customFormat="1" ht="6.95" customHeight="1">
      <c r="B25" s="36"/>
      <c r="I25" s="117"/>
      <c r="L25" s="36"/>
    </row>
    <row r="26" spans="2:12" s="1" customFormat="1" ht="12" customHeight="1">
      <c r="B26" s="36"/>
      <c r="D26" s="30" t="s">
        <v>37</v>
      </c>
      <c r="I26" s="117"/>
      <c r="L26" s="36"/>
    </row>
    <row r="27" spans="2:12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pans="2:12" s="1" customFormat="1" ht="6.95" customHeight="1">
      <c r="B28" s="36"/>
      <c r="I28" s="117"/>
      <c r="L28" s="36"/>
    </row>
    <row r="29" spans="2:12" s="1" customFormat="1" ht="6.95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pans="2:12" s="1" customFormat="1" ht="25.4" customHeight="1">
      <c r="B30" s="36"/>
      <c r="D30" s="122" t="s">
        <v>38</v>
      </c>
      <c r="I30" s="117"/>
      <c r="J30" s="89">
        <f>ROUND(J123,2)</f>
        <v>0</v>
      </c>
      <c r="L30" s="36"/>
    </row>
    <row r="31" spans="2:12" s="1" customFormat="1" ht="6.95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pans="2:1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pans="2:12" s="1" customFormat="1" ht="14.4" customHeight="1">
      <c r="B33" s="36"/>
      <c r="D33" s="124" t="s">
        <v>42</v>
      </c>
      <c r="E33" s="30" t="s">
        <v>43</v>
      </c>
      <c r="F33" s="125">
        <f>ROUND((SUM(BE123:BE200)),2)</f>
        <v>0</v>
      </c>
      <c r="I33" s="126">
        <v>0.21</v>
      </c>
      <c r="J33" s="125">
        <f>ROUND(((SUM(BE123:BE200))*I33),2)</f>
        <v>0</v>
      </c>
      <c r="L33" s="36"/>
    </row>
    <row r="34" spans="2:12" s="1" customFormat="1" ht="14.4" customHeight="1">
      <c r="B34" s="36"/>
      <c r="E34" s="30" t="s">
        <v>44</v>
      </c>
      <c r="F34" s="125">
        <f>ROUND((SUM(BF123:BF200)),2)</f>
        <v>0</v>
      </c>
      <c r="I34" s="126">
        <v>0.15</v>
      </c>
      <c r="J34" s="125">
        <f>ROUND(((SUM(BF123:BF200))*I34),2)</f>
        <v>0</v>
      </c>
      <c r="L34" s="36"/>
    </row>
    <row r="35" spans="2:12" s="1" customFormat="1" ht="14.4" customHeight="1" hidden="1">
      <c r="B35" s="36"/>
      <c r="E35" s="30" t="s">
        <v>45</v>
      </c>
      <c r="F35" s="125">
        <f>ROUND((SUM(BG123:BG200)),2)</f>
        <v>0</v>
      </c>
      <c r="I35" s="126">
        <v>0.21</v>
      </c>
      <c r="J35" s="125">
        <f>0</f>
        <v>0</v>
      </c>
      <c r="L35" s="36"/>
    </row>
    <row r="36" spans="2:12" s="1" customFormat="1" ht="14.4" customHeight="1" hidden="1">
      <c r="B36" s="36"/>
      <c r="E36" s="30" t="s">
        <v>46</v>
      </c>
      <c r="F36" s="125">
        <f>ROUND((SUM(BH123:BH200)),2)</f>
        <v>0</v>
      </c>
      <c r="I36" s="126">
        <v>0.15</v>
      </c>
      <c r="J36" s="125">
        <f>0</f>
        <v>0</v>
      </c>
      <c r="L36" s="36"/>
    </row>
    <row r="37" spans="2:12" s="1" customFormat="1" ht="14.4" customHeight="1" hidden="1">
      <c r="B37" s="36"/>
      <c r="E37" s="30" t="s">
        <v>47</v>
      </c>
      <c r="F37" s="125">
        <f>ROUND((SUM(BI123:BI200)),2)</f>
        <v>0</v>
      </c>
      <c r="I37" s="126">
        <v>0</v>
      </c>
      <c r="J37" s="125">
        <f>0</f>
        <v>0</v>
      </c>
      <c r="L37" s="36"/>
    </row>
    <row r="38" spans="2:12" s="1" customFormat="1" ht="6.95" customHeight="1">
      <c r="B38" s="36"/>
      <c r="I38" s="117"/>
      <c r="L38" s="36"/>
    </row>
    <row r="39" spans="2:12" s="1" customFormat="1" ht="25.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pans="2:12" s="1" customFormat="1" ht="14.4" customHeight="1">
      <c r="B40" s="36"/>
      <c r="I40" s="117"/>
      <c r="L40" s="36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pans="2:12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pans="2:12" s="1" customFormat="1" ht="24.95" customHeight="1">
      <c r="B82" s="36"/>
      <c r="C82" s="21" t="s">
        <v>97</v>
      </c>
      <c r="I82" s="117"/>
      <c r="L82" s="36"/>
    </row>
    <row r="83" spans="2:12" s="1" customFormat="1" ht="6.95" customHeight="1">
      <c r="B83" s="36"/>
      <c r="I83" s="117"/>
      <c r="L83" s="36"/>
    </row>
    <row r="84" spans="2:12" s="1" customFormat="1" ht="12" customHeight="1">
      <c r="B84" s="36"/>
      <c r="C84" s="30" t="s">
        <v>16</v>
      </c>
      <c r="I84" s="117"/>
      <c r="L84" s="36"/>
    </row>
    <row r="85" spans="2:12" s="1" customFormat="1" ht="16.5" customHeight="1">
      <c r="B85" s="36"/>
      <c r="E85" s="116" t="str">
        <f>E7</f>
        <v>Nové zpevněné plochy před pavilonem I., Krajská zdravotní, a.s.</v>
      </c>
      <c r="F85" s="30"/>
      <c r="G85" s="30"/>
      <c r="H85" s="30"/>
      <c r="I85" s="117"/>
      <c r="L85" s="36"/>
    </row>
    <row r="86" spans="2:12" s="1" customFormat="1" ht="12" customHeight="1">
      <c r="B86" s="36"/>
      <c r="C86" s="30" t="s">
        <v>95</v>
      </c>
      <c r="I86" s="117"/>
      <c r="L86" s="36"/>
    </row>
    <row r="87" spans="2:12" s="1" customFormat="1" ht="16.5" customHeight="1">
      <c r="B87" s="36"/>
      <c r="E87" s="62" t="str">
        <f>E9</f>
        <v>1.2 - Přeložka horkovodu a výměna kanalizace</v>
      </c>
      <c r="F87" s="1"/>
      <c r="G87" s="1"/>
      <c r="H87" s="1"/>
      <c r="I87" s="117"/>
      <c r="L87" s="36"/>
    </row>
    <row r="88" spans="2:12" s="1" customFormat="1" ht="6.95" customHeight="1">
      <c r="B88" s="36"/>
      <c r="I88" s="117"/>
      <c r="L88" s="36"/>
    </row>
    <row r="89" spans="2:12" s="1" customFormat="1" ht="12" customHeight="1">
      <c r="B89" s="36"/>
      <c r="C89" s="30" t="s">
        <v>20</v>
      </c>
      <c r="F89" s="25" t="str">
        <f>F12</f>
        <v>Nemocnice Děčín, i.z.</v>
      </c>
      <c r="I89" s="118" t="s">
        <v>22</v>
      </c>
      <c r="J89" s="64" t="str">
        <f>IF(J12="","",J12)</f>
        <v>2. 3. 2018</v>
      </c>
      <c r="L89" s="36"/>
    </row>
    <row r="90" spans="2:12" s="1" customFormat="1" ht="6.95" customHeight="1">
      <c r="B90" s="36"/>
      <c r="I90" s="117"/>
      <c r="L90" s="36"/>
    </row>
    <row r="91" spans="2:12" s="1" customFormat="1" ht="27.9" customHeight="1">
      <c r="B91" s="36"/>
      <c r="C91" s="30" t="s">
        <v>24</v>
      </c>
      <c r="F91" s="25" t="str">
        <f>E15</f>
        <v>Krajská zdravotní, a.s. - Nemocnice Děčín</v>
      </c>
      <c r="I91" s="118" t="s">
        <v>30</v>
      </c>
      <c r="J91" s="34" t="str">
        <f>E21</f>
        <v>VECTURA Pardubice s.r.o.</v>
      </c>
      <c r="L91" s="36"/>
    </row>
    <row r="92" spans="2:1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35</v>
      </c>
      <c r="J92" s="34" t="str">
        <f>E24</f>
        <v xml:space="preserve"> </v>
      </c>
      <c r="L92" s="36"/>
    </row>
    <row r="93" spans="2:12" s="1" customFormat="1" ht="10.3" customHeight="1">
      <c r="B93" s="36"/>
      <c r="I93" s="117"/>
      <c r="L93" s="36"/>
    </row>
    <row r="94" spans="2:12" s="1" customFormat="1" ht="29.25" customHeight="1">
      <c r="B94" s="36"/>
      <c r="C94" s="140" t="s">
        <v>98</v>
      </c>
      <c r="D94" s="127"/>
      <c r="E94" s="127"/>
      <c r="F94" s="127"/>
      <c r="G94" s="127"/>
      <c r="H94" s="127"/>
      <c r="I94" s="141"/>
      <c r="J94" s="142" t="s">
        <v>99</v>
      </c>
      <c r="K94" s="127"/>
      <c r="L94" s="36"/>
    </row>
    <row r="95" spans="2:12" s="1" customFormat="1" ht="10.3" customHeight="1">
      <c r="B95" s="36"/>
      <c r="I95" s="117"/>
      <c r="L95" s="36"/>
    </row>
    <row r="96" spans="2:47" s="1" customFormat="1" ht="22.8" customHeight="1">
      <c r="B96" s="36"/>
      <c r="C96" s="143" t="s">
        <v>100</v>
      </c>
      <c r="I96" s="117"/>
      <c r="J96" s="89">
        <f>J123</f>
        <v>0</v>
      </c>
      <c r="L96" s="36"/>
      <c r="AU96" s="17" t="s">
        <v>101</v>
      </c>
    </row>
    <row r="97" spans="2:12" s="12" customFormat="1" ht="24.95" customHeight="1">
      <c r="B97" s="206"/>
      <c r="D97" s="207" t="s">
        <v>524</v>
      </c>
      <c r="E97" s="208"/>
      <c r="F97" s="208"/>
      <c r="G97" s="208"/>
      <c r="H97" s="208"/>
      <c r="I97" s="209"/>
      <c r="J97" s="210">
        <f>J170</f>
        <v>0</v>
      </c>
      <c r="L97" s="206"/>
    </row>
    <row r="98" spans="2:12" s="13" customFormat="1" ht="19.9" customHeight="1">
      <c r="B98" s="211"/>
      <c r="D98" s="212" t="s">
        <v>525</v>
      </c>
      <c r="E98" s="213"/>
      <c r="F98" s="213"/>
      <c r="G98" s="213"/>
      <c r="H98" s="213"/>
      <c r="I98" s="214"/>
      <c r="J98" s="215">
        <f>J171</f>
        <v>0</v>
      </c>
      <c r="L98" s="211"/>
    </row>
    <row r="99" spans="2:12" s="13" customFormat="1" ht="19.9" customHeight="1">
      <c r="B99" s="211"/>
      <c r="D99" s="212" t="s">
        <v>526</v>
      </c>
      <c r="E99" s="213"/>
      <c r="F99" s="213"/>
      <c r="G99" s="213"/>
      <c r="H99" s="213"/>
      <c r="I99" s="214"/>
      <c r="J99" s="215">
        <f>J179</f>
        <v>0</v>
      </c>
      <c r="L99" s="211"/>
    </row>
    <row r="100" spans="2:12" s="12" customFormat="1" ht="24.95" customHeight="1">
      <c r="B100" s="206"/>
      <c r="D100" s="207" t="s">
        <v>527</v>
      </c>
      <c r="E100" s="208"/>
      <c r="F100" s="208"/>
      <c r="G100" s="208"/>
      <c r="H100" s="208"/>
      <c r="I100" s="209"/>
      <c r="J100" s="210">
        <f>J185</f>
        <v>0</v>
      </c>
      <c r="L100" s="206"/>
    </row>
    <row r="101" spans="2:12" s="13" customFormat="1" ht="19.9" customHeight="1">
      <c r="B101" s="211"/>
      <c r="D101" s="212" t="s">
        <v>528</v>
      </c>
      <c r="E101" s="213"/>
      <c r="F101" s="213"/>
      <c r="G101" s="213"/>
      <c r="H101" s="213"/>
      <c r="I101" s="214"/>
      <c r="J101" s="215">
        <f>J186</f>
        <v>0</v>
      </c>
      <c r="L101" s="211"/>
    </row>
    <row r="102" spans="2:12" s="13" customFormat="1" ht="19.9" customHeight="1">
      <c r="B102" s="211"/>
      <c r="D102" s="212" t="s">
        <v>529</v>
      </c>
      <c r="E102" s="213"/>
      <c r="F102" s="213"/>
      <c r="G102" s="213"/>
      <c r="H102" s="213"/>
      <c r="I102" s="214"/>
      <c r="J102" s="215">
        <f>J192</f>
        <v>0</v>
      </c>
      <c r="L102" s="211"/>
    </row>
    <row r="103" spans="2:12" s="13" customFormat="1" ht="19.9" customHeight="1">
      <c r="B103" s="211"/>
      <c r="D103" s="212" t="s">
        <v>530</v>
      </c>
      <c r="E103" s="213"/>
      <c r="F103" s="213"/>
      <c r="G103" s="213"/>
      <c r="H103" s="213"/>
      <c r="I103" s="214"/>
      <c r="J103" s="215">
        <f>J198</f>
        <v>0</v>
      </c>
      <c r="L103" s="211"/>
    </row>
    <row r="104" spans="2:12" s="1" customFormat="1" ht="21.8" customHeight="1">
      <c r="B104" s="36"/>
      <c r="I104" s="117"/>
      <c r="L104" s="36"/>
    </row>
    <row r="105" spans="2:12" s="1" customFormat="1" ht="6.95" customHeight="1">
      <c r="B105" s="55"/>
      <c r="C105" s="56"/>
      <c r="D105" s="56"/>
      <c r="E105" s="56"/>
      <c r="F105" s="56"/>
      <c r="G105" s="56"/>
      <c r="H105" s="56"/>
      <c r="I105" s="138"/>
      <c r="J105" s="56"/>
      <c r="K105" s="56"/>
      <c r="L105" s="36"/>
    </row>
    <row r="109" spans="2:12" s="1" customFormat="1" ht="6.95" customHeight="1">
      <c r="B109" s="57"/>
      <c r="C109" s="58"/>
      <c r="D109" s="58"/>
      <c r="E109" s="58"/>
      <c r="F109" s="58"/>
      <c r="G109" s="58"/>
      <c r="H109" s="58"/>
      <c r="I109" s="139"/>
      <c r="J109" s="58"/>
      <c r="K109" s="58"/>
      <c r="L109" s="36"/>
    </row>
    <row r="110" spans="2:12" s="1" customFormat="1" ht="24.95" customHeight="1">
      <c r="B110" s="36"/>
      <c r="C110" s="21" t="s">
        <v>102</v>
      </c>
      <c r="I110" s="117"/>
      <c r="L110" s="36"/>
    </row>
    <row r="111" spans="2:12" s="1" customFormat="1" ht="6.95" customHeight="1">
      <c r="B111" s="36"/>
      <c r="I111" s="117"/>
      <c r="L111" s="36"/>
    </row>
    <row r="112" spans="2:12" s="1" customFormat="1" ht="12" customHeight="1">
      <c r="B112" s="36"/>
      <c r="C112" s="30" t="s">
        <v>16</v>
      </c>
      <c r="I112" s="117"/>
      <c r="L112" s="36"/>
    </row>
    <row r="113" spans="2:12" s="1" customFormat="1" ht="16.5" customHeight="1">
      <c r="B113" s="36"/>
      <c r="E113" s="116" t="str">
        <f>E7</f>
        <v>Nové zpevněné plochy před pavilonem I., Krajská zdravotní, a.s.</v>
      </c>
      <c r="F113" s="30"/>
      <c r="G113" s="30"/>
      <c r="H113" s="30"/>
      <c r="I113" s="117"/>
      <c r="L113" s="36"/>
    </row>
    <row r="114" spans="2:12" s="1" customFormat="1" ht="12" customHeight="1">
      <c r="B114" s="36"/>
      <c r="C114" s="30" t="s">
        <v>95</v>
      </c>
      <c r="I114" s="117"/>
      <c r="L114" s="36"/>
    </row>
    <row r="115" spans="2:12" s="1" customFormat="1" ht="16.5" customHeight="1">
      <c r="B115" s="36"/>
      <c r="E115" s="62" t="str">
        <f>E9</f>
        <v>1.2 - Přeložka horkovodu a výměna kanalizace</v>
      </c>
      <c r="F115" s="1"/>
      <c r="G115" s="1"/>
      <c r="H115" s="1"/>
      <c r="I115" s="117"/>
      <c r="L115" s="36"/>
    </row>
    <row r="116" spans="2:12" s="1" customFormat="1" ht="6.95" customHeight="1">
      <c r="B116" s="36"/>
      <c r="I116" s="117"/>
      <c r="L116" s="36"/>
    </row>
    <row r="117" spans="2:12" s="1" customFormat="1" ht="12" customHeight="1">
      <c r="B117" s="36"/>
      <c r="C117" s="30" t="s">
        <v>20</v>
      </c>
      <c r="F117" s="25" t="str">
        <f>F12</f>
        <v>Nemocnice Děčín, i.z.</v>
      </c>
      <c r="I117" s="118" t="s">
        <v>22</v>
      </c>
      <c r="J117" s="64" t="str">
        <f>IF(J12="","",J12)</f>
        <v>2. 3. 2018</v>
      </c>
      <c r="L117" s="36"/>
    </row>
    <row r="118" spans="2:12" s="1" customFormat="1" ht="6.95" customHeight="1">
      <c r="B118" s="36"/>
      <c r="I118" s="117"/>
      <c r="L118" s="36"/>
    </row>
    <row r="119" spans="2:12" s="1" customFormat="1" ht="27.9" customHeight="1">
      <c r="B119" s="36"/>
      <c r="C119" s="30" t="s">
        <v>24</v>
      </c>
      <c r="F119" s="25" t="str">
        <f>E15</f>
        <v>Krajská zdravotní, a.s. - Nemocnice Děčín</v>
      </c>
      <c r="I119" s="118" t="s">
        <v>30</v>
      </c>
      <c r="J119" s="34" t="str">
        <f>E21</f>
        <v>VECTURA Pardubice s.r.o.</v>
      </c>
      <c r="L119" s="36"/>
    </row>
    <row r="120" spans="2:12" s="1" customFormat="1" ht="15.15" customHeight="1">
      <c r="B120" s="36"/>
      <c r="C120" s="30" t="s">
        <v>28</v>
      </c>
      <c r="F120" s="25" t="str">
        <f>IF(E18="","",E18)</f>
        <v>Vyplň údaj</v>
      </c>
      <c r="I120" s="118" t="s">
        <v>35</v>
      </c>
      <c r="J120" s="34" t="str">
        <f>E24</f>
        <v xml:space="preserve"> </v>
      </c>
      <c r="L120" s="36"/>
    </row>
    <row r="121" spans="2:12" s="1" customFormat="1" ht="10.3" customHeight="1">
      <c r="B121" s="36"/>
      <c r="I121" s="117"/>
      <c r="L121" s="36"/>
    </row>
    <row r="122" spans="2:20" s="8" customFormat="1" ht="29.25" customHeight="1">
      <c r="B122" s="144"/>
      <c r="C122" s="145" t="s">
        <v>103</v>
      </c>
      <c r="D122" s="146" t="s">
        <v>63</v>
      </c>
      <c r="E122" s="146" t="s">
        <v>59</v>
      </c>
      <c r="F122" s="146" t="s">
        <v>60</v>
      </c>
      <c r="G122" s="146" t="s">
        <v>104</v>
      </c>
      <c r="H122" s="146" t="s">
        <v>105</v>
      </c>
      <c r="I122" s="147" t="s">
        <v>106</v>
      </c>
      <c r="J122" s="146" t="s">
        <v>99</v>
      </c>
      <c r="K122" s="148" t="s">
        <v>107</v>
      </c>
      <c r="L122" s="144"/>
      <c r="M122" s="81" t="s">
        <v>1</v>
      </c>
      <c r="N122" s="82" t="s">
        <v>42</v>
      </c>
      <c r="O122" s="82" t="s">
        <v>108</v>
      </c>
      <c r="P122" s="82" t="s">
        <v>109</v>
      </c>
      <c r="Q122" s="82" t="s">
        <v>110</v>
      </c>
      <c r="R122" s="82" t="s">
        <v>111</v>
      </c>
      <c r="S122" s="82" t="s">
        <v>112</v>
      </c>
      <c r="T122" s="83" t="s">
        <v>113</v>
      </c>
    </row>
    <row r="123" spans="2:63" s="1" customFormat="1" ht="22.8" customHeight="1">
      <c r="B123" s="36"/>
      <c r="C123" s="86" t="s">
        <v>114</v>
      </c>
      <c r="I123" s="117"/>
      <c r="J123" s="149">
        <f>BK123</f>
        <v>0</v>
      </c>
      <c r="L123" s="36"/>
      <c r="M123" s="84"/>
      <c r="N123" s="68"/>
      <c r="O123" s="68"/>
      <c r="P123" s="150">
        <f>P124+SUM(P125:P170)+P185</f>
        <v>0</v>
      </c>
      <c r="Q123" s="68"/>
      <c r="R123" s="150">
        <f>R124+SUM(R125:R170)+R185</f>
        <v>35.772072820000005</v>
      </c>
      <c r="S123" s="68"/>
      <c r="T123" s="151">
        <f>T124+SUM(T125:T170)+T185</f>
        <v>10.96132</v>
      </c>
      <c r="AT123" s="17" t="s">
        <v>77</v>
      </c>
      <c r="AU123" s="17" t="s">
        <v>101</v>
      </c>
      <c r="BK123" s="152">
        <f>BK124+SUM(BK125:BK170)+BK185</f>
        <v>0</v>
      </c>
    </row>
    <row r="124" spans="2:65" s="1" customFormat="1" ht="16.5" customHeight="1">
      <c r="B124" s="153"/>
      <c r="C124" s="154" t="s">
        <v>85</v>
      </c>
      <c r="D124" s="154" t="s">
        <v>116</v>
      </c>
      <c r="E124" s="155" t="s">
        <v>117</v>
      </c>
      <c r="F124" s="156" t="s">
        <v>118</v>
      </c>
      <c r="G124" s="157" t="s">
        <v>119</v>
      </c>
      <c r="H124" s="158">
        <v>1</v>
      </c>
      <c r="I124" s="159"/>
      <c r="J124" s="160">
        <f>ROUND(I124*H124,2)</f>
        <v>0</v>
      </c>
      <c r="K124" s="156" t="s">
        <v>1</v>
      </c>
      <c r="L124" s="36"/>
      <c r="M124" s="161" t="s">
        <v>1</v>
      </c>
      <c r="N124" s="162" t="s">
        <v>43</v>
      </c>
      <c r="O124" s="72"/>
      <c r="P124" s="163">
        <f>O124*H124</f>
        <v>0</v>
      </c>
      <c r="Q124" s="163">
        <v>0</v>
      </c>
      <c r="R124" s="163">
        <f>Q124*H124</f>
        <v>0</v>
      </c>
      <c r="S124" s="163">
        <v>0</v>
      </c>
      <c r="T124" s="164">
        <f>S124*H124</f>
        <v>0</v>
      </c>
      <c r="AR124" s="165" t="s">
        <v>120</v>
      </c>
      <c r="AT124" s="165" t="s">
        <v>116</v>
      </c>
      <c r="AU124" s="165" t="s">
        <v>78</v>
      </c>
      <c r="AY124" s="17" t="s">
        <v>121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7" t="s">
        <v>85</v>
      </c>
      <c r="BK124" s="166">
        <f>ROUND(I124*H124,2)</f>
        <v>0</v>
      </c>
      <c r="BL124" s="17" t="s">
        <v>120</v>
      </c>
      <c r="BM124" s="165" t="s">
        <v>531</v>
      </c>
    </row>
    <row r="125" spans="2:65" s="1" customFormat="1" ht="24" customHeight="1">
      <c r="B125" s="153"/>
      <c r="C125" s="154" t="s">
        <v>87</v>
      </c>
      <c r="D125" s="154" t="s">
        <v>116</v>
      </c>
      <c r="E125" s="155" t="s">
        <v>124</v>
      </c>
      <c r="F125" s="156" t="s">
        <v>125</v>
      </c>
      <c r="G125" s="157" t="s">
        <v>119</v>
      </c>
      <c r="H125" s="158">
        <v>1</v>
      </c>
      <c r="I125" s="159"/>
      <c r="J125" s="160">
        <f>ROUND(I125*H125,2)</f>
        <v>0</v>
      </c>
      <c r="K125" s="156" t="s">
        <v>1</v>
      </c>
      <c r="L125" s="36"/>
      <c r="M125" s="161" t="s">
        <v>1</v>
      </c>
      <c r="N125" s="162" t="s">
        <v>43</v>
      </c>
      <c r="O125" s="72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AR125" s="165" t="s">
        <v>120</v>
      </c>
      <c r="AT125" s="165" t="s">
        <v>116</v>
      </c>
      <c r="AU125" s="165" t="s">
        <v>78</v>
      </c>
      <c r="AY125" s="17" t="s">
        <v>121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7" t="s">
        <v>85</v>
      </c>
      <c r="BK125" s="166">
        <f>ROUND(I125*H125,2)</f>
        <v>0</v>
      </c>
      <c r="BL125" s="17" t="s">
        <v>120</v>
      </c>
      <c r="BM125" s="165" t="s">
        <v>532</v>
      </c>
    </row>
    <row r="126" spans="2:65" s="1" customFormat="1" ht="24" customHeight="1">
      <c r="B126" s="153"/>
      <c r="C126" s="154" t="s">
        <v>155</v>
      </c>
      <c r="D126" s="154" t="s">
        <v>116</v>
      </c>
      <c r="E126" s="155" t="s">
        <v>196</v>
      </c>
      <c r="F126" s="156" t="s">
        <v>197</v>
      </c>
      <c r="G126" s="157" t="s">
        <v>178</v>
      </c>
      <c r="H126" s="158">
        <v>23.8</v>
      </c>
      <c r="I126" s="159"/>
      <c r="J126" s="160">
        <f>ROUND(I126*H126,2)</f>
        <v>0</v>
      </c>
      <c r="K126" s="156" t="s">
        <v>147</v>
      </c>
      <c r="L126" s="36"/>
      <c r="M126" s="161" t="s">
        <v>1</v>
      </c>
      <c r="N126" s="162" t="s">
        <v>43</v>
      </c>
      <c r="O126" s="72"/>
      <c r="P126" s="163">
        <f>O126*H126</f>
        <v>0</v>
      </c>
      <c r="Q126" s="163">
        <v>0</v>
      </c>
      <c r="R126" s="163">
        <f>Q126*H126</f>
        <v>0</v>
      </c>
      <c r="S126" s="163">
        <v>0</v>
      </c>
      <c r="T126" s="164">
        <f>S126*H126</f>
        <v>0</v>
      </c>
      <c r="AR126" s="165" t="s">
        <v>120</v>
      </c>
      <c r="AT126" s="165" t="s">
        <v>116</v>
      </c>
      <c r="AU126" s="165" t="s">
        <v>78</v>
      </c>
      <c r="AY126" s="17" t="s">
        <v>121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7" t="s">
        <v>85</v>
      </c>
      <c r="BK126" s="166">
        <f>ROUND(I126*H126,2)</f>
        <v>0</v>
      </c>
      <c r="BL126" s="17" t="s">
        <v>120</v>
      </c>
      <c r="BM126" s="165" t="s">
        <v>533</v>
      </c>
    </row>
    <row r="127" spans="2:51" s="9" customFormat="1" ht="12">
      <c r="B127" s="167"/>
      <c r="D127" s="168" t="s">
        <v>149</v>
      </c>
      <c r="E127" s="169" t="s">
        <v>1</v>
      </c>
      <c r="F127" s="170" t="s">
        <v>534</v>
      </c>
      <c r="H127" s="171">
        <v>23.8</v>
      </c>
      <c r="I127" s="172"/>
      <c r="L127" s="167"/>
      <c r="M127" s="173"/>
      <c r="N127" s="174"/>
      <c r="O127" s="174"/>
      <c r="P127" s="174"/>
      <c r="Q127" s="174"/>
      <c r="R127" s="174"/>
      <c r="S127" s="174"/>
      <c r="T127" s="175"/>
      <c r="AT127" s="169" t="s">
        <v>149</v>
      </c>
      <c r="AU127" s="169" t="s">
        <v>78</v>
      </c>
      <c r="AV127" s="9" t="s">
        <v>87</v>
      </c>
      <c r="AW127" s="9" t="s">
        <v>34</v>
      </c>
      <c r="AX127" s="9" t="s">
        <v>85</v>
      </c>
      <c r="AY127" s="169" t="s">
        <v>121</v>
      </c>
    </row>
    <row r="128" spans="2:65" s="1" customFormat="1" ht="16.5" customHeight="1">
      <c r="B128" s="153"/>
      <c r="C128" s="176" t="s">
        <v>120</v>
      </c>
      <c r="D128" s="176" t="s">
        <v>160</v>
      </c>
      <c r="E128" s="177" t="s">
        <v>200</v>
      </c>
      <c r="F128" s="178" t="s">
        <v>201</v>
      </c>
      <c r="G128" s="179" t="s">
        <v>173</v>
      </c>
      <c r="H128" s="180">
        <v>38</v>
      </c>
      <c r="I128" s="181"/>
      <c r="J128" s="182">
        <f>ROUND(I128*H128,2)</f>
        <v>0</v>
      </c>
      <c r="K128" s="178" t="s">
        <v>147</v>
      </c>
      <c r="L128" s="183"/>
      <c r="M128" s="184" t="s">
        <v>1</v>
      </c>
      <c r="N128" s="185" t="s">
        <v>43</v>
      </c>
      <c r="O128" s="72"/>
      <c r="P128" s="163">
        <f>O128*H128</f>
        <v>0</v>
      </c>
      <c r="Q128" s="163">
        <v>0.032</v>
      </c>
      <c r="R128" s="163">
        <f>Q128*H128</f>
        <v>1.216</v>
      </c>
      <c r="S128" s="163">
        <v>0</v>
      </c>
      <c r="T128" s="164">
        <f>S128*H128</f>
        <v>0</v>
      </c>
      <c r="AR128" s="165" t="s">
        <v>164</v>
      </c>
      <c r="AT128" s="165" t="s">
        <v>160</v>
      </c>
      <c r="AU128" s="165" t="s">
        <v>78</v>
      </c>
      <c r="AY128" s="17" t="s">
        <v>121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7" t="s">
        <v>85</v>
      </c>
      <c r="BK128" s="166">
        <f>ROUND(I128*H128,2)</f>
        <v>0</v>
      </c>
      <c r="BL128" s="17" t="s">
        <v>120</v>
      </c>
      <c r="BM128" s="165" t="s">
        <v>535</v>
      </c>
    </row>
    <row r="129" spans="2:65" s="1" customFormat="1" ht="24" customHeight="1">
      <c r="B129" s="153"/>
      <c r="C129" s="154" t="s">
        <v>170</v>
      </c>
      <c r="D129" s="154" t="s">
        <v>116</v>
      </c>
      <c r="E129" s="155" t="s">
        <v>208</v>
      </c>
      <c r="F129" s="156" t="s">
        <v>209</v>
      </c>
      <c r="G129" s="157" t="s">
        <v>178</v>
      </c>
      <c r="H129" s="158">
        <v>30.08</v>
      </c>
      <c r="I129" s="159"/>
      <c r="J129" s="160">
        <f>ROUND(I129*H129,2)</f>
        <v>0</v>
      </c>
      <c r="K129" s="156" t="s">
        <v>147</v>
      </c>
      <c r="L129" s="36"/>
      <c r="M129" s="161" t="s">
        <v>1</v>
      </c>
      <c r="N129" s="162" t="s">
        <v>43</v>
      </c>
      <c r="O129" s="72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AR129" s="165" t="s">
        <v>120</v>
      </c>
      <c r="AT129" s="165" t="s">
        <v>116</v>
      </c>
      <c r="AU129" s="165" t="s">
        <v>78</v>
      </c>
      <c r="AY129" s="17" t="s">
        <v>121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7" t="s">
        <v>85</v>
      </c>
      <c r="BK129" s="166">
        <f>ROUND(I129*H129,2)</f>
        <v>0</v>
      </c>
      <c r="BL129" s="17" t="s">
        <v>120</v>
      </c>
      <c r="BM129" s="165" t="s">
        <v>536</v>
      </c>
    </row>
    <row r="130" spans="2:51" s="9" customFormat="1" ht="12">
      <c r="B130" s="167"/>
      <c r="D130" s="168" t="s">
        <v>149</v>
      </c>
      <c r="E130" s="169" t="s">
        <v>1</v>
      </c>
      <c r="F130" s="170" t="s">
        <v>537</v>
      </c>
      <c r="H130" s="171">
        <v>30.08</v>
      </c>
      <c r="I130" s="172"/>
      <c r="L130" s="167"/>
      <c r="M130" s="173"/>
      <c r="N130" s="174"/>
      <c r="O130" s="174"/>
      <c r="P130" s="174"/>
      <c r="Q130" s="174"/>
      <c r="R130" s="174"/>
      <c r="S130" s="174"/>
      <c r="T130" s="175"/>
      <c r="AT130" s="169" t="s">
        <v>149</v>
      </c>
      <c r="AU130" s="169" t="s">
        <v>78</v>
      </c>
      <c r="AV130" s="9" t="s">
        <v>87</v>
      </c>
      <c r="AW130" s="9" t="s">
        <v>34</v>
      </c>
      <c r="AX130" s="9" t="s">
        <v>85</v>
      </c>
      <c r="AY130" s="169" t="s">
        <v>121</v>
      </c>
    </row>
    <row r="131" spans="2:65" s="1" customFormat="1" ht="24" customHeight="1">
      <c r="B131" s="153"/>
      <c r="C131" s="154" t="s">
        <v>175</v>
      </c>
      <c r="D131" s="154" t="s">
        <v>116</v>
      </c>
      <c r="E131" s="155" t="s">
        <v>538</v>
      </c>
      <c r="F131" s="156" t="s">
        <v>539</v>
      </c>
      <c r="G131" s="157" t="s">
        <v>178</v>
      </c>
      <c r="H131" s="158">
        <v>30.08</v>
      </c>
      <c r="I131" s="159"/>
      <c r="J131" s="160">
        <f>ROUND(I131*H131,2)</f>
        <v>0</v>
      </c>
      <c r="K131" s="156" t="s">
        <v>147</v>
      </c>
      <c r="L131" s="36"/>
      <c r="M131" s="161" t="s">
        <v>1</v>
      </c>
      <c r="N131" s="162" t="s">
        <v>43</v>
      </c>
      <c r="O131" s="72"/>
      <c r="P131" s="163">
        <f>O131*H131</f>
        <v>0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AR131" s="165" t="s">
        <v>120</v>
      </c>
      <c r="AT131" s="165" t="s">
        <v>116</v>
      </c>
      <c r="AU131" s="165" t="s">
        <v>78</v>
      </c>
      <c r="AY131" s="17" t="s">
        <v>121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7" t="s">
        <v>85</v>
      </c>
      <c r="BK131" s="166">
        <f>ROUND(I131*H131,2)</f>
        <v>0</v>
      </c>
      <c r="BL131" s="17" t="s">
        <v>120</v>
      </c>
      <c r="BM131" s="165" t="s">
        <v>540</v>
      </c>
    </row>
    <row r="132" spans="2:65" s="1" customFormat="1" ht="16.5" customHeight="1">
      <c r="B132" s="153"/>
      <c r="C132" s="154" t="s">
        <v>159</v>
      </c>
      <c r="D132" s="154" t="s">
        <v>116</v>
      </c>
      <c r="E132" s="155" t="s">
        <v>212</v>
      </c>
      <c r="F132" s="156" t="s">
        <v>213</v>
      </c>
      <c r="G132" s="157" t="s">
        <v>178</v>
      </c>
      <c r="H132" s="158">
        <v>3.2</v>
      </c>
      <c r="I132" s="159"/>
      <c r="J132" s="160">
        <f>ROUND(I132*H132,2)</f>
        <v>0</v>
      </c>
      <c r="K132" s="156" t="s">
        <v>147</v>
      </c>
      <c r="L132" s="36"/>
      <c r="M132" s="161" t="s">
        <v>1</v>
      </c>
      <c r="N132" s="162" t="s">
        <v>43</v>
      </c>
      <c r="O132" s="72"/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AR132" s="165" t="s">
        <v>120</v>
      </c>
      <c r="AT132" s="165" t="s">
        <v>116</v>
      </c>
      <c r="AU132" s="165" t="s">
        <v>78</v>
      </c>
      <c r="AY132" s="17" t="s">
        <v>121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7" t="s">
        <v>85</v>
      </c>
      <c r="BK132" s="166">
        <f>ROUND(I132*H132,2)</f>
        <v>0</v>
      </c>
      <c r="BL132" s="17" t="s">
        <v>120</v>
      </c>
      <c r="BM132" s="165" t="s">
        <v>541</v>
      </c>
    </row>
    <row r="133" spans="2:65" s="1" customFormat="1" ht="16.5" customHeight="1">
      <c r="B133" s="153"/>
      <c r="C133" s="154" t="s">
        <v>164</v>
      </c>
      <c r="D133" s="154" t="s">
        <v>116</v>
      </c>
      <c r="E133" s="155" t="s">
        <v>216</v>
      </c>
      <c r="F133" s="156" t="s">
        <v>217</v>
      </c>
      <c r="G133" s="157" t="s">
        <v>178</v>
      </c>
      <c r="H133" s="158">
        <v>3.2</v>
      </c>
      <c r="I133" s="159"/>
      <c r="J133" s="160">
        <f>ROUND(I133*H133,2)</f>
        <v>0</v>
      </c>
      <c r="K133" s="156" t="s">
        <v>147</v>
      </c>
      <c r="L133" s="36"/>
      <c r="M133" s="161" t="s">
        <v>1</v>
      </c>
      <c r="N133" s="162" t="s">
        <v>43</v>
      </c>
      <c r="O133" s="72"/>
      <c r="P133" s="163">
        <f>O133*H133</f>
        <v>0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AR133" s="165" t="s">
        <v>120</v>
      </c>
      <c r="AT133" s="165" t="s">
        <v>116</v>
      </c>
      <c r="AU133" s="165" t="s">
        <v>78</v>
      </c>
      <c r="AY133" s="17" t="s">
        <v>121</v>
      </c>
      <c r="BE133" s="166">
        <f>IF(N133="základní",J133,0)</f>
        <v>0</v>
      </c>
      <c r="BF133" s="166">
        <f>IF(N133="snížená",J133,0)</f>
        <v>0</v>
      </c>
      <c r="BG133" s="166">
        <f>IF(N133="zákl. přenesená",J133,0)</f>
        <v>0</v>
      </c>
      <c r="BH133" s="166">
        <f>IF(N133="sníž. přenesená",J133,0)</f>
        <v>0</v>
      </c>
      <c r="BI133" s="166">
        <f>IF(N133="nulová",J133,0)</f>
        <v>0</v>
      </c>
      <c r="BJ133" s="17" t="s">
        <v>85</v>
      </c>
      <c r="BK133" s="166">
        <f>ROUND(I133*H133,2)</f>
        <v>0</v>
      </c>
      <c r="BL133" s="17" t="s">
        <v>120</v>
      </c>
      <c r="BM133" s="165" t="s">
        <v>542</v>
      </c>
    </row>
    <row r="134" spans="2:65" s="1" customFormat="1" ht="24" customHeight="1">
      <c r="B134" s="153"/>
      <c r="C134" s="154" t="s">
        <v>187</v>
      </c>
      <c r="D134" s="154" t="s">
        <v>116</v>
      </c>
      <c r="E134" s="155" t="s">
        <v>229</v>
      </c>
      <c r="F134" s="156" t="s">
        <v>230</v>
      </c>
      <c r="G134" s="157" t="s">
        <v>178</v>
      </c>
      <c r="H134" s="158">
        <v>33.28</v>
      </c>
      <c r="I134" s="159"/>
      <c r="J134" s="160">
        <f>ROUND(I134*H134,2)</f>
        <v>0</v>
      </c>
      <c r="K134" s="156" t="s">
        <v>147</v>
      </c>
      <c r="L134" s="36"/>
      <c r="M134" s="161" t="s">
        <v>1</v>
      </c>
      <c r="N134" s="162" t="s">
        <v>43</v>
      </c>
      <c r="O134" s="72"/>
      <c r="P134" s="163">
        <f>O134*H134</f>
        <v>0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AR134" s="165" t="s">
        <v>120</v>
      </c>
      <c r="AT134" s="165" t="s">
        <v>116</v>
      </c>
      <c r="AU134" s="165" t="s">
        <v>78</v>
      </c>
      <c r="AY134" s="17" t="s">
        <v>121</v>
      </c>
      <c r="BE134" s="166">
        <f>IF(N134="základní",J134,0)</f>
        <v>0</v>
      </c>
      <c r="BF134" s="166">
        <f>IF(N134="snížená",J134,0)</f>
        <v>0</v>
      </c>
      <c r="BG134" s="166">
        <f>IF(N134="zákl. přenesená",J134,0)</f>
        <v>0</v>
      </c>
      <c r="BH134" s="166">
        <f>IF(N134="sníž. přenesená",J134,0)</f>
        <v>0</v>
      </c>
      <c r="BI134" s="166">
        <f>IF(N134="nulová",J134,0)</f>
        <v>0</v>
      </c>
      <c r="BJ134" s="17" t="s">
        <v>85</v>
      </c>
      <c r="BK134" s="166">
        <f>ROUND(I134*H134,2)</f>
        <v>0</v>
      </c>
      <c r="BL134" s="17" t="s">
        <v>120</v>
      </c>
      <c r="BM134" s="165" t="s">
        <v>543</v>
      </c>
    </row>
    <row r="135" spans="2:51" s="9" customFormat="1" ht="12">
      <c r="B135" s="167"/>
      <c r="D135" s="168" t="s">
        <v>149</v>
      </c>
      <c r="E135" s="169" t="s">
        <v>1</v>
      </c>
      <c r="F135" s="170" t="s">
        <v>544</v>
      </c>
      <c r="H135" s="171">
        <v>33.28</v>
      </c>
      <c r="I135" s="172"/>
      <c r="L135" s="167"/>
      <c r="M135" s="173"/>
      <c r="N135" s="174"/>
      <c r="O135" s="174"/>
      <c r="P135" s="174"/>
      <c r="Q135" s="174"/>
      <c r="R135" s="174"/>
      <c r="S135" s="174"/>
      <c r="T135" s="175"/>
      <c r="AT135" s="169" t="s">
        <v>149</v>
      </c>
      <c r="AU135" s="169" t="s">
        <v>78</v>
      </c>
      <c r="AV135" s="9" t="s">
        <v>87</v>
      </c>
      <c r="AW135" s="9" t="s">
        <v>34</v>
      </c>
      <c r="AX135" s="9" t="s">
        <v>85</v>
      </c>
      <c r="AY135" s="169" t="s">
        <v>121</v>
      </c>
    </row>
    <row r="136" spans="2:65" s="1" customFormat="1" ht="24" customHeight="1">
      <c r="B136" s="153"/>
      <c r="C136" s="154" t="s">
        <v>191</v>
      </c>
      <c r="D136" s="154" t="s">
        <v>116</v>
      </c>
      <c r="E136" s="155" t="s">
        <v>237</v>
      </c>
      <c r="F136" s="156" t="s">
        <v>238</v>
      </c>
      <c r="G136" s="157" t="s">
        <v>178</v>
      </c>
      <c r="H136" s="158">
        <v>865.28</v>
      </c>
      <c r="I136" s="159"/>
      <c r="J136" s="160">
        <f>ROUND(I136*H136,2)</f>
        <v>0</v>
      </c>
      <c r="K136" s="156" t="s">
        <v>147</v>
      </c>
      <c r="L136" s="36"/>
      <c r="M136" s="161" t="s">
        <v>1</v>
      </c>
      <c r="N136" s="162" t="s">
        <v>43</v>
      </c>
      <c r="O136" s="72"/>
      <c r="P136" s="163">
        <f>O136*H136</f>
        <v>0</v>
      </c>
      <c r="Q136" s="163">
        <v>0</v>
      </c>
      <c r="R136" s="163">
        <f>Q136*H136</f>
        <v>0</v>
      </c>
      <c r="S136" s="163">
        <v>0</v>
      </c>
      <c r="T136" s="164">
        <f>S136*H136</f>
        <v>0</v>
      </c>
      <c r="AR136" s="165" t="s">
        <v>120</v>
      </c>
      <c r="AT136" s="165" t="s">
        <v>116</v>
      </c>
      <c r="AU136" s="165" t="s">
        <v>78</v>
      </c>
      <c r="AY136" s="17" t="s">
        <v>121</v>
      </c>
      <c r="BE136" s="166">
        <f>IF(N136="základní",J136,0)</f>
        <v>0</v>
      </c>
      <c r="BF136" s="166">
        <f>IF(N136="snížená",J136,0)</f>
        <v>0</v>
      </c>
      <c r="BG136" s="166">
        <f>IF(N136="zákl. přenesená",J136,0)</f>
        <v>0</v>
      </c>
      <c r="BH136" s="166">
        <f>IF(N136="sníž. přenesená",J136,0)</f>
        <v>0</v>
      </c>
      <c r="BI136" s="166">
        <f>IF(N136="nulová",J136,0)</f>
        <v>0</v>
      </c>
      <c r="BJ136" s="17" t="s">
        <v>85</v>
      </c>
      <c r="BK136" s="166">
        <f>ROUND(I136*H136,2)</f>
        <v>0</v>
      </c>
      <c r="BL136" s="17" t="s">
        <v>120</v>
      </c>
      <c r="BM136" s="165" t="s">
        <v>545</v>
      </c>
    </row>
    <row r="137" spans="2:51" s="9" customFormat="1" ht="12">
      <c r="B137" s="167"/>
      <c r="D137" s="168" t="s">
        <v>149</v>
      </c>
      <c r="E137" s="169" t="s">
        <v>1</v>
      </c>
      <c r="F137" s="170" t="s">
        <v>546</v>
      </c>
      <c r="H137" s="171">
        <v>865.28</v>
      </c>
      <c r="I137" s="172"/>
      <c r="L137" s="167"/>
      <c r="M137" s="173"/>
      <c r="N137" s="174"/>
      <c r="O137" s="174"/>
      <c r="P137" s="174"/>
      <c r="Q137" s="174"/>
      <c r="R137" s="174"/>
      <c r="S137" s="174"/>
      <c r="T137" s="175"/>
      <c r="AT137" s="169" t="s">
        <v>149</v>
      </c>
      <c r="AU137" s="169" t="s">
        <v>78</v>
      </c>
      <c r="AV137" s="9" t="s">
        <v>87</v>
      </c>
      <c r="AW137" s="9" t="s">
        <v>34</v>
      </c>
      <c r="AX137" s="9" t="s">
        <v>85</v>
      </c>
      <c r="AY137" s="169" t="s">
        <v>121</v>
      </c>
    </row>
    <row r="138" spans="2:65" s="1" customFormat="1" ht="16.5" customHeight="1">
      <c r="B138" s="153"/>
      <c r="C138" s="154" t="s">
        <v>195</v>
      </c>
      <c r="D138" s="154" t="s">
        <v>116</v>
      </c>
      <c r="E138" s="155" t="s">
        <v>245</v>
      </c>
      <c r="F138" s="156" t="s">
        <v>246</v>
      </c>
      <c r="G138" s="157" t="s">
        <v>178</v>
      </c>
      <c r="H138" s="158">
        <v>33.28</v>
      </c>
      <c r="I138" s="159"/>
      <c r="J138" s="160">
        <f>ROUND(I138*H138,2)</f>
        <v>0</v>
      </c>
      <c r="K138" s="156" t="s">
        <v>147</v>
      </c>
      <c r="L138" s="36"/>
      <c r="M138" s="161" t="s">
        <v>1</v>
      </c>
      <c r="N138" s="162" t="s">
        <v>43</v>
      </c>
      <c r="O138" s="72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AR138" s="165" t="s">
        <v>120</v>
      </c>
      <c r="AT138" s="165" t="s">
        <v>116</v>
      </c>
      <c r="AU138" s="165" t="s">
        <v>78</v>
      </c>
      <c r="AY138" s="17" t="s">
        <v>121</v>
      </c>
      <c r="BE138" s="166">
        <f>IF(N138="základní",J138,0)</f>
        <v>0</v>
      </c>
      <c r="BF138" s="166">
        <f>IF(N138="snížená",J138,0)</f>
        <v>0</v>
      </c>
      <c r="BG138" s="166">
        <f>IF(N138="zákl. přenesená",J138,0)</f>
        <v>0</v>
      </c>
      <c r="BH138" s="166">
        <f>IF(N138="sníž. přenesená",J138,0)</f>
        <v>0</v>
      </c>
      <c r="BI138" s="166">
        <f>IF(N138="nulová",J138,0)</f>
        <v>0</v>
      </c>
      <c r="BJ138" s="17" t="s">
        <v>85</v>
      </c>
      <c r="BK138" s="166">
        <f>ROUND(I138*H138,2)</f>
        <v>0</v>
      </c>
      <c r="BL138" s="17" t="s">
        <v>120</v>
      </c>
      <c r="BM138" s="165" t="s">
        <v>547</v>
      </c>
    </row>
    <row r="139" spans="2:65" s="1" customFormat="1" ht="24" customHeight="1">
      <c r="B139" s="153"/>
      <c r="C139" s="154" t="s">
        <v>199</v>
      </c>
      <c r="D139" s="154" t="s">
        <v>116</v>
      </c>
      <c r="E139" s="155" t="s">
        <v>249</v>
      </c>
      <c r="F139" s="156" t="s">
        <v>250</v>
      </c>
      <c r="G139" s="157" t="s">
        <v>163</v>
      </c>
      <c r="H139" s="158">
        <v>33.84</v>
      </c>
      <c r="I139" s="159"/>
      <c r="J139" s="160">
        <f>ROUND(I139*H139,2)</f>
        <v>0</v>
      </c>
      <c r="K139" s="156" t="s">
        <v>147</v>
      </c>
      <c r="L139" s="36"/>
      <c r="M139" s="161" t="s">
        <v>1</v>
      </c>
      <c r="N139" s="162" t="s">
        <v>43</v>
      </c>
      <c r="O139" s="72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AR139" s="165" t="s">
        <v>120</v>
      </c>
      <c r="AT139" s="165" t="s">
        <v>116</v>
      </c>
      <c r="AU139" s="165" t="s">
        <v>78</v>
      </c>
      <c r="AY139" s="17" t="s">
        <v>121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7" t="s">
        <v>85</v>
      </c>
      <c r="BK139" s="166">
        <f>ROUND(I139*H139,2)</f>
        <v>0</v>
      </c>
      <c r="BL139" s="17" t="s">
        <v>120</v>
      </c>
      <c r="BM139" s="165" t="s">
        <v>548</v>
      </c>
    </row>
    <row r="140" spans="2:51" s="9" customFormat="1" ht="12">
      <c r="B140" s="167"/>
      <c r="D140" s="168" t="s">
        <v>149</v>
      </c>
      <c r="E140" s="169" t="s">
        <v>1</v>
      </c>
      <c r="F140" s="170" t="s">
        <v>549</v>
      </c>
      <c r="H140" s="171">
        <v>6.768</v>
      </c>
      <c r="I140" s="172"/>
      <c r="L140" s="167"/>
      <c r="M140" s="173"/>
      <c r="N140" s="174"/>
      <c r="O140" s="174"/>
      <c r="P140" s="174"/>
      <c r="Q140" s="174"/>
      <c r="R140" s="174"/>
      <c r="S140" s="174"/>
      <c r="T140" s="175"/>
      <c r="AT140" s="169" t="s">
        <v>149</v>
      </c>
      <c r="AU140" s="169" t="s">
        <v>78</v>
      </c>
      <c r="AV140" s="9" t="s">
        <v>87</v>
      </c>
      <c r="AW140" s="9" t="s">
        <v>34</v>
      </c>
      <c r="AX140" s="9" t="s">
        <v>78</v>
      </c>
      <c r="AY140" s="169" t="s">
        <v>121</v>
      </c>
    </row>
    <row r="141" spans="2:51" s="9" customFormat="1" ht="12">
      <c r="B141" s="167"/>
      <c r="D141" s="168" t="s">
        <v>149</v>
      </c>
      <c r="E141" s="169" t="s">
        <v>1</v>
      </c>
      <c r="F141" s="170" t="s">
        <v>550</v>
      </c>
      <c r="H141" s="171">
        <v>27.072</v>
      </c>
      <c r="I141" s="172"/>
      <c r="L141" s="167"/>
      <c r="M141" s="173"/>
      <c r="N141" s="174"/>
      <c r="O141" s="174"/>
      <c r="P141" s="174"/>
      <c r="Q141" s="174"/>
      <c r="R141" s="174"/>
      <c r="S141" s="174"/>
      <c r="T141" s="175"/>
      <c r="AT141" s="169" t="s">
        <v>149</v>
      </c>
      <c r="AU141" s="169" t="s">
        <v>78</v>
      </c>
      <c r="AV141" s="9" t="s">
        <v>87</v>
      </c>
      <c r="AW141" s="9" t="s">
        <v>34</v>
      </c>
      <c r="AX141" s="9" t="s">
        <v>78</v>
      </c>
      <c r="AY141" s="169" t="s">
        <v>121</v>
      </c>
    </row>
    <row r="142" spans="2:51" s="10" customFormat="1" ht="12">
      <c r="B142" s="186"/>
      <c r="D142" s="168" t="s">
        <v>149</v>
      </c>
      <c r="E142" s="187" t="s">
        <v>1</v>
      </c>
      <c r="F142" s="188" t="s">
        <v>182</v>
      </c>
      <c r="H142" s="189">
        <v>33.839999999999996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149</v>
      </c>
      <c r="AU142" s="187" t="s">
        <v>78</v>
      </c>
      <c r="AV142" s="10" t="s">
        <v>120</v>
      </c>
      <c r="AW142" s="10" t="s">
        <v>34</v>
      </c>
      <c r="AX142" s="10" t="s">
        <v>85</v>
      </c>
      <c r="AY142" s="187" t="s">
        <v>121</v>
      </c>
    </row>
    <row r="143" spans="2:65" s="1" customFormat="1" ht="16.5" customHeight="1">
      <c r="B143" s="153"/>
      <c r="C143" s="176" t="s">
        <v>207</v>
      </c>
      <c r="D143" s="176" t="s">
        <v>160</v>
      </c>
      <c r="E143" s="177" t="s">
        <v>259</v>
      </c>
      <c r="F143" s="178" t="s">
        <v>260</v>
      </c>
      <c r="G143" s="179" t="s">
        <v>163</v>
      </c>
      <c r="H143" s="180">
        <v>31.824</v>
      </c>
      <c r="I143" s="181"/>
      <c r="J143" s="182">
        <f>ROUND(I143*H143,2)</f>
        <v>0</v>
      </c>
      <c r="K143" s="178" t="s">
        <v>147</v>
      </c>
      <c r="L143" s="183"/>
      <c r="M143" s="184" t="s">
        <v>1</v>
      </c>
      <c r="N143" s="185" t="s">
        <v>43</v>
      </c>
      <c r="O143" s="72"/>
      <c r="P143" s="163">
        <f>O143*H143</f>
        <v>0</v>
      </c>
      <c r="Q143" s="163">
        <v>1</v>
      </c>
      <c r="R143" s="163">
        <f>Q143*H143</f>
        <v>31.824</v>
      </c>
      <c r="S143" s="163">
        <v>0</v>
      </c>
      <c r="T143" s="164">
        <f>S143*H143</f>
        <v>0</v>
      </c>
      <c r="AR143" s="165" t="s">
        <v>164</v>
      </c>
      <c r="AT143" s="165" t="s">
        <v>160</v>
      </c>
      <c r="AU143" s="165" t="s">
        <v>78</v>
      </c>
      <c r="AY143" s="17" t="s">
        <v>121</v>
      </c>
      <c r="BE143" s="166">
        <f>IF(N143="základní",J143,0)</f>
        <v>0</v>
      </c>
      <c r="BF143" s="166">
        <f>IF(N143="snížená",J143,0)</f>
        <v>0</v>
      </c>
      <c r="BG143" s="166">
        <f>IF(N143="zákl. přenesená",J143,0)</f>
        <v>0</v>
      </c>
      <c r="BH143" s="166">
        <f>IF(N143="sníž. přenesená",J143,0)</f>
        <v>0</v>
      </c>
      <c r="BI143" s="166">
        <f>IF(N143="nulová",J143,0)</f>
        <v>0</v>
      </c>
      <c r="BJ143" s="17" t="s">
        <v>85</v>
      </c>
      <c r="BK143" s="166">
        <f>ROUND(I143*H143,2)</f>
        <v>0</v>
      </c>
      <c r="BL143" s="17" t="s">
        <v>120</v>
      </c>
      <c r="BM143" s="165" t="s">
        <v>551</v>
      </c>
    </row>
    <row r="144" spans="2:51" s="11" customFormat="1" ht="12">
      <c r="B144" s="194"/>
      <c r="D144" s="168" t="s">
        <v>149</v>
      </c>
      <c r="E144" s="195" t="s">
        <v>1</v>
      </c>
      <c r="F144" s="196" t="s">
        <v>552</v>
      </c>
      <c r="H144" s="195" t="s">
        <v>1</v>
      </c>
      <c r="I144" s="197"/>
      <c r="L144" s="194"/>
      <c r="M144" s="198"/>
      <c r="N144" s="199"/>
      <c r="O144" s="199"/>
      <c r="P144" s="199"/>
      <c r="Q144" s="199"/>
      <c r="R144" s="199"/>
      <c r="S144" s="199"/>
      <c r="T144" s="200"/>
      <c r="AT144" s="195" t="s">
        <v>149</v>
      </c>
      <c r="AU144" s="195" t="s">
        <v>78</v>
      </c>
      <c r="AV144" s="11" t="s">
        <v>85</v>
      </c>
      <c r="AW144" s="11" t="s">
        <v>34</v>
      </c>
      <c r="AX144" s="11" t="s">
        <v>78</v>
      </c>
      <c r="AY144" s="195" t="s">
        <v>121</v>
      </c>
    </row>
    <row r="145" spans="2:51" s="9" customFormat="1" ht="12">
      <c r="B145" s="167"/>
      <c r="D145" s="168" t="s">
        <v>149</v>
      </c>
      <c r="E145" s="169" t="s">
        <v>1</v>
      </c>
      <c r="F145" s="170" t="s">
        <v>553</v>
      </c>
      <c r="H145" s="171">
        <v>31.824</v>
      </c>
      <c r="I145" s="172"/>
      <c r="L145" s="167"/>
      <c r="M145" s="173"/>
      <c r="N145" s="174"/>
      <c r="O145" s="174"/>
      <c r="P145" s="174"/>
      <c r="Q145" s="174"/>
      <c r="R145" s="174"/>
      <c r="S145" s="174"/>
      <c r="T145" s="175"/>
      <c r="AT145" s="169" t="s">
        <v>149</v>
      </c>
      <c r="AU145" s="169" t="s">
        <v>78</v>
      </c>
      <c r="AV145" s="9" t="s">
        <v>87</v>
      </c>
      <c r="AW145" s="9" t="s">
        <v>34</v>
      </c>
      <c r="AX145" s="9" t="s">
        <v>78</v>
      </c>
      <c r="AY145" s="169" t="s">
        <v>121</v>
      </c>
    </row>
    <row r="146" spans="2:51" s="10" customFormat="1" ht="12">
      <c r="B146" s="186"/>
      <c r="D146" s="168" t="s">
        <v>149</v>
      </c>
      <c r="E146" s="187" t="s">
        <v>1</v>
      </c>
      <c r="F146" s="188" t="s">
        <v>182</v>
      </c>
      <c r="H146" s="189">
        <v>31.824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149</v>
      </c>
      <c r="AU146" s="187" t="s">
        <v>78</v>
      </c>
      <c r="AV146" s="10" t="s">
        <v>120</v>
      </c>
      <c r="AW146" s="10" t="s">
        <v>34</v>
      </c>
      <c r="AX146" s="10" t="s">
        <v>85</v>
      </c>
      <c r="AY146" s="187" t="s">
        <v>121</v>
      </c>
    </row>
    <row r="147" spans="2:65" s="1" customFormat="1" ht="24" customHeight="1">
      <c r="B147" s="153"/>
      <c r="C147" s="154" t="s">
        <v>211</v>
      </c>
      <c r="D147" s="154" t="s">
        <v>116</v>
      </c>
      <c r="E147" s="155" t="s">
        <v>554</v>
      </c>
      <c r="F147" s="156" t="s">
        <v>555</v>
      </c>
      <c r="G147" s="157" t="s">
        <v>178</v>
      </c>
      <c r="H147" s="158">
        <v>17.68</v>
      </c>
      <c r="I147" s="159"/>
      <c r="J147" s="160">
        <f>ROUND(I147*H147,2)</f>
        <v>0</v>
      </c>
      <c r="K147" s="156" t="s">
        <v>147</v>
      </c>
      <c r="L147" s="36"/>
      <c r="M147" s="161" t="s">
        <v>1</v>
      </c>
      <c r="N147" s="162" t="s">
        <v>43</v>
      </c>
      <c r="O147" s="72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AR147" s="165" t="s">
        <v>120</v>
      </c>
      <c r="AT147" s="165" t="s">
        <v>116</v>
      </c>
      <c r="AU147" s="165" t="s">
        <v>78</v>
      </c>
      <c r="AY147" s="17" t="s">
        <v>121</v>
      </c>
      <c r="BE147" s="166">
        <f>IF(N147="základní",J147,0)</f>
        <v>0</v>
      </c>
      <c r="BF147" s="166">
        <f>IF(N147="snížená",J147,0)</f>
        <v>0</v>
      </c>
      <c r="BG147" s="166">
        <f>IF(N147="zákl. přenesená",J147,0)</f>
        <v>0</v>
      </c>
      <c r="BH147" s="166">
        <f>IF(N147="sníž. přenesená",J147,0)</f>
        <v>0</v>
      </c>
      <c r="BI147" s="166">
        <f>IF(N147="nulová",J147,0)</f>
        <v>0</v>
      </c>
      <c r="BJ147" s="17" t="s">
        <v>85</v>
      </c>
      <c r="BK147" s="166">
        <f>ROUND(I147*H147,2)</f>
        <v>0</v>
      </c>
      <c r="BL147" s="17" t="s">
        <v>120</v>
      </c>
      <c r="BM147" s="165" t="s">
        <v>556</v>
      </c>
    </row>
    <row r="148" spans="2:51" s="11" customFormat="1" ht="12">
      <c r="B148" s="194"/>
      <c r="D148" s="168" t="s">
        <v>149</v>
      </c>
      <c r="E148" s="195" t="s">
        <v>1</v>
      </c>
      <c r="F148" s="196" t="s">
        <v>552</v>
      </c>
      <c r="H148" s="195" t="s">
        <v>1</v>
      </c>
      <c r="I148" s="197"/>
      <c r="L148" s="194"/>
      <c r="M148" s="198"/>
      <c r="N148" s="199"/>
      <c r="O148" s="199"/>
      <c r="P148" s="199"/>
      <c r="Q148" s="199"/>
      <c r="R148" s="199"/>
      <c r="S148" s="199"/>
      <c r="T148" s="200"/>
      <c r="AT148" s="195" t="s">
        <v>149</v>
      </c>
      <c r="AU148" s="195" t="s">
        <v>78</v>
      </c>
      <c r="AV148" s="11" t="s">
        <v>85</v>
      </c>
      <c r="AW148" s="11" t="s">
        <v>34</v>
      </c>
      <c r="AX148" s="11" t="s">
        <v>78</v>
      </c>
      <c r="AY148" s="195" t="s">
        <v>121</v>
      </c>
    </row>
    <row r="149" spans="2:51" s="9" customFormat="1" ht="12">
      <c r="B149" s="167"/>
      <c r="D149" s="168" t="s">
        <v>149</v>
      </c>
      <c r="E149" s="169" t="s">
        <v>1</v>
      </c>
      <c r="F149" s="170" t="s">
        <v>557</v>
      </c>
      <c r="H149" s="171">
        <v>17.68</v>
      </c>
      <c r="I149" s="172"/>
      <c r="L149" s="167"/>
      <c r="M149" s="173"/>
      <c r="N149" s="174"/>
      <c r="O149" s="174"/>
      <c r="P149" s="174"/>
      <c r="Q149" s="174"/>
      <c r="R149" s="174"/>
      <c r="S149" s="174"/>
      <c r="T149" s="175"/>
      <c r="AT149" s="169" t="s">
        <v>149</v>
      </c>
      <c r="AU149" s="169" t="s">
        <v>78</v>
      </c>
      <c r="AV149" s="9" t="s">
        <v>87</v>
      </c>
      <c r="AW149" s="9" t="s">
        <v>34</v>
      </c>
      <c r="AX149" s="9" t="s">
        <v>78</v>
      </c>
      <c r="AY149" s="169" t="s">
        <v>121</v>
      </c>
    </row>
    <row r="150" spans="2:51" s="10" customFormat="1" ht="12">
      <c r="B150" s="186"/>
      <c r="D150" s="168" t="s">
        <v>149</v>
      </c>
      <c r="E150" s="187" t="s">
        <v>1</v>
      </c>
      <c r="F150" s="188" t="s">
        <v>182</v>
      </c>
      <c r="H150" s="189">
        <v>17.68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149</v>
      </c>
      <c r="AU150" s="187" t="s">
        <v>78</v>
      </c>
      <c r="AV150" s="10" t="s">
        <v>120</v>
      </c>
      <c r="AW150" s="10" t="s">
        <v>34</v>
      </c>
      <c r="AX150" s="10" t="s">
        <v>85</v>
      </c>
      <c r="AY150" s="187" t="s">
        <v>121</v>
      </c>
    </row>
    <row r="151" spans="2:65" s="1" customFormat="1" ht="24" customHeight="1">
      <c r="B151" s="153"/>
      <c r="C151" s="154" t="s">
        <v>8</v>
      </c>
      <c r="D151" s="154" t="s">
        <v>116</v>
      </c>
      <c r="E151" s="155" t="s">
        <v>558</v>
      </c>
      <c r="F151" s="156" t="s">
        <v>559</v>
      </c>
      <c r="G151" s="157" t="s">
        <v>178</v>
      </c>
      <c r="H151" s="158">
        <v>15.04</v>
      </c>
      <c r="I151" s="159"/>
      <c r="J151" s="160">
        <f>ROUND(I151*H151,2)</f>
        <v>0</v>
      </c>
      <c r="K151" s="156" t="s">
        <v>147</v>
      </c>
      <c r="L151" s="36"/>
      <c r="M151" s="161" t="s">
        <v>1</v>
      </c>
      <c r="N151" s="162" t="s">
        <v>43</v>
      </c>
      <c r="O151" s="72"/>
      <c r="P151" s="163">
        <f>O151*H151</f>
        <v>0</v>
      </c>
      <c r="Q151" s="163">
        <v>0</v>
      </c>
      <c r="R151" s="163">
        <f>Q151*H151</f>
        <v>0</v>
      </c>
      <c r="S151" s="163">
        <v>0</v>
      </c>
      <c r="T151" s="164">
        <f>S151*H151</f>
        <v>0</v>
      </c>
      <c r="AR151" s="165" t="s">
        <v>120</v>
      </c>
      <c r="AT151" s="165" t="s">
        <v>116</v>
      </c>
      <c r="AU151" s="165" t="s">
        <v>78</v>
      </c>
      <c r="AY151" s="17" t="s">
        <v>121</v>
      </c>
      <c r="BE151" s="166">
        <f>IF(N151="základní",J151,0)</f>
        <v>0</v>
      </c>
      <c r="BF151" s="166">
        <f>IF(N151="snížená",J151,0)</f>
        <v>0</v>
      </c>
      <c r="BG151" s="166">
        <f>IF(N151="zákl. přenesená",J151,0)</f>
        <v>0</v>
      </c>
      <c r="BH151" s="166">
        <f>IF(N151="sníž. přenesená",J151,0)</f>
        <v>0</v>
      </c>
      <c r="BI151" s="166">
        <f>IF(N151="nulová",J151,0)</f>
        <v>0</v>
      </c>
      <c r="BJ151" s="17" t="s">
        <v>85</v>
      </c>
      <c r="BK151" s="166">
        <f>ROUND(I151*H151,2)</f>
        <v>0</v>
      </c>
      <c r="BL151" s="17" t="s">
        <v>120</v>
      </c>
      <c r="BM151" s="165" t="s">
        <v>560</v>
      </c>
    </row>
    <row r="152" spans="2:51" s="9" customFormat="1" ht="12">
      <c r="B152" s="167"/>
      <c r="D152" s="168" t="s">
        <v>149</v>
      </c>
      <c r="E152" s="169" t="s">
        <v>1</v>
      </c>
      <c r="F152" s="170" t="s">
        <v>561</v>
      </c>
      <c r="H152" s="171">
        <v>15.04</v>
      </c>
      <c r="I152" s="172"/>
      <c r="L152" s="167"/>
      <c r="M152" s="173"/>
      <c r="N152" s="174"/>
      <c r="O152" s="174"/>
      <c r="P152" s="174"/>
      <c r="Q152" s="174"/>
      <c r="R152" s="174"/>
      <c r="S152" s="174"/>
      <c r="T152" s="175"/>
      <c r="AT152" s="169" t="s">
        <v>149</v>
      </c>
      <c r="AU152" s="169" t="s">
        <v>78</v>
      </c>
      <c r="AV152" s="9" t="s">
        <v>87</v>
      </c>
      <c r="AW152" s="9" t="s">
        <v>34</v>
      </c>
      <c r="AX152" s="9" t="s">
        <v>85</v>
      </c>
      <c r="AY152" s="169" t="s">
        <v>121</v>
      </c>
    </row>
    <row r="153" spans="2:65" s="1" customFormat="1" ht="24" customHeight="1">
      <c r="B153" s="153"/>
      <c r="C153" s="154" t="s">
        <v>219</v>
      </c>
      <c r="D153" s="154" t="s">
        <v>116</v>
      </c>
      <c r="E153" s="155" t="s">
        <v>264</v>
      </c>
      <c r="F153" s="156" t="s">
        <v>265</v>
      </c>
      <c r="G153" s="157" t="s">
        <v>146</v>
      </c>
      <c r="H153" s="158">
        <v>457.7</v>
      </c>
      <c r="I153" s="159"/>
      <c r="J153" s="160">
        <f>ROUND(I153*H153,2)</f>
        <v>0</v>
      </c>
      <c r="K153" s="156" t="s">
        <v>147</v>
      </c>
      <c r="L153" s="36"/>
      <c r="M153" s="161" t="s">
        <v>1</v>
      </c>
      <c r="N153" s="162" t="s">
        <v>43</v>
      </c>
      <c r="O153" s="72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AR153" s="165" t="s">
        <v>120</v>
      </c>
      <c r="AT153" s="165" t="s">
        <v>116</v>
      </c>
      <c r="AU153" s="165" t="s">
        <v>78</v>
      </c>
      <c r="AY153" s="17" t="s">
        <v>121</v>
      </c>
      <c r="BE153" s="166">
        <f>IF(N153="základní",J153,0)</f>
        <v>0</v>
      </c>
      <c r="BF153" s="166">
        <f>IF(N153="snížená",J153,0)</f>
        <v>0</v>
      </c>
      <c r="BG153" s="166">
        <f>IF(N153="zákl. přenesená",J153,0)</f>
        <v>0</v>
      </c>
      <c r="BH153" s="166">
        <f>IF(N153="sníž. přenesená",J153,0)</f>
        <v>0</v>
      </c>
      <c r="BI153" s="166">
        <f>IF(N153="nulová",J153,0)</f>
        <v>0</v>
      </c>
      <c r="BJ153" s="17" t="s">
        <v>85</v>
      </c>
      <c r="BK153" s="166">
        <f>ROUND(I153*H153,2)</f>
        <v>0</v>
      </c>
      <c r="BL153" s="17" t="s">
        <v>120</v>
      </c>
      <c r="BM153" s="165" t="s">
        <v>562</v>
      </c>
    </row>
    <row r="154" spans="2:65" s="1" customFormat="1" ht="24" customHeight="1">
      <c r="B154" s="153"/>
      <c r="C154" s="154" t="s">
        <v>224</v>
      </c>
      <c r="D154" s="154" t="s">
        <v>116</v>
      </c>
      <c r="E154" s="155" t="s">
        <v>273</v>
      </c>
      <c r="F154" s="156" t="s">
        <v>274</v>
      </c>
      <c r="G154" s="157" t="s">
        <v>146</v>
      </c>
      <c r="H154" s="158">
        <v>37.6</v>
      </c>
      <c r="I154" s="159"/>
      <c r="J154" s="160">
        <f>ROUND(I154*H154,2)</f>
        <v>0</v>
      </c>
      <c r="K154" s="156" t="s">
        <v>1</v>
      </c>
      <c r="L154" s="36"/>
      <c r="M154" s="161" t="s">
        <v>1</v>
      </c>
      <c r="N154" s="162" t="s">
        <v>43</v>
      </c>
      <c r="O154" s="72"/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AR154" s="165" t="s">
        <v>120</v>
      </c>
      <c r="AT154" s="165" t="s">
        <v>116</v>
      </c>
      <c r="AU154" s="165" t="s">
        <v>78</v>
      </c>
      <c r="AY154" s="17" t="s">
        <v>121</v>
      </c>
      <c r="BE154" s="166">
        <f>IF(N154="základní",J154,0)</f>
        <v>0</v>
      </c>
      <c r="BF154" s="166">
        <f>IF(N154="snížená",J154,0)</f>
        <v>0</v>
      </c>
      <c r="BG154" s="166">
        <f>IF(N154="zákl. přenesená",J154,0)</f>
        <v>0</v>
      </c>
      <c r="BH154" s="166">
        <f>IF(N154="sníž. přenesená",J154,0)</f>
        <v>0</v>
      </c>
      <c r="BI154" s="166">
        <f>IF(N154="nulová",J154,0)</f>
        <v>0</v>
      </c>
      <c r="BJ154" s="17" t="s">
        <v>85</v>
      </c>
      <c r="BK154" s="166">
        <f>ROUND(I154*H154,2)</f>
        <v>0</v>
      </c>
      <c r="BL154" s="17" t="s">
        <v>120</v>
      </c>
      <c r="BM154" s="165" t="s">
        <v>563</v>
      </c>
    </row>
    <row r="155" spans="2:51" s="9" customFormat="1" ht="12">
      <c r="B155" s="167"/>
      <c r="D155" s="168" t="s">
        <v>149</v>
      </c>
      <c r="E155" s="169" t="s">
        <v>1</v>
      </c>
      <c r="F155" s="170" t="s">
        <v>564</v>
      </c>
      <c r="H155" s="171">
        <v>37.6</v>
      </c>
      <c r="I155" s="172"/>
      <c r="L155" s="167"/>
      <c r="M155" s="173"/>
      <c r="N155" s="174"/>
      <c r="O155" s="174"/>
      <c r="P155" s="174"/>
      <c r="Q155" s="174"/>
      <c r="R155" s="174"/>
      <c r="S155" s="174"/>
      <c r="T155" s="175"/>
      <c r="AT155" s="169" t="s">
        <v>149</v>
      </c>
      <c r="AU155" s="169" t="s">
        <v>78</v>
      </c>
      <c r="AV155" s="9" t="s">
        <v>87</v>
      </c>
      <c r="AW155" s="9" t="s">
        <v>34</v>
      </c>
      <c r="AX155" s="9" t="s">
        <v>85</v>
      </c>
      <c r="AY155" s="169" t="s">
        <v>121</v>
      </c>
    </row>
    <row r="156" spans="2:65" s="1" customFormat="1" ht="16.5" customHeight="1">
      <c r="B156" s="153"/>
      <c r="C156" s="176" t="s">
        <v>228</v>
      </c>
      <c r="D156" s="176" t="s">
        <v>160</v>
      </c>
      <c r="E156" s="177" t="s">
        <v>277</v>
      </c>
      <c r="F156" s="178" t="s">
        <v>278</v>
      </c>
      <c r="G156" s="179" t="s">
        <v>279</v>
      </c>
      <c r="H156" s="180">
        <v>1.316</v>
      </c>
      <c r="I156" s="181"/>
      <c r="J156" s="182">
        <f>ROUND(I156*H156,2)</f>
        <v>0</v>
      </c>
      <c r="K156" s="178" t="s">
        <v>147</v>
      </c>
      <c r="L156" s="183"/>
      <c r="M156" s="184" t="s">
        <v>1</v>
      </c>
      <c r="N156" s="185" t="s">
        <v>43</v>
      </c>
      <c r="O156" s="72"/>
      <c r="P156" s="163">
        <f>O156*H156</f>
        <v>0</v>
      </c>
      <c r="Q156" s="163">
        <v>0.001</v>
      </c>
      <c r="R156" s="163">
        <f>Q156*H156</f>
        <v>0.0013160000000000001</v>
      </c>
      <c r="S156" s="163">
        <v>0</v>
      </c>
      <c r="T156" s="164">
        <f>S156*H156</f>
        <v>0</v>
      </c>
      <c r="AR156" s="165" t="s">
        <v>164</v>
      </c>
      <c r="AT156" s="165" t="s">
        <v>160</v>
      </c>
      <c r="AU156" s="165" t="s">
        <v>78</v>
      </c>
      <c r="AY156" s="17" t="s">
        <v>121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7" t="s">
        <v>85</v>
      </c>
      <c r="BK156" s="166">
        <f>ROUND(I156*H156,2)</f>
        <v>0</v>
      </c>
      <c r="BL156" s="17" t="s">
        <v>120</v>
      </c>
      <c r="BM156" s="165" t="s">
        <v>565</v>
      </c>
    </row>
    <row r="157" spans="2:51" s="9" customFormat="1" ht="12">
      <c r="B157" s="167"/>
      <c r="D157" s="168" t="s">
        <v>149</v>
      </c>
      <c r="E157" s="169" t="s">
        <v>1</v>
      </c>
      <c r="F157" s="170" t="s">
        <v>566</v>
      </c>
      <c r="H157" s="171">
        <v>1.316</v>
      </c>
      <c r="I157" s="172"/>
      <c r="L157" s="167"/>
      <c r="M157" s="173"/>
      <c r="N157" s="174"/>
      <c r="O157" s="174"/>
      <c r="P157" s="174"/>
      <c r="Q157" s="174"/>
      <c r="R157" s="174"/>
      <c r="S157" s="174"/>
      <c r="T157" s="175"/>
      <c r="AT157" s="169" t="s">
        <v>149</v>
      </c>
      <c r="AU157" s="169" t="s">
        <v>78</v>
      </c>
      <c r="AV157" s="9" t="s">
        <v>87</v>
      </c>
      <c r="AW157" s="9" t="s">
        <v>34</v>
      </c>
      <c r="AX157" s="9" t="s">
        <v>85</v>
      </c>
      <c r="AY157" s="169" t="s">
        <v>121</v>
      </c>
    </row>
    <row r="158" spans="2:65" s="1" customFormat="1" ht="16.5" customHeight="1">
      <c r="B158" s="153"/>
      <c r="C158" s="154" t="s">
        <v>236</v>
      </c>
      <c r="D158" s="154" t="s">
        <v>116</v>
      </c>
      <c r="E158" s="155" t="s">
        <v>307</v>
      </c>
      <c r="F158" s="156" t="s">
        <v>308</v>
      </c>
      <c r="G158" s="157" t="s">
        <v>178</v>
      </c>
      <c r="H158" s="158">
        <v>3.76</v>
      </c>
      <c r="I158" s="159"/>
      <c r="J158" s="160">
        <f>ROUND(I158*H158,2)</f>
        <v>0</v>
      </c>
      <c r="K158" s="156" t="s">
        <v>147</v>
      </c>
      <c r="L158" s="36"/>
      <c r="M158" s="161" t="s">
        <v>1</v>
      </c>
      <c r="N158" s="162" t="s">
        <v>43</v>
      </c>
      <c r="O158" s="72"/>
      <c r="P158" s="163">
        <f>O158*H158</f>
        <v>0</v>
      </c>
      <c r="Q158" s="163">
        <v>0</v>
      </c>
      <c r="R158" s="163">
        <f>Q158*H158</f>
        <v>0</v>
      </c>
      <c r="S158" s="163">
        <v>0</v>
      </c>
      <c r="T158" s="164">
        <f>S158*H158</f>
        <v>0</v>
      </c>
      <c r="AR158" s="165" t="s">
        <v>120</v>
      </c>
      <c r="AT158" s="165" t="s">
        <v>116</v>
      </c>
      <c r="AU158" s="165" t="s">
        <v>78</v>
      </c>
      <c r="AY158" s="17" t="s">
        <v>121</v>
      </c>
      <c r="BE158" s="166">
        <f>IF(N158="základní",J158,0)</f>
        <v>0</v>
      </c>
      <c r="BF158" s="166">
        <f>IF(N158="snížená",J158,0)</f>
        <v>0</v>
      </c>
      <c r="BG158" s="166">
        <f>IF(N158="zákl. přenesená",J158,0)</f>
        <v>0</v>
      </c>
      <c r="BH158" s="166">
        <f>IF(N158="sníž. přenesená",J158,0)</f>
        <v>0</v>
      </c>
      <c r="BI158" s="166">
        <f>IF(N158="nulová",J158,0)</f>
        <v>0</v>
      </c>
      <c r="BJ158" s="17" t="s">
        <v>85</v>
      </c>
      <c r="BK158" s="166">
        <f>ROUND(I158*H158,2)</f>
        <v>0</v>
      </c>
      <c r="BL158" s="17" t="s">
        <v>120</v>
      </c>
      <c r="BM158" s="165" t="s">
        <v>567</v>
      </c>
    </row>
    <row r="159" spans="2:51" s="9" customFormat="1" ht="12">
      <c r="B159" s="167"/>
      <c r="D159" s="168" t="s">
        <v>149</v>
      </c>
      <c r="E159" s="169" t="s">
        <v>1</v>
      </c>
      <c r="F159" s="170" t="s">
        <v>568</v>
      </c>
      <c r="H159" s="171">
        <v>3.76</v>
      </c>
      <c r="I159" s="172"/>
      <c r="L159" s="167"/>
      <c r="M159" s="173"/>
      <c r="N159" s="174"/>
      <c r="O159" s="174"/>
      <c r="P159" s="174"/>
      <c r="Q159" s="174"/>
      <c r="R159" s="174"/>
      <c r="S159" s="174"/>
      <c r="T159" s="175"/>
      <c r="AT159" s="169" t="s">
        <v>149</v>
      </c>
      <c r="AU159" s="169" t="s">
        <v>78</v>
      </c>
      <c r="AV159" s="9" t="s">
        <v>87</v>
      </c>
      <c r="AW159" s="9" t="s">
        <v>34</v>
      </c>
      <c r="AX159" s="9" t="s">
        <v>85</v>
      </c>
      <c r="AY159" s="169" t="s">
        <v>121</v>
      </c>
    </row>
    <row r="160" spans="2:65" s="1" customFormat="1" ht="16.5" customHeight="1">
      <c r="B160" s="153"/>
      <c r="C160" s="154" t="s">
        <v>241</v>
      </c>
      <c r="D160" s="154" t="s">
        <v>116</v>
      </c>
      <c r="E160" s="155" t="s">
        <v>569</v>
      </c>
      <c r="F160" s="156" t="s">
        <v>570</v>
      </c>
      <c r="G160" s="157" t="s">
        <v>173</v>
      </c>
      <c r="H160" s="158">
        <v>60</v>
      </c>
      <c r="I160" s="159"/>
      <c r="J160" s="160">
        <f>ROUND(I160*H160,2)</f>
        <v>0</v>
      </c>
      <c r="K160" s="156" t="s">
        <v>147</v>
      </c>
      <c r="L160" s="36"/>
      <c r="M160" s="161" t="s">
        <v>1</v>
      </c>
      <c r="N160" s="162" t="s">
        <v>43</v>
      </c>
      <c r="O160" s="72"/>
      <c r="P160" s="163">
        <f>O160*H160</f>
        <v>0</v>
      </c>
      <c r="Q160" s="163">
        <v>0</v>
      </c>
      <c r="R160" s="163">
        <f>Q160*H160</f>
        <v>0</v>
      </c>
      <c r="S160" s="163">
        <v>0.03065</v>
      </c>
      <c r="T160" s="164">
        <f>S160*H160</f>
        <v>1.839</v>
      </c>
      <c r="AR160" s="165" t="s">
        <v>120</v>
      </c>
      <c r="AT160" s="165" t="s">
        <v>116</v>
      </c>
      <c r="AU160" s="165" t="s">
        <v>78</v>
      </c>
      <c r="AY160" s="17" t="s">
        <v>121</v>
      </c>
      <c r="BE160" s="166">
        <f>IF(N160="základní",J160,0)</f>
        <v>0</v>
      </c>
      <c r="BF160" s="166">
        <f>IF(N160="snížená",J160,0)</f>
        <v>0</v>
      </c>
      <c r="BG160" s="166">
        <f>IF(N160="zákl. přenesená",J160,0)</f>
        <v>0</v>
      </c>
      <c r="BH160" s="166">
        <f>IF(N160="sníž. přenesená",J160,0)</f>
        <v>0</v>
      </c>
      <c r="BI160" s="166">
        <f>IF(N160="nulová",J160,0)</f>
        <v>0</v>
      </c>
      <c r="BJ160" s="17" t="s">
        <v>85</v>
      </c>
      <c r="BK160" s="166">
        <f>ROUND(I160*H160,2)</f>
        <v>0</v>
      </c>
      <c r="BL160" s="17" t="s">
        <v>120</v>
      </c>
      <c r="BM160" s="165" t="s">
        <v>571</v>
      </c>
    </row>
    <row r="161" spans="2:65" s="1" customFormat="1" ht="24" customHeight="1">
      <c r="B161" s="153"/>
      <c r="C161" s="154" t="s">
        <v>7</v>
      </c>
      <c r="D161" s="154" t="s">
        <v>116</v>
      </c>
      <c r="E161" s="155" t="s">
        <v>572</v>
      </c>
      <c r="F161" s="156" t="s">
        <v>573</v>
      </c>
      <c r="G161" s="157" t="s">
        <v>361</v>
      </c>
      <c r="H161" s="158">
        <v>1</v>
      </c>
      <c r="I161" s="159"/>
      <c r="J161" s="160">
        <f>ROUND(I161*H161,2)</f>
        <v>0</v>
      </c>
      <c r="K161" s="156" t="s">
        <v>1</v>
      </c>
      <c r="L161" s="36"/>
      <c r="M161" s="161" t="s">
        <v>1</v>
      </c>
      <c r="N161" s="162" t="s">
        <v>43</v>
      </c>
      <c r="O161" s="72"/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AR161" s="165" t="s">
        <v>120</v>
      </c>
      <c r="AT161" s="165" t="s">
        <v>116</v>
      </c>
      <c r="AU161" s="165" t="s">
        <v>78</v>
      </c>
      <c r="AY161" s="17" t="s">
        <v>121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7" t="s">
        <v>85</v>
      </c>
      <c r="BK161" s="166">
        <f>ROUND(I161*H161,2)</f>
        <v>0</v>
      </c>
      <c r="BL161" s="17" t="s">
        <v>120</v>
      </c>
      <c r="BM161" s="165" t="s">
        <v>574</v>
      </c>
    </row>
    <row r="162" spans="2:65" s="1" customFormat="1" ht="24" customHeight="1">
      <c r="B162" s="153"/>
      <c r="C162" s="154" t="s">
        <v>253</v>
      </c>
      <c r="D162" s="154" t="s">
        <v>116</v>
      </c>
      <c r="E162" s="155" t="s">
        <v>575</v>
      </c>
      <c r="F162" s="156" t="s">
        <v>576</v>
      </c>
      <c r="G162" s="157" t="s">
        <v>173</v>
      </c>
      <c r="H162" s="158">
        <v>33</v>
      </c>
      <c r="I162" s="159"/>
      <c r="J162" s="160">
        <f>ROUND(I162*H162,2)</f>
        <v>0</v>
      </c>
      <c r="K162" s="156" t="s">
        <v>147</v>
      </c>
      <c r="L162" s="36"/>
      <c r="M162" s="161" t="s">
        <v>1</v>
      </c>
      <c r="N162" s="162" t="s">
        <v>43</v>
      </c>
      <c r="O162" s="72"/>
      <c r="P162" s="163">
        <f>O162*H162</f>
        <v>0</v>
      </c>
      <c r="Q162" s="163">
        <v>0.00428</v>
      </c>
      <c r="R162" s="163">
        <f>Q162*H162</f>
        <v>0.14124</v>
      </c>
      <c r="S162" s="163">
        <v>0</v>
      </c>
      <c r="T162" s="164">
        <f>S162*H162</f>
        <v>0</v>
      </c>
      <c r="AR162" s="165" t="s">
        <v>120</v>
      </c>
      <c r="AT162" s="165" t="s">
        <v>116</v>
      </c>
      <c r="AU162" s="165" t="s">
        <v>78</v>
      </c>
      <c r="AY162" s="17" t="s">
        <v>121</v>
      </c>
      <c r="BE162" s="166">
        <f>IF(N162="základní",J162,0)</f>
        <v>0</v>
      </c>
      <c r="BF162" s="166">
        <f>IF(N162="snížená",J162,0)</f>
        <v>0</v>
      </c>
      <c r="BG162" s="166">
        <f>IF(N162="zákl. přenesená",J162,0)</f>
        <v>0</v>
      </c>
      <c r="BH162" s="166">
        <f>IF(N162="sníž. přenesená",J162,0)</f>
        <v>0</v>
      </c>
      <c r="BI162" s="166">
        <f>IF(N162="nulová",J162,0)</f>
        <v>0</v>
      </c>
      <c r="BJ162" s="17" t="s">
        <v>85</v>
      </c>
      <c r="BK162" s="166">
        <f>ROUND(I162*H162,2)</f>
        <v>0</v>
      </c>
      <c r="BL162" s="17" t="s">
        <v>120</v>
      </c>
      <c r="BM162" s="165" t="s">
        <v>577</v>
      </c>
    </row>
    <row r="163" spans="2:65" s="1" customFormat="1" ht="24" customHeight="1">
      <c r="B163" s="153"/>
      <c r="C163" s="154" t="s">
        <v>258</v>
      </c>
      <c r="D163" s="154" t="s">
        <v>116</v>
      </c>
      <c r="E163" s="155" t="s">
        <v>578</v>
      </c>
      <c r="F163" s="156" t="s">
        <v>579</v>
      </c>
      <c r="G163" s="157" t="s">
        <v>173</v>
      </c>
      <c r="H163" s="158">
        <v>27</v>
      </c>
      <c r="I163" s="159"/>
      <c r="J163" s="160">
        <f>ROUND(I163*H163,2)</f>
        <v>0</v>
      </c>
      <c r="K163" s="156" t="s">
        <v>147</v>
      </c>
      <c r="L163" s="36"/>
      <c r="M163" s="161" t="s">
        <v>1</v>
      </c>
      <c r="N163" s="162" t="s">
        <v>43</v>
      </c>
      <c r="O163" s="72"/>
      <c r="P163" s="163">
        <f>O163*H163</f>
        <v>0</v>
      </c>
      <c r="Q163" s="163">
        <v>0.01149</v>
      </c>
      <c r="R163" s="163">
        <f>Q163*H163</f>
        <v>0.31023</v>
      </c>
      <c r="S163" s="163">
        <v>0</v>
      </c>
      <c r="T163" s="164">
        <f>S163*H163</f>
        <v>0</v>
      </c>
      <c r="AR163" s="165" t="s">
        <v>120</v>
      </c>
      <c r="AT163" s="165" t="s">
        <v>116</v>
      </c>
      <c r="AU163" s="165" t="s">
        <v>78</v>
      </c>
      <c r="AY163" s="17" t="s">
        <v>121</v>
      </c>
      <c r="BE163" s="166">
        <f>IF(N163="základní",J163,0)</f>
        <v>0</v>
      </c>
      <c r="BF163" s="166">
        <f>IF(N163="snížená",J163,0)</f>
        <v>0</v>
      </c>
      <c r="BG163" s="166">
        <f>IF(N163="zákl. přenesená",J163,0)</f>
        <v>0</v>
      </c>
      <c r="BH163" s="166">
        <f>IF(N163="sníž. přenesená",J163,0)</f>
        <v>0</v>
      </c>
      <c r="BI163" s="166">
        <f>IF(N163="nulová",J163,0)</f>
        <v>0</v>
      </c>
      <c r="BJ163" s="17" t="s">
        <v>85</v>
      </c>
      <c r="BK163" s="166">
        <f>ROUND(I163*H163,2)</f>
        <v>0</v>
      </c>
      <c r="BL163" s="17" t="s">
        <v>120</v>
      </c>
      <c r="BM163" s="165" t="s">
        <v>580</v>
      </c>
    </row>
    <row r="164" spans="2:65" s="1" customFormat="1" ht="16.5" customHeight="1">
      <c r="B164" s="153"/>
      <c r="C164" s="154" t="s">
        <v>263</v>
      </c>
      <c r="D164" s="154" t="s">
        <v>116</v>
      </c>
      <c r="E164" s="155" t="s">
        <v>581</v>
      </c>
      <c r="F164" s="156" t="s">
        <v>582</v>
      </c>
      <c r="G164" s="157" t="s">
        <v>178</v>
      </c>
      <c r="H164" s="158">
        <v>3.148</v>
      </c>
      <c r="I164" s="159"/>
      <c r="J164" s="160">
        <f>ROUND(I164*H164,2)</f>
        <v>0</v>
      </c>
      <c r="K164" s="156" t="s">
        <v>147</v>
      </c>
      <c r="L164" s="36"/>
      <c r="M164" s="161" t="s">
        <v>1</v>
      </c>
      <c r="N164" s="162" t="s">
        <v>43</v>
      </c>
      <c r="O164" s="72"/>
      <c r="P164" s="163">
        <f>O164*H164</f>
        <v>0</v>
      </c>
      <c r="Q164" s="163">
        <v>0</v>
      </c>
      <c r="R164" s="163">
        <f>Q164*H164</f>
        <v>0</v>
      </c>
      <c r="S164" s="163">
        <v>2</v>
      </c>
      <c r="T164" s="164">
        <f>S164*H164</f>
        <v>6.296</v>
      </c>
      <c r="AR164" s="165" t="s">
        <v>120</v>
      </c>
      <c r="AT164" s="165" t="s">
        <v>116</v>
      </c>
      <c r="AU164" s="165" t="s">
        <v>78</v>
      </c>
      <c r="AY164" s="17" t="s">
        <v>121</v>
      </c>
      <c r="BE164" s="166">
        <f>IF(N164="základní",J164,0)</f>
        <v>0</v>
      </c>
      <c r="BF164" s="166">
        <f>IF(N164="snížená",J164,0)</f>
        <v>0</v>
      </c>
      <c r="BG164" s="166">
        <f>IF(N164="zákl. přenesená",J164,0)</f>
        <v>0</v>
      </c>
      <c r="BH164" s="166">
        <f>IF(N164="sníž. přenesená",J164,0)</f>
        <v>0</v>
      </c>
      <c r="BI164" s="166">
        <f>IF(N164="nulová",J164,0)</f>
        <v>0</v>
      </c>
      <c r="BJ164" s="17" t="s">
        <v>85</v>
      </c>
      <c r="BK164" s="166">
        <f>ROUND(I164*H164,2)</f>
        <v>0</v>
      </c>
      <c r="BL164" s="17" t="s">
        <v>120</v>
      </c>
      <c r="BM164" s="165" t="s">
        <v>583</v>
      </c>
    </row>
    <row r="165" spans="2:51" s="9" customFormat="1" ht="12">
      <c r="B165" s="167"/>
      <c r="D165" s="168" t="s">
        <v>149</v>
      </c>
      <c r="E165" s="169" t="s">
        <v>1</v>
      </c>
      <c r="F165" s="170" t="s">
        <v>584</v>
      </c>
      <c r="H165" s="171">
        <v>3.148</v>
      </c>
      <c r="I165" s="172"/>
      <c r="L165" s="167"/>
      <c r="M165" s="173"/>
      <c r="N165" s="174"/>
      <c r="O165" s="174"/>
      <c r="P165" s="174"/>
      <c r="Q165" s="174"/>
      <c r="R165" s="174"/>
      <c r="S165" s="174"/>
      <c r="T165" s="175"/>
      <c r="AT165" s="169" t="s">
        <v>149</v>
      </c>
      <c r="AU165" s="169" t="s">
        <v>78</v>
      </c>
      <c r="AV165" s="9" t="s">
        <v>87</v>
      </c>
      <c r="AW165" s="9" t="s">
        <v>34</v>
      </c>
      <c r="AX165" s="9" t="s">
        <v>85</v>
      </c>
      <c r="AY165" s="169" t="s">
        <v>121</v>
      </c>
    </row>
    <row r="166" spans="2:65" s="1" customFormat="1" ht="24" customHeight="1">
      <c r="B166" s="153"/>
      <c r="C166" s="154" t="s">
        <v>267</v>
      </c>
      <c r="D166" s="154" t="s">
        <v>116</v>
      </c>
      <c r="E166" s="155" t="s">
        <v>585</v>
      </c>
      <c r="F166" s="156" t="s">
        <v>586</v>
      </c>
      <c r="G166" s="157" t="s">
        <v>361</v>
      </c>
      <c r="H166" s="158">
        <v>1</v>
      </c>
      <c r="I166" s="159"/>
      <c r="J166" s="160">
        <f>ROUND(I166*H166,2)</f>
        <v>0</v>
      </c>
      <c r="K166" s="156" t="s">
        <v>147</v>
      </c>
      <c r="L166" s="36"/>
      <c r="M166" s="161" t="s">
        <v>1</v>
      </c>
      <c r="N166" s="162" t="s">
        <v>43</v>
      </c>
      <c r="O166" s="72"/>
      <c r="P166" s="163">
        <f>O166*H166</f>
        <v>0</v>
      </c>
      <c r="Q166" s="163">
        <v>0</v>
      </c>
      <c r="R166" s="163">
        <f>Q166*H166</f>
        <v>0</v>
      </c>
      <c r="S166" s="163">
        <v>0.086</v>
      </c>
      <c r="T166" s="164">
        <f>S166*H166</f>
        <v>0.086</v>
      </c>
      <c r="AR166" s="165" t="s">
        <v>120</v>
      </c>
      <c r="AT166" s="165" t="s">
        <v>116</v>
      </c>
      <c r="AU166" s="165" t="s">
        <v>78</v>
      </c>
      <c r="AY166" s="17" t="s">
        <v>121</v>
      </c>
      <c r="BE166" s="166">
        <f>IF(N166="základní",J166,0)</f>
        <v>0</v>
      </c>
      <c r="BF166" s="166">
        <f>IF(N166="snížená",J166,0)</f>
        <v>0</v>
      </c>
      <c r="BG166" s="166">
        <f>IF(N166="zákl. přenesená",J166,0)</f>
        <v>0</v>
      </c>
      <c r="BH166" s="166">
        <f>IF(N166="sníž. přenesená",J166,0)</f>
        <v>0</v>
      </c>
      <c r="BI166" s="166">
        <f>IF(N166="nulová",J166,0)</f>
        <v>0</v>
      </c>
      <c r="BJ166" s="17" t="s">
        <v>85</v>
      </c>
      <c r="BK166" s="166">
        <f>ROUND(I166*H166,2)</f>
        <v>0</v>
      </c>
      <c r="BL166" s="17" t="s">
        <v>120</v>
      </c>
      <c r="BM166" s="165" t="s">
        <v>587</v>
      </c>
    </row>
    <row r="167" spans="2:65" s="1" customFormat="1" ht="16.5" customHeight="1">
      <c r="B167" s="153"/>
      <c r="C167" s="154" t="s">
        <v>272</v>
      </c>
      <c r="D167" s="154" t="s">
        <v>116</v>
      </c>
      <c r="E167" s="155" t="s">
        <v>476</v>
      </c>
      <c r="F167" s="156" t="s">
        <v>477</v>
      </c>
      <c r="G167" s="157" t="s">
        <v>163</v>
      </c>
      <c r="H167" s="158">
        <v>10.961</v>
      </c>
      <c r="I167" s="159"/>
      <c r="J167" s="160">
        <f>ROUND(I167*H167,2)</f>
        <v>0</v>
      </c>
      <c r="K167" s="156" t="s">
        <v>147</v>
      </c>
      <c r="L167" s="36"/>
      <c r="M167" s="161" t="s">
        <v>1</v>
      </c>
      <c r="N167" s="162" t="s">
        <v>43</v>
      </c>
      <c r="O167" s="72"/>
      <c r="P167" s="163">
        <f>O167*H167</f>
        <v>0</v>
      </c>
      <c r="Q167" s="163">
        <v>0</v>
      </c>
      <c r="R167" s="163">
        <f>Q167*H167</f>
        <v>0</v>
      </c>
      <c r="S167" s="163">
        <v>0</v>
      </c>
      <c r="T167" s="164">
        <f>S167*H167</f>
        <v>0</v>
      </c>
      <c r="AR167" s="165" t="s">
        <v>120</v>
      </c>
      <c r="AT167" s="165" t="s">
        <v>116</v>
      </c>
      <c r="AU167" s="165" t="s">
        <v>78</v>
      </c>
      <c r="AY167" s="17" t="s">
        <v>121</v>
      </c>
      <c r="BE167" s="166">
        <f>IF(N167="základní",J167,0)</f>
        <v>0</v>
      </c>
      <c r="BF167" s="166">
        <f>IF(N167="snížená",J167,0)</f>
        <v>0</v>
      </c>
      <c r="BG167" s="166">
        <f>IF(N167="zákl. přenesená",J167,0)</f>
        <v>0</v>
      </c>
      <c r="BH167" s="166">
        <f>IF(N167="sníž. přenesená",J167,0)</f>
        <v>0</v>
      </c>
      <c r="BI167" s="166">
        <f>IF(N167="nulová",J167,0)</f>
        <v>0</v>
      </c>
      <c r="BJ167" s="17" t="s">
        <v>85</v>
      </c>
      <c r="BK167" s="166">
        <f>ROUND(I167*H167,2)</f>
        <v>0</v>
      </c>
      <c r="BL167" s="17" t="s">
        <v>120</v>
      </c>
      <c r="BM167" s="165" t="s">
        <v>588</v>
      </c>
    </row>
    <row r="168" spans="2:65" s="1" customFormat="1" ht="24" customHeight="1">
      <c r="B168" s="153"/>
      <c r="C168" s="154" t="s">
        <v>276</v>
      </c>
      <c r="D168" s="154" t="s">
        <v>116</v>
      </c>
      <c r="E168" s="155" t="s">
        <v>482</v>
      </c>
      <c r="F168" s="156" t="s">
        <v>483</v>
      </c>
      <c r="G168" s="157" t="s">
        <v>163</v>
      </c>
      <c r="H168" s="158">
        <v>10.961</v>
      </c>
      <c r="I168" s="159"/>
      <c r="J168" s="160">
        <f>ROUND(I168*H168,2)</f>
        <v>0</v>
      </c>
      <c r="K168" s="156" t="s">
        <v>147</v>
      </c>
      <c r="L168" s="36"/>
      <c r="M168" s="161" t="s">
        <v>1</v>
      </c>
      <c r="N168" s="162" t="s">
        <v>43</v>
      </c>
      <c r="O168" s="72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AR168" s="165" t="s">
        <v>120</v>
      </c>
      <c r="AT168" s="165" t="s">
        <v>116</v>
      </c>
      <c r="AU168" s="165" t="s">
        <v>78</v>
      </c>
      <c r="AY168" s="17" t="s">
        <v>121</v>
      </c>
      <c r="BE168" s="166">
        <f>IF(N168="základní",J168,0)</f>
        <v>0</v>
      </c>
      <c r="BF168" s="166">
        <f>IF(N168="snížená",J168,0)</f>
        <v>0</v>
      </c>
      <c r="BG168" s="166">
        <f>IF(N168="zákl. přenesená",J168,0)</f>
        <v>0</v>
      </c>
      <c r="BH168" s="166">
        <f>IF(N168="sníž. přenesená",J168,0)</f>
        <v>0</v>
      </c>
      <c r="BI168" s="166">
        <f>IF(N168="nulová",J168,0)</f>
        <v>0</v>
      </c>
      <c r="BJ168" s="17" t="s">
        <v>85</v>
      </c>
      <c r="BK168" s="166">
        <f>ROUND(I168*H168,2)</f>
        <v>0</v>
      </c>
      <c r="BL168" s="17" t="s">
        <v>120</v>
      </c>
      <c r="BM168" s="165" t="s">
        <v>589</v>
      </c>
    </row>
    <row r="169" spans="2:65" s="1" customFormat="1" ht="16.5" customHeight="1">
      <c r="B169" s="153"/>
      <c r="C169" s="154" t="s">
        <v>282</v>
      </c>
      <c r="D169" s="154" t="s">
        <v>116</v>
      </c>
      <c r="E169" s="155" t="s">
        <v>204</v>
      </c>
      <c r="F169" s="156" t="s">
        <v>205</v>
      </c>
      <c r="G169" s="157" t="s">
        <v>178</v>
      </c>
      <c r="H169" s="158">
        <v>38</v>
      </c>
      <c r="I169" s="159"/>
      <c r="J169" s="160">
        <f>ROUND(I169*H169,2)</f>
        <v>0</v>
      </c>
      <c r="K169" s="156" t="s">
        <v>1</v>
      </c>
      <c r="L169" s="36"/>
      <c r="M169" s="161" t="s">
        <v>1</v>
      </c>
      <c r="N169" s="162" t="s">
        <v>43</v>
      </c>
      <c r="O169" s="72"/>
      <c r="P169" s="163">
        <f>O169*H169</f>
        <v>0</v>
      </c>
      <c r="Q169" s="163">
        <v>0</v>
      </c>
      <c r="R169" s="163">
        <f>Q169*H169</f>
        <v>0</v>
      </c>
      <c r="S169" s="163">
        <v>0</v>
      </c>
      <c r="T169" s="164">
        <f>S169*H169</f>
        <v>0</v>
      </c>
      <c r="AR169" s="165" t="s">
        <v>120</v>
      </c>
      <c r="AT169" s="165" t="s">
        <v>116</v>
      </c>
      <c r="AU169" s="165" t="s">
        <v>78</v>
      </c>
      <c r="AY169" s="17" t="s">
        <v>121</v>
      </c>
      <c r="BE169" s="166">
        <f>IF(N169="základní",J169,0)</f>
        <v>0</v>
      </c>
      <c r="BF169" s="166">
        <f>IF(N169="snížená",J169,0)</f>
        <v>0</v>
      </c>
      <c r="BG169" s="166">
        <f>IF(N169="zákl. přenesená",J169,0)</f>
        <v>0</v>
      </c>
      <c r="BH169" s="166">
        <f>IF(N169="sníž. přenesená",J169,0)</f>
        <v>0</v>
      </c>
      <c r="BI169" s="166">
        <f>IF(N169="nulová",J169,0)</f>
        <v>0</v>
      </c>
      <c r="BJ169" s="17" t="s">
        <v>85</v>
      </c>
      <c r="BK169" s="166">
        <f>ROUND(I169*H169,2)</f>
        <v>0</v>
      </c>
      <c r="BL169" s="17" t="s">
        <v>120</v>
      </c>
      <c r="BM169" s="165" t="s">
        <v>590</v>
      </c>
    </row>
    <row r="170" spans="2:63" s="14" customFormat="1" ht="25.9" customHeight="1">
      <c r="B170" s="216"/>
      <c r="D170" s="217" t="s">
        <v>77</v>
      </c>
      <c r="E170" s="218" t="s">
        <v>591</v>
      </c>
      <c r="F170" s="218" t="s">
        <v>592</v>
      </c>
      <c r="I170" s="219"/>
      <c r="J170" s="220">
        <f>BK170</f>
        <v>0</v>
      </c>
      <c r="L170" s="216"/>
      <c r="M170" s="221"/>
      <c r="N170" s="222"/>
      <c r="O170" s="222"/>
      <c r="P170" s="223">
        <f>P171+P179</f>
        <v>0</v>
      </c>
      <c r="Q170" s="222"/>
      <c r="R170" s="223">
        <f>R171+R179</f>
        <v>0</v>
      </c>
      <c r="S170" s="222"/>
      <c r="T170" s="224">
        <f>T171+T179</f>
        <v>0</v>
      </c>
      <c r="AR170" s="217" t="s">
        <v>85</v>
      </c>
      <c r="AT170" s="225" t="s">
        <v>77</v>
      </c>
      <c r="AU170" s="225" t="s">
        <v>78</v>
      </c>
      <c r="AY170" s="217" t="s">
        <v>121</v>
      </c>
      <c r="BK170" s="226">
        <f>BK171+BK179</f>
        <v>0</v>
      </c>
    </row>
    <row r="171" spans="2:63" s="14" customFormat="1" ht="22.8" customHeight="1">
      <c r="B171" s="216"/>
      <c r="D171" s="217" t="s">
        <v>77</v>
      </c>
      <c r="E171" s="227" t="s">
        <v>85</v>
      </c>
      <c r="F171" s="227" t="s">
        <v>593</v>
      </c>
      <c r="I171" s="219"/>
      <c r="J171" s="228">
        <f>BK171</f>
        <v>0</v>
      </c>
      <c r="L171" s="216"/>
      <c r="M171" s="221"/>
      <c r="N171" s="222"/>
      <c r="O171" s="222"/>
      <c r="P171" s="223">
        <f>SUM(P172:P178)</f>
        <v>0</v>
      </c>
      <c r="Q171" s="222"/>
      <c r="R171" s="223">
        <f>SUM(R172:R178)</f>
        <v>0</v>
      </c>
      <c r="S171" s="222"/>
      <c r="T171" s="224">
        <f>SUM(T172:T178)</f>
        <v>0</v>
      </c>
      <c r="AR171" s="217" t="s">
        <v>85</v>
      </c>
      <c r="AT171" s="225" t="s">
        <v>77</v>
      </c>
      <c r="AU171" s="225" t="s">
        <v>85</v>
      </c>
      <c r="AY171" s="217" t="s">
        <v>121</v>
      </c>
      <c r="BK171" s="226">
        <f>SUM(BK172:BK178)</f>
        <v>0</v>
      </c>
    </row>
    <row r="172" spans="2:65" s="1" customFormat="1" ht="24" customHeight="1">
      <c r="B172" s="153"/>
      <c r="C172" s="154" t="s">
        <v>286</v>
      </c>
      <c r="D172" s="154" t="s">
        <v>116</v>
      </c>
      <c r="E172" s="155" t="s">
        <v>594</v>
      </c>
      <c r="F172" s="156" t="s">
        <v>595</v>
      </c>
      <c r="G172" s="157" t="s">
        <v>178</v>
      </c>
      <c r="H172" s="158">
        <v>57.38</v>
      </c>
      <c r="I172" s="159"/>
      <c r="J172" s="160">
        <f>ROUND(I172*H172,2)</f>
        <v>0</v>
      </c>
      <c r="K172" s="156" t="s">
        <v>147</v>
      </c>
      <c r="L172" s="36"/>
      <c r="M172" s="161" t="s">
        <v>1</v>
      </c>
      <c r="N172" s="162" t="s">
        <v>43</v>
      </c>
      <c r="O172" s="72"/>
      <c r="P172" s="163">
        <f>O172*H172</f>
        <v>0</v>
      </c>
      <c r="Q172" s="163">
        <v>0</v>
      </c>
      <c r="R172" s="163">
        <f>Q172*H172</f>
        <v>0</v>
      </c>
      <c r="S172" s="163">
        <v>0</v>
      </c>
      <c r="T172" s="164">
        <f>S172*H172</f>
        <v>0</v>
      </c>
      <c r="AR172" s="165" t="s">
        <v>120</v>
      </c>
      <c r="AT172" s="165" t="s">
        <v>116</v>
      </c>
      <c r="AU172" s="165" t="s">
        <v>87</v>
      </c>
      <c r="AY172" s="17" t="s">
        <v>121</v>
      </c>
      <c r="BE172" s="166">
        <f>IF(N172="základní",J172,0)</f>
        <v>0</v>
      </c>
      <c r="BF172" s="166">
        <f>IF(N172="snížená",J172,0)</f>
        <v>0</v>
      </c>
      <c r="BG172" s="166">
        <f>IF(N172="zákl. přenesená",J172,0)</f>
        <v>0</v>
      </c>
      <c r="BH172" s="166">
        <f>IF(N172="sníž. přenesená",J172,0)</f>
        <v>0</v>
      </c>
      <c r="BI172" s="166">
        <f>IF(N172="nulová",J172,0)</f>
        <v>0</v>
      </c>
      <c r="BJ172" s="17" t="s">
        <v>85</v>
      </c>
      <c r="BK172" s="166">
        <f>ROUND(I172*H172,2)</f>
        <v>0</v>
      </c>
      <c r="BL172" s="17" t="s">
        <v>120</v>
      </c>
      <c r="BM172" s="165" t="s">
        <v>596</v>
      </c>
    </row>
    <row r="173" spans="2:51" s="9" customFormat="1" ht="12">
      <c r="B173" s="167"/>
      <c r="D173" s="168" t="s">
        <v>149</v>
      </c>
      <c r="E173" s="169" t="s">
        <v>1</v>
      </c>
      <c r="F173" s="170" t="s">
        <v>597</v>
      </c>
      <c r="H173" s="171">
        <v>13.68</v>
      </c>
      <c r="I173" s="172"/>
      <c r="L173" s="167"/>
      <c r="M173" s="173"/>
      <c r="N173" s="174"/>
      <c r="O173" s="174"/>
      <c r="P173" s="174"/>
      <c r="Q173" s="174"/>
      <c r="R173" s="174"/>
      <c r="S173" s="174"/>
      <c r="T173" s="175"/>
      <c r="AT173" s="169" t="s">
        <v>149</v>
      </c>
      <c r="AU173" s="169" t="s">
        <v>87</v>
      </c>
      <c r="AV173" s="9" t="s">
        <v>87</v>
      </c>
      <c r="AW173" s="9" t="s">
        <v>34</v>
      </c>
      <c r="AX173" s="9" t="s">
        <v>78</v>
      </c>
      <c r="AY173" s="169" t="s">
        <v>121</v>
      </c>
    </row>
    <row r="174" spans="2:51" s="9" customFormat="1" ht="12">
      <c r="B174" s="167"/>
      <c r="D174" s="168" t="s">
        <v>149</v>
      </c>
      <c r="E174" s="169" t="s">
        <v>1</v>
      </c>
      <c r="F174" s="170" t="s">
        <v>598</v>
      </c>
      <c r="H174" s="171">
        <v>14</v>
      </c>
      <c r="I174" s="172"/>
      <c r="L174" s="167"/>
      <c r="M174" s="173"/>
      <c r="N174" s="174"/>
      <c r="O174" s="174"/>
      <c r="P174" s="174"/>
      <c r="Q174" s="174"/>
      <c r="R174" s="174"/>
      <c r="S174" s="174"/>
      <c r="T174" s="175"/>
      <c r="AT174" s="169" t="s">
        <v>149</v>
      </c>
      <c r="AU174" s="169" t="s">
        <v>87</v>
      </c>
      <c r="AV174" s="9" t="s">
        <v>87</v>
      </c>
      <c r="AW174" s="9" t="s">
        <v>34</v>
      </c>
      <c r="AX174" s="9" t="s">
        <v>78</v>
      </c>
      <c r="AY174" s="169" t="s">
        <v>121</v>
      </c>
    </row>
    <row r="175" spans="2:51" s="9" customFormat="1" ht="12">
      <c r="B175" s="167"/>
      <c r="D175" s="168" t="s">
        <v>149</v>
      </c>
      <c r="E175" s="169" t="s">
        <v>1</v>
      </c>
      <c r="F175" s="170" t="s">
        <v>599</v>
      </c>
      <c r="H175" s="171">
        <v>29.7</v>
      </c>
      <c r="I175" s="172"/>
      <c r="L175" s="167"/>
      <c r="M175" s="173"/>
      <c r="N175" s="174"/>
      <c r="O175" s="174"/>
      <c r="P175" s="174"/>
      <c r="Q175" s="174"/>
      <c r="R175" s="174"/>
      <c r="S175" s="174"/>
      <c r="T175" s="175"/>
      <c r="AT175" s="169" t="s">
        <v>149</v>
      </c>
      <c r="AU175" s="169" t="s">
        <v>87</v>
      </c>
      <c r="AV175" s="9" t="s">
        <v>87</v>
      </c>
      <c r="AW175" s="9" t="s">
        <v>34</v>
      </c>
      <c r="AX175" s="9" t="s">
        <v>78</v>
      </c>
      <c r="AY175" s="169" t="s">
        <v>121</v>
      </c>
    </row>
    <row r="176" spans="2:51" s="10" customFormat="1" ht="12">
      <c r="B176" s="186"/>
      <c r="D176" s="168" t="s">
        <v>149</v>
      </c>
      <c r="E176" s="187" t="s">
        <v>1</v>
      </c>
      <c r="F176" s="188" t="s">
        <v>182</v>
      </c>
      <c r="H176" s="189">
        <v>57.379999999999995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149</v>
      </c>
      <c r="AU176" s="187" t="s">
        <v>87</v>
      </c>
      <c r="AV176" s="10" t="s">
        <v>120</v>
      </c>
      <c r="AW176" s="10" t="s">
        <v>34</v>
      </c>
      <c r="AX176" s="10" t="s">
        <v>85</v>
      </c>
      <c r="AY176" s="187" t="s">
        <v>121</v>
      </c>
    </row>
    <row r="177" spans="2:65" s="1" customFormat="1" ht="24" customHeight="1">
      <c r="B177" s="153"/>
      <c r="C177" s="154" t="s">
        <v>294</v>
      </c>
      <c r="D177" s="154" t="s">
        <v>116</v>
      </c>
      <c r="E177" s="155" t="s">
        <v>600</v>
      </c>
      <c r="F177" s="156" t="s">
        <v>601</v>
      </c>
      <c r="G177" s="157" t="s">
        <v>178</v>
      </c>
      <c r="H177" s="158">
        <v>57.38</v>
      </c>
      <c r="I177" s="159"/>
      <c r="J177" s="160">
        <f>ROUND(I177*H177,2)</f>
        <v>0</v>
      </c>
      <c r="K177" s="156" t="s">
        <v>147</v>
      </c>
      <c r="L177" s="36"/>
      <c r="M177" s="161" t="s">
        <v>1</v>
      </c>
      <c r="N177" s="162" t="s">
        <v>43</v>
      </c>
      <c r="O177" s="72"/>
      <c r="P177" s="163">
        <f>O177*H177</f>
        <v>0</v>
      </c>
      <c r="Q177" s="163">
        <v>0</v>
      </c>
      <c r="R177" s="163">
        <f>Q177*H177</f>
        <v>0</v>
      </c>
      <c r="S177" s="163">
        <v>0</v>
      </c>
      <c r="T177" s="164">
        <f>S177*H177</f>
        <v>0</v>
      </c>
      <c r="AR177" s="165" t="s">
        <v>120</v>
      </c>
      <c r="AT177" s="165" t="s">
        <v>116</v>
      </c>
      <c r="AU177" s="165" t="s">
        <v>87</v>
      </c>
      <c r="AY177" s="17" t="s">
        <v>121</v>
      </c>
      <c r="BE177" s="166">
        <f>IF(N177="základní",J177,0)</f>
        <v>0</v>
      </c>
      <c r="BF177" s="166">
        <f>IF(N177="snížená",J177,0)</f>
        <v>0</v>
      </c>
      <c r="BG177" s="166">
        <f>IF(N177="zákl. přenesená",J177,0)</f>
        <v>0</v>
      </c>
      <c r="BH177" s="166">
        <f>IF(N177="sníž. přenesená",J177,0)</f>
        <v>0</v>
      </c>
      <c r="BI177" s="166">
        <f>IF(N177="nulová",J177,0)</f>
        <v>0</v>
      </c>
      <c r="BJ177" s="17" t="s">
        <v>85</v>
      </c>
      <c r="BK177" s="166">
        <f>ROUND(I177*H177,2)</f>
        <v>0</v>
      </c>
      <c r="BL177" s="17" t="s">
        <v>120</v>
      </c>
      <c r="BM177" s="165" t="s">
        <v>602</v>
      </c>
    </row>
    <row r="178" spans="2:65" s="1" customFormat="1" ht="24" customHeight="1">
      <c r="B178" s="153"/>
      <c r="C178" s="154" t="s">
        <v>298</v>
      </c>
      <c r="D178" s="154" t="s">
        <v>116</v>
      </c>
      <c r="E178" s="155" t="s">
        <v>554</v>
      </c>
      <c r="F178" s="156" t="s">
        <v>555</v>
      </c>
      <c r="G178" s="157" t="s">
        <v>178</v>
      </c>
      <c r="H178" s="158">
        <v>57.38</v>
      </c>
      <c r="I178" s="159"/>
      <c r="J178" s="160">
        <f>ROUND(I178*H178,2)</f>
        <v>0</v>
      </c>
      <c r="K178" s="156" t="s">
        <v>147</v>
      </c>
      <c r="L178" s="36"/>
      <c r="M178" s="161" t="s">
        <v>1</v>
      </c>
      <c r="N178" s="162" t="s">
        <v>43</v>
      </c>
      <c r="O178" s="72"/>
      <c r="P178" s="163">
        <f>O178*H178</f>
        <v>0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AR178" s="165" t="s">
        <v>120</v>
      </c>
      <c r="AT178" s="165" t="s">
        <v>116</v>
      </c>
      <c r="AU178" s="165" t="s">
        <v>87</v>
      </c>
      <c r="AY178" s="17" t="s">
        <v>121</v>
      </c>
      <c r="BE178" s="166">
        <f>IF(N178="základní",J178,0)</f>
        <v>0</v>
      </c>
      <c r="BF178" s="166">
        <f>IF(N178="snížená",J178,0)</f>
        <v>0</v>
      </c>
      <c r="BG178" s="166">
        <f>IF(N178="zákl. přenesená",J178,0)</f>
        <v>0</v>
      </c>
      <c r="BH178" s="166">
        <f>IF(N178="sníž. přenesená",J178,0)</f>
        <v>0</v>
      </c>
      <c r="BI178" s="166">
        <f>IF(N178="nulová",J178,0)</f>
        <v>0</v>
      </c>
      <c r="BJ178" s="17" t="s">
        <v>85</v>
      </c>
      <c r="BK178" s="166">
        <f>ROUND(I178*H178,2)</f>
        <v>0</v>
      </c>
      <c r="BL178" s="17" t="s">
        <v>120</v>
      </c>
      <c r="BM178" s="165" t="s">
        <v>603</v>
      </c>
    </row>
    <row r="179" spans="2:63" s="14" customFormat="1" ht="22.8" customHeight="1">
      <c r="B179" s="216"/>
      <c r="D179" s="217" t="s">
        <v>77</v>
      </c>
      <c r="E179" s="227" t="s">
        <v>604</v>
      </c>
      <c r="F179" s="227" t="s">
        <v>605</v>
      </c>
      <c r="I179" s="219"/>
      <c r="J179" s="228">
        <f>BK179</f>
        <v>0</v>
      </c>
      <c r="L179" s="216"/>
      <c r="M179" s="221"/>
      <c r="N179" s="222"/>
      <c r="O179" s="222"/>
      <c r="P179" s="223">
        <f>SUM(P180:P184)</f>
        <v>0</v>
      </c>
      <c r="Q179" s="222"/>
      <c r="R179" s="223">
        <f>SUM(R180:R184)</f>
        <v>0</v>
      </c>
      <c r="S179" s="222"/>
      <c r="T179" s="224">
        <f>SUM(T180:T184)</f>
        <v>0</v>
      </c>
      <c r="AR179" s="217" t="s">
        <v>85</v>
      </c>
      <c r="AT179" s="225" t="s">
        <v>77</v>
      </c>
      <c r="AU179" s="225" t="s">
        <v>85</v>
      </c>
      <c r="AY179" s="217" t="s">
        <v>121</v>
      </c>
      <c r="BK179" s="226">
        <f>SUM(BK180:BK184)</f>
        <v>0</v>
      </c>
    </row>
    <row r="180" spans="2:65" s="1" customFormat="1" ht="24" customHeight="1">
      <c r="B180" s="153"/>
      <c r="C180" s="154" t="s">
        <v>306</v>
      </c>
      <c r="D180" s="154" t="s">
        <v>116</v>
      </c>
      <c r="E180" s="155" t="s">
        <v>606</v>
      </c>
      <c r="F180" s="156" t="s">
        <v>607</v>
      </c>
      <c r="G180" s="157" t="s">
        <v>163</v>
      </c>
      <c r="H180" s="158">
        <v>10.961</v>
      </c>
      <c r="I180" s="159"/>
      <c r="J180" s="160">
        <f>ROUND(I180*H180,2)</f>
        <v>0</v>
      </c>
      <c r="K180" s="156" t="s">
        <v>147</v>
      </c>
      <c r="L180" s="36"/>
      <c r="M180" s="161" t="s">
        <v>1</v>
      </c>
      <c r="N180" s="162" t="s">
        <v>43</v>
      </c>
      <c r="O180" s="72"/>
      <c r="P180" s="163">
        <f>O180*H180</f>
        <v>0</v>
      </c>
      <c r="Q180" s="163">
        <v>0</v>
      </c>
      <c r="R180" s="163">
        <f>Q180*H180</f>
        <v>0</v>
      </c>
      <c r="S180" s="163">
        <v>0</v>
      </c>
      <c r="T180" s="164">
        <f>S180*H180</f>
        <v>0</v>
      </c>
      <c r="AR180" s="165" t="s">
        <v>120</v>
      </c>
      <c r="AT180" s="165" t="s">
        <v>116</v>
      </c>
      <c r="AU180" s="165" t="s">
        <v>87</v>
      </c>
      <c r="AY180" s="17" t="s">
        <v>121</v>
      </c>
      <c r="BE180" s="166">
        <f>IF(N180="základní",J180,0)</f>
        <v>0</v>
      </c>
      <c r="BF180" s="166">
        <f>IF(N180="snížená",J180,0)</f>
        <v>0</v>
      </c>
      <c r="BG180" s="166">
        <f>IF(N180="zákl. přenesená",J180,0)</f>
        <v>0</v>
      </c>
      <c r="BH180" s="166">
        <f>IF(N180="sníž. přenesená",J180,0)</f>
        <v>0</v>
      </c>
      <c r="BI180" s="166">
        <f>IF(N180="nulová",J180,0)</f>
        <v>0</v>
      </c>
      <c r="BJ180" s="17" t="s">
        <v>85</v>
      </c>
      <c r="BK180" s="166">
        <f>ROUND(I180*H180,2)</f>
        <v>0</v>
      </c>
      <c r="BL180" s="17" t="s">
        <v>120</v>
      </c>
      <c r="BM180" s="165" t="s">
        <v>608</v>
      </c>
    </row>
    <row r="181" spans="2:65" s="1" customFormat="1" ht="24" customHeight="1">
      <c r="B181" s="153"/>
      <c r="C181" s="154" t="s">
        <v>311</v>
      </c>
      <c r="D181" s="154" t="s">
        <v>116</v>
      </c>
      <c r="E181" s="155" t="s">
        <v>609</v>
      </c>
      <c r="F181" s="156" t="s">
        <v>610</v>
      </c>
      <c r="G181" s="157" t="s">
        <v>163</v>
      </c>
      <c r="H181" s="158">
        <v>10.961</v>
      </c>
      <c r="I181" s="159"/>
      <c r="J181" s="160">
        <f>ROUND(I181*H181,2)</f>
        <v>0</v>
      </c>
      <c r="K181" s="156" t="s">
        <v>147</v>
      </c>
      <c r="L181" s="36"/>
      <c r="M181" s="161" t="s">
        <v>1</v>
      </c>
      <c r="N181" s="162" t="s">
        <v>43</v>
      </c>
      <c r="O181" s="72"/>
      <c r="P181" s="163">
        <f>O181*H181</f>
        <v>0</v>
      </c>
      <c r="Q181" s="163">
        <v>0</v>
      </c>
      <c r="R181" s="163">
        <f>Q181*H181</f>
        <v>0</v>
      </c>
      <c r="S181" s="163">
        <v>0</v>
      </c>
      <c r="T181" s="164">
        <f>S181*H181</f>
        <v>0</v>
      </c>
      <c r="AR181" s="165" t="s">
        <v>120</v>
      </c>
      <c r="AT181" s="165" t="s">
        <v>116</v>
      </c>
      <c r="AU181" s="165" t="s">
        <v>87</v>
      </c>
      <c r="AY181" s="17" t="s">
        <v>121</v>
      </c>
      <c r="BE181" s="166">
        <f>IF(N181="základní",J181,0)</f>
        <v>0</v>
      </c>
      <c r="BF181" s="166">
        <f>IF(N181="snížená",J181,0)</f>
        <v>0</v>
      </c>
      <c r="BG181" s="166">
        <f>IF(N181="zákl. přenesená",J181,0)</f>
        <v>0</v>
      </c>
      <c r="BH181" s="166">
        <f>IF(N181="sníž. přenesená",J181,0)</f>
        <v>0</v>
      </c>
      <c r="BI181" s="166">
        <f>IF(N181="nulová",J181,0)</f>
        <v>0</v>
      </c>
      <c r="BJ181" s="17" t="s">
        <v>85</v>
      </c>
      <c r="BK181" s="166">
        <f>ROUND(I181*H181,2)</f>
        <v>0</v>
      </c>
      <c r="BL181" s="17" t="s">
        <v>120</v>
      </c>
      <c r="BM181" s="165" t="s">
        <v>611</v>
      </c>
    </row>
    <row r="182" spans="2:65" s="1" customFormat="1" ht="24" customHeight="1">
      <c r="B182" s="153"/>
      <c r="C182" s="154" t="s">
        <v>315</v>
      </c>
      <c r="D182" s="154" t="s">
        <v>116</v>
      </c>
      <c r="E182" s="155" t="s">
        <v>612</v>
      </c>
      <c r="F182" s="156" t="s">
        <v>613</v>
      </c>
      <c r="G182" s="157" t="s">
        <v>163</v>
      </c>
      <c r="H182" s="158">
        <v>98.649</v>
      </c>
      <c r="I182" s="159"/>
      <c r="J182" s="160">
        <f>ROUND(I182*H182,2)</f>
        <v>0</v>
      </c>
      <c r="K182" s="156" t="s">
        <v>147</v>
      </c>
      <c r="L182" s="36"/>
      <c r="M182" s="161" t="s">
        <v>1</v>
      </c>
      <c r="N182" s="162" t="s">
        <v>43</v>
      </c>
      <c r="O182" s="72"/>
      <c r="P182" s="163">
        <f>O182*H182</f>
        <v>0</v>
      </c>
      <c r="Q182" s="163">
        <v>0</v>
      </c>
      <c r="R182" s="163">
        <f>Q182*H182</f>
        <v>0</v>
      </c>
      <c r="S182" s="163">
        <v>0</v>
      </c>
      <c r="T182" s="164">
        <f>S182*H182</f>
        <v>0</v>
      </c>
      <c r="AR182" s="165" t="s">
        <v>120</v>
      </c>
      <c r="AT182" s="165" t="s">
        <v>116</v>
      </c>
      <c r="AU182" s="165" t="s">
        <v>87</v>
      </c>
      <c r="AY182" s="17" t="s">
        <v>121</v>
      </c>
      <c r="BE182" s="166">
        <f>IF(N182="základní",J182,0)</f>
        <v>0</v>
      </c>
      <c r="BF182" s="166">
        <f>IF(N182="snížená",J182,0)</f>
        <v>0</v>
      </c>
      <c r="BG182" s="166">
        <f>IF(N182="zákl. přenesená",J182,0)</f>
        <v>0</v>
      </c>
      <c r="BH182" s="166">
        <f>IF(N182="sníž. přenesená",J182,0)</f>
        <v>0</v>
      </c>
      <c r="BI182" s="166">
        <f>IF(N182="nulová",J182,0)</f>
        <v>0</v>
      </c>
      <c r="BJ182" s="17" t="s">
        <v>85</v>
      </c>
      <c r="BK182" s="166">
        <f>ROUND(I182*H182,2)</f>
        <v>0</v>
      </c>
      <c r="BL182" s="17" t="s">
        <v>120</v>
      </c>
      <c r="BM182" s="165" t="s">
        <v>614</v>
      </c>
    </row>
    <row r="183" spans="2:51" s="9" customFormat="1" ht="12">
      <c r="B183" s="167"/>
      <c r="D183" s="168" t="s">
        <v>149</v>
      </c>
      <c r="E183" s="169" t="s">
        <v>1</v>
      </c>
      <c r="F183" s="170" t="s">
        <v>615</v>
      </c>
      <c r="H183" s="171">
        <v>98.649</v>
      </c>
      <c r="I183" s="172"/>
      <c r="L183" s="167"/>
      <c r="M183" s="173"/>
      <c r="N183" s="174"/>
      <c r="O183" s="174"/>
      <c r="P183" s="174"/>
      <c r="Q183" s="174"/>
      <c r="R183" s="174"/>
      <c r="S183" s="174"/>
      <c r="T183" s="175"/>
      <c r="AT183" s="169" t="s">
        <v>149</v>
      </c>
      <c r="AU183" s="169" t="s">
        <v>87</v>
      </c>
      <c r="AV183" s="9" t="s">
        <v>87</v>
      </c>
      <c r="AW183" s="9" t="s">
        <v>34</v>
      </c>
      <c r="AX183" s="9" t="s">
        <v>85</v>
      </c>
      <c r="AY183" s="169" t="s">
        <v>121</v>
      </c>
    </row>
    <row r="184" spans="2:65" s="1" customFormat="1" ht="24" customHeight="1">
      <c r="B184" s="153"/>
      <c r="C184" s="154" t="s">
        <v>320</v>
      </c>
      <c r="D184" s="154" t="s">
        <v>116</v>
      </c>
      <c r="E184" s="155" t="s">
        <v>616</v>
      </c>
      <c r="F184" s="156" t="s">
        <v>617</v>
      </c>
      <c r="G184" s="157" t="s">
        <v>163</v>
      </c>
      <c r="H184" s="158">
        <v>10.961</v>
      </c>
      <c r="I184" s="159"/>
      <c r="J184" s="160">
        <f>ROUND(I184*H184,2)</f>
        <v>0</v>
      </c>
      <c r="K184" s="156" t="s">
        <v>147</v>
      </c>
      <c r="L184" s="36"/>
      <c r="M184" s="161" t="s">
        <v>1</v>
      </c>
      <c r="N184" s="162" t="s">
        <v>43</v>
      </c>
      <c r="O184" s="72"/>
      <c r="P184" s="163">
        <f>O184*H184</f>
        <v>0</v>
      </c>
      <c r="Q184" s="163">
        <v>0</v>
      </c>
      <c r="R184" s="163">
        <f>Q184*H184</f>
        <v>0</v>
      </c>
      <c r="S184" s="163">
        <v>0</v>
      </c>
      <c r="T184" s="164">
        <f>S184*H184</f>
        <v>0</v>
      </c>
      <c r="AR184" s="165" t="s">
        <v>120</v>
      </c>
      <c r="AT184" s="165" t="s">
        <v>116</v>
      </c>
      <c r="AU184" s="165" t="s">
        <v>87</v>
      </c>
      <c r="AY184" s="17" t="s">
        <v>121</v>
      </c>
      <c r="BE184" s="166">
        <f>IF(N184="základní",J184,0)</f>
        <v>0</v>
      </c>
      <c r="BF184" s="166">
        <f>IF(N184="snížená",J184,0)</f>
        <v>0</v>
      </c>
      <c r="BG184" s="166">
        <f>IF(N184="zákl. přenesená",J184,0)</f>
        <v>0</v>
      </c>
      <c r="BH184" s="166">
        <f>IF(N184="sníž. přenesená",J184,0)</f>
        <v>0</v>
      </c>
      <c r="BI184" s="166">
        <f>IF(N184="nulová",J184,0)</f>
        <v>0</v>
      </c>
      <c r="BJ184" s="17" t="s">
        <v>85</v>
      </c>
      <c r="BK184" s="166">
        <f>ROUND(I184*H184,2)</f>
        <v>0</v>
      </c>
      <c r="BL184" s="17" t="s">
        <v>120</v>
      </c>
      <c r="BM184" s="165" t="s">
        <v>618</v>
      </c>
    </row>
    <row r="185" spans="2:63" s="14" customFormat="1" ht="25.9" customHeight="1">
      <c r="B185" s="216"/>
      <c r="D185" s="217" t="s">
        <v>77</v>
      </c>
      <c r="E185" s="218" t="s">
        <v>619</v>
      </c>
      <c r="F185" s="218" t="s">
        <v>620</v>
      </c>
      <c r="I185" s="219"/>
      <c r="J185" s="220">
        <f>BK185</f>
        <v>0</v>
      </c>
      <c r="L185" s="216"/>
      <c r="M185" s="221"/>
      <c r="N185" s="222"/>
      <c r="O185" s="222"/>
      <c r="P185" s="223">
        <f>P186+P192+P198</f>
        <v>0</v>
      </c>
      <c r="Q185" s="222"/>
      <c r="R185" s="223">
        <f>R186+R192+R198</f>
        <v>2.2792868200000003</v>
      </c>
      <c r="S185" s="222"/>
      <c r="T185" s="224">
        <f>T186+T192+T198</f>
        <v>2.74032</v>
      </c>
      <c r="AR185" s="217" t="s">
        <v>87</v>
      </c>
      <c r="AT185" s="225" t="s">
        <v>77</v>
      </c>
      <c r="AU185" s="225" t="s">
        <v>78</v>
      </c>
      <c r="AY185" s="217" t="s">
        <v>121</v>
      </c>
      <c r="BK185" s="226">
        <f>BK186+BK192+BK198</f>
        <v>0</v>
      </c>
    </row>
    <row r="186" spans="2:63" s="14" customFormat="1" ht="22.8" customHeight="1">
      <c r="B186" s="216"/>
      <c r="D186" s="217" t="s">
        <v>77</v>
      </c>
      <c r="E186" s="227" t="s">
        <v>621</v>
      </c>
      <c r="F186" s="227" t="s">
        <v>622</v>
      </c>
      <c r="I186" s="219"/>
      <c r="J186" s="228">
        <f>BK186</f>
        <v>0</v>
      </c>
      <c r="L186" s="216"/>
      <c r="M186" s="221"/>
      <c r="N186" s="222"/>
      <c r="O186" s="222"/>
      <c r="P186" s="223">
        <f>SUM(P187:P191)</f>
        <v>0</v>
      </c>
      <c r="Q186" s="222"/>
      <c r="R186" s="223">
        <f>SUM(R187:R191)</f>
        <v>0.01740682</v>
      </c>
      <c r="S186" s="222"/>
      <c r="T186" s="224">
        <f>SUM(T187:T191)</f>
        <v>0</v>
      </c>
      <c r="AR186" s="217" t="s">
        <v>87</v>
      </c>
      <c r="AT186" s="225" t="s">
        <v>77</v>
      </c>
      <c r="AU186" s="225" t="s">
        <v>85</v>
      </c>
      <c r="AY186" s="217" t="s">
        <v>121</v>
      </c>
      <c r="BK186" s="226">
        <f>SUM(BK187:BK191)</f>
        <v>0</v>
      </c>
    </row>
    <row r="187" spans="2:65" s="1" customFormat="1" ht="24" customHeight="1">
      <c r="B187" s="153"/>
      <c r="C187" s="154" t="s">
        <v>327</v>
      </c>
      <c r="D187" s="154" t="s">
        <v>116</v>
      </c>
      <c r="E187" s="155" t="s">
        <v>623</v>
      </c>
      <c r="F187" s="156" t="s">
        <v>624</v>
      </c>
      <c r="G187" s="157" t="s">
        <v>146</v>
      </c>
      <c r="H187" s="158">
        <v>6.217</v>
      </c>
      <c r="I187" s="159"/>
      <c r="J187" s="160">
        <f>ROUND(I187*H187,2)</f>
        <v>0</v>
      </c>
      <c r="K187" s="156" t="s">
        <v>147</v>
      </c>
      <c r="L187" s="36"/>
      <c r="M187" s="161" t="s">
        <v>1</v>
      </c>
      <c r="N187" s="162" t="s">
        <v>43</v>
      </c>
      <c r="O187" s="72"/>
      <c r="P187" s="163">
        <f>O187*H187</f>
        <v>0</v>
      </c>
      <c r="Q187" s="163">
        <v>0.00046</v>
      </c>
      <c r="R187" s="163">
        <f>Q187*H187</f>
        <v>0.00285982</v>
      </c>
      <c r="S187" s="163">
        <v>0</v>
      </c>
      <c r="T187" s="164">
        <f>S187*H187</f>
        <v>0</v>
      </c>
      <c r="AR187" s="165" t="s">
        <v>219</v>
      </c>
      <c r="AT187" s="165" t="s">
        <v>116</v>
      </c>
      <c r="AU187" s="165" t="s">
        <v>87</v>
      </c>
      <c r="AY187" s="17" t="s">
        <v>121</v>
      </c>
      <c r="BE187" s="166">
        <f>IF(N187="základní",J187,0)</f>
        <v>0</v>
      </c>
      <c r="BF187" s="166">
        <f>IF(N187="snížená",J187,0)</f>
        <v>0</v>
      </c>
      <c r="BG187" s="166">
        <f>IF(N187="zákl. přenesená",J187,0)</f>
        <v>0</v>
      </c>
      <c r="BH187" s="166">
        <f>IF(N187="sníž. přenesená",J187,0)</f>
        <v>0</v>
      </c>
      <c r="BI187" s="166">
        <f>IF(N187="nulová",J187,0)</f>
        <v>0</v>
      </c>
      <c r="BJ187" s="17" t="s">
        <v>85</v>
      </c>
      <c r="BK187" s="166">
        <f>ROUND(I187*H187,2)</f>
        <v>0</v>
      </c>
      <c r="BL187" s="17" t="s">
        <v>219</v>
      </c>
      <c r="BM187" s="165" t="s">
        <v>625</v>
      </c>
    </row>
    <row r="188" spans="2:51" s="9" customFormat="1" ht="12">
      <c r="B188" s="167"/>
      <c r="D188" s="168" t="s">
        <v>149</v>
      </c>
      <c r="E188" s="169" t="s">
        <v>1</v>
      </c>
      <c r="F188" s="170" t="s">
        <v>626</v>
      </c>
      <c r="H188" s="171">
        <v>6.217</v>
      </c>
      <c r="I188" s="172"/>
      <c r="L188" s="167"/>
      <c r="M188" s="173"/>
      <c r="N188" s="174"/>
      <c r="O188" s="174"/>
      <c r="P188" s="174"/>
      <c r="Q188" s="174"/>
      <c r="R188" s="174"/>
      <c r="S188" s="174"/>
      <c r="T188" s="175"/>
      <c r="AT188" s="169" t="s">
        <v>149</v>
      </c>
      <c r="AU188" s="169" t="s">
        <v>87</v>
      </c>
      <c r="AV188" s="9" t="s">
        <v>87</v>
      </c>
      <c r="AW188" s="9" t="s">
        <v>34</v>
      </c>
      <c r="AX188" s="9" t="s">
        <v>85</v>
      </c>
      <c r="AY188" s="169" t="s">
        <v>121</v>
      </c>
    </row>
    <row r="189" spans="2:65" s="1" customFormat="1" ht="24" customHeight="1">
      <c r="B189" s="153"/>
      <c r="C189" s="176" t="s">
        <v>331</v>
      </c>
      <c r="D189" s="176" t="s">
        <v>160</v>
      </c>
      <c r="E189" s="177" t="s">
        <v>627</v>
      </c>
      <c r="F189" s="178" t="s">
        <v>628</v>
      </c>
      <c r="G189" s="179" t="s">
        <v>146</v>
      </c>
      <c r="H189" s="180">
        <v>5.595</v>
      </c>
      <c r="I189" s="181"/>
      <c r="J189" s="182">
        <f>ROUND(I189*H189,2)</f>
        <v>0</v>
      </c>
      <c r="K189" s="178" t="s">
        <v>147</v>
      </c>
      <c r="L189" s="183"/>
      <c r="M189" s="184" t="s">
        <v>1</v>
      </c>
      <c r="N189" s="185" t="s">
        <v>43</v>
      </c>
      <c r="O189" s="72"/>
      <c r="P189" s="163">
        <f>O189*H189</f>
        <v>0</v>
      </c>
      <c r="Q189" s="163">
        <v>0.0026</v>
      </c>
      <c r="R189" s="163">
        <f>Q189*H189</f>
        <v>0.014547</v>
      </c>
      <c r="S189" s="163">
        <v>0</v>
      </c>
      <c r="T189" s="164">
        <f>S189*H189</f>
        <v>0</v>
      </c>
      <c r="AR189" s="165" t="s">
        <v>298</v>
      </c>
      <c r="AT189" s="165" t="s">
        <v>160</v>
      </c>
      <c r="AU189" s="165" t="s">
        <v>87</v>
      </c>
      <c r="AY189" s="17" t="s">
        <v>121</v>
      </c>
      <c r="BE189" s="166">
        <f>IF(N189="základní",J189,0)</f>
        <v>0</v>
      </c>
      <c r="BF189" s="166">
        <f>IF(N189="snížená",J189,0)</f>
        <v>0</v>
      </c>
      <c r="BG189" s="166">
        <f>IF(N189="zákl. přenesená",J189,0)</f>
        <v>0</v>
      </c>
      <c r="BH189" s="166">
        <f>IF(N189="sníž. přenesená",J189,0)</f>
        <v>0</v>
      </c>
      <c r="BI189" s="166">
        <f>IF(N189="nulová",J189,0)</f>
        <v>0</v>
      </c>
      <c r="BJ189" s="17" t="s">
        <v>85</v>
      </c>
      <c r="BK189" s="166">
        <f>ROUND(I189*H189,2)</f>
        <v>0</v>
      </c>
      <c r="BL189" s="17" t="s">
        <v>219</v>
      </c>
      <c r="BM189" s="165" t="s">
        <v>629</v>
      </c>
    </row>
    <row r="190" spans="2:51" s="9" customFormat="1" ht="12">
      <c r="B190" s="167"/>
      <c r="D190" s="168" t="s">
        <v>149</v>
      </c>
      <c r="F190" s="170" t="s">
        <v>630</v>
      </c>
      <c r="H190" s="171">
        <v>5.595</v>
      </c>
      <c r="I190" s="172"/>
      <c r="L190" s="167"/>
      <c r="M190" s="173"/>
      <c r="N190" s="174"/>
      <c r="O190" s="174"/>
      <c r="P190" s="174"/>
      <c r="Q190" s="174"/>
      <c r="R190" s="174"/>
      <c r="S190" s="174"/>
      <c r="T190" s="175"/>
      <c r="AT190" s="169" t="s">
        <v>149</v>
      </c>
      <c r="AU190" s="169" t="s">
        <v>87</v>
      </c>
      <c r="AV190" s="9" t="s">
        <v>87</v>
      </c>
      <c r="AW190" s="9" t="s">
        <v>3</v>
      </c>
      <c r="AX190" s="9" t="s">
        <v>85</v>
      </c>
      <c r="AY190" s="169" t="s">
        <v>121</v>
      </c>
    </row>
    <row r="191" spans="2:65" s="1" customFormat="1" ht="24" customHeight="1">
      <c r="B191" s="153"/>
      <c r="C191" s="154" t="s">
        <v>335</v>
      </c>
      <c r="D191" s="154" t="s">
        <v>116</v>
      </c>
      <c r="E191" s="155" t="s">
        <v>631</v>
      </c>
      <c r="F191" s="156" t="s">
        <v>632</v>
      </c>
      <c r="G191" s="157" t="s">
        <v>633</v>
      </c>
      <c r="H191" s="229"/>
      <c r="I191" s="159"/>
      <c r="J191" s="160">
        <f>ROUND(I191*H191,2)</f>
        <v>0</v>
      </c>
      <c r="K191" s="156" t="s">
        <v>147</v>
      </c>
      <c r="L191" s="36"/>
      <c r="M191" s="161" t="s">
        <v>1</v>
      </c>
      <c r="N191" s="162" t="s">
        <v>43</v>
      </c>
      <c r="O191" s="72"/>
      <c r="P191" s="163">
        <f>O191*H191</f>
        <v>0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AR191" s="165" t="s">
        <v>219</v>
      </c>
      <c r="AT191" s="165" t="s">
        <v>116</v>
      </c>
      <c r="AU191" s="165" t="s">
        <v>87</v>
      </c>
      <c r="AY191" s="17" t="s">
        <v>121</v>
      </c>
      <c r="BE191" s="166">
        <f>IF(N191="základní",J191,0)</f>
        <v>0</v>
      </c>
      <c r="BF191" s="166">
        <f>IF(N191="snížená",J191,0)</f>
        <v>0</v>
      </c>
      <c r="BG191" s="166">
        <f>IF(N191="zákl. přenesená",J191,0)</f>
        <v>0</v>
      </c>
      <c r="BH191" s="166">
        <f>IF(N191="sníž. přenesená",J191,0)</f>
        <v>0</v>
      </c>
      <c r="BI191" s="166">
        <f>IF(N191="nulová",J191,0)</f>
        <v>0</v>
      </c>
      <c r="BJ191" s="17" t="s">
        <v>85</v>
      </c>
      <c r="BK191" s="166">
        <f>ROUND(I191*H191,2)</f>
        <v>0</v>
      </c>
      <c r="BL191" s="17" t="s">
        <v>219</v>
      </c>
      <c r="BM191" s="165" t="s">
        <v>634</v>
      </c>
    </row>
    <row r="192" spans="2:63" s="14" customFormat="1" ht="22.8" customHeight="1">
      <c r="B192" s="216"/>
      <c r="D192" s="217" t="s">
        <v>77</v>
      </c>
      <c r="E192" s="227" t="s">
        <v>635</v>
      </c>
      <c r="F192" s="227" t="s">
        <v>636</v>
      </c>
      <c r="I192" s="219"/>
      <c r="J192" s="228">
        <f>BK192</f>
        <v>0</v>
      </c>
      <c r="L192" s="216"/>
      <c r="M192" s="221"/>
      <c r="N192" s="222"/>
      <c r="O192" s="222"/>
      <c r="P192" s="223">
        <f>SUM(P193:P197)</f>
        <v>0</v>
      </c>
      <c r="Q192" s="222"/>
      <c r="R192" s="223">
        <f>SUM(R193:R197)</f>
        <v>2.25972</v>
      </c>
      <c r="S192" s="222"/>
      <c r="T192" s="224">
        <f>SUM(T193:T197)</f>
        <v>2.74032</v>
      </c>
      <c r="AR192" s="217" t="s">
        <v>87</v>
      </c>
      <c r="AT192" s="225" t="s">
        <v>77</v>
      </c>
      <c r="AU192" s="225" t="s">
        <v>85</v>
      </c>
      <c r="AY192" s="217" t="s">
        <v>121</v>
      </c>
      <c r="BK192" s="226">
        <f>SUM(BK193:BK197)</f>
        <v>0</v>
      </c>
    </row>
    <row r="193" spans="2:65" s="1" customFormat="1" ht="16.5" customHeight="1">
      <c r="B193" s="153"/>
      <c r="C193" s="154" t="s">
        <v>339</v>
      </c>
      <c r="D193" s="154" t="s">
        <v>116</v>
      </c>
      <c r="E193" s="155" t="s">
        <v>637</v>
      </c>
      <c r="F193" s="156" t="s">
        <v>638</v>
      </c>
      <c r="G193" s="157" t="s">
        <v>173</v>
      </c>
      <c r="H193" s="158">
        <v>198</v>
      </c>
      <c r="I193" s="159"/>
      <c r="J193" s="160">
        <f>ROUND(I193*H193,2)</f>
        <v>0</v>
      </c>
      <c r="K193" s="156" t="s">
        <v>147</v>
      </c>
      <c r="L193" s="36"/>
      <c r="M193" s="161" t="s">
        <v>1</v>
      </c>
      <c r="N193" s="162" t="s">
        <v>43</v>
      </c>
      <c r="O193" s="72"/>
      <c r="P193" s="163">
        <f>O193*H193</f>
        <v>0</v>
      </c>
      <c r="Q193" s="163">
        <v>0.0001</v>
      </c>
      <c r="R193" s="163">
        <f>Q193*H193</f>
        <v>0.0198</v>
      </c>
      <c r="S193" s="163">
        <v>0.01384</v>
      </c>
      <c r="T193" s="164">
        <f>S193*H193</f>
        <v>2.74032</v>
      </c>
      <c r="AR193" s="165" t="s">
        <v>219</v>
      </c>
      <c r="AT193" s="165" t="s">
        <v>116</v>
      </c>
      <c r="AU193" s="165" t="s">
        <v>87</v>
      </c>
      <c r="AY193" s="17" t="s">
        <v>121</v>
      </c>
      <c r="BE193" s="166">
        <f>IF(N193="základní",J193,0)</f>
        <v>0</v>
      </c>
      <c r="BF193" s="166">
        <f>IF(N193="snížená",J193,0)</f>
        <v>0</v>
      </c>
      <c r="BG193" s="166">
        <f>IF(N193="zákl. přenesená",J193,0)</f>
        <v>0</v>
      </c>
      <c r="BH193" s="166">
        <f>IF(N193="sníž. přenesená",J193,0)</f>
        <v>0</v>
      </c>
      <c r="BI193" s="166">
        <f>IF(N193="nulová",J193,0)</f>
        <v>0</v>
      </c>
      <c r="BJ193" s="17" t="s">
        <v>85</v>
      </c>
      <c r="BK193" s="166">
        <f>ROUND(I193*H193,2)</f>
        <v>0</v>
      </c>
      <c r="BL193" s="17" t="s">
        <v>219</v>
      </c>
      <c r="BM193" s="165" t="s">
        <v>639</v>
      </c>
    </row>
    <row r="194" spans="2:51" s="9" customFormat="1" ht="12">
      <c r="B194" s="167"/>
      <c r="D194" s="168" t="s">
        <v>149</v>
      </c>
      <c r="E194" s="169" t="s">
        <v>1</v>
      </c>
      <c r="F194" s="170" t="s">
        <v>640</v>
      </c>
      <c r="H194" s="171">
        <v>198</v>
      </c>
      <c r="I194" s="172"/>
      <c r="L194" s="167"/>
      <c r="M194" s="173"/>
      <c r="N194" s="174"/>
      <c r="O194" s="174"/>
      <c r="P194" s="174"/>
      <c r="Q194" s="174"/>
      <c r="R194" s="174"/>
      <c r="S194" s="174"/>
      <c r="T194" s="175"/>
      <c r="AT194" s="169" t="s">
        <v>149</v>
      </c>
      <c r="AU194" s="169" t="s">
        <v>87</v>
      </c>
      <c r="AV194" s="9" t="s">
        <v>87</v>
      </c>
      <c r="AW194" s="9" t="s">
        <v>34</v>
      </c>
      <c r="AX194" s="9" t="s">
        <v>85</v>
      </c>
      <c r="AY194" s="169" t="s">
        <v>121</v>
      </c>
    </row>
    <row r="195" spans="2:65" s="1" customFormat="1" ht="24" customHeight="1">
      <c r="B195" s="153"/>
      <c r="C195" s="154" t="s">
        <v>343</v>
      </c>
      <c r="D195" s="154" t="s">
        <v>116</v>
      </c>
      <c r="E195" s="155" t="s">
        <v>641</v>
      </c>
      <c r="F195" s="156" t="s">
        <v>642</v>
      </c>
      <c r="G195" s="157" t="s">
        <v>173</v>
      </c>
      <c r="H195" s="158">
        <v>216</v>
      </c>
      <c r="I195" s="159"/>
      <c r="J195" s="160">
        <f>ROUND(I195*H195,2)</f>
        <v>0</v>
      </c>
      <c r="K195" s="156" t="s">
        <v>147</v>
      </c>
      <c r="L195" s="36"/>
      <c r="M195" s="161" t="s">
        <v>1</v>
      </c>
      <c r="N195" s="162" t="s">
        <v>43</v>
      </c>
      <c r="O195" s="72"/>
      <c r="P195" s="163">
        <f>O195*H195</f>
        <v>0</v>
      </c>
      <c r="Q195" s="163">
        <v>0.01037</v>
      </c>
      <c r="R195" s="163">
        <f>Q195*H195</f>
        <v>2.23992</v>
      </c>
      <c r="S195" s="163">
        <v>0</v>
      </c>
      <c r="T195" s="164">
        <f>S195*H195</f>
        <v>0</v>
      </c>
      <c r="AR195" s="165" t="s">
        <v>219</v>
      </c>
      <c r="AT195" s="165" t="s">
        <v>116</v>
      </c>
      <c r="AU195" s="165" t="s">
        <v>87</v>
      </c>
      <c r="AY195" s="17" t="s">
        <v>121</v>
      </c>
      <c r="BE195" s="166">
        <f>IF(N195="základní",J195,0)</f>
        <v>0</v>
      </c>
      <c r="BF195" s="166">
        <f>IF(N195="snížená",J195,0)</f>
        <v>0</v>
      </c>
      <c r="BG195" s="166">
        <f>IF(N195="zákl. přenesená",J195,0)</f>
        <v>0</v>
      </c>
      <c r="BH195" s="166">
        <f>IF(N195="sníž. přenesená",J195,0)</f>
        <v>0</v>
      </c>
      <c r="BI195" s="166">
        <f>IF(N195="nulová",J195,0)</f>
        <v>0</v>
      </c>
      <c r="BJ195" s="17" t="s">
        <v>85</v>
      </c>
      <c r="BK195" s="166">
        <f>ROUND(I195*H195,2)</f>
        <v>0</v>
      </c>
      <c r="BL195" s="17" t="s">
        <v>219</v>
      </c>
      <c r="BM195" s="165" t="s">
        <v>643</v>
      </c>
    </row>
    <row r="196" spans="2:51" s="9" customFormat="1" ht="12">
      <c r="B196" s="167"/>
      <c r="D196" s="168" t="s">
        <v>149</v>
      </c>
      <c r="E196" s="169" t="s">
        <v>1</v>
      </c>
      <c r="F196" s="170" t="s">
        <v>644</v>
      </c>
      <c r="H196" s="171">
        <v>216</v>
      </c>
      <c r="I196" s="172"/>
      <c r="L196" s="167"/>
      <c r="M196" s="173"/>
      <c r="N196" s="174"/>
      <c r="O196" s="174"/>
      <c r="P196" s="174"/>
      <c r="Q196" s="174"/>
      <c r="R196" s="174"/>
      <c r="S196" s="174"/>
      <c r="T196" s="175"/>
      <c r="AT196" s="169" t="s">
        <v>149</v>
      </c>
      <c r="AU196" s="169" t="s">
        <v>87</v>
      </c>
      <c r="AV196" s="9" t="s">
        <v>87</v>
      </c>
      <c r="AW196" s="9" t="s">
        <v>34</v>
      </c>
      <c r="AX196" s="9" t="s">
        <v>85</v>
      </c>
      <c r="AY196" s="169" t="s">
        <v>121</v>
      </c>
    </row>
    <row r="197" spans="2:65" s="1" customFormat="1" ht="24" customHeight="1">
      <c r="B197" s="153"/>
      <c r="C197" s="154" t="s">
        <v>347</v>
      </c>
      <c r="D197" s="154" t="s">
        <v>116</v>
      </c>
      <c r="E197" s="155" t="s">
        <v>645</v>
      </c>
      <c r="F197" s="156" t="s">
        <v>646</v>
      </c>
      <c r="G197" s="157" t="s">
        <v>633</v>
      </c>
      <c r="H197" s="229"/>
      <c r="I197" s="159"/>
      <c r="J197" s="160">
        <f>ROUND(I197*H197,2)</f>
        <v>0</v>
      </c>
      <c r="K197" s="156" t="s">
        <v>147</v>
      </c>
      <c r="L197" s="36"/>
      <c r="M197" s="161" t="s">
        <v>1</v>
      </c>
      <c r="N197" s="162" t="s">
        <v>43</v>
      </c>
      <c r="O197" s="72"/>
      <c r="P197" s="163">
        <f>O197*H197</f>
        <v>0</v>
      </c>
      <c r="Q197" s="163">
        <v>0</v>
      </c>
      <c r="R197" s="163">
        <f>Q197*H197</f>
        <v>0</v>
      </c>
      <c r="S197" s="163">
        <v>0</v>
      </c>
      <c r="T197" s="164">
        <f>S197*H197</f>
        <v>0</v>
      </c>
      <c r="AR197" s="165" t="s">
        <v>219</v>
      </c>
      <c r="AT197" s="165" t="s">
        <v>116</v>
      </c>
      <c r="AU197" s="165" t="s">
        <v>87</v>
      </c>
      <c r="AY197" s="17" t="s">
        <v>121</v>
      </c>
      <c r="BE197" s="166">
        <f>IF(N197="základní",J197,0)</f>
        <v>0</v>
      </c>
      <c r="BF197" s="166">
        <f>IF(N197="snížená",J197,0)</f>
        <v>0</v>
      </c>
      <c r="BG197" s="166">
        <f>IF(N197="zákl. přenesená",J197,0)</f>
        <v>0</v>
      </c>
      <c r="BH197" s="166">
        <f>IF(N197="sníž. přenesená",J197,0)</f>
        <v>0</v>
      </c>
      <c r="BI197" s="166">
        <f>IF(N197="nulová",J197,0)</f>
        <v>0</v>
      </c>
      <c r="BJ197" s="17" t="s">
        <v>85</v>
      </c>
      <c r="BK197" s="166">
        <f>ROUND(I197*H197,2)</f>
        <v>0</v>
      </c>
      <c r="BL197" s="17" t="s">
        <v>219</v>
      </c>
      <c r="BM197" s="165" t="s">
        <v>647</v>
      </c>
    </row>
    <row r="198" spans="2:63" s="14" customFormat="1" ht="22.8" customHeight="1">
      <c r="B198" s="216"/>
      <c r="D198" s="217" t="s">
        <v>77</v>
      </c>
      <c r="E198" s="227" t="s">
        <v>648</v>
      </c>
      <c r="F198" s="227" t="s">
        <v>649</v>
      </c>
      <c r="I198" s="219"/>
      <c r="J198" s="228">
        <f>BK198</f>
        <v>0</v>
      </c>
      <c r="L198" s="216"/>
      <c r="M198" s="221"/>
      <c r="N198" s="222"/>
      <c r="O198" s="222"/>
      <c r="P198" s="223">
        <f>SUM(P199:P200)</f>
        <v>0</v>
      </c>
      <c r="Q198" s="222"/>
      <c r="R198" s="223">
        <f>SUM(R199:R200)</f>
        <v>0.00216</v>
      </c>
      <c r="S198" s="222"/>
      <c r="T198" s="224">
        <f>SUM(T199:T200)</f>
        <v>0</v>
      </c>
      <c r="AR198" s="217" t="s">
        <v>87</v>
      </c>
      <c r="AT198" s="225" t="s">
        <v>77</v>
      </c>
      <c r="AU198" s="225" t="s">
        <v>85</v>
      </c>
      <c r="AY198" s="217" t="s">
        <v>121</v>
      </c>
      <c r="BK198" s="226">
        <f>SUM(BK199:BK200)</f>
        <v>0</v>
      </c>
    </row>
    <row r="199" spans="2:65" s="1" customFormat="1" ht="24" customHeight="1">
      <c r="B199" s="153"/>
      <c r="C199" s="154" t="s">
        <v>353</v>
      </c>
      <c r="D199" s="154" t="s">
        <v>116</v>
      </c>
      <c r="E199" s="155" t="s">
        <v>650</v>
      </c>
      <c r="F199" s="156" t="s">
        <v>651</v>
      </c>
      <c r="G199" s="157" t="s">
        <v>361</v>
      </c>
      <c r="H199" s="158">
        <v>8</v>
      </c>
      <c r="I199" s="159"/>
      <c r="J199" s="160">
        <f>ROUND(I199*H199,2)</f>
        <v>0</v>
      </c>
      <c r="K199" s="156" t="s">
        <v>147</v>
      </c>
      <c r="L199" s="36"/>
      <c r="M199" s="161" t="s">
        <v>1</v>
      </c>
      <c r="N199" s="162" t="s">
        <v>43</v>
      </c>
      <c r="O199" s="72"/>
      <c r="P199" s="163">
        <f>O199*H199</f>
        <v>0</v>
      </c>
      <c r="Q199" s="163">
        <v>0.00027</v>
      </c>
      <c r="R199" s="163">
        <f>Q199*H199</f>
        <v>0.00216</v>
      </c>
      <c r="S199" s="163">
        <v>0</v>
      </c>
      <c r="T199" s="164">
        <f>S199*H199</f>
        <v>0</v>
      </c>
      <c r="AR199" s="165" t="s">
        <v>219</v>
      </c>
      <c r="AT199" s="165" t="s">
        <v>116</v>
      </c>
      <c r="AU199" s="165" t="s">
        <v>87</v>
      </c>
      <c r="AY199" s="17" t="s">
        <v>121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7" t="s">
        <v>85</v>
      </c>
      <c r="BK199" s="166">
        <f>ROUND(I199*H199,2)</f>
        <v>0</v>
      </c>
      <c r="BL199" s="17" t="s">
        <v>219</v>
      </c>
      <c r="BM199" s="165" t="s">
        <v>652</v>
      </c>
    </row>
    <row r="200" spans="2:51" s="9" customFormat="1" ht="12">
      <c r="B200" s="167"/>
      <c r="D200" s="168" t="s">
        <v>149</v>
      </c>
      <c r="E200" s="169" t="s">
        <v>1</v>
      </c>
      <c r="F200" s="170" t="s">
        <v>164</v>
      </c>
      <c r="H200" s="171">
        <v>8</v>
      </c>
      <c r="I200" s="172"/>
      <c r="L200" s="167"/>
      <c r="M200" s="230"/>
      <c r="N200" s="231"/>
      <c r="O200" s="231"/>
      <c r="P200" s="231"/>
      <c r="Q200" s="231"/>
      <c r="R200" s="231"/>
      <c r="S200" s="231"/>
      <c r="T200" s="232"/>
      <c r="AT200" s="169" t="s">
        <v>149</v>
      </c>
      <c r="AU200" s="169" t="s">
        <v>87</v>
      </c>
      <c r="AV200" s="9" t="s">
        <v>87</v>
      </c>
      <c r="AW200" s="9" t="s">
        <v>34</v>
      </c>
      <c r="AX200" s="9" t="s">
        <v>85</v>
      </c>
      <c r="AY200" s="169" t="s">
        <v>121</v>
      </c>
    </row>
    <row r="201" spans="2:12" s="1" customFormat="1" ht="6.95" customHeight="1">
      <c r="B201" s="55"/>
      <c r="C201" s="56"/>
      <c r="D201" s="56"/>
      <c r="E201" s="56"/>
      <c r="F201" s="56"/>
      <c r="G201" s="56"/>
      <c r="H201" s="56"/>
      <c r="I201" s="138"/>
      <c r="J201" s="56"/>
      <c r="K201" s="56"/>
      <c r="L201" s="36"/>
    </row>
  </sheetData>
  <autoFilter ref="C122:K20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6" t="s">
        <v>5</v>
      </c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87</v>
      </c>
    </row>
    <row r="4" spans="2:46" ht="24.95" customHeight="1">
      <c r="B4" s="20"/>
      <c r="D4" s="21" t="s">
        <v>94</v>
      </c>
      <c r="L4" s="20"/>
      <c r="M4" s="11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30" t="s">
        <v>16</v>
      </c>
      <c r="L6" s="20"/>
    </row>
    <row r="7" spans="2:12" ht="16.5" customHeight="1">
      <c r="B7" s="20"/>
      <c r="E7" s="116" t="str">
        <f>'Rekapitulace stavby'!K6</f>
        <v>Nové zpevněné plochy před pavilonem I., Krajská zdravotní, a.s.</v>
      </c>
      <c r="F7" s="30"/>
      <c r="G7" s="30"/>
      <c r="H7" s="30"/>
      <c r="L7" s="20"/>
    </row>
    <row r="8" spans="2:12" s="1" customFormat="1" ht="12" customHeight="1">
      <c r="B8" s="36"/>
      <c r="D8" s="30" t="s">
        <v>95</v>
      </c>
      <c r="I8" s="117"/>
      <c r="L8" s="36"/>
    </row>
    <row r="9" spans="2:12" s="1" customFormat="1" ht="36.95" customHeight="1">
      <c r="B9" s="36"/>
      <c r="E9" s="62" t="s">
        <v>653</v>
      </c>
      <c r="F9" s="1"/>
      <c r="G9" s="1"/>
      <c r="H9" s="1"/>
      <c r="I9" s="117"/>
      <c r="L9" s="36"/>
    </row>
    <row r="10" spans="2:12" s="1" customFormat="1" ht="12">
      <c r="B10" s="36"/>
      <c r="I10" s="117"/>
      <c r="L10" s="36"/>
    </row>
    <row r="11" spans="2:12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pans="2:12" s="1" customFormat="1" ht="12" customHeight="1">
      <c r="B12" s="36"/>
      <c r="D12" s="30" t="s">
        <v>20</v>
      </c>
      <c r="F12" s="25" t="s">
        <v>21</v>
      </c>
      <c r="I12" s="118" t="s">
        <v>22</v>
      </c>
      <c r="J12" s="64" t="str">
        <f>'Rekapitulace stavby'!AN8</f>
        <v>2. 3. 2018</v>
      </c>
      <c r="L12" s="36"/>
    </row>
    <row r="13" spans="2:12" s="1" customFormat="1" ht="10.8" customHeight="1">
      <c r="B13" s="36"/>
      <c r="I13" s="117"/>
      <c r="L13" s="36"/>
    </row>
    <row r="14" spans="2:12" s="1" customFormat="1" ht="12" customHeight="1">
      <c r="B14" s="36"/>
      <c r="D14" s="30" t="s">
        <v>24</v>
      </c>
      <c r="I14" s="118" t="s">
        <v>25</v>
      </c>
      <c r="J14" s="25" t="s">
        <v>1</v>
      </c>
      <c r="L14" s="36"/>
    </row>
    <row r="15" spans="2:12" s="1" customFormat="1" ht="18" customHeight="1">
      <c r="B15" s="36"/>
      <c r="E15" s="25" t="s">
        <v>26</v>
      </c>
      <c r="I15" s="118" t="s">
        <v>27</v>
      </c>
      <c r="J15" s="25" t="s">
        <v>1</v>
      </c>
      <c r="L15" s="36"/>
    </row>
    <row r="16" spans="2:12" s="1" customFormat="1" ht="6.95" customHeight="1">
      <c r="B16" s="36"/>
      <c r="I16" s="117"/>
      <c r="L16" s="36"/>
    </row>
    <row r="17" spans="2:12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pans="2:12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pans="2:12" s="1" customFormat="1" ht="6.95" customHeight="1">
      <c r="B19" s="36"/>
      <c r="I19" s="117"/>
      <c r="L19" s="36"/>
    </row>
    <row r="20" spans="2:12" s="1" customFormat="1" ht="12" customHeight="1">
      <c r="B20" s="36"/>
      <c r="D20" s="30" t="s">
        <v>30</v>
      </c>
      <c r="I20" s="118" t="s">
        <v>25</v>
      </c>
      <c r="J20" s="25" t="s">
        <v>31</v>
      </c>
      <c r="L20" s="36"/>
    </row>
    <row r="21" spans="2:12" s="1" customFormat="1" ht="18" customHeight="1">
      <c r="B21" s="36"/>
      <c r="E21" s="25" t="s">
        <v>32</v>
      </c>
      <c r="I21" s="118" t="s">
        <v>27</v>
      </c>
      <c r="J21" s="25" t="s">
        <v>33</v>
      </c>
      <c r="L21" s="36"/>
    </row>
    <row r="22" spans="2:12" s="1" customFormat="1" ht="6.95" customHeight="1">
      <c r="B22" s="36"/>
      <c r="I22" s="117"/>
      <c r="L22" s="36"/>
    </row>
    <row r="23" spans="2:12" s="1" customFormat="1" ht="12" customHeight="1">
      <c r="B23" s="36"/>
      <c r="D23" s="30" t="s">
        <v>35</v>
      </c>
      <c r="I23" s="118" t="s">
        <v>25</v>
      </c>
      <c r="J23" s="25" t="str">
        <f>IF('Rekapitulace stavby'!AN19="","",'Rekapitulace stavby'!AN19)</f>
        <v/>
      </c>
      <c r="L23" s="36"/>
    </row>
    <row r="24" spans="2:12" s="1" customFormat="1" ht="18" customHeight="1">
      <c r="B24" s="36"/>
      <c r="E24" s="25" t="str">
        <f>IF('Rekapitulace stavby'!E20="","",'Rekapitulace stavby'!E20)</f>
        <v xml:space="preserve"> </v>
      </c>
      <c r="I24" s="118" t="s">
        <v>27</v>
      </c>
      <c r="J24" s="25" t="str">
        <f>IF('Rekapitulace stavby'!AN20="","",'Rekapitulace stavby'!AN20)</f>
        <v/>
      </c>
      <c r="L24" s="36"/>
    </row>
    <row r="25" spans="2:12" s="1" customFormat="1" ht="6.95" customHeight="1">
      <c r="B25" s="36"/>
      <c r="I25" s="117"/>
      <c r="L25" s="36"/>
    </row>
    <row r="26" spans="2:12" s="1" customFormat="1" ht="12" customHeight="1">
      <c r="B26" s="36"/>
      <c r="D26" s="30" t="s">
        <v>37</v>
      </c>
      <c r="I26" s="117"/>
      <c r="L26" s="36"/>
    </row>
    <row r="27" spans="2:12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pans="2:12" s="1" customFormat="1" ht="6.95" customHeight="1">
      <c r="B28" s="36"/>
      <c r="I28" s="117"/>
      <c r="L28" s="36"/>
    </row>
    <row r="29" spans="2:12" s="1" customFormat="1" ht="6.95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pans="2:12" s="1" customFormat="1" ht="25.4" customHeight="1">
      <c r="B30" s="36"/>
      <c r="D30" s="122" t="s">
        <v>38</v>
      </c>
      <c r="I30" s="117"/>
      <c r="J30" s="89">
        <f>ROUND(J116,2)</f>
        <v>0</v>
      </c>
      <c r="L30" s="36"/>
    </row>
    <row r="31" spans="2:12" s="1" customFormat="1" ht="6.95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pans="2:1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pans="2:12" s="1" customFormat="1" ht="14.4" customHeight="1">
      <c r="B33" s="36"/>
      <c r="D33" s="124" t="s">
        <v>42</v>
      </c>
      <c r="E33" s="30" t="s">
        <v>43</v>
      </c>
      <c r="F33" s="125">
        <f>ROUND((SUM(BE116:BE117)),2)</f>
        <v>0</v>
      </c>
      <c r="I33" s="126">
        <v>0.21</v>
      </c>
      <c r="J33" s="125">
        <f>ROUND(((SUM(BE116:BE117))*I33),2)</f>
        <v>0</v>
      </c>
      <c r="L33" s="36"/>
    </row>
    <row r="34" spans="2:12" s="1" customFormat="1" ht="14.4" customHeight="1">
      <c r="B34" s="36"/>
      <c r="E34" s="30" t="s">
        <v>44</v>
      </c>
      <c r="F34" s="125">
        <f>ROUND((SUM(BF116:BF117)),2)</f>
        <v>0</v>
      </c>
      <c r="I34" s="126">
        <v>0.15</v>
      </c>
      <c r="J34" s="125">
        <f>ROUND(((SUM(BF116:BF117))*I34),2)</f>
        <v>0</v>
      </c>
      <c r="L34" s="36"/>
    </row>
    <row r="35" spans="2:12" s="1" customFormat="1" ht="14.4" customHeight="1" hidden="1">
      <c r="B35" s="36"/>
      <c r="E35" s="30" t="s">
        <v>45</v>
      </c>
      <c r="F35" s="125">
        <f>ROUND((SUM(BG116:BG117)),2)</f>
        <v>0</v>
      </c>
      <c r="I35" s="126">
        <v>0.21</v>
      </c>
      <c r="J35" s="125">
        <f>0</f>
        <v>0</v>
      </c>
      <c r="L35" s="36"/>
    </row>
    <row r="36" spans="2:12" s="1" customFormat="1" ht="14.4" customHeight="1" hidden="1">
      <c r="B36" s="36"/>
      <c r="E36" s="30" t="s">
        <v>46</v>
      </c>
      <c r="F36" s="125">
        <f>ROUND((SUM(BH116:BH117)),2)</f>
        <v>0</v>
      </c>
      <c r="I36" s="126">
        <v>0.15</v>
      </c>
      <c r="J36" s="125">
        <f>0</f>
        <v>0</v>
      </c>
      <c r="L36" s="36"/>
    </row>
    <row r="37" spans="2:12" s="1" customFormat="1" ht="14.4" customHeight="1" hidden="1">
      <c r="B37" s="36"/>
      <c r="E37" s="30" t="s">
        <v>47</v>
      </c>
      <c r="F37" s="125">
        <f>ROUND((SUM(BI116:BI117)),2)</f>
        <v>0</v>
      </c>
      <c r="I37" s="126">
        <v>0</v>
      </c>
      <c r="J37" s="125">
        <f>0</f>
        <v>0</v>
      </c>
      <c r="L37" s="36"/>
    </row>
    <row r="38" spans="2:12" s="1" customFormat="1" ht="6.95" customHeight="1">
      <c r="B38" s="36"/>
      <c r="I38" s="117"/>
      <c r="L38" s="36"/>
    </row>
    <row r="39" spans="2:12" s="1" customFormat="1" ht="25.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pans="2:12" s="1" customFormat="1" ht="14.4" customHeight="1">
      <c r="B40" s="36"/>
      <c r="I40" s="117"/>
      <c r="L40" s="36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pans="2:12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pans="2:12" s="1" customFormat="1" ht="24.95" customHeight="1">
      <c r="B82" s="36"/>
      <c r="C82" s="21" t="s">
        <v>97</v>
      </c>
      <c r="I82" s="117"/>
      <c r="L82" s="36"/>
    </row>
    <row r="83" spans="2:12" s="1" customFormat="1" ht="6.95" customHeight="1">
      <c r="B83" s="36"/>
      <c r="I83" s="117"/>
      <c r="L83" s="36"/>
    </row>
    <row r="84" spans="2:12" s="1" customFormat="1" ht="12" customHeight="1">
      <c r="B84" s="36"/>
      <c r="C84" s="30" t="s">
        <v>16</v>
      </c>
      <c r="I84" s="117"/>
      <c r="L84" s="36"/>
    </row>
    <row r="85" spans="2:12" s="1" customFormat="1" ht="16.5" customHeight="1">
      <c r="B85" s="36"/>
      <c r="E85" s="116" t="str">
        <f>E7</f>
        <v>Nové zpevněné plochy před pavilonem I., Krajská zdravotní, a.s.</v>
      </c>
      <c r="F85" s="30"/>
      <c r="G85" s="30"/>
      <c r="H85" s="30"/>
      <c r="I85" s="117"/>
      <c r="L85" s="36"/>
    </row>
    <row r="86" spans="2:12" s="1" customFormat="1" ht="12" customHeight="1">
      <c r="B86" s="36"/>
      <c r="C86" s="30" t="s">
        <v>95</v>
      </c>
      <c r="I86" s="117"/>
      <c r="L86" s="36"/>
    </row>
    <row r="87" spans="2:12" s="1" customFormat="1" ht="16.5" customHeight="1">
      <c r="B87" s="36"/>
      <c r="E87" s="62" t="str">
        <f>E9</f>
        <v>1.3 - Veřejné osvětlení - viz samostatný výkaz výměr</v>
      </c>
      <c r="F87" s="1"/>
      <c r="G87" s="1"/>
      <c r="H87" s="1"/>
      <c r="I87" s="117"/>
      <c r="L87" s="36"/>
    </row>
    <row r="88" spans="2:12" s="1" customFormat="1" ht="6.95" customHeight="1">
      <c r="B88" s="36"/>
      <c r="I88" s="117"/>
      <c r="L88" s="36"/>
    </row>
    <row r="89" spans="2:12" s="1" customFormat="1" ht="12" customHeight="1">
      <c r="B89" s="36"/>
      <c r="C89" s="30" t="s">
        <v>20</v>
      </c>
      <c r="F89" s="25" t="str">
        <f>F12</f>
        <v>Nemocnice Děčín, i.z.</v>
      </c>
      <c r="I89" s="118" t="s">
        <v>22</v>
      </c>
      <c r="J89" s="64" t="str">
        <f>IF(J12="","",J12)</f>
        <v>2. 3. 2018</v>
      </c>
      <c r="L89" s="36"/>
    </row>
    <row r="90" spans="2:12" s="1" customFormat="1" ht="6.95" customHeight="1">
      <c r="B90" s="36"/>
      <c r="I90" s="117"/>
      <c r="L90" s="36"/>
    </row>
    <row r="91" spans="2:12" s="1" customFormat="1" ht="27.9" customHeight="1">
      <c r="B91" s="36"/>
      <c r="C91" s="30" t="s">
        <v>24</v>
      </c>
      <c r="F91" s="25" t="str">
        <f>E15</f>
        <v>Krajská zdravotní, a.s. - Nemocnice Děčín</v>
      </c>
      <c r="I91" s="118" t="s">
        <v>30</v>
      </c>
      <c r="J91" s="34" t="str">
        <f>E21</f>
        <v>VECTURA Pardubice s.r.o.</v>
      </c>
      <c r="L91" s="36"/>
    </row>
    <row r="92" spans="2:1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35</v>
      </c>
      <c r="J92" s="34" t="str">
        <f>E24</f>
        <v xml:space="preserve"> </v>
      </c>
      <c r="L92" s="36"/>
    </row>
    <row r="93" spans="2:12" s="1" customFormat="1" ht="10.3" customHeight="1">
      <c r="B93" s="36"/>
      <c r="I93" s="117"/>
      <c r="L93" s="36"/>
    </row>
    <row r="94" spans="2:12" s="1" customFormat="1" ht="29.25" customHeight="1">
      <c r="B94" s="36"/>
      <c r="C94" s="140" t="s">
        <v>98</v>
      </c>
      <c r="D94" s="127"/>
      <c r="E94" s="127"/>
      <c r="F94" s="127"/>
      <c r="G94" s="127"/>
      <c r="H94" s="127"/>
      <c r="I94" s="141"/>
      <c r="J94" s="142" t="s">
        <v>99</v>
      </c>
      <c r="K94" s="127"/>
      <c r="L94" s="36"/>
    </row>
    <row r="95" spans="2:12" s="1" customFormat="1" ht="10.3" customHeight="1">
      <c r="B95" s="36"/>
      <c r="I95" s="117"/>
      <c r="L95" s="36"/>
    </row>
    <row r="96" spans="2:47" s="1" customFormat="1" ht="22.8" customHeight="1">
      <c r="B96" s="36"/>
      <c r="C96" s="143" t="s">
        <v>100</v>
      </c>
      <c r="I96" s="117"/>
      <c r="J96" s="89">
        <f>J116</f>
        <v>0</v>
      </c>
      <c r="L96" s="36"/>
      <c r="AU96" s="17" t="s">
        <v>101</v>
      </c>
    </row>
    <row r="97" spans="2:12" s="1" customFormat="1" ht="21.8" customHeight="1">
      <c r="B97" s="36"/>
      <c r="I97" s="117"/>
      <c r="L97" s="36"/>
    </row>
    <row r="98" spans="2:12" s="1" customFormat="1" ht="6.95" customHeight="1">
      <c r="B98" s="55"/>
      <c r="C98" s="56"/>
      <c r="D98" s="56"/>
      <c r="E98" s="56"/>
      <c r="F98" s="56"/>
      <c r="G98" s="56"/>
      <c r="H98" s="56"/>
      <c r="I98" s="138"/>
      <c r="J98" s="56"/>
      <c r="K98" s="56"/>
      <c r="L98" s="36"/>
    </row>
    <row r="102" spans="2:12" s="1" customFormat="1" ht="6.95" customHeight="1">
      <c r="B102" s="57"/>
      <c r="C102" s="58"/>
      <c r="D102" s="58"/>
      <c r="E102" s="58"/>
      <c r="F102" s="58"/>
      <c r="G102" s="58"/>
      <c r="H102" s="58"/>
      <c r="I102" s="139"/>
      <c r="J102" s="58"/>
      <c r="K102" s="58"/>
      <c r="L102" s="36"/>
    </row>
    <row r="103" spans="2:12" s="1" customFormat="1" ht="24.95" customHeight="1">
      <c r="B103" s="36"/>
      <c r="C103" s="21" t="s">
        <v>102</v>
      </c>
      <c r="I103" s="117"/>
      <c r="L103" s="36"/>
    </row>
    <row r="104" spans="2:12" s="1" customFormat="1" ht="6.95" customHeight="1">
      <c r="B104" s="36"/>
      <c r="I104" s="117"/>
      <c r="L104" s="36"/>
    </row>
    <row r="105" spans="2:12" s="1" customFormat="1" ht="12" customHeight="1">
      <c r="B105" s="36"/>
      <c r="C105" s="30" t="s">
        <v>16</v>
      </c>
      <c r="I105" s="117"/>
      <c r="L105" s="36"/>
    </row>
    <row r="106" spans="2:12" s="1" customFormat="1" ht="16.5" customHeight="1">
      <c r="B106" s="36"/>
      <c r="E106" s="116" t="str">
        <f>E7</f>
        <v>Nové zpevněné plochy před pavilonem I., Krajská zdravotní, a.s.</v>
      </c>
      <c r="F106" s="30"/>
      <c r="G106" s="30"/>
      <c r="H106" s="30"/>
      <c r="I106" s="117"/>
      <c r="L106" s="36"/>
    </row>
    <row r="107" spans="2:12" s="1" customFormat="1" ht="12" customHeight="1">
      <c r="B107" s="36"/>
      <c r="C107" s="30" t="s">
        <v>95</v>
      </c>
      <c r="I107" s="117"/>
      <c r="L107" s="36"/>
    </row>
    <row r="108" spans="2:12" s="1" customFormat="1" ht="16.5" customHeight="1">
      <c r="B108" s="36"/>
      <c r="E108" s="62" t="str">
        <f>E9</f>
        <v>1.3 - Veřejné osvětlení - viz samostatný výkaz výměr</v>
      </c>
      <c r="F108" s="1"/>
      <c r="G108" s="1"/>
      <c r="H108" s="1"/>
      <c r="I108" s="117"/>
      <c r="L108" s="36"/>
    </row>
    <row r="109" spans="2:12" s="1" customFormat="1" ht="6.95" customHeight="1">
      <c r="B109" s="36"/>
      <c r="I109" s="117"/>
      <c r="L109" s="36"/>
    </row>
    <row r="110" spans="2:12" s="1" customFormat="1" ht="12" customHeight="1">
      <c r="B110" s="36"/>
      <c r="C110" s="30" t="s">
        <v>20</v>
      </c>
      <c r="F110" s="25" t="str">
        <f>F12</f>
        <v>Nemocnice Děčín, i.z.</v>
      </c>
      <c r="I110" s="118" t="s">
        <v>22</v>
      </c>
      <c r="J110" s="64" t="str">
        <f>IF(J12="","",J12)</f>
        <v>2. 3. 2018</v>
      </c>
      <c r="L110" s="36"/>
    </row>
    <row r="111" spans="2:12" s="1" customFormat="1" ht="6.95" customHeight="1">
      <c r="B111" s="36"/>
      <c r="I111" s="117"/>
      <c r="L111" s="36"/>
    </row>
    <row r="112" spans="2:12" s="1" customFormat="1" ht="27.9" customHeight="1">
      <c r="B112" s="36"/>
      <c r="C112" s="30" t="s">
        <v>24</v>
      </c>
      <c r="F112" s="25" t="str">
        <f>E15</f>
        <v>Krajská zdravotní, a.s. - Nemocnice Děčín</v>
      </c>
      <c r="I112" s="118" t="s">
        <v>30</v>
      </c>
      <c r="J112" s="34" t="str">
        <f>E21</f>
        <v>VECTURA Pardubice s.r.o.</v>
      </c>
      <c r="L112" s="36"/>
    </row>
    <row r="113" spans="2:12" s="1" customFormat="1" ht="15.15" customHeight="1">
      <c r="B113" s="36"/>
      <c r="C113" s="30" t="s">
        <v>28</v>
      </c>
      <c r="F113" s="25" t="str">
        <f>IF(E18="","",E18)</f>
        <v>Vyplň údaj</v>
      </c>
      <c r="I113" s="118" t="s">
        <v>35</v>
      </c>
      <c r="J113" s="34" t="str">
        <f>E24</f>
        <v xml:space="preserve"> </v>
      </c>
      <c r="L113" s="36"/>
    </row>
    <row r="114" spans="2:12" s="1" customFormat="1" ht="10.3" customHeight="1">
      <c r="B114" s="36"/>
      <c r="I114" s="117"/>
      <c r="L114" s="36"/>
    </row>
    <row r="115" spans="2:20" s="8" customFormat="1" ht="29.25" customHeight="1">
      <c r="B115" s="144"/>
      <c r="C115" s="145" t="s">
        <v>103</v>
      </c>
      <c r="D115" s="146" t="s">
        <v>63</v>
      </c>
      <c r="E115" s="146" t="s">
        <v>59</v>
      </c>
      <c r="F115" s="146" t="s">
        <v>60</v>
      </c>
      <c r="G115" s="146" t="s">
        <v>104</v>
      </c>
      <c r="H115" s="146" t="s">
        <v>105</v>
      </c>
      <c r="I115" s="147" t="s">
        <v>106</v>
      </c>
      <c r="J115" s="146" t="s">
        <v>99</v>
      </c>
      <c r="K115" s="148" t="s">
        <v>107</v>
      </c>
      <c r="L115" s="144"/>
      <c r="M115" s="81" t="s">
        <v>1</v>
      </c>
      <c r="N115" s="82" t="s">
        <v>42</v>
      </c>
      <c r="O115" s="82" t="s">
        <v>108</v>
      </c>
      <c r="P115" s="82" t="s">
        <v>109</v>
      </c>
      <c r="Q115" s="82" t="s">
        <v>110</v>
      </c>
      <c r="R115" s="82" t="s">
        <v>111</v>
      </c>
      <c r="S115" s="82" t="s">
        <v>112</v>
      </c>
      <c r="T115" s="83" t="s">
        <v>113</v>
      </c>
    </row>
    <row r="116" spans="2:63" s="1" customFormat="1" ht="22.8" customHeight="1">
      <c r="B116" s="36"/>
      <c r="C116" s="86" t="s">
        <v>114</v>
      </c>
      <c r="I116" s="117"/>
      <c r="J116" s="149">
        <f>BK116</f>
        <v>0</v>
      </c>
      <c r="L116" s="36"/>
      <c r="M116" s="84"/>
      <c r="N116" s="68"/>
      <c r="O116" s="68"/>
      <c r="P116" s="150">
        <f>P117</f>
        <v>0</v>
      </c>
      <c r="Q116" s="68"/>
      <c r="R116" s="150">
        <f>R117</f>
        <v>0</v>
      </c>
      <c r="S116" s="68"/>
      <c r="T116" s="151">
        <f>T117</f>
        <v>0</v>
      </c>
      <c r="AT116" s="17" t="s">
        <v>77</v>
      </c>
      <c r="AU116" s="17" t="s">
        <v>101</v>
      </c>
      <c r="BK116" s="152">
        <f>BK117</f>
        <v>0</v>
      </c>
    </row>
    <row r="117" spans="2:65" s="1" customFormat="1" ht="16.5" customHeight="1">
      <c r="B117" s="153"/>
      <c r="C117" s="154" t="s">
        <v>85</v>
      </c>
      <c r="D117" s="154" t="s">
        <v>116</v>
      </c>
      <c r="E117" s="155" t="s">
        <v>654</v>
      </c>
      <c r="F117" s="156" t="s">
        <v>92</v>
      </c>
      <c r="G117" s="157" t="s">
        <v>1</v>
      </c>
      <c r="H117" s="158">
        <v>1</v>
      </c>
      <c r="I117" s="159"/>
      <c r="J117" s="160">
        <f>ROUND(I117*H117,2)</f>
        <v>0</v>
      </c>
      <c r="K117" s="156" t="s">
        <v>1</v>
      </c>
      <c r="L117" s="36"/>
      <c r="M117" s="201" t="s">
        <v>1</v>
      </c>
      <c r="N117" s="202" t="s">
        <v>43</v>
      </c>
      <c r="O117" s="203"/>
      <c r="P117" s="204">
        <f>O117*H117</f>
        <v>0</v>
      </c>
      <c r="Q117" s="204">
        <v>0</v>
      </c>
      <c r="R117" s="204">
        <f>Q117*H117</f>
        <v>0</v>
      </c>
      <c r="S117" s="204">
        <v>0</v>
      </c>
      <c r="T117" s="205">
        <f>S117*H117</f>
        <v>0</v>
      </c>
      <c r="AR117" s="165" t="s">
        <v>120</v>
      </c>
      <c r="AT117" s="165" t="s">
        <v>116</v>
      </c>
      <c r="AU117" s="165" t="s">
        <v>78</v>
      </c>
      <c r="AY117" s="17" t="s">
        <v>121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7" t="s">
        <v>85</v>
      </c>
      <c r="BK117" s="166">
        <f>ROUND(I117*H117,2)</f>
        <v>0</v>
      </c>
      <c r="BL117" s="17" t="s">
        <v>120</v>
      </c>
      <c r="BM117" s="165" t="s">
        <v>655</v>
      </c>
    </row>
    <row r="118" spans="2:12" s="1" customFormat="1" ht="6.95" customHeight="1">
      <c r="B118" s="55"/>
      <c r="C118" s="56"/>
      <c r="D118" s="56"/>
      <c r="E118" s="56"/>
      <c r="F118" s="56"/>
      <c r="G118" s="56"/>
      <c r="H118" s="56"/>
      <c r="I118" s="138"/>
      <c r="J118" s="56"/>
      <c r="K118" s="56"/>
      <c r="L118" s="36"/>
    </row>
  </sheetData>
  <autoFilter ref="C115:K117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Admin-PC\Admin</cp:lastModifiedBy>
  <dcterms:created xsi:type="dcterms:W3CDTF">2019-03-21T08:35:30Z</dcterms:created>
  <dcterms:modified xsi:type="dcterms:W3CDTF">2019-03-21T08:35:33Z</dcterms:modified>
  <cp:category/>
  <cp:version/>
  <cp:contentType/>
  <cp:contentStatus/>
</cp:coreProperties>
</file>