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03 - Vzduchotechnika" sheetId="4" r:id="rId4"/>
    <sheet name="04 - Elektroinstalace" sheetId="5" r:id="rId5"/>
    <sheet name="05 - Rozvody medicínských..." sheetId="6" r:id="rId6"/>
    <sheet name="VON - Vedlejší a ostatní ..." sheetId="7" r:id="rId7"/>
  </sheets>
  <definedNames>
    <definedName name="_xlnm.Print_Area" localSheetId="0">'Rekapitulace stavby'!$C$4:$AP$70,'Rekapitulace stavby'!$C$76:$AP$101</definedName>
    <definedName name="_xlnm.Print_Titles" localSheetId="0">'Rekapitulace stavby'!$85:$85</definedName>
    <definedName name="_xlnm.Print_Area" localSheetId="1">'01 - Stavební část'!$C$4:$Q$70,'01 - Stavební část'!$C$76:$Q$122,'01 - Stavební část'!$C$128:$Q$391</definedName>
    <definedName name="_xlnm.Print_Titles" localSheetId="1">'01 - Stavební část'!$138:$138</definedName>
    <definedName name="_xlnm.Print_Area" localSheetId="2">'02 - ZTI'!$C$4:$Q$70,'02 - ZTI'!$C$76:$Q$109,'02 - ZTI'!$C$115:$Q$206</definedName>
    <definedName name="_xlnm.Print_Titles" localSheetId="2">'02 - ZTI'!$125:$125</definedName>
    <definedName name="_xlnm.Print_Area" localSheetId="3">'03 - Vzduchotechnika'!$C$4:$Q$70,'03 - Vzduchotechnika'!$C$76:$Q$105,'03 - Vzduchotechnika'!$C$111:$Q$226</definedName>
    <definedName name="_xlnm.Print_Titles" localSheetId="3">'03 - Vzduchotechnika'!$121:$121</definedName>
    <definedName name="_xlnm.Print_Area" localSheetId="4">'04 - Elektroinstalace'!$C$4:$Q$70,'04 - Elektroinstalace'!$C$76:$Q$118,'04 - Elektroinstalace'!$C$124:$Q$389</definedName>
    <definedName name="_xlnm.Print_Titles" localSheetId="4">'04 - Elektroinstalace'!$134:$134</definedName>
    <definedName name="_xlnm.Print_Area" localSheetId="5">'05 - Rozvody medicínských...'!$C$4:$Q$70,'05 - Rozvody medicínských...'!$C$76:$Q$101,'05 - Rozvody medicínských...'!$C$107:$Q$171</definedName>
    <definedName name="_xlnm.Print_Titles" localSheetId="5">'05 - Rozvody medicínských...'!$117:$117</definedName>
    <definedName name="_xlnm.Print_Area" localSheetId="6">'VON - Vedlejší a ostatní ...'!$C$4:$Q$70,'VON - Vedlejší a ostatní ...'!$C$76:$Q$100,'VON - Vedlejší a ostatní ...'!$C$106:$Q$126</definedName>
    <definedName name="_xlnm.Print_Titles" localSheetId="6">'VON - Vedlejší a ostatní ...'!$116:$116</definedName>
  </definedNames>
  <calcPr/>
</workbook>
</file>

<file path=xl/calcChain.xml><?xml version="1.0" encoding="utf-8"?>
<calcChain xmlns="http://schemas.openxmlformats.org/spreadsheetml/2006/main">
  <c i="1" r="AY93"/>
  <c r="AX93"/>
  <c i="7" r="BI126"/>
  <c r="BH126"/>
  <c r="BG126"/>
  <c r="BF126"/>
  <c r="BK126"/>
  <c r="N126"/>
  <c r="BE126"/>
  <c r="BI125"/>
  <c r="BH125"/>
  <c r="BG125"/>
  <c r="BF125"/>
  <c r="BK125"/>
  <c r="N125"/>
  <c r="BE125"/>
  <c r="BI124"/>
  <c r="BH124"/>
  <c r="BG124"/>
  <c r="BF124"/>
  <c r="BK124"/>
  <c r="N124"/>
  <c r="BE124"/>
  <c r="BI123"/>
  <c r="BH123"/>
  <c r="BG123"/>
  <c r="BF123"/>
  <c r="BK123"/>
  <c r="N123"/>
  <c r="BE123"/>
  <c r="BI122"/>
  <c r="BH122"/>
  <c r="BG122"/>
  <c r="BF122"/>
  <c r="BK122"/>
  <c r="BK121"/>
  <c r="N121"/>
  <c r="N122"/>
  <c r="BE122"/>
  <c r="N90"/>
  <c r="BI120"/>
  <c r="BH120"/>
  <c r="BG120"/>
  <c r="BF120"/>
  <c r="AA120"/>
  <c r="Y120"/>
  <c r="W120"/>
  <c r="BK120"/>
  <c r="N120"/>
  <c r="BE120"/>
  <c r="BI119"/>
  <c r="BH119"/>
  <c r="BG119"/>
  <c r="BF119"/>
  <c r="AA119"/>
  <c r="AA118"/>
  <c r="AA117"/>
  <c r="Y119"/>
  <c r="Y118"/>
  <c r="Y117"/>
  <c r="W119"/>
  <c r="W118"/>
  <c r="W117"/>
  <c i="1" r="AU93"/>
  <c i="7" r="BK119"/>
  <c r="BK118"/>
  <c r="N118"/>
  <c r="BK117"/>
  <c r="N117"/>
  <c r="N88"/>
  <c r="N119"/>
  <c r="BE119"/>
  <c r="N89"/>
  <c r="M113"/>
  <c r="F113"/>
  <c r="F111"/>
  <c r="F10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H36"/>
  <c i="1" r="BD93"/>
  <c i="7" r="BH93"/>
  <c r="H35"/>
  <c i="1" r="BC93"/>
  <c i="7" r="BG93"/>
  <c r="H34"/>
  <c i="1" r="BB93"/>
  <c i="7" r="BE93"/>
  <c r="M32"/>
  <c i="1" r="AV93"/>
  <c i="7" r="H32"/>
  <c i="1" r="AZ93"/>
  <c i="7" r="N93"/>
  <c r="N92"/>
  <c r="L100"/>
  <c r="BF93"/>
  <c r="M33"/>
  <c i="1" r="AW93"/>
  <c i="7" r="H33"/>
  <c i="1" r="BA93"/>
  <c i="7" r="M28"/>
  <c i="1" r="AS93"/>
  <c i="7" r="M27"/>
  <c r="M83"/>
  <c r="F83"/>
  <c r="F81"/>
  <c r="F79"/>
  <c r="M30"/>
  <c i="1" r="AG93"/>
  <c i="7" r="L38"/>
  <c r="O21"/>
  <c r="E21"/>
  <c r="M114"/>
  <c r="M84"/>
  <c r="O20"/>
  <c r="O15"/>
  <c r="E15"/>
  <c r="F114"/>
  <c r="F84"/>
  <c r="O14"/>
  <c r="O9"/>
  <c r="M111"/>
  <c r="M81"/>
  <c r="F6"/>
  <c r="F108"/>
  <c r="F78"/>
  <c i="1" r="AY92"/>
  <c r="AX92"/>
  <c i="6" r="BI171"/>
  <c r="BH171"/>
  <c r="BG171"/>
  <c r="BF171"/>
  <c r="BK171"/>
  <c r="N171"/>
  <c r="BE171"/>
  <c r="BI170"/>
  <c r="BH170"/>
  <c r="BG170"/>
  <c r="BF170"/>
  <c r="BK170"/>
  <c r="N170"/>
  <c r="BE170"/>
  <c r="BI169"/>
  <c r="BH169"/>
  <c r="BG169"/>
  <c r="BF169"/>
  <c r="BK169"/>
  <c r="N169"/>
  <c r="BE169"/>
  <c r="BI168"/>
  <c r="BH168"/>
  <c r="BG168"/>
  <c r="BF168"/>
  <c r="BK168"/>
  <c r="N168"/>
  <c r="BE168"/>
  <c r="BI167"/>
  <c r="BH167"/>
  <c r="BG167"/>
  <c r="BF167"/>
  <c r="BK167"/>
  <c r="BK166"/>
  <c r="N166"/>
  <c r="N167"/>
  <c r="BE167"/>
  <c r="N91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AA157"/>
  <c r="Y158"/>
  <c r="Y157"/>
  <c r="W158"/>
  <c r="W157"/>
  <c r="BK158"/>
  <c r="BK157"/>
  <c r="N157"/>
  <c r="N158"/>
  <c r="BE158"/>
  <c r="N90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20"/>
  <c r="BH120"/>
  <c r="BG120"/>
  <c r="BF120"/>
  <c r="AA120"/>
  <c r="AA119"/>
  <c r="AA118"/>
  <c r="Y120"/>
  <c r="Y119"/>
  <c r="Y118"/>
  <c r="W120"/>
  <c r="W119"/>
  <c r="W118"/>
  <c i="1" r="AU92"/>
  <c i="6" r="BK120"/>
  <c r="BK119"/>
  <c r="N119"/>
  <c r="BK118"/>
  <c r="N118"/>
  <c r="N88"/>
  <c r="N120"/>
  <c r="BE120"/>
  <c r="N89"/>
  <c r="M114"/>
  <c r="F114"/>
  <c r="F112"/>
  <c r="F11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H36"/>
  <c i="1" r="BD92"/>
  <c i="6" r="BH94"/>
  <c r="H35"/>
  <c i="1" r="BC92"/>
  <c i="6" r="BG94"/>
  <c r="H34"/>
  <c i="1" r="BB92"/>
  <c i="6" r="BE94"/>
  <c r="M32"/>
  <c i="1" r="AV92"/>
  <c i="6" r="H32"/>
  <c i="1" r="AZ92"/>
  <c i="6" r="N94"/>
  <c r="N93"/>
  <c r="L101"/>
  <c r="BF94"/>
  <c r="M33"/>
  <c i="1" r="AW92"/>
  <c i="6" r="H33"/>
  <c i="1" r="BA92"/>
  <c i="6" r="M28"/>
  <c i="1" r="AS92"/>
  <c i="6" r="M27"/>
  <c r="M83"/>
  <c r="F83"/>
  <c r="F81"/>
  <c r="F79"/>
  <c r="M30"/>
  <c i="1" r="AG92"/>
  <c i="6" r="L38"/>
  <c r="O21"/>
  <c r="E21"/>
  <c r="M115"/>
  <c r="M84"/>
  <c r="O20"/>
  <c r="O15"/>
  <c r="E15"/>
  <c r="F115"/>
  <c r="F84"/>
  <c r="O14"/>
  <c r="O9"/>
  <c r="M112"/>
  <c r="M81"/>
  <c r="F6"/>
  <c r="F109"/>
  <c r="F78"/>
  <c i="1" r="AY91"/>
  <c r="AX91"/>
  <c i="5" r="BI389"/>
  <c r="BH389"/>
  <c r="BG389"/>
  <c r="BF389"/>
  <c r="BK389"/>
  <c r="N389"/>
  <c r="BE389"/>
  <c r="BI388"/>
  <c r="BH388"/>
  <c r="BG388"/>
  <c r="BF388"/>
  <c r="BK388"/>
  <c r="N388"/>
  <c r="BE388"/>
  <c r="BI387"/>
  <c r="BH387"/>
  <c r="BG387"/>
  <c r="BF387"/>
  <c r="BK387"/>
  <c r="N387"/>
  <c r="BE387"/>
  <c r="BI386"/>
  <c r="BH386"/>
  <c r="BG386"/>
  <c r="BF386"/>
  <c r="BK386"/>
  <c r="N386"/>
  <c r="BE386"/>
  <c r="BI385"/>
  <c r="BH385"/>
  <c r="BG385"/>
  <c r="BF385"/>
  <c r="BK385"/>
  <c r="BK384"/>
  <c r="N384"/>
  <c r="N385"/>
  <c r="BE385"/>
  <c r="N108"/>
  <c r="BI383"/>
  <c r="BH383"/>
  <c r="BG383"/>
  <c r="BF383"/>
  <c r="AA383"/>
  <c r="Y383"/>
  <c r="W383"/>
  <c r="BK383"/>
  <c r="N383"/>
  <c r="BE383"/>
  <c r="BI382"/>
  <c r="BH382"/>
  <c r="BG382"/>
  <c r="BF382"/>
  <c r="AA382"/>
  <c r="Y382"/>
  <c r="W382"/>
  <c r="BK382"/>
  <c r="N382"/>
  <c r="BE382"/>
  <c r="BI381"/>
  <c r="BH381"/>
  <c r="BG381"/>
  <c r="BF381"/>
  <c r="AA381"/>
  <c r="AA380"/>
  <c r="Y381"/>
  <c r="Y380"/>
  <c r="W381"/>
  <c r="W380"/>
  <c r="BK381"/>
  <c r="BK380"/>
  <c r="N380"/>
  <c r="N381"/>
  <c r="BE381"/>
  <c r="N107"/>
  <c r="BI379"/>
  <c r="BH379"/>
  <c r="BG379"/>
  <c r="BF379"/>
  <c r="AA379"/>
  <c r="Y379"/>
  <c r="W379"/>
  <c r="BK379"/>
  <c r="N379"/>
  <c r="BE379"/>
  <c r="BI378"/>
  <c r="BH378"/>
  <c r="BG378"/>
  <c r="BF378"/>
  <c r="AA378"/>
  <c r="AA377"/>
  <c r="Y378"/>
  <c r="Y377"/>
  <c r="W378"/>
  <c r="W377"/>
  <c r="BK378"/>
  <c r="BK377"/>
  <c r="N377"/>
  <c r="N378"/>
  <c r="BE378"/>
  <c r="N106"/>
  <c r="BI376"/>
  <c r="BH376"/>
  <c r="BG376"/>
  <c r="BF376"/>
  <c r="AA376"/>
  <c r="Y376"/>
  <c r="W376"/>
  <c r="BK376"/>
  <c r="N376"/>
  <c r="BE376"/>
  <c r="BI375"/>
  <c r="BH375"/>
  <c r="BG375"/>
  <c r="BF375"/>
  <c r="AA375"/>
  <c r="Y375"/>
  <c r="W375"/>
  <c r="BK375"/>
  <c r="N375"/>
  <c r="BE375"/>
  <c r="BI374"/>
  <c r="BH374"/>
  <c r="BG374"/>
  <c r="BF374"/>
  <c r="AA374"/>
  <c r="Y374"/>
  <c r="W374"/>
  <c r="BK374"/>
  <c r="N374"/>
  <c r="BE374"/>
  <c r="BI373"/>
  <c r="BH373"/>
  <c r="BG373"/>
  <c r="BF373"/>
  <c r="AA373"/>
  <c r="Y373"/>
  <c r="W373"/>
  <c r="BK373"/>
  <c r="N373"/>
  <c r="BE373"/>
  <c r="BI372"/>
  <c r="BH372"/>
  <c r="BG372"/>
  <c r="BF372"/>
  <c r="AA372"/>
  <c r="Y372"/>
  <c r="W372"/>
  <c r="BK372"/>
  <c r="N372"/>
  <c r="BE372"/>
  <c r="BI371"/>
  <c r="BH371"/>
  <c r="BG371"/>
  <c r="BF371"/>
  <c r="AA371"/>
  <c r="Y371"/>
  <c r="W371"/>
  <c r="BK371"/>
  <c r="N371"/>
  <c r="BE371"/>
  <c r="BI370"/>
  <c r="BH370"/>
  <c r="BG370"/>
  <c r="BF370"/>
  <c r="AA370"/>
  <c r="Y370"/>
  <c r="W370"/>
  <c r="BK370"/>
  <c r="N370"/>
  <c r="BE370"/>
  <c r="BI369"/>
  <c r="BH369"/>
  <c r="BG369"/>
  <c r="BF369"/>
  <c r="AA369"/>
  <c r="Y369"/>
  <c r="W369"/>
  <c r="BK369"/>
  <c r="N369"/>
  <c r="BE369"/>
  <c r="BI368"/>
  <c r="BH368"/>
  <c r="BG368"/>
  <c r="BF368"/>
  <c r="AA368"/>
  <c r="Y368"/>
  <c r="W368"/>
  <c r="BK368"/>
  <c r="N368"/>
  <c r="BE368"/>
  <c r="BI367"/>
  <c r="BH367"/>
  <c r="BG367"/>
  <c r="BF367"/>
  <c r="AA367"/>
  <c r="Y367"/>
  <c r="W367"/>
  <c r="BK367"/>
  <c r="N367"/>
  <c r="BE367"/>
  <c r="BI366"/>
  <c r="BH366"/>
  <c r="BG366"/>
  <c r="BF366"/>
  <c r="AA366"/>
  <c r="Y366"/>
  <c r="W366"/>
  <c r="BK366"/>
  <c r="N366"/>
  <c r="BE366"/>
  <c r="BI365"/>
  <c r="BH365"/>
  <c r="BG365"/>
  <c r="BF365"/>
  <c r="AA365"/>
  <c r="Y365"/>
  <c r="W365"/>
  <c r="BK365"/>
  <c r="N365"/>
  <c r="BE365"/>
  <c r="BI364"/>
  <c r="BH364"/>
  <c r="BG364"/>
  <c r="BF364"/>
  <c r="AA364"/>
  <c r="Y364"/>
  <c r="W364"/>
  <c r="BK364"/>
  <c r="N364"/>
  <c r="BE364"/>
  <c r="BI363"/>
  <c r="BH363"/>
  <c r="BG363"/>
  <c r="BF363"/>
  <c r="AA363"/>
  <c r="Y363"/>
  <c r="W363"/>
  <c r="BK363"/>
  <c r="N363"/>
  <c r="BE363"/>
  <c r="BI362"/>
  <c r="BH362"/>
  <c r="BG362"/>
  <c r="BF362"/>
  <c r="AA362"/>
  <c r="Y362"/>
  <c r="W362"/>
  <c r="BK362"/>
  <c r="N362"/>
  <c r="BE362"/>
  <c r="BI361"/>
  <c r="BH361"/>
  <c r="BG361"/>
  <c r="BF361"/>
  <c r="AA361"/>
  <c r="AA360"/>
  <c r="Y361"/>
  <c r="Y360"/>
  <c r="W361"/>
  <c r="W360"/>
  <c r="BK361"/>
  <c r="BK360"/>
  <c r="N360"/>
  <c r="N361"/>
  <c r="BE361"/>
  <c r="N105"/>
  <c r="BI359"/>
  <c r="BH359"/>
  <c r="BG359"/>
  <c r="BF359"/>
  <c r="AA359"/>
  <c r="Y359"/>
  <c r="W359"/>
  <c r="BK359"/>
  <c r="N359"/>
  <c r="BE359"/>
  <c r="BI358"/>
  <c r="BH358"/>
  <c r="BG358"/>
  <c r="BF358"/>
  <c r="AA358"/>
  <c r="AA357"/>
  <c r="Y358"/>
  <c r="Y357"/>
  <c r="W358"/>
  <c r="W357"/>
  <c r="BK358"/>
  <c r="BK357"/>
  <c r="N357"/>
  <c r="N358"/>
  <c r="BE358"/>
  <c r="N104"/>
  <c r="BI356"/>
  <c r="BH356"/>
  <c r="BG356"/>
  <c r="BF356"/>
  <c r="AA356"/>
  <c r="Y356"/>
  <c r="W356"/>
  <c r="BK356"/>
  <c r="N356"/>
  <c r="BE356"/>
  <c r="BI355"/>
  <c r="BH355"/>
  <c r="BG355"/>
  <c r="BF355"/>
  <c r="AA355"/>
  <c r="Y355"/>
  <c r="W355"/>
  <c r="BK355"/>
  <c r="N355"/>
  <c r="BE355"/>
  <c r="BI354"/>
  <c r="BH354"/>
  <c r="BG354"/>
  <c r="BF354"/>
  <c r="AA354"/>
  <c r="Y354"/>
  <c r="W354"/>
  <c r="BK354"/>
  <c r="N354"/>
  <c r="BE354"/>
  <c r="BI353"/>
  <c r="BH353"/>
  <c r="BG353"/>
  <c r="BF353"/>
  <c r="AA353"/>
  <c r="Y353"/>
  <c r="W353"/>
  <c r="BK353"/>
  <c r="N353"/>
  <c r="BE353"/>
  <c r="BI352"/>
  <c r="BH352"/>
  <c r="BG352"/>
  <c r="BF352"/>
  <c r="AA352"/>
  <c r="Y352"/>
  <c r="W352"/>
  <c r="BK352"/>
  <c r="N352"/>
  <c r="BE352"/>
  <c r="BI351"/>
  <c r="BH351"/>
  <c r="BG351"/>
  <c r="BF351"/>
  <c r="AA351"/>
  <c r="Y351"/>
  <c r="W351"/>
  <c r="BK351"/>
  <c r="N351"/>
  <c r="BE351"/>
  <c r="BI350"/>
  <c r="BH350"/>
  <c r="BG350"/>
  <c r="BF350"/>
  <c r="AA350"/>
  <c r="Y350"/>
  <c r="W350"/>
  <c r="BK350"/>
  <c r="N350"/>
  <c r="BE350"/>
  <c r="BI349"/>
  <c r="BH349"/>
  <c r="BG349"/>
  <c r="BF349"/>
  <c r="AA349"/>
  <c r="Y349"/>
  <c r="W349"/>
  <c r="BK349"/>
  <c r="N349"/>
  <c r="BE349"/>
  <c r="BI348"/>
  <c r="BH348"/>
  <c r="BG348"/>
  <c r="BF348"/>
  <c r="AA348"/>
  <c r="Y348"/>
  <c r="W348"/>
  <c r="BK348"/>
  <c r="N348"/>
  <c r="BE348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5"/>
  <c r="BH345"/>
  <c r="BG345"/>
  <c r="BF345"/>
  <c r="AA345"/>
  <c r="Y345"/>
  <c r="W345"/>
  <c r="BK345"/>
  <c r="N345"/>
  <c r="BE345"/>
  <c r="BI344"/>
  <c r="BH344"/>
  <c r="BG344"/>
  <c r="BF344"/>
  <c r="AA344"/>
  <c r="Y344"/>
  <c r="W344"/>
  <c r="BK344"/>
  <c r="N344"/>
  <c r="BE344"/>
  <c r="BI343"/>
  <c r="BH343"/>
  <c r="BG343"/>
  <c r="BF343"/>
  <c r="AA343"/>
  <c r="Y343"/>
  <c r="W343"/>
  <c r="BK343"/>
  <c r="N343"/>
  <c r="BE343"/>
  <c r="BI342"/>
  <c r="BH342"/>
  <c r="BG342"/>
  <c r="BF342"/>
  <c r="AA342"/>
  <c r="Y342"/>
  <c r="W342"/>
  <c r="BK342"/>
  <c r="N342"/>
  <c r="BE342"/>
  <c r="BI341"/>
  <c r="BH341"/>
  <c r="BG341"/>
  <c r="BF341"/>
  <c r="AA341"/>
  <c r="Y341"/>
  <c r="W341"/>
  <c r="BK341"/>
  <c r="N341"/>
  <c r="BE341"/>
  <c r="BI340"/>
  <c r="BH340"/>
  <c r="BG340"/>
  <c r="BF340"/>
  <c r="AA340"/>
  <c r="Y340"/>
  <c r="W340"/>
  <c r="BK340"/>
  <c r="N340"/>
  <c r="BE340"/>
  <c r="BI339"/>
  <c r="BH339"/>
  <c r="BG339"/>
  <c r="BF339"/>
  <c r="AA339"/>
  <c r="Y339"/>
  <c r="W339"/>
  <c r="BK339"/>
  <c r="N339"/>
  <c r="BE339"/>
  <c r="BI338"/>
  <c r="BH338"/>
  <c r="BG338"/>
  <c r="BF338"/>
  <c r="AA338"/>
  <c r="Y338"/>
  <c r="W338"/>
  <c r="BK338"/>
  <c r="N338"/>
  <c r="BE338"/>
  <c r="BI337"/>
  <c r="BH337"/>
  <c r="BG337"/>
  <c r="BF337"/>
  <c r="AA337"/>
  <c r="Y337"/>
  <c r="W337"/>
  <c r="BK337"/>
  <c r="N337"/>
  <c r="BE337"/>
  <c r="BI336"/>
  <c r="BH336"/>
  <c r="BG336"/>
  <c r="BF336"/>
  <c r="AA336"/>
  <c r="Y336"/>
  <c r="W336"/>
  <c r="BK336"/>
  <c r="N336"/>
  <c r="BE336"/>
  <c r="BI335"/>
  <c r="BH335"/>
  <c r="BG335"/>
  <c r="BF335"/>
  <c r="AA335"/>
  <c r="Y335"/>
  <c r="W335"/>
  <c r="BK335"/>
  <c r="N335"/>
  <c r="BE335"/>
  <c r="BI334"/>
  <c r="BH334"/>
  <c r="BG334"/>
  <c r="BF334"/>
  <c r="AA334"/>
  <c r="Y334"/>
  <c r="W334"/>
  <c r="BK334"/>
  <c r="N334"/>
  <c r="BE334"/>
  <c r="BI333"/>
  <c r="BH333"/>
  <c r="BG333"/>
  <c r="BF333"/>
  <c r="AA333"/>
  <c r="Y333"/>
  <c r="W333"/>
  <c r="BK333"/>
  <c r="N333"/>
  <c r="BE333"/>
  <c r="BI332"/>
  <c r="BH332"/>
  <c r="BG332"/>
  <c r="BF332"/>
  <c r="AA332"/>
  <c r="Y332"/>
  <c r="W332"/>
  <c r="BK332"/>
  <c r="N332"/>
  <c r="BE332"/>
  <c r="BI331"/>
  <c r="BH331"/>
  <c r="BG331"/>
  <c r="BF331"/>
  <c r="AA331"/>
  <c r="Y331"/>
  <c r="W331"/>
  <c r="BK331"/>
  <c r="N331"/>
  <c r="BE331"/>
  <c r="BI330"/>
  <c r="BH330"/>
  <c r="BG330"/>
  <c r="BF330"/>
  <c r="AA330"/>
  <c r="Y330"/>
  <c r="W330"/>
  <c r="BK330"/>
  <c r="N330"/>
  <c r="BE330"/>
  <c r="BI329"/>
  <c r="BH329"/>
  <c r="BG329"/>
  <c r="BF329"/>
  <c r="AA329"/>
  <c r="Y329"/>
  <c r="W329"/>
  <c r="BK329"/>
  <c r="N329"/>
  <c r="BE329"/>
  <c r="BI328"/>
  <c r="BH328"/>
  <c r="BG328"/>
  <c r="BF328"/>
  <c r="AA328"/>
  <c r="Y328"/>
  <c r="W328"/>
  <c r="BK328"/>
  <c r="N328"/>
  <c r="BE328"/>
  <c r="BI327"/>
  <c r="BH327"/>
  <c r="BG327"/>
  <c r="BF327"/>
  <c r="AA327"/>
  <c r="Y327"/>
  <c r="W327"/>
  <c r="BK327"/>
  <c r="N327"/>
  <c r="BE327"/>
  <c r="BI326"/>
  <c r="BH326"/>
  <c r="BG326"/>
  <c r="BF326"/>
  <c r="AA326"/>
  <c r="Y326"/>
  <c r="W326"/>
  <c r="BK326"/>
  <c r="N326"/>
  <c r="BE326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3"/>
  <c r="BH323"/>
  <c r="BG323"/>
  <c r="BF323"/>
  <c r="AA323"/>
  <c r="Y323"/>
  <c r="W323"/>
  <c r="BK323"/>
  <c r="N323"/>
  <c r="BE323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AA318"/>
  <c r="Y319"/>
  <c r="Y318"/>
  <c r="W319"/>
  <c r="W318"/>
  <c r="BK319"/>
  <c r="BK318"/>
  <c r="N318"/>
  <c r="N319"/>
  <c r="BE319"/>
  <c r="N103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2"/>
  <c r="BH312"/>
  <c r="BG312"/>
  <c r="BF312"/>
  <c r="AA312"/>
  <c r="AA311"/>
  <c r="Y312"/>
  <c r="Y311"/>
  <c r="W312"/>
  <c r="W311"/>
  <c r="BK312"/>
  <c r="BK311"/>
  <c r="N311"/>
  <c r="N312"/>
  <c r="BE312"/>
  <c r="N102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8"/>
  <c r="BH308"/>
  <c r="BG308"/>
  <c r="BF308"/>
  <c r="AA308"/>
  <c r="Y308"/>
  <c r="W308"/>
  <c r="BK308"/>
  <c r="N308"/>
  <c r="BE308"/>
  <c r="BI307"/>
  <c r="BH307"/>
  <c r="BG307"/>
  <c r="BF307"/>
  <c r="AA307"/>
  <c r="Y307"/>
  <c r="W307"/>
  <c r="BK307"/>
  <c r="N307"/>
  <c r="BE307"/>
  <c r="BI306"/>
  <c r="BH306"/>
  <c r="BG306"/>
  <c r="BF306"/>
  <c r="AA306"/>
  <c r="Y306"/>
  <c r="W306"/>
  <c r="BK306"/>
  <c r="N306"/>
  <c r="BE306"/>
  <c r="BI305"/>
  <c r="BH305"/>
  <c r="BG305"/>
  <c r="BF305"/>
  <c r="AA305"/>
  <c r="AA304"/>
  <c r="Y305"/>
  <c r="Y304"/>
  <c r="W305"/>
  <c r="W304"/>
  <c r="BK305"/>
  <c r="BK304"/>
  <c r="N304"/>
  <c r="N305"/>
  <c r="BE305"/>
  <c r="N101"/>
  <c r="BI303"/>
  <c r="BH303"/>
  <c r="BG303"/>
  <c r="BF303"/>
  <c r="AA303"/>
  <c r="Y303"/>
  <c r="W303"/>
  <c r="BK303"/>
  <c r="N303"/>
  <c r="BE303"/>
  <c r="BI302"/>
  <c r="BH302"/>
  <c r="BG302"/>
  <c r="BF302"/>
  <c r="AA302"/>
  <c r="Y302"/>
  <c r="W302"/>
  <c r="BK302"/>
  <c r="N302"/>
  <c r="BE302"/>
  <c r="BI301"/>
  <c r="BH301"/>
  <c r="BG301"/>
  <c r="BF301"/>
  <c r="AA301"/>
  <c r="Y301"/>
  <c r="W301"/>
  <c r="BK301"/>
  <c r="N301"/>
  <c r="BE301"/>
  <c r="BI300"/>
  <c r="BH300"/>
  <c r="BG300"/>
  <c r="BF300"/>
  <c r="AA300"/>
  <c r="Y300"/>
  <c r="W300"/>
  <c r="BK300"/>
  <c r="N300"/>
  <c r="BE300"/>
  <c r="BI299"/>
  <c r="BH299"/>
  <c r="BG299"/>
  <c r="BF299"/>
  <c r="AA299"/>
  <c r="Y299"/>
  <c r="W299"/>
  <c r="BK299"/>
  <c r="N299"/>
  <c r="BE299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94"/>
  <c r="BH294"/>
  <c r="BG294"/>
  <c r="BF294"/>
  <c r="AA294"/>
  <c r="Y294"/>
  <c r="W294"/>
  <c r="BK294"/>
  <c r="N294"/>
  <c r="BE294"/>
  <c r="BI293"/>
  <c r="BH293"/>
  <c r="BG293"/>
  <c r="BF293"/>
  <c r="AA293"/>
  <c r="Y293"/>
  <c r="W293"/>
  <c r="BK293"/>
  <c r="N293"/>
  <c r="BE293"/>
  <c r="BI292"/>
  <c r="BH292"/>
  <c r="BG292"/>
  <c r="BF292"/>
  <c r="AA292"/>
  <c r="Y292"/>
  <c r="W292"/>
  <c r="BK292"/>
  <c r="N292"/>
  <c r="BE292"/>
  <c r="BI291"/>
  <c r="BH291"/>
  <c r="BG291"/>
  <c r="BF291"/>
  <c r="AA291"/>
  <c r="Y291"/>
  <c r="W291"/>
  <c r="BK291"/>
  <c r="N291"/>
  <c r="BE291"/>
  <c r="BI290"/>
  <c r="BH290"/>
  <c r="BG290"/>
  <c r="BF290"/>
  <c r="AA290"/>
  <c r="Y290"/>
  <c r="W290"/>
  <c r="BK290"/>
  <c r="N290"/>
  <c r="BE290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6"/>
  <c r="BH286"/>
  <c r="BG286"/>
  <c r="BF286"/>
  <c r="AA286"/>
  <c r="Y286"/>
  <c r="W286"/>
  <c r="BK286"/>
  <c r="N286"/>
  <c r="BE286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2"/>
  <c r="BH282"/>
  <c r="BG282"/>
  <c r="BF282"/>
  <c r="AA282"/>
  <c r="Y282"/>
  <c r="W282"/>
  <c r="BK282"/>
  <c r="N282"/>
  <c r="BE282"/>
  <c r="BI281"/>
  <c r="BH281"/>
  <c r="BG281"/>
  <c r="BF281"/>
  <c r="AA281"/>
  <c r="Y281"/>
  <c r="W281"/>
  <c r="BK281"/>
  <c r="N281"/>
  <c r="BE281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AA277"/>
  <c r="Y278"/>
  <c r="Y277"/>
  <c r="W278"/>
  <c r="W277"/>
  <c r="BK278"/>
  <c r="BK277"/>
  <c r="N277"/>
  <c r="N278"/>
  <c r="BE278"/>
  <c r="N100"/>
  <c r="BI276"/>
  <c r="BH276"/>
  <c r="BG276"/>
  <c r="BF276"/>
  <c r="AA276"/>
  <c r="Y276"/>
  <c r="W276"/>
  <c r="BK276"/>
  <c r="N276"/>
  <c r="BE276"/>
  <c r="BI275"/>
  <c r="BH275"/>
  <c r="BG275"/>
  <c r="BF275"/>
  <c r="AA275"/>
  <c r="AA274"/>
  <c r="Y275"/>
  <c r="Y274"/>
  <c r="W275"/>
  <c r="W274"/>
  <c r="BK275"/>
  <c r="BK274"/>
  <c r="N274"/>
  <c r="N275"/>
  <c r="BE275"/>
  <c r="N99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8"/>
  <c r="BH268"/>
  <c r="BG268"/>
  <c r="BF268"/>
  <c r="AA268"/>
  <c r="Y268"/>
  <c r="W268"/>
  <c r="BK268"/>
  <c r="N268"/>
  <c r="BE268"/>
  <c r="BI267"/>
  <c r="BH267"/>
  <c r="BG267"/>
  <c r="BF267"/>
  <c r="AA267"/>
  <c r="Y267"/>
  <c r="W267"/>
  <c r="BK267"/>
  <c r="N267"/>
  <c r="BE267"/>
  <c r="BI266"/>
  <c r="BH266"/>
  <c r="BG266"/>
  <c r="BF266"/>
  <c r="AA266"/>
  <c r="AA265"/>
  <c r="Y266"/>
  <c r="Y265"/>
  <c r="W266"/>
  <c r="W265"/>
  <c r="BK266"/>
  <c r="BK265"/>
  <c r="N265"/>
  <c r="N266"/>
  <c r="BE266"/>
  <c r="N98"/>
  <c r="BI264"/>
  <c r="BH264"/>
  <c r="BG264"/>
  <c r="BF264"/>
  <c r="AA264"/>
  <c r="Y264"/>
  <c r="W264"/>
  <c r="BK264"/>
  <c r="N264"/>
  <c r="BE264"/>
  <c r="BI263"/>
  <c r="BH263"/>
  <c r="BG263"/>
  <c r="BF263"/>
  <c r="AA263"/>
  <c r="Y263"/>
  <c r="W263"/>
  <c r="BK263"/>
  <c r="N263"/>
  <c r="BE263"/>
  <c r="BI262"/>
  <c r="BH262"/>
  <c r="BG262"/>
  <c r="BF262"/>
  <c r="AA262"/>
  <c r="Y262"/>
  <c r="W262"/>
  <c r="BK262"/>
  <c r="N262"/>
  <c r="BE262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6"/>
  <c r="BH256"/>
  <c r="BG256"/>
  <c r="BF256"/>
  <c r="AA256"/>
  <c r="Y256"/>
  <c r="W256"/>
  <c r="BK256"/>
  <c r="N256"/>
  <c r="BE256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2"/>
  <c r="BH252"/>
  <c r="BG252"/>
  <c r="BF252"/>
  <c r="AA252"/>
  <c r="Y252"/>
  <c r="W252"/>
  <c r="BK252"/>
  <c r="N252"/>
  <c r="BE252"/>
  <c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Y247"/>
  <c r="W247"/>
  <c r="BK247"/>
  <c r="N247"/>
  <c r="BE247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Y238"/>
  <c r="W238"/>
  <c r="BK238"/>
  <c r="N238"/>
  <c r="BE238"/>
  <c r="BI237"/>
  <c r="BH237"/>
  <c r="BG237"/>
  <c r="BF237"/>
  <c r="AA237"/>
  <c r="Y237"/>
  <c r="W237"/>
  <c r="BK237"/>
  <c r="N237"/>
  <c r="BE237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AA222"/>
  <c r="AA221"/>
  <c r="Y223"/>
  <c r="Y222"/>
  <c r="Y221"/>
  <c r="W223"/>
  <c r="W222"/>
  <c r="W221"/>
  <c r="BK223"/>
  <c r="BK222"/>
  <c r="N222"/>
  <c r="BK221"/>
  <c r="N221"/>
  <c r="N223"/>
  <c r="BE223"/>
  <c r="N97"/>
  <c r="N96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AA210"/>
  <c r="Y211"/>
  <c r="Y210"/>
  <c r="W211"/>
  <c r="W210"/>
  <c r="BK211"/>
  <c r="BK210"/>
  <c r="N210"/>
  <c r="N211"/>
  <c r="BE211"/>
  <c r="N95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AA183"/>
  <c r="Y184"/>
  <c r="Y183"/>
  <c r="W184"/>
  <c r="W183"/>
  <c r="BK184"/>
  <c r="BK183"/>
  <c r="N183"/>
  <c r="N184"/>
  <c r="BE184"/>
  <c r="N94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AA156"/>
  <c r="Y157"/>
  <c r="Y156"/>
  <c r="W157"/>
  <c r="W156"/>
  <c r="BK157"/>
  <c r="BK156"/>
  <c r="N156"/>
  <c r="N157"/>
  <c r="BE157"/>
  <c r="N93"/>
  <c r="BI155"/>
  <c r="BH155"/>
  <c r="BG155"/>
  <c r="BF155"/>
  <c r="AA155"/>
  <c r="Y155"/>
  <c r="W155"/>
  <c r="BK155"/>
  <c r="N155"/>
  <c r="BE155"/>
  <c r="BI154"/>
  <c r="BH154"/>
  <c r="BG154"/>
  <c r="BF154"/>
  <c r="AA154"/>
  <c r="AA153"/>
  <c r="Y154"/>
  <c r="Y153"/>
  <c r="W154"/>
  <c r="W153"/>
  <c r="BK154"/>
  <c r="BK153"/>
  <c r="N153"/>
  <c r="N154"/>
  <c r="BE154"/>
  <c r="N92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AA141"/>
  <c r="Y143"/>
  <c r="Y142"/>
  <c r="Y141"/>
  <c r="W143"/>
  <c r="W142"/>
  <c r="W141"/>
  <c r="BK143"/>
  <c r="BK142"/>
  <c r="N142"/>
  <c r="BK141"/>
  <c r="N141"/>
  <c r="N143"/>
  <c r="BE143"/>
  <c r="N91"/>
  <c r="N90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AA136"/>
  <c r="AA135"/>
  <c r="Y137"/>
  <c r="Y136"/>
  <c r="Y135"/>
  <c r="W137"/>
  <c r="W136"/>
  <c r="W135"/>
  <c i="1" r="AU91"/>
  <c i="5" r="BK137"/>
  <c r="BK136"/>
  <c r="N136"/>
  <c r="BK135"/>
  <c r="N135"/>
  <c r="N88"/>
  <c r="N137"/>
  <c r="BE137"/>
  <c r="N89"/>
  <c r="M131"/>
  <c r="F131"/>
  <c r="F129"/>
  <c r="F127"/>
  <c r="BI116"/>
  <c r="BH116"/>
  <c r="BG116"/>
  <c r="BE116"/>
  <c r="N116"/>
  <c r="BF116"/>
  <c r="BI115"/>
  <c r="BH115"/>
  <c r="BG115"/>
  <c r="BE115"/>
  <c r="N115"/>
  <c r="BF115"/>
  <c r="BI114"/>
  <c r="BH114"/>
  <c r="BG114"/>
  <c r="BE114"/>
  <c r="N114"/>
  <c r="BF114"/>
  <c r="BI113"/>
  <c r="BH113"/>
  <c r="BG113"/>
  <c r="BE113"/>
  <c r="N113"/>
  <c r="BF113"/>
  <c r="BI112"/>
  <c r="BH112"/>
  <c r="BG112"/>
  <c r="BE112"/>
  <c r="N112"/>
  <c r="BF112"/>
  <c r="BI111"/>
  <c r="H36"/>
  <c i="1" r="BD91"/>
  <c i="5" r="BH111"/>
  <c r="H35"/>
  <c i="1" r="BC91"/>
  <c i="5" r="BG111"/>
  <c r="H34"/>
  <c i="1" r="BB91"/>
  <c i="5" r="BE111"/>
  <c r="M32"/>
  <c i="1" r="AV91"/>
  <c i="5" r="H32"/>
  <c i="1" r="AZ91"/>
  <c i="5" r="N111"/>
  <c r="N110"/>
  <c r="L118"/>
  <c r="BF111"/>
  <c r="M33"/>
  <c i="1" r="AW91"/>
  <c i="5" r="H33"/>
  <c i="1" r="BA91"/>
  <c i="5" r="M28"/>
  <c i="1" r="AS91"/>
  <c i="5" r="M27"/>
  <c r="M83"/>
  <c r="F83"/>
  <c r="F81"/>
  <c r="F79"/>
  <c r="M30"/>
  <c i="1" r="AG91"/>
  <c i="5" r="L38"/>
  <c r="O21"/>
  <c r="E21"/>
  <c r="M132"/>
  <c r="M84"/>
  <c r="O20"/>
  <c r="O15"/>
  <c r="E15"/>
  <c r="F132"/>
  <c r="F84"/>
  <c r="O14"/>
  <c r="O9"/>
  <c r="M129"/>
  <c r="M81"/>
  <c r="F6"/>
  <c r="F126"/>
  <c r="F78"/>
  <c i="1" r="AY90"/>
  <c r="AX90"/>
  <c i="4" r="BI226"/>
  <c r="BH226"/>
  <c r="BG226"/>
  <c r="BF226"/>
  <c r="BK226"/>
  <c r="N226"/>
  <c r="BE226"/>
  <c r="BI225"/>
  <c r="BH225"/>
  <c r="BG225"/>
  <c r="BF225"/>
  <c r="BK225"/>
  <c r="N225"/>
  <c r="BE225"/>
  <c r="BI224"/>
  <c r="BH224"/>
  <c r="BG224"/>
  <c r="BF224"/>
  <c r="BK224"/>
  <c r="N224"/>
  <c r="BE224"/>
  <c r="BI223"/>
  <c r="BH223"/>
  <c r="BG223"/>
  <c r="BF223"/>
  <c r="BK223"/>
  <c r="N223"/>
  <c r="BE223"/>
  <c r="BI222"/>
  <c r="BH222"/>
  <c r="BG222"/>
  <c r="BF222"/>
  <c r="BK222"/>
  <c r="BK221"/>
  <c r="N221"/>
  <c r="N222"/>
  <c r="BE222"/>
  <c r="N95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AA212"/>
  <c r="Y213"/>
  <c r="Y212"/>
  <c r="W213"/>
  <c r="W212"/>
  <c r="BK213"/>
  <c r="BK212"/>
  <c r="N212"/>
  <c r="N213"/>
  <c r="BE213"/>
  <c r="N94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AA201"/>
  <c r="Y202"/>
  <c r="Y201"/>
  <c r="W202"/>
  <c r="W201"/>
  <c r="BK202"/>
  <c r="BK201"/>
  <c r="N201"/>
  <c r="N202"/>
  <c r="BE202"/>
  <c r="N93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AA186"/>
  <c r="Y187"/>
  <c r="Y186"/>
  <c r="W187"/>
  <c r="W186"/>
  <c r="BK187"/>
  <c r="BK186"/>
  <c r="N186"/>
  <c r="N187"/>
  <c r="BE187"/>
  <c r="N92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AA171"/>
  <c r="Y172"/>
  <c r="Y171"/>
  <c r="W172"/>
  <c r="W171"/>
  <c r="BK172"/>
  <c r="BK171"/>
  <c r="N171"/>
  <c r="N172"/>
  <c r="BE172"/>
  <c r="N9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AA164"/>
  <c r="Y165"/>
  <c r="Y164"/>
  <c r="W165"/>
  <c r="W164"/>
  <c r="BK165"/>
  <c r="BK164"/>
  <c r="N164"/>
  <c r="N165"/>
  <c r="BE165"/>
  <c r="N90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AA123"/>
  <c r="AA122"/>
  <c r="Y124"/>
  <c r="Y123"/>
  <c r="Y122"/>
  <c r="W124"/>
  <c r="W123"/>
  <c r="W122"/>
  <c i="1" r="AU90"/>
  <c i="4" r="BK124"/>
  <c r="BK123"/>
  <c r="N123"/>
  <c r="BK122"/>
  <c r="N122"/>
  <c r="N88"/>
  <c r="N124"/>
  <c r="BE124"/>
  <c r="N89"/>
  <c r="M118"/>
  <c r="F118"/>
  <c r="F116"/>
  <c r="F114"/>
  <c r="BI103"/>
  <c r="BH103"/>
  <c r="BG103"/>
  <c r="BE103"/>
  <c r="N103"/>
  <c r="BF103"/>
  <c r="BI102"/>
  <c r="BH102"/>
  <c r="BG102"/>
  <c r="BE102"/>
  <c r="N102"/>
  <c r="BF102"/>
  <c r="BI101"/>
  <c r="BH101"/>
  <c r="BG101"/>
  <c r="BE101"/>
  <c r="N101"/>
  <c r="BF101"/>
  <c r="BI100"/>
  <c r="BH100"/>
  <c r="BG100"/>
  <c r="BE100"/>
  <c r="N100"/>
  <c r="BF100"/>
  <c r="BI99"/>
  <c r="BH99"/>
  <c r="BG99"/>
  <c r="BE99"/>
  <c r="N99"/>
  <c r="BF99"/>
  <c r="BI98"/>
  <c r="H36"/>
  <c i="1" r="BD90"/>
  <c i="4" r="BH98"/>
  <c r="H35"/>
  <c i="1" r="BC90"/>
  <c i="4" r="BG98"/>
  <c r="H34"/>
  <c i="1" r="BB90"/>
  <c i="4" r="BE98"/>
  <c r="M32"/>
  <c i="1" r="AV90"/>
  <c i="4" r="H32"/>
  <c i="1" r="AZ90"/>
  <c i="4" r="N98"/>
  <c r="N97"/>
  <c r="L105"/>
  <c r="BF98"/>
  <c r="M33"/>
  <c i="1" r="AW90"/>
  <c i="4" r="H33"/>
  <c i="1" r="BA90"/>
  <c i="4" r="M28"/>
  <c i="1" r="AS90"/>
  <c i="4" r="M27"/>
  <c r="M83"/>
  <c r="F83"/>
  <c r="F81"/>
  <c r="F79"/>
  <c r="M30"/>
  <c i="1" r="AG90"/>
  <c i="4" r="L38"/>
  <c r="O21"/>
  <c r="E21"/>
  <c r="M119"/>
  <c r="M84"/>
  <c r="O20"/>
  <c r="O15"/>
  <c r="E15"/>
  <c r="F119"/>
  <c r="F84"/>
  <c r="O14"/>
  <c r="O9"/>
  <c r="M116"/>
  <c r="M81"/>
  <c r="F6"/>
  <c r="F113"/>
  <c r="F78"/>
  <c i="1" r="AY89"/>
  <c r="AX89"/>
  <c i="3" r="BI206"/>
  <c r="BH206"/>
  <c r="BG206"/>
  <c r="BF206"/>
  <c r="BK206"/>
  <c r="N206"/>
  <c r="BE206"/>
  <c r="BI205"/>
  <c r="BH205"/>
  <c r="BG205"/>
  <c r="BF205"/>
  <c r="BK205"/>
  <c r="N205"/>
  <c r="BE205"/>
  <c r="BI204"/>
  <c r="BH204"/>
  <c r="BG204"/>
  <c r="BF204"/>
  <c r="BK204"/>
  <c r="N204"/>
  <c r="BE204"/>
  <c r="BI203"/>
  <c r="BH203"/>
  <c r="BG203"/>
  <c r="BF203"/>
  <c r="BK203"/>
  <c r="N203"/>
  <c r="BE203"/>
  <c r="BI202"/>
  <c r="BH202"/>
  <c r="BG202"/>
  <c r="BF202"/>
  <c r="BK202"/>
  <c r="BK201"/>
  <c r="N201"/>
  <c r="N202"/>
  <c r="BE202"/>
  <c r="N99"/>
  <c r="BI200"/>
  <c r="BH200"/>
  <c r="BG200"/>
  <c r="BF200"/>
  <c r="AA200"/>
  <c r="Y200"/>
  <c r="W200"/>
  <c r="BK200"/>
  <c r="N200"/>
  <c r="BE200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Y188"/>
  <c r="W188"/>
  <c r="BK188"/>
  <c r="N188"/>
  <c r="BE188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AA184"/>
  <c r="Y185"/>
  <c r="Y184"/>
  <c r="W185"/>
  <c r="W184"/>
  <c r="BK185"/>
  <c r="BK184"/>
  <c r="N184"/>
  <c r="N185"/>
  <c r="BE185"/>
  <c r="N98"/>
  <c r="BI183"/>
  <c r="BH183"/>
  <c r="BG183"/>
  <c r="BF183"/>
  <c r="AA183"/>
  <c r="Y183"/>
  <c r="W183"/>
  <c r="BK183"/>
  <c r="N183"/>
  <c r="BE183"/>
  <c r="BI182"/>
  <c r="BH182"/>
  <c r="BG182"/>
  <c r="BF182"/>
  <c r="AA182"/>
  <c r="Y182"/>
  <c r="W182"/>
  <c r="BK182"/>
  <c r="N182"/>
  <c r="BE182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AA169"/>
  <c r="Y170"/>
  <c r="Y169"/>
  <c r="W170"/>
  <c r="W169"/>
  <c r="BK170"/>
  <c r="BK169"/>
  <c r="N169"/>
  <c r="N170"/>
  <c r="BE170"/>
  <c r="N97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AA147"/>
  <c r="AA146"/>
  <c r="Y148"/>
  <c r="Y147"/>
  <c r="Y146"/>
  <c r="W148"/>
  <c r="W147"/>
  <c r="W146"/>
  <c r="BK148"/>
  <c r="BK147"/>
  <c r="N147"/>
  <c r="BK146"/>
  <c r="N146"/>
  <c r="N148"/>
  <c r="BE148"/>
  <c r="N96"/>
  <c r="N95"/>
  <c r="BI145"/>
  <c r="BH145"/>
  <c r="BG145"/>
  <c r="BF145"/>
  <c r="AA145"/>
  <c r="AA144"/>
  <c r="Y145"/>
  <c r="Y144"/>
  <c r="W145"/>
  <c r="W144"/>
  <c r="BK145"/>
  <c r="BK144"/>
  <c r="N144"/>
  <c r="N145"/>
  <c r="BE145"/>
  <c r="N9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AA139"/>
  <c r="Y140"/>
  <c r="Y139"/>
  <c r="W140"/>
  <c r="W139"/>
  <c r="BK140"/>
  <c r="BK139"/>
  <c r="N139"/>
  <c r="N140"/>
  <c r="BE140"/>
  <c r="N93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AA134"/>
  <c r="Y135"/>
  <c r="Y134"/>
  <c r="W135"/>
  <c r="W134"/>
  <c r="BK135"/>
  <c r="BK134"/>
  <c r="N134"/>
  <c r="N135"/>
  <c r="BE135"/>
  <c r="N92"/>
  <c r="BI133"/>
  <c r="BH133"/>
  <c r="BG133"/>
  <c r="BF133"/>
  <c r="AA133"/>
  <c r="Y133"/>
  <c r="W133"/>
  <c r="BK133"/>
  <c r="N133"/>
  <c r="BE133"/>
  <c r="BI132"/>
  <c r="BH132"/>
  <c r="BG132"/>
  <c r="BF132"/>
  <c r="AA132"/>
  <c r="AA131"/>
  <c r="Y132"/>
  <c r="Y131"/>
  <c r="W132"/>
  <c r="W131"/>
  <c r="BK132"/>
  <c r="BK131"/>
  <c r="N131"/>
  <c r="N132"/>
  <c r="BE132"/>
  <c r="N91"/>
  <c r="BI130"/>
  <c r="BH130"/>
  <c r="BG130"/>
  <c r="BF130"/>
  <c r="AA130"/>
  <c r="Y130"/>
  <c r="W130"/>
  <c r="BK130"/>
  <c r="N130"/>
  <c r="BE130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9"/>
  <c i="3" r="BK129"/>
  <c r="BK128"/>
  <c r="N128"/>
  <c r="BK127"/>
  <c r="N127"/>
  <c r="BK126"/>
  <c r="N126"/>
  <c r="N88"/>
  <c r="N129"/>
  <c r="BE129"/>
  <c r="N90"/>
  <c r="N89"/>
  <c r="M122"/>
  <c r="F122"/>
  <c r="F120"/>
  <c r="F118"/>
  <c r="BI107"/>
  <c r="BH107"/>
  <c r="BG107"/>
  <c r="BE107"/>
  <c r="N107"/>
  <c r="BF107"/>
  <c r="BI106"/>
  <c r="BH106"/>
  <c r="BG106"/>
  <c r="BE106"/>
  <c r="N106"/>
  <c r="BF106"/>
  <c r="BI105"/>
  <c r="BH105"/>
  <c r="BG105"/>
  <c r="BE105"/>
  <c r="N105"/>
  <c r="BF105"/>
  <c r="BI104"/>
  <c r="BH104"/>
  <c r="BG104"/>
  <c r="BE104"/>
  <c r="N104"/>
  <c r="BF104"/>
  <c r="BI103"/>
  <c r="BH103"/>
  <c r="BG103"/>
  <c r="BE103"/>
  <c r="N103"/>
  <c r="BF103"/>
  <c r="BI102"/>
  <c r="H36"/>
  <c i="1" r="BD89"/>
  <c i="3" r="BH102"/>
  <c r="H35"/>
  <c i="1" r="BC89"/>
  <c i="3" r="BG102"/>
  <c r="H34"/>
  <c i="1" r="BB89"/>
  <c i="3" r="BE102"/>
  <c r="M32"/>
  <c i="1" r="AV89"/>
  <c i="3" r="H32"/>
  <c i="1" r="AZ89"/>
  <c i="3" r="N102"/>
  <c r="N101"/>
  <c r="L109"/>
  <c r="BF102"/>
  <c r="M33"/>
  <c i="1" r="AW89"/>
  <c i="3" r="H33"/>
  <c i="1" r="BA89"/>
  <c i="3" r="M28"/>
  <c i="1" r="AS89"/>
  <c i="3" r="M27"/>
  <c r="M83"/>
  <c r="F83"/>
  <c r="F81"/>
  <c r="F79"/>
  <c r="M30"/>
  <c i="1" r="AG89"/>
  <c i="3" r="L38"/>
  <c r="O21"/>
  <c r="E21"/>
  <c r="M123"/>
  <c r="M84"/>
  <c r="O20"/>
  <c r="O15"/>
  <c r="E15"/>
  <c r="F123"/>
  <c r="F84"/>
  <c r="O14"/>
  <c r="O9"/>
  <c r="M120"/>
  <c r="M81"/>
  <c r="F6"/>
  <c r="F117"/>
  <c r="F78"/>
  <c i="1" r="AY88"/>
  <c r="AX88"/>
  <c i="2" r="BI391"/>
  <c r="BH391"/>
  <c r="BG391"/>
  <c r="BF391"/>
  <c r="BK391"/>
  <c r="N391"/>
  <c r="BE391"/>
  <c r="BI390"/>
  <c r="BH390"/>
  <c r="BG390"/>
  <c r="BF390"/>
  <c r="BK390"/>
  <c r="N390"/>
  <c r="BE390"/>
  <c r="BI389"/>
  <c r="BH389"/>
  <c r="BG389"/>
  <c r="BF389"/>
  <c r="BK389"/>
  <c r="N389"/>
  <c r="BE389"/>
  <c r="BI388"/>
  <c r="BH388"/>
  <c r="BG388"/>
  <c r="BF388"/>
  <c r="BK388"/>
  <c r="N388"/>
  <c r="BE388"/>
  <c r="BI387"/>
  <c r="BH387"/>
  <c r="BG387"/>
  <c r="BF387"/>
  <c r="BK387"/>
  <c r="BK386"/>
  <c r="N386"/>
  <c r="N387"/>
  <c r="BE387"/>
  <c r="N112"/>
  <c r="BI385"/>
  <c r="BH385"/>
  <c r="BG385"/>
  <c r="BF385"/>
  <c r="AA385"/>
  <c r="Y385"/>
  <c r="W385"/>
  <c r="BK385"/>
  <c r="N385"/>
  <c r="BE385"/>
  <c r="BI384"/>
  <c r="BH384"/>
  <c r="BG384"/>
  <c r="BF384"/>
  <c r="AA384"/>
  <c r="Y384"/>
  <c r="W384"/>
  <c r="BK384"/>
  <c r="N384"/>
  <c r="BE384"/>
  <c r="BI383"/>
  <c r="BH383"/>
  <c r="BG383"/>
  <c r="BF383"/>
  <c r="AA383"/>
  <c r="Y383"/>
  <c r="W383"/>
  <c r="BK383"/>
  <c r="N383"/>
  <c r="BE383"/>
  <c r="BI382"/>
  <c r="BH382"/>
  <c r="BG382"/>
  <c r="BF382"/>
  <c r="AA382"/>
  <c r="Y382"/>
  <c r="W382"/>
  <c r="BK382"/>
  <c r="N382"/>
  <c r="BE382"/>
  <c r="BI381"/>
  <c r="BH381"/>
  <c r="BG381"/>
  <c r="BF381"/>
  <c r="AA381"/>
  <c r="Y381"/>
  <c r="W381"/>
  <c r="BK381"/>
  <c r="N381"/>
  <c r="BE381"/>
  <c r="BI380"/>
  <c r="BH380"/>
  <c r="BG380"/>
  <c r="BF380"/>
  <c r="AA380"/>
  <c r="Y380"/>
  <c r="W380"/>
  <c r="BK380"/>
  <c r="N380"/>
  <c r="BE380"/>
  <c r="BI379"/>
  <c r="BH379"/>
  <c r="BG379"/>
  <c r="BF379"/>
  <c r="AA379"/>
  <c r="Y379"/>
  <c r="W379"/>
  <c r="BK379"/>
  <c r="N379"/>
  <c r="BE379"/>
  <c r="BI378"/>
  <c r="BH378"/>
  <c r="BG378"/>
  <c r="BF378"/>
  <c r="AA378"/>
  <c r="Y378"/>
  <c r="W378"/>
  <c r="BK378"/>
  <c r="N378"/>
  <c r="BE378"/>
  <c r="BI377"/>
  <c r="BH377"/>
  <c r="BG377"/>
  <c r="BF377"/>
  <c r="AA377"/>
  <c r="Y377"/>
  <c r="W377"/>
  <c r="BK377"/>
  <c r="N377"/>
  <c r="BE377"/>
  <c r="BI376"/>
  <c r="BH376"/>
  <c r="BG376"/>
  <c r="BF376"/>
  <c r="AA376"/>
  <c r="AA375"/>
  <c r="Y376"/>
  <c r="Y375"/>
  <c r="W376"/>
  <c r="W375"/>
  <c r="BK376"/>
  <c r="BK375"/>
  <c r="N375"/>
  <c r="N376"/>
  <c r="BE376"/>
  <c r="N111"/>
  <c r="BI374"/>
  <c r="BH374"/>
  <c r="BG374"/>
  <c r="BF374"/>
  <c r="AA374"/>
  <c r="Y374"/>
  <c r="W374"/>
  <c r="BK374"/>
  <c r="N374"/>
  <c r="BE374"/>
  <c r="BI373"/>
  <c r="BH373"/>
  <c r="BG373"/>
  <c r="BF373"/>
  <c r="AA373"/>
  <c r="Y373"/>
  <c r="W373"/>
  <c r="BK373"/>
  <c r="N373"/>
  <c r="BE373"/>
  <c r="BI372"/>
  <c r="BH372"/>
  <c r="BG372"/>
  <c r="BF372"/>
  <c r="AA372"/>
  <c r="Y372"/>
  <c r="W372"/>
  <c r="BK372"/>
  <c r="N372"/>
  <c r="BE372"/>
  <c r="BI371"/>
  <c r="BH371"/>
  <c r="BG371"/>
  <c r="BF371"/>
  <c r="AA371"/>
  <c r="Y371"/>
  <c r="W371"/>
  <c r="BK371"/>
  <c r="N371"/>
  <c r="BE371"/>
  <c r="BI370"/>
  <c r="BH370"/>
  <c r="BG370"/>
  <c r="BF370"/>
  <c r="AA370"/>
  <c r="AA369"/>
  <c r="Y370"/>
  <c r="Y369"/>
  <c r="W370"/>
  <c r="W369"/>
  <c r="BK370"/>
  <c r="BK369"/>
  <c r="N369"/>
  <c r="N370"/>
  <c r="BE370"/>
  <c r="N110"/>
  <c r="BI368"/>
  <c r="BH368"/>
  <c r="BG368"/>
  <c r="BF368"/>
  <c r="AA368"/>
  <c r="Y368"/>
  <c r="W368"/>
  <c r="BK368"/>
  <c r="N368"/>
  <c r="BE368"/>
  <c r="BI367"/>
  <c r="BH367"/>
  <c r="BG367"/>
  <c r="BF367"/>
  <c r="AA367"/>
  <c r="Y367"/>
  <c r="W367"/>
  <c r="BK367"/>
  <c r="N367"/>
  <c r="BE367"/>
  <c r="BI366"/>
  <c r="BH366"/>
  <c r="BG366"/>
  <c r="BF366"/>
  <c r="AA366"/>
  <c r="Y366"/>
  <c r="W366"/>
  <c r="BK366"/>
  <c r="N366"/>
  <c r="BE366"/>
  <c r="BI365"/>
  <c r="BH365"/>
  <c r="BG365"/>
  <c r="BF365"/>
  <c r="AA365"/>
  <c r="AA364"/>
  <c r="Y365"/>
  <c r="Y364"/>
  <c r="W365"/>
  <c r="W364"/>
  <c r="BK365"/>
  <c r="BK364"/>
  <c r="N364"/>
  <c r="N365"/>
  <c r="BE365"/>
  <c r="N109"/>
  <c r="BI363"/>
  <c r="BH363"/>
  <c r="BG363"/>
  <c r="BF363"/>
  <c r="AA363"/>
  <c r="Y363"/>
  <c r="W363"/>
  <c r="BK363"/>
  <c r="N363"/>
  <c r="BE363"/>
  <c r="BI362"/>
  <c r="BH362"/>
  <c r="BG362"/>
  <c r="BF362"/>
  <c r="AA362"/>
  <c r="Y362"/>
  <c r="W362"/>
  <c r="BK362"/>
  <c r="N362"/>
  <c r="BE362"/>
  <c r="BI361"/>
  <c r="BH361"/>
  <c r="BG361"/>
  <c r="BF361"/>
  <c r="AA361"/>
  <c r="Y361"/>
  <c r="W361"/>
  <c r="BK361"/>
  <c r="N361"/>
  <c r="BE361"/>
  <c r="BI360"/>
  <c r="BH360"/>
  <c r="BG360"/>
  <c r="BF360"/>
  <c r="AA360"/>
  <c r="AA359"/>
  <c r="Y360"/>
  <c r="Y359"/>
  <c r="W360"/>
  <c r="W359"/>
  <c r="BK360"/>
  <c r="BK359"/>
  <c r="N359"/>
  <c r="N360"/>
  <c r="BE360"/>
  <c r="N108"/>
  <c r="BI358"/>
  <c r="BH358"/>
  <c r="BG358"/>
  <c r="BF358"/>
  <c r="AA358"/>
  <c r="Y358"/>
  <c r="W358"/>
  <c r="BK358"/>
  <c r="N358"/>
  <c r="BE358"/>
  <c r="BI357"/>
  <c r="BH357"/>
  <c r="BG357"/>
  <c r="BF357"/>
  <c r="AA357"/>
  <c r="Y357"/>
  <c r="W357"/>
  <c r="BK357"/>
  <c r="N357"/>
  <c r="BE357"/>
  <c r="BI356"/>
  <c r="BH356"/>
  <c r="BG356"/>
  <c r="BF356"/>
  <c r="AA356"/>
  <c r="Y356"/>
  <c r="W356"/>
  <c r="BK356"/>
  <c r="N356"/>
  <c r="BE356"/>
  <c r="BI355"/>
  <c r="BH355"/>
  <c r="BG355"/>
  <c r="BF355"/>
  <c r="AA355"/>
  <c r="Y355"/>
  <c r="W355"/>
  <c r="BK355"/>
  <c r="N355"/>
  <c r="BE355"/>
  <c r="BI354"/>
  <c r="BH354"/>
  <c r="BG354"/>
  <c r="BF354"/>
  <c r="AA354"/>
  <c r="Y354"/>
  <c r="W354"/>
  <c r="BK354"/>
  <c r="N354"/>
  <c r="BE354"/>
  <c r="BI353"/>
  <c r="BH353"/>
  <c r="BG353"/>
  <c r="BF353"/>
  <c r="AA353"/>
  <c r="Y353"/>
  <c r="W353"/>
  <c r="BK353"/>
  <c r="N353"/>
  <c r="BE353"/>
  <c r="BI352"/>
  <c r="BH352"/>
  <c r="BG352"/>
  <c r="BF352"/>
  <c r="AA352"/>
  <c r="Y352"/>
  <c r="W352"/>
  <c r="BK352"/>
  <c r="N352"/>
  <c r="BE352"/>
  <c r="BI351"/>
  <c r="BH351"/>
  <c r="BG351"/>
  <c r="BF351"/>
  <c r="AA351"/>
  <c r="Y351"/>
  <c r="W351"/>
  <c r="BK351"/>
  <c r="N351"/>
  <c r="BE351"/>
  <c r="BI350"/>
  <c r="BH350"/>
  <c r="BG350"/>
  <c r="BF350"/>
  <c r="AA350"/>
  <c r="Y350"/>
  <c r="W350"/>
  <c r="BK350"/>
  <c r="N350"/>
  <c r="BE350"/>
  <c r="BI349"/>
  <c r="BH349"/>
  <c r="BG349"/>
  <c r="BF349"/>
  <c r="AA349"/>
  <c r="Y349"/>
  <c r="W349"/>
  <c r="BK349"/>
  <c r="N349"/>
  <c r="BE349"/>
  <c r="BI348"/>
  <c r="BH348"/>
  <c r="BG348"/>
  <c r="BF348"/>
  <c r="AA348"/>
  <c r="Y348"/>
  <c r="W348"/>
  <c r="BK348"/>
  <c r="N348"/>
  <c r="BE348"/>
  <c r="BI347"/>
  <c r="BH347"/>
  <c r="BG347"/>
  <c r="BF347"/>
  <c r="AA347"/>
  <c r="AA346"/>
  <c r="Y347"/>
  <c r="Y346"/>
  <c r="W347"/>
  <c r="W346"/>
  <c r="BK347"/>
  <c r="BK346"/>
  <c r="N346"/>
  <c r="N347"/>
  <c r="BE347"/>
  <c r="N107"/>
  <c r="BI345"/>
  <c r="BH345"/>
  <c r="BG345"/>
  <c r="BF345"/>
  <c r="AA345"/>
  <c r="Y345"/>
  <c r="W345"/>
  <c r="BK345"/>
  <c r="N345"/>
  <c r="BE345"/>
  <c r="BI344"/>
  <c r="BH344"/>
  <c r="BG344"/>
  <c r="BF344"/>
  <c r="AA344"/>
  <c r="Y344"/>
  <c r="W344"/>
  <c r="BK344"/>
  <c r="N344"/>
  <c r="BE344"/>
  <c r="BI343"/>
  <c r="BH343"/>
  <c r="BG343"/>
  <c r="BF343"/>
  <c r="AA343"/>
  <c r="Y343"/>
  <c r="W343"/>
  <c r="BK343"/>
  <c r="N343"/>
  <c r="BE343"/>
  <c r="BI342"/>
  <c r="BH342"/>
  <c r="BG342"/>
  <c r="BF342"/>
  <c r="AA342"/>
  <c r="Y342"/>
  <c r="W342"/>
  <c r="BK342"/>
  <c r="N342"/>
  <c r="BE342"/>
  <c r="BI341"/>
  <c r="BH341"/>
  <c r="BG341"/>
  <c r="BF341"/>
  <c r="AA341"/>
  <c r="Y341"/>
  <c r="W341"/>
  <c r="BK341"/>
  <c r="N341"/>
  <c r="BE341"/>
  <c r="BI340"/>
  <c r="BH340"/>
  <c r="BG340"/>
  <c r="BF340"/>
  <c r="AA340"/>
  <c r="Y340"/>
  <c r="W340"/>
  <c r="BK340"/>
  <c r="N340"/>
  <c r="BE340"/>
  <c r="BI339"/>
  <c r="BH339"/>
  <c r="BG339"/>
  <c r="BF339"/>
  <c r="AA339"/>
  <c r="Y339"/>
  <c r="W339"/>
  <c r="BK339"/>
  <c r="N339"/>
  <c r="BE339"/>
  <c r="BI338"/>
  <c r="BH338"/>
  <c r="BG338"/>
  <c r="BF338"/>
  <c r="AA338"/>
  <c r="AA337"/>
  <c r="Y338"/>
  <c r="Y337"/>
  <c r="W338"/>
  <c r="W337"/>
  <c r="BK338"/>
  <c r="BK337"/>
  <c r="N337"/>
  <c r="N338"/>
  <c r="BE338"/>
  <c r="N106"/>
  <c r="BI336"/>
  <c r="BH336"/>
  <c r="BG336"/>
  <c r="BF336"/>
  <c r="AA336"/>
  <c r="Y336"/>
  <c r="W336"/>
  <c r="BK336"/>
  <c r="N336"/>
  <c r="BE336"/>
  <c r="BI335"/>
  <c r="BH335"/>
  <c r="BG335"/>
  <c r="BF335"/>
  <c r="AA335"/>
  <c r="Y335"/>
  <c r="W335"/>
  <c r="BK335"/>
  <c r="N335"/>
  <c r="BE335"/>
  <c r="BI334"/>
  <c r="BH334"/>
  <c r="BG334"/>
  <c r="BF334"/>
  <c r="AA334"/>
  <c r="Y334"/>
  <c r="W334"/>
  <c r="BK334"/>
  <c r="N334"/>
  <c r="BE334"/>
  <c r="BI333"/>
  <c r="BH333"/>
  <c r="BG333"/>
  <c r="BF333"/>
  <c r="AA333"/>
  <c r="Y333"/>
  <c r="W333"/>
  <c r="BK333"/>
  <c r="N333"/>
  <c r="BE333"/>
  <c r="BI332"/>
  <c r="BH332"/>
  <c r="BG332"/>
  <c r="BF332"/>
  <c r="AA332"/>
  <c r="Y332"/>
  <c r="W332"/>
  <c r="BK332"/>
  <c r="N332"/>
  <c r="BE332"/>
  <c r="BI331"/>
  <c r="BH331"/>
  <c r="BG331"/>
  <c r="BF331"/>
  <c r="AA331"/>
  <c r="Y331"/>
  <c r="W331"/>
  <c r="BK331"/>
  <c r="N331"/>
  <c r="BE331"/>
  <c r="BI330"/>
  <c r="BH330"/>
  <c r="BG330"/>
  <c r="BF330"/>
  <c r="AA330"/>
  <c r="Y330"/>
  <c r="W330"/>
  <c r="BK330"/>
  <c r="N330"/>
  <c r="BE330"/>
  <c r="BI329"/>
  <c r="BH329"/>
  <c r="BG329"/>
  <c r="BF329"/>
  <c r="AA329"/>
  <c r="Y329"/>
  <c r="W329"/>
  <c r="BK329"/>
  <c r="N329"/>
  <c r="BE329"/>
  <c r="BI328"/>
  <c r="BH328"/>
  <c r="BG328"/>
  <c r="BF328"/>
  <c r="AA328"/>
  <c r="AA327"/>
  <c r="Y328"/>
  <c r="Y327"/>
  <c r="W328"/>
  <c r="W327"/>
  <c r="BK328"/>
  <c r="BK327"/>
  <c r="N327"/>
  <c r="N328"/>
  <c r="BE328"/>
  <c r="N105"/>
  <c r="BI326"/>
  <c r="BH326"/>
  <c r="BG326"/>
  <c r="BF326"/>
  <c r="AA326"/>
  <c r="Y326"/>
  <c r="W326"/>
  <c r="BK326"/>
  <c r="N326"/>
  <c r="BE326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3"/>
  <c r="BH323"/>
  <c r="BG323"/>
  <c r="BF323"/>
  <c r="AA323"/>
  <c r="Y323"/>
  <c r="W323"/>
  <c r="BK323"/>
  <c r="N323"/>
  <c r="BE323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Y318"/>
  <c r="W318"/>
  <c r="BK318"/>
  <c r="N318"/>
  <c r="BE318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2"/>
  <c r="BH312"/>
  <c r="BG312"/>
  <c r="BF312"/>
  <c r="AA312"/>
  <c r="Y312"/>
  <c r="W312"/>
  <c r="BK312"/>
  <c r="N312"/>
  <c r="BE312"/>
  <c r="BI311"/>
  <c r="BH311"/>
  <c r="BG311"/>
  <c r="BF311"/>
  <c r="AA311"/>
  <c r="Y311"/>
  <c r="W311"/>
  <c r="BK311"/>
  <c r="N311"/>
  <c r="BE311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8"/>
  <c r="BH308"/>
  <c r="BG308"/>
  <c r="BF308"/>
  <c r="AA308"/>
  <c r="Y308"/>
  <c r="W308"/>
  <c r="BK308"/>
  <c r="N308"/>
  <c r="BE308"/>
  <c r="BI307"/>
  <c r="BH307"/>
  <c r="BG307"/>
  <c r="BF307"/>
  <c r="AA307"/>
  <c r="Y307"/>
  <c r="W307"/>
  <c r="BK307"/>
  <c r="N307"/>
  <c r="BE307"/>
  <c r="BI306"/>
  <c r="BH306"/>
  <c r="BG306"/>
  <c r="BF306"/>
  <c r="AA306"/>
  <c r="Y306"/>
  <c r="W306"/>
  <c r="BK306"/>
  <c r="N306"/>
  <c r="BE306"/>
  <c r="BI305"/>
  <c r="BH305"/>
  <c r="BG305"/>
  <c r="BF305"/>
  <c r="AA305"/>
  <c r="Y305"/>
  <c r="W305"/>
  <c r="BK305"/>
  <c r="N305"/>
  <c r="BE305"/>
  <c r="BI304"/>
  <c r="BH304"/>
  <c r="BG304"/>
  <c r="BF304"/>
  <c r="AA304"/>
  <c r="Y304"/>
  <c r="W304"/>
  <c r="BK304"/>
  <c r="N304"/>
  <c r="BE304"/>
  <c r="BI303"/>
  <c r="BH303"/>
  <c r="BG303"/>
  <c r="BF303"/>
  <c r="AA303"/>
  <c r="Y303"/>
  <c r="W303"/>
  <c r="BK303"/>
  <c r="N303"/>
  <c r="BE303"/>
  <c r="BI302"/>
  <c r="BH302"/>
  <c r="BG302"/>
  <c r="BF302"/>
  <c r="AA302"/>
  <c r="AA301"/>
  <c r="Y302"/>
  <c r="Y301"/>
  <c r="W302"/>
  <c r="W301"/>
  <c r="BK302"/>
  <c r="BK301"/>
  <c r="N301"/>
  <c r="N302"/>
  <c r="BE302"/>
  <c r="N104"/>
  <c r="BI300"/>
  <c r="BH300"/>
  <c r="BG300"/>
  <c r="BF300"/>
  <c r="AA300"/>
  <c r="Y300"/>
  <c r="W300"/>
  <c r="BK300"/>
  <c r="N300"/>
  <c r="BE300"/>
  <c r="BI299"/>
  <c r="BH299"/>
  <c r="BG299"/>
  <c r="BF299"/>
  <c r="AA299"/>
  <c r="Y299"/>
  <c r="W299"/>
  <c r="BK299"/>
  <c r="N299"/>
  <c r="BE299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5"/>
  <c r="BH295"/>
  <c r="BG295"/>
  <c r="BF295"/>
  <c r="AA295"/>
  <c r="Y295"/>
  <c r="W295"/>
  <c r="BK295"/>
  <c r="N295"/>
  <c r="BE295"/>
  <c r="BI294"/>
  <c r="BH294"/>
  <c r="BG294"/>
  <c r="BF294"/>
  <c r="AA294"/>
  <c r="Y294"/>
  <c r="W294"/>
  <c r="BK294"/>
  <c r="N294"/>
  <c r="BE294"/>
  <c r="BI293"/>
  <c r="BH293"/>
  <c r="BG293"/>
  <c r="BF293"/>
  <c r="AA293"/>
  <c r="Y293"/>
  <c r="W293"/>
  <c r="BK293"/>
  <c r="N293"/>
  <c r="BE293"/>
  <c r="BI292"/>
  <c r="BH292"/>
  <c r="BG292"/>
  <c r="BF292"/>
  <c r="AA292"/>
  <c r="Y292"/>
  <c r="W292"/>
  <c r="BK292"/>
  <c r="N292"/>
  <c r="BE292"/>
  <c r="BI291"/>
  <c r="BH291"/>
  <c r="BG291"/>
  <c r="BF291"/>
  <c r="AA291"/>
  <c r="Y291"/>
  <c r="W291"/>
  <c r="BK291"/>
  <c r="N291"/>
  <c r="BE291"/>
  <c r="BI290"/>
  <c r="BH290"/>
  <c r="BG290"/>
  <c r="BF290"/>
  <c r="AA290"/>
  <c r="Y290"/>
  <c r="W290"/>
  <c r="BK290"/>
  <c r="N290"/>
  <c r="BE290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6"/>
  <c r="BH286"/>
  <c r="BG286"/>
  <c r="BF286"/>
  <c r="AA286"/>
  <c r="Y286"/>
  <c r="W286"/>
  <c r="BK286"/>
  <c r="N286"/>
  <c r="BE286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AA282"/>
  <c r="Y283"/>
  <c r="Y282"/>
  <c r="W283"/>
  <c r="W282"/>
  <c r="BK283"/>
  <c r="BK282"/>
  <c r="N282"/>
  <c r="N283"/>
  <c r="BE283"/>
  <c r="N103"/>
  <c r="BI281"/>
  <c r="BH281"/>
  <c r="BG281"/>
  <c r="BF281"/>
  <c r="AA281"/>
  <c r="Y281"/>
  <c r="W281"/>
  <c r="BK281"/>
  <c r="N281"/>
  <c r="BE281"/>
  <c r="BI280"/>
  <c r="BH280"/>
  <c r="BG280"/>
  <c r="BF280"/>
  <c r="AA280"/>
  <c r="Y280"/>
  <c r="W280"/>
  <c r="BK280"/>
  <c r="N280"/>
  <c r="BE280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6"/>
  <c r="BH276"/>
  <c r="BG276"/>
  <c r="BF276"/>
  <c r="AA276"/>
  <c r="Y276"/>
  <c r="W276"/>
  <c r="BK276"/>
  <c r="N276"/>
  <c r="BE276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8"/>
  <c r="BH268"/>
  <c r="BG268"/>
  <c r="BF268"/>
  <c r="AA268"/>
  <c r="Y268"/>
  <c r="W268"/>
  <c r="BK268"/>
  <c r="N268"/>
  <c r="BE268"/>
  <c r="BI267"/>
  <c r="BH267"/>
  <c r="BG267"/>
  <c r="BF267"/>
  <c r="AA267"/>
  <c r="Y267"/>
  <c r="W267"/>
  <c r="BK267"/>
  <c r="N267"/>
  <c r="BE267"/>
  <c r="BI266"/>
  <c r="BH266"/>
  <c r="BG266"/>
  <c r="BF266"/>
  <c r="AA266"/>
  <c r="AA265"/>
  <c r="Y266"/>
  <c r="Y265"/>
  <c r="W266"/>
  <c r="W265"/>
  <c r="BK266"/>
  <c r="BK265"/>
  <c r="N265"/>
  <c r="N266"/>
  <c r="BE266"/>
  <c r="N102"/>
  <c r="BI264"/>
  <c r="BH264"/>
  <c r="BG264"/>
  <c r="BF264"/>
  <c r="AA264"/>
  <c r="Y264"/>
  <c r="W264"/>
  <c r="BK264"/>
  <c r="N264"/>
  <c r="BE264"/>
  <c r="BI263"/>
  <c r="BH263"/>
  <c r="BG263"/>
  <c r="BF263"/>
  <c r="AA263"/>
  <c r="Y263"/>
  <c r="W263"/>
  <c r="BK263"/>
  <c r="N263"/>
  <c r="BE263"/>
  <c r="BI262"/>
  <c r="BH262"/>
  <c r="BG262"/>
  <c r="BF262"/>
  <c r="AA262"/>
  <c r="Y262"/>
  <c r="W262"/>
  <c r="BK262"/>
  <c r="N262"/>
  <c r="BE262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8"/>
  <c r="BH258"/>
  <c r="BG258"/>
  <c r="BF258"/>
  <c r="AA258"/>
  <c r="Y258"/>
  <c r="W258"/>
  <c r="BK258"/>
  <c r="N258"/>
  <c r="BE258"/>
  <c r="BI257"/>
  <c r="BH257"/>
  <c r="BG257"/>
  <c r="BF257"/>
  <c r="AA257"/>
  <c r="Y257"/>
  <c r="W257"/>
  <c r="BK257"/>
  <c r="N257"/>
  <c r="BE257"/>
  <c r="BI256"/>
  <c r="BH256"/>
  <c r="BG256"/>
  <c r="BF256"/>
  <c r="AA256"/>
  <c r="AA255"/>
  <c r="Y256"/>
  <c r="Y255"/>
  <c r="W256"/>
  <c r="W255"/>
  <c r="BK256"/>
  <c r="BK255"/>
  <c r="N255"/>
  <c r="N256"/>
  <c r="BE256"/>
  <c r="N101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2"/>
  <c r="BH252"/>
  <c r="BG252"/>
  <c r="BF252"/>
  <c r="AA252"/>
  <c r="Y252"/>
  <c r="W252"/>
  <c r="BK252"/>
  <c r="N252"/>
  <c r="BE252"/>
  <c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9"/>
  <c r="BH249"/>
  <c r="BG249"/>
  <c r="BF249"/>
  <c r="AA249"/>
  <c r="Y249"/>
  <c r="W249"/>
  <c r="BK249"/>
  <c r="N249"/>
  <c r="BE249"/>
  <c r="BI248"/>
  <c r="BH248"/>
  <c r="BG248"/>
  <c r="BF248"/>
  <c r="AA248"/>
  <c r="Y248"/>
  <c r="W248"/>
  <c r="BK248"/>
  <c r="N248"/>
  <c r="BE248"/>
  <c r="BI247"/>
  <c r="BH247"/>
  <c r="BG247"/>
  <c r="BF247"/>
  <c r="AA247"/>
  <c r="AA246"/>
  <c r="Y247"/>
  <c r="Y246"/>
  <c r="W247"/>
  <c r="W246"/>
  <c r="BK247"/>
  <c r="BK246"/>
  <c r="N246"/>
  <c r="N247"/>
  <c r="BE247"/>
  <c r="N100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2"/>
  <c r="BH242"/>
  <c r="BG242"/>
  <c r="BF242"/>
  <c r="AA242"/>
  <c r="Y242"/>
  <c r="W242"/>
  <c r="BK242"/>
  <c r="N242"/>
  <c r="BE242"/>
  <c r="BI241"/>
  <c r="BH241"/>
  <c r="BG241"/>
  <c r="BF241"/>
  <c r="AA241"/>
  <c r="Y241"/>
  <c r="W241"/>
  <c r="BK241"/>
  <c r="N241"/>
  <c r="BE241"/>
  <c r="BI240"/>
  <c r="BH240"/>
  <c r="BG240"/>
  <c r="BF240"/>
  <c r="AA240"/>
  <c r="Y240"/>
  <c r="W240"/>
  <c r="BK240"/>
  <c r="N240"/>
  <c r="BE240"/>
  <c r="BI239"/>
  <c r="BH239"/>
  <c r="BG239"/>
  <c r="BF239"/>
  <c r="AA239"/>
  <c r="Y239"/>
  <c r="W239"/>
  <c r="BK239"/>
  <c r="N239"/>
  <c r="BE239"/>
  <c r="BI238"/>
  <c r="BH238"/>
  <c r="BG238"/>
  <c r="BF238"/>
  <c r="AA238"/>
  <c r="AA237"/>
  <c r="AA236"/>
  <c r="Y238"/>
  <c r="Y237"/>
  <c r="Y236"/>
  <c r="W238"/>
  <c r="W237"/>
  <c r="W236"/>
  <c r="BK238"/>
  <c r="BK237"/>
  <c r="N237"/>
  <c r="BK236"/>
  <c r="N236"/>
  <c r="N238"/>
  <c r="BE238"/>
  <c r="N99"/>
  <c r="N98"/>
  <c r="BI235"/>
  <c r="BH235"/>
  <c r="BG235"/>
  <c r="BF235"/>
  <c r="AA235"/>
  <c r="AA234"/>
  <c r="Y235"/>
  <c r="Y234"/>
  <c r="W235"/>
  <c r="W234"/>
  <c r="BK235"/>
  <c r="BK234"/>
  <c r="N234"/>
  <c r="N235"/>
  <c r="BE235"/>
  <c r="N97"/>
  <c r="BI233"/>
  <c r="BH233"/>
  <c r="BG233"/>
  <c r="BF233"/>
  <c r="AA233"/>
  <c r="Y233"/>
  <c r="W233"/>
  <c r="BK233"/>
  <c r="N233"/>
  <c r="BE233"/>
  <c r="BI232"/>
  <c r="BH232"/>
  <c r="BG232"/>
  <c r="BF232"/>
  <c r="AA232"/>
  <c r="Y232"/>
  <c r="W232"/>
  <c r="BK232"/>
  <c r="N232"/>
  <c r="BE232"/>
  <c r="BI231"/>
  <c r="BH231"/>
  <c r="BG231"/>
  <c r="BF231"/>
  <c r="AA231"/>
  <c r="Y231"/>
  <c r="W231"/>
  <c r="BK231"/>
  <c r="N231"/>
  <c r="BE231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Y226"/>
  <c r="W226"/>
  <c r="BK226"/>
  <c r="N226"/>
  <c r="BE226"/>
  <c r="BI225"/>
  <c r="BH225"/>
  <c r="BG225"/>
  <c r="BF225"/>
  <c r="AA225"/>
  <c r="Y225"/>
  <c r="W225"/>
  <c r="BK225"/>
  <c r="N225"/>
  <c r="BE225"/>
  <c r="BI224"/>
  <c r="BH224"/>
  <c r="BG224"/>
  <c r="BF224"/>
  <c r="AA224"/>
  <c r="Y224"/>
  <c r="W224"/>
  <c r="BK224"/>
  <c r="N224"/>
  <c r="BE224"/>
  <c r="BI223"/>
  <c r="BH223"/>
  <c r="BG223"/>
  <c r="BF223"/>
  <c r="AA223"/>
  <c r="Y223"/>
  <c r="W223"/>
  <c r="BK223"/>
  <c r="N223"/>
  <c r="BE223"/>
  <c r="BI222"/>
  <c r="BH222"/>
  <c r="BG222"/>
  <c r="BF222"/>
  <c r="AA222"/>
  <c r="Y222"/>
  <c r="W222"/>
  <c r="BK222"/>
  <c r="N222"/>
  <c r="BE222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11"/>
  <c r="BH211"/>
  <c r="BG211"/>
  <c r="BF211"/>
  <c r="AA211"/>
  <c r="Y211"/>
  <c r="W211"/>
  <c r="BK211"/>
  <c r="N211"/>
  <c r="BE211"/>
  <c r="BI210"/>
  <c r="BH210"/>
  <c r="BG210"/>
  <c r="BF210"/>
  <c r="AA210"/>
  <c r="Y210"/>
  <c r="W210"/>
  <c r="BK210"/>
  <c r="N210"/>
  <c r="BE210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4"/>
  <c r="BH204"/>
  <c r="BG204"/>
  <c r="BF204"/>
  <c r="AA204"/>
  <c r="Y204"/>
  <c r="W204"/>
  <c r="BK204"/>
  <c r="N204"/>
  <c r="BE204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AA199"/>
  <c r="Y200"/>
  <c r="Y199"/>
  <c r="W200"/>
  <c r="W199"/>
  <c r="BK200"/>
  <c r="BK199"/>
  <c r="N199"/>
  <c r="N200"/>
  <c r="BE200"/>
  <c r="N96"/>
  <c r="BI198"/>
  <c r="BH198"/>
  <c r="BG198"/>
  <c r="BF198"/>
  <c r="AA198"/>
  <c r="Y198"/>
  <c r="W198"/>
  <c r="BK198"/>
  <c r="N198"/>
  <c r="BE198"/>
  <c r="BI197"/>
  <c r="BH197"/>
  <c r="BG197"/>
  <c r="BF197"/>
  <c r="AA197"/>
  <c r="Y197"/>
  <c r="W197"/>
  <c r="BK197"/>
  <c r="N197"/>
  <c r="BE197"/>
  <c r="BI196"/>
  <c r="BH196"/>
  <c r="BG196"/>
  <c r="BF196"/>
  <c r="AA196"/>
  <c r="Y196"/>
  <c r="W196"/>
  <c r="BK196"/>
  <c r="N196"/>
  <c r="BE196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9"/>
  <c r="BH189"/>
  <c r="BG189"/>
  <c r="BF189"/>
  <c r="AA189"/>
  <c r="Y189"/>
  <c r="W189"/>
  <c r="BK189"/>
  <c r="N189"/>
  <c r="BE189"/>
  <c r="BI188"/>
  <c r="BH188"/>
  <c r="BG188"/>
  <c r="BF188"/>
  <c r="AA188"/>
  <c r="AA187"/>
  <c r="Y188"/>
  <c r="Y187"/>
  <c r="W188"/>
  <c r="W187"/>
  <c r="BK188"/>
  <c r="BK187"/>
  <c r="N187"/>
  <c r="N188"/>
  <c r="BE188"/>
  <c r="N95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AA182"/>
  <c r="Y183"/>
  <c r="Y182"/>
  <c r="W183"/>
  <c r="W182"/>
  <c r="BK183"/>
  <c r="BK182"/>
  <c r="N182"/>
  <c r="N183"/>
  <c r="BE183"/>
  <c r="N94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AA175"/>
  <c r="Y176"/>
  <c r="Y175"/>
  <c r="W176"/>
  <c r="W175"/>
  <c r="BK176"/>
  <c r="BK175"/>
  <c r="N175"/>
  <c r="N176"/>
  <c r="BE176"/>
  <c r="N93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AA167"/>
  <c r="Y168"/>
  <c r="Y167"/>
  <c r="W168"/>
  <c r="W167"/>
  <c r="BK168"/>
  <c r="BK167"/>
  <c r="N167"/>
  <c r="N168"/>
  <c r="BE168"/>
  <c r="N92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AA157"/>
  <c r="Y158"/>
  <c r="Y157"/>
  <c r="W158"/>
  <c r="W157"/>
  <c r="BK158"/>
  <c r="BK157"/>
  <c r="N157"/>
  <c r="N158"/>
  <c r="BE158"/>
  <c r="N91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AA141"/>
  <c r="AA140"/>
  <c r="AA139"/>
  <c r="Y142"/>
  <c r="Y141"/>
  <c r="Y140"/>
  <c r="Y139"/>
  <c r="W142"/>
  <c r="W141"/>
  <c r="W140"/>
  <c r="W139"/>
  <c i="1" r="AU88"/>
  <c i="2" r="BK142"/>
  <c r="BK141"/>
  <c r="N141"/>
  <c r="BK140"/>
  <c r="N140"/>
  <c r="BK139"/>
  <c r="N139"/>
  <c r="N88"/>
  <c r="N142"/>
  <c r="BE142"/>
  <c r="N90"/>
  <c r="N89"/>
  <c r="M135"/>
  <c r="F135"/>
  <c r="F133"/>
  <c r="F131"/>
  <c r="BI120"/>
  <c r="BH120"/>
  <c r="BG120"/>
  <c r="BE120"/>
  <c r="N120"/>
  <c r="BF120"/>
  <c r="BI119"/>
  <c r="BH119"/>
  <c r="BG119"/>
  <c r="BE119"/>
  <c r="N119"/>
  <c r="BF119"/>
  <c r="BI118"/>
  <c r="BH118"/>
  <c r="BG118"/>
  <c r="BE118"/>
  <c r="N118"/>
  <c r="BF118"/>
  <c r="BI117"/>
  <c r="BH117"/>
  <c r="BG117"/>
  <c r="BE117"/>
  <c r="N117"/>
  <c r="BF117"/>
  <c r="BI116"/>
  <c r="BH116"/>
  <c r="BG116"/>
  <c r="BE116"/>
  <c r="N116"/>
  <c r="BF116"/>
  <c r="BI115"/>
  <c r="H36"/>
  <c i="1" r="BD88"/>
  <c i="2" r="BH115"/>
  <c r="H35"/>
  <c i="1" r="BC88"/>
  <c i="2" r="BG115"/>
  <c r="H34"/>
  <c i="1" r="BB88"/>
  <c i="2" r="BE115"/>
  <c r="M32"/>
  <c i="1" r="AV88"/>
  <c i="2" r="H32"/>
  <c i="1" r="AZ88"/>
  <c i="2" r="N115"/>
  <c r="N114"/>
  <c r="L122"/>
  <c r="BF115"/>
  <c r="M33"/>
  <c i="1" r="AW88"/>
  <c i="2" r="H33"/>
  <c i="1" r="BA88"/>
  <c i="2" r="M28"/>
  <c i="1" r="AS88"/>
  <c i="2" r="M27"/>
  <c r="M83"/>
  <c r="F83"/>
  <c r="F81"/>
  <c r="F79"/>
  <c r="M30"/>
  <c i="1" r="AG88"/>
  <c i="2" r="L38"/>
  <c r="O21"/>
  <c r="E21"/>
  <c r="M136"/>
  <c r="M84"/>
  <c r="O20"/>
  <c r="O15"/>
  <c r="E15"/>
  <c r="F136"/>
  <c r="F84"/>
  <c r="O14"/>
  <c r="O9"/>
  <c r="M133"/>
  <c r="M81"/>
  <c r="F6"/>
  <c r="F130"/>
  <c r="F78"/>
  <c i="1" r="CK99"/>
  <c r="CJ99"/>
  <c r="CI99"/>
  <c r="CC99"/>
  <c r="CH99"/>
  <c r="CB99"/>
  <c r="CG99"/>
  <c r="CA99"/>
  <c r="CF99"/>
  <c r="BZ99"/>
  <c r="CE99"/>
  <c r="CK98"/>
  <c r="CJ98"/>
  <c r="CI98"/>
  <c r="CC98"/>
  <c r="CH98"/>
  <c r="CB98"/>
  <c r="CG98"/>
  <c r="CA98"/>
  <c r="CF98"/>
  <c r="BZ98"/>
  <c r="CE98"/>
  <c r="CK97"/>
  <c r="CJ97"/>
  <c r="CI97"/>
  <c r="CC97"/>
  <c r="CH97"/>
  <c r="CB97"/>
  <c r="CG97"/>
  <c r="CA97"/>
  <c r="CF97"/>
  <c r="BZ97"/>
  <c r="CE97"/>
  <c r="CK96"/>
  <c r="CJ96"/>
  <c r="CI96"/>
  <c r="CH96"/>
  <c r="CG96"/>
  <c r="CF96"/>
  <c r="BZ96"/>
  <c r="CE96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9"/>
  <c r="CD99"/>
  <c r="AV99"/>
  <c r="BY99"/>
  <c r="AN99"/>
  <c r="AG98"/>
  <c r="CD98"/>
  <c r="AV98"/>
  <c r="BY98"/>
  <c r="AN98"/>
  <c r="AG97"/>
  <c r="CD97"/>
  <c r="AV97"/>
  <c r="BY97"/>
  <c r="AN97"/>
  <c r="AG96"/>
  <c r="AG95"/>
  <c r="AK27"/>
  <c r="AG101"/>
  <c r="CD96"/>
  <c r="W31"/>
  <c r="AV96"/>
  <c r="BY96"/>
  <c r="AK31"/>
  <c r="AN96"/>
  <c r="AN95"/>
  <c r="AT93"/>
  <c r="AN93"/>
  <c r="AT92"/>
  <c r="AN92"/>
  <c r="AT91"/>
  <c r="AN91"/>
  <c r="AT90"/>
  <c r="AN90"/>
  <c r="AT89"/>
  <c r="AN89"/>
  <c r="AT88"/>
  <c r="AN88"/>
  <c r="AN87"/>
  <c r="AN101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<sst xmlns="http://schemas.openxmlformats.org/spreadsheetml/2006/main">
  <si>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</si>
  <si>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</si>
  <si>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</si>
  <si>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</si>
  <si>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</si>
  <si>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</si>
  <si>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</si>
  <si>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</si>
  <si>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</si>
  <si>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</si>
  <si>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</si>
  <si>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</si>
  <si>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</si>
  <si>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</si>
  <si>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</si>
  <si>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</si>
  <si>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</si>
  <si>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KALM014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</si>
  <si>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</si>
  <si>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</si>
  <si>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Zřízení intermediální péče na kardiochirurgickém oddělení, Krajská zdravotní a.s. - Masarykova nemocnice Ústí n.L.</t>
  </si>
  <si>
    <t>JKSO:</t>
  </si>
  <si>
    <t/>
  </si>
  <si>
    <t>CC-CZ:</t>
  </si>
  <si>
    <t>Místo:</t>
  </si>
  <si>
    <t>Ústí nad Labem</t>
  </si>
  <si>
    <t>Datum:</t>
  </si>
  <si>
    <t>6. 12. 2018</t>
  </si>
  <si>
    <t>Objednatel:</t>
  </si>
  <si>
    <t>IČ:</t>
  </si>
  <si>
    <t>Krajská zdravotní a.s., Masarykova nemocnice UL</t>
  </si>
  <si>
    <t>DIČ:</t>
  </si>
  <si>
    <t>Zhotovitel:</t>
  </si>
  <si>
    <t>Vyplň údaj</t>
  </si>
  <si>
    <t>Projektant:</t>
  </si>
  <si>
    <t>ARCHATELIÉR 2000 a.s., Ústí n.L.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</si>
  <si>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</si>
  <si>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</si>
  <si>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</si>
  <si>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</si>
  <si>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Cenové soustavy ÚRS, které nejsou uvedeny v soupisu prací (tzv.úvodní části katalogů), jsou neomezeně dálkově k dispozici na www.cs-urs.cz. Položky, které nemají ve sloupci "Cenová soustava" uveden žádný údaj, nepochází z Cenové soustavy ÚRS.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</si>
  <si>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</si>
  <si>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</si>
  <si>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</si>
  <si>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</si>
  <si>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</si>
  <si>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</si>
  <si>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</si>
  <si>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</si>
  <si>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</si>
  <si>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</si>
  <si>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</si>
  <si>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</si>
  <si>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</si>
  <si>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</si>
  <si>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</si>
  <si>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</si>
  <si>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</si>
  <si>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</si>
  <si>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</si>
  <si>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</si>
  <si>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</si>
  <si>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</si>
  <si>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</si>
  <si>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</si>
  <si>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</si>
  <si>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</si>
  <si>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</si>
  <si>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</si>
  <si>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</si>
  <si>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</si>
  <si>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</si>
  <si>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</si>
  <si>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</si>
  <si>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</si>
  <si>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</si>
  <si>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</si>
  <si>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</si>
  <si>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</si>
  <si>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</si>
  <si>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</si>
  <si>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</si>
  <si>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</si>
  <si>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{35fa0f21-f6a9-4312-80db-f9d5eac9daf4}</t>
  </si>
  <si>
    <t>{00000000-0000-0000-0000-000000000000}</t>
  </si>
  <si>
    <t>/</t>
  </si>
  <si>
    <t>01</t>
  </si>
  <si>
    <t>Stavební část</t>
  </si>
  <si>
    <t>1</t>
  </si>
  <si>
    <t>{c3b97d32-1b11-4754-9abb-d89dd96b8a84}</t>
  </si>
  <si>
    <t>02</t>
  </si>
  <si>
    <t>ZTI</t>
  </si>
  <si>
    <t>{fe73f32b-5557-414e-8877-0408161bef8d}</t>
  </si>
  <si>
    <t>03</t>
  </si>
  <si>
    <t>Vzduchotechnika</t>
  </si>
  <si>
    <t>{8f565000-a3e0-4ed2-8398-24f8745a1e4b}</t>
  </si>
  <si>
    <t>04</t>
  </si>
  <si>
    <t>Elektroinstalace</t>
  </si>
  <si>
    <t>{d3285915-fa2f-4500-b043-22fec33c4086}</t>
  </si>
  <si>
    <t>05</t>
  </si>
  <si>
    <t>Rozvody medicínských plynů</t>
  </si>
  <si>
    <t>{14651e7d-b227-4eb4-aae6-542223bc599f}</t>
  </si>
  <si>
    <t>VON</t>
  </si>
  <si>
    <t>Vedlejší a ostatní náklady</t>
  </si>
  <si>
    <t>{1d797dc7-d7b9-4e33-9931-970041f06403}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</si>
  <si>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</si>
  <si>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</si>
  <si>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</si>
  <si>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</si>
  <si>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</si>
  <si>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</si>
  <si>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</si>
  <si>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</si>
  <si>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</si>
  <si>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</si>
  <si>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</si>
  <si>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</si>
  <si>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</si>
  <si>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</si>
  <si>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</si>
  <si>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</si>
  <si>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</si>
  <si>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</si>
  <si>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</si>
  <si>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</si>
  <si>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</si>
  <si>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</si>
  <si>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</si>
  <si>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</si>
  <si>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</si>
  <si>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</si>
  <si>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</si>
  <si>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</si>
  <si>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</si>
  <si>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</si>
  <si>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</si>
  <si>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</si>
  <si>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</si>
  <si>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</si>
  <si>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</si>
  <si>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</si>
  <si>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</si>
  <si>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</si>
  <si>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</si>
  <si>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</si>
  <si>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</si>
  <si>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</si>
  <si>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</si>
  <si>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</si>
  <si>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</si>
  <si>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</si>
  <si>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790 - Demontáže PSV</t>
  </si>
  <si>
    <t xml:space="preserve">VP -   Vícepráce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</si>
  <si>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</si>
  <si>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</si>
  <si>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</si>
  <si>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</si>
  <si>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</si>
  <si>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</si>
  <si>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</si>
  <si>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</si>
  <si>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</si>
  <si>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</si>
  <si>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</si>
  <si>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</si>
  <si>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</si>
  <si>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</si>
  <si>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</si>
  <si>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</si>
  <si>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</si>
  <si>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</si>
  <si>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</si>
  <si>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</si>
  <si>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</si>
  <si>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</si>
  <si>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</si>
  <si>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</si>
  <si>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</si>
  <si>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317941121</t>
  </si>
  <si>
    <t>Osazování ocelových válcovaných nosníků na zdivu I, IE, U, UE nebo L do č 12</t>
  </si>
  <si>
    <t>t</t>
  </si>
  <si>
    <t>4</t>
  </si>
  <si>
    <t>1597141887</t>
  </si>
  <si>
    <t>M</t>
  </si>
  <si>
    <t>130107120</t>
  </si>
  <si>
    <t>ocel profilová IPN 100 jakost 11 375</t>
  </si>
  <si>
    <t>8</t>
  </si>
  <si>
    <t>-1906275682</t>
  </si>
  <si>
    <t>3</t>
  </si>
  <si>
    <t>346244381</t>
  </si>
  <si>
    <t>Plentování jednostranné v do 200 mm válcovaných nosníků cihlami</t>
  </si>
  <si>
    <t>m2</t>
  </si>
  <si>
    <t>-1514598249</t>
  </si>
  <si>
    <t>317941125</t>
  </si>
  <si>
    <t>Osazování ocelových válcovaných nosníků na zdivu I, IE, U, UE nebo L č 24 a vyšší</t>
  </si>
  <si>
    <t>1936411712</t>
  </si>
  <si>
    <t>5</t>
  </si>
  <si>
    <t>13010984</t>
  </si>
  <si>
    <t>ocel profilová HE-B 240 jakost 11 375</t>
  </si>
  <si>
    <t>-555618809</t>
  </si>
  <si>
    <t>6</t>
  </si>
  <si>
    <t>317234410</t>
  </si>
  <si>
    <t>Vyzdívka mezi nosníky z cihel pálených na MC</t>
  </si>
  <si>
    <t>m3</t>
  </si>
  <si>
    <t>206649157</t>
  </si>
  <si>
    <t>7</t>
  </si>
  <si>
    <t>311272031</t>
  </si>
  <si>
    <t>Zdivo z pórobetonových tvárnic hladkých přes P2 do P4 přes 450 do 600 kg/m3 na tenkovrstvou maltu tl 200 mm</t>
  </si>
  <si>
    <t>2083714921</t>
  </si>
  <si>
    <t>342272323</t>
  </si>
  <si>
    <t>Příčka z pórobetonových hladkých tvárnic na tenkovrstvou maltu tl 100 mm</t>
  </si>
  <si>
    <t>624495467</t>
  </si>
  <si>
    <t>9</t>
  </si>
  <si>
    <t>342272523</t>
  </si>
  <si>
    <t>Příčka z pórobetonových hladkých tvárnic na tenkovrstvou maltu tl 150 mm</t>
  </si>
  <si>
    <t>34529247</t>
  </si>
  <si>
    <t>10</t>
  </si>
  <si>
    <t>340271041</t>
  </si>
  <si>
    <t xml:space="preserve">Zazdívka otvorů v příčkách nebo stěnách plochy do 1 m2  tvárnicemi pórobetonovými tl 150 mm</t>
  </si>
  <si>
    <t>-52096420</t>
  </si>
  <si>
    <t>11</t>
  </si>
  <si>
    <t>340271025</t>
  </si>
  <si>
    <t xml:space="preserve">Zazdívka otvorů v příčkách nebo stěnách plochy do 4 m2  tvárnicemi pórobetonovými tl 100 mm</t>
  </si>
  <si>
    <t>-52242269</t>
  </si>
  <si>
    <t>12</t>
  </si>
  <si>
    <t>340271045</t>
  </si>
  <si>
    <t xml:space="preserve">Zazdívka otvorů v příčkách nebo stěnách plochy do 4 m2  tvárnicemi pórobetonovými tl 150 mm</t>
  </si>
  <si>
    <t>1616569552</t>
  </si>
  <si>
    <t>13</t>
  </si>
  <si>
    <t>342291131.01</t>
  </si>
  <si>
    <t>Ukotvení příček ke stávajícím konstrukcím pomocí kotevních úhelníků přihmoždinkovaných (dodávka+montáž)</t>
  </si>
  <si>
    <t>m</t>
  </si>
  <si>
    <t>-1531615379</t>
  </si>
  <si>
    <t>14</t>
  </si>
  <si>
    <t>953321112</t>
  </si>
  <si>
    <t>Vložky do svislých dilatačních spár z minerální plsti tl 40 mm</t>
  </si>
  <si>
    <t>851624887</t>
  </si>
  <si>
    <t>624635301</t>
  </si>
  <si>
    <t>Tmelení akrylátovým tmelem spáry průřezu do 200mm2</t>
  </si>
  <si>
    <t>1755272845</t>
  </si>
  <si>
    <t>16</t>
  </si>
  <si>
    <t>612135011</t>
  </si>
  <si>
    <t>Vyrovnání podkladu vnitřních stěn tmelem tl do 2 mm</t>
  </si>
  <si>
    <t>755039010</t>
  </si>
  <si>
    <t>17</t>
  </si>
  <si>
    <t>612135095</t>
  </si>
  <si>
    <t>Příplatek k vyrovnání vnitřních stěn tmelem za každý dalších 1 mm tl</t>
  </si>
  <si>
    <t>-247981281</t>
  </si>
  <si>
    <t>18</t>
  </si>
  <si>
    <t>612142001</t>
  </si>
  <si>
    <t>Potažení vnitřních stěn sklovláknitým pletivem vtlačeným do tenkovrstvé hmoty</t>
  </si>
  <si>
    <t>1374619118</t>
  </si>
  <si>
    <t>19</t>
  </si>
  <si>
    <t>612322141</t>
  </si>
  <si>
    <t>Vápenocementová lehčená omítka štuková dvouvrstvá vnitřních stěn nanášená ručně</t>
  </si>
  <si>
    <t>506808122</t>
  </si>
  <si>
    <t>20</t>
  </si>
  <si>
    <t>612131111</t>
  </si>
  <si>
    <t>Polymercementový spojovací můstek vnitřních stěn nanášený ručně</t>
  </si>
  <si>
    <t>210991012</t>
  </si>
  <si>
    <t>612325411</t>
  </si>
  <si>
    <t>Oprava vnitřní vápenocementové hladké omítky stěn v rozsahu plochy do 10%</t>
  </si>
  <si>
    <t>-1690510056</t>
  </si>
  <si>
    <t>22</t>
  </si>
  <si>
    <t>612311131</t>
  </si>
  <si>
    <t>Potažení vnitřních stěn vápenným štukem tloušťky do 3 mm</t>
  </si>
  <si>
    <t>-602187871</t>
  </si>
  <si>
    <t>23</t>
  </si>
  <si>
    <t>611325411</t>
  </si>
  <si>
    <t>Oprava vnitřní vápenocementové hladké omítky stropů v rozsahu plochy do 10%</t>
  </si>
  <si>
    <t>-1338715358</t>
  </si>
  <si>
    <t>24</t>
  </si>
  <si>
    <t>611311131</t>
  </si>
  <si>
    <t>Potažení vnitřních rovných stropů vápenným štukem tloušťky do 3 mm</t>
  </si>
  <si>
    <t>1869004275</t>
  </si>
  <si>
    <t>25</t>
  </si>
  <si>
    <t>631311116.01</t>
  </si>
  <si>
    <t>Spádová vrstva z flexbetonu tl.6-8,5cm (dodávka+montáž)</t>
  </si>
  <si>
    <t>861139333</t>
  </si>
  <si>
    <t>26</t>
  </si>
  <si>
    <t>631311124</t>
  </si>
  <si>
    <t>Mazanina tl do 120 mm z betonu prostého bez zvýšených nároků na prostředí tř. C 16/20</t>
  </si>
  <si>
    <t>781000285</t>
  </si>
  <si>
    <t>27</t>
  </si>
  <si>
    <t>631319012</t>
  </si>
  <si>
    <t>Příplatek k mazanině tl do 120 mm za přehlazení povrchu</t>
  </si>
  <si>
    <t>590358649</t>
  </si>
  <si>
    <t>28</t>
  </si>
  <si>
    <t>631311134</t>
  </si>
  <si>
    <t>Mazanina tl do 240 mm z betonu prostého bez zvýšených nároků na prostředí tř. C 16/20</t>
  </si>
  <si>
    <t>-279536890</t>
  </si>
  <si>
    <t>29</t>
  </si>
  <si>
    <t>631319013</t>
  </si>
  <si>
    <t>Příplatek k mazanině tl do 240 mm za přehlazení povrchu</t>
  </si>
  <si>
    <t>541823905</t>
  </si>
  <si>
    <t>30</t>
  </si>
  <si>
    <t>632451490</t>
  </si>
  <si>
    <t>Vyspravení podlah - trhliny, kaverny (dodávka+montáž)</t>
  </si>
  <si>
    <t>-1256603602</t>
  </si>
  <si>
    <t>31</t>
  </si>
  <si>
    <t>632451520</t>
  </si>
  <si>
    <t>Hloubková penetrace podlah (dodávka+montáž)</t>
  </si>
  <si>
    <t>-1431593533</t>
  </si>
  <si>
    <t>32</t>
  </si>
  <si>
    <t>642944221</t>
  </si>
  <si>
    <t>Osazování ocelových zárubní dodatečné pl přes 2,5 m2</t>
  </si>
  <si>
    <t>kus</t>
  </si>
  <si>
    <t>1071912275</t>
  </si>
  <si>
    <t>33</t>
  </si>
  <si>
    <t>55331361</t>
  </si>
  <si>
    <t>zárubeň ocelová pro porobeton 115 700 L/P</t>
  </si>
  <si>
    <t>-113454977</t>
  </si>
  <si>
    <t>34</t>
  </si>
  <si>
    <t>55331365</t>
  </si>
  <si>
    <t>zárubeň ocelová pro porobeton 115 900 L/P</t>
  </si>
  <si>
    <t>1982843070</t>
  </si>
  <si>
    <t>35</t>
  </si>
  <si>
    <t>642942611</t>
  </si>
  <si>
    <t>Osazování zárubní nebo rámů dveřních kovových do 2,5 m2 na montážní pěnu</t>
  </si>
  <si>
    <t>494487471</t>
  </si>
  <si>
    <t>36</t>
  </si>
  <si>
    <t>553313901</t>
  </si>
  <si>
    <t>zárubeň ocelová pro porobeton 150 1300 L/P</t>
  </si>
  <si>
    <t>1429515275</t>
  </si>
  <si>
    <t>37</t>
  </si>
  <si>
    <t>64-01</t>
  </si>
  <si>
    <t>Náhrada zasklení oken deskami plnými (Al + minerální vlna + Al) (demontáž+dodávka+montáž)</t>
  </si>
  <si>
    <t>-1573051697</t>
  </si>
  <si>
    <t>38</t>
  </si>
  <si>
    <t>949101111</t>
  </si>
  <si>
    <t>Lešení pomocné pro objekty pozemních staveb s lešeňovou podlahou v do 1,9 m zatížení do 150 kg/m2</t>
  </si>
  <si>
    <t>1938587554</t>
  </si>
  <si>
    <t>39</t>
  </si>
  <si>
    <t>941111111</t>
  </si>
  <si>
    <t>Montáž lešení řadového trubkového lehkého s podlahami zatížení do 200 kg/m2 š do 0,9 m v do 10 m</t>
  </si>
  <si>
    <t>-1209296720</t>
  </si>
  <si>
    <t>40</t>
  </si>
  <si>
    <t>941111211</t>
  </si>
  <si>
    <t>Příplatek k lešení řadovému trubkovému lehkému s podlahami š 0,9 m v 10 m za první a ZKD den použití</t>
  </si>
  <si>
    <t>1911309619</t>
  </si>
  <si>
    <t>41</t>
  </si>
  <si>
    <t>941111811</t>
  </si>
  <si>
    <t>Demontáž lešení řadového trubkového lehkého s podlahami zatížení do 200 kg/m2 š do 0,9 m v do 10 m</t>
  </si>
  <si>
    <t>-933200651</t>
  </si>
  <si>
    <t>42</t>
  </si>
  <si>
    <t>953945113</t>
  </si>
  <si>
    <t>Kotvy mechanické M 8 dl 115 mm pro střední zatížení do betonu, ŽB nebo kamene s vyvrtáním otvoru</t>
  </si>
  <si>
    <t>252350686</t>
  </si>
  <si>
    <t>43</t>
  </si>
  <si>
    <t>953961215</t>
  </si>
  <si>
    <t>Kotvy chemickou patronou M 20 hl 170 mm do betonu, ŽB nebo kamene s vyvrtáním otvoru</t>
  </si>
  <si>
    <t>-1064419936</t>
  </si>
  <si>
    <t>44</t>
  </si>
  <si>
    <t>953965142</t>
  </si>
  <si>
    <t>Kotevní šroub pro chemické kotvy M 20 dl 260 mm</t>
  </si>
  <si>
    <t>236731702</t>
  </si>
  <si>
    <t>45</t>
  </si>
  <si>
    <t>952901111</t>
  </si>
  <si>
    <t>Vyčištění budov bytové a občanské výstavby při výšce podlaží do 4 m</t>
  </si>
  <si>
    <t>-347893346</t>
  </si>
  <si>
    <t>46</t>
  </si>
  <si>
    <t>619991011</t>
  </si>
  <si>
    <t>Obalení konstrukcí a prvků fólií přilepenou lepící páskou</t>
  </si>
  <si>
    <t>-1461737582</t>
  </si>
  <si>
    <t>47</t>
  </si>
  <si>
    <t>952901411</t>
  </si>
  <si>
    <t>Vyčištění ostatních objektů při jakékoliv výšce podlaží</t>
  </si>
  <si>
    <t>1657119993</t>
  </si>
  <si>
    <t>48</t>
  </si>
  <si>
    <t>985341101</t>
  </si>
  <si>
    <t>Uhlíkové lamely pro zesílení ŽB kcí tl do 1,2 mm modul pružnosti do 170 kN/mm2 š 50 mm</t>
  </si>
  <si>
    <t>-911118150</t>
  </si>
  <si>
    <t>49</t>
  </si>
  <si>
    <t>938532190</t>
  </si>
  <si>
    <t>Broušení betonového povrchu do 2 mm - pro uhlíkové lamely</t>
  </si>
  <si>
    <t>455517919</t>
  </si>
  <si>
    <t>50</t>
  </si>
  <si>
    <t>95-zaves</t>
  </si>
  <si>
    <t>Závěsy mezi lůžky vč.nosného lanka (dodávka+montáž)</t>
  </si>
  <si>
    <t>-1969075230</t>
  </si>
  <si>
    <t>51</t>
  </si>
  <si>
    <t>95-zaves-kot</t>
  </si>
  <si>
    <t>Kotvení závěsů mezi lůžky do stropní konstrukce - nerez trubka 40/4mm + kotevní šrouby (dodávka+motnáž)</t>
  </si>
  <si>
    <t>ks</t>
  </si>
  <si>
    <t>881872844</t>
  </si>
  <si>
    <t>52</t>
  </si>
  <si>
    <t>95-has</t>
  </si>
  <si>
    <t>Přenosný hasící přístroj (dodávka+montáž)</t>
  </si>
  <si>
    <t>731898004</t>
  </si>
  <si>
    <t>53</t>
  </si>
  <si>
    <t>977211111</t>
  </si>
  <si>
    <t>Řezání stěnovou pilou ŽB kcí s výztuží průměru do 16 mm hl do 200 mm</t>
  </si>
  <si>
    <t>-1923530506</t>
  </si>
  <si>
    <t>54</t>
  </si>
  <si>
    <t>962052210</t>
  </si>
  <si>
    <t>Bourání zdiva nadzákladového ze ŽB do 1 m3</t>
  </si>
  <si>
    <t>236862197</t>
  </si>
  <si>
    <t>55</t>
  </si>
  <si>
    <t>977151113</t>
  </si>
  <si>
    <t>Jádrové vrty diamantovými korunkami do D 50 mm do stavebních materiálů</t>
  </si>
  <si>
    <t>1950547229</t>
  </si>
  <si>
    <t>56</t>
  </si>
  <si>
    <t>962031136</t>
  </si>
  <si>
    <t>Bourání příček z tvárnic nebo příčkovek tl do 150 mm</t>
  </si>
  <si>
    <t>-1600194363</t>
  </si>
  <si>
    <t>57</t>
  </si>
  <si>
    <t>968072455</t>
  </si>
  <si>
    <t>Vybourání kovových dveřních zárubní pl do 2 m2</t>
  </si>
  <si>
    <t>409318586</t>
  </si>
  <si>
    <t>58</t>
  </si>
  <si>
    <t>968072456</t>
  </si>
  <si>
    <t>Vybourání kovových dveřních zárubní pl přes 2 m2</t>
  </si>
  <si>
    <t>-1125409239</t>
  </si>
  <si>
    <t>59</t>
  </si>
  <si>
    <t>967031132</t>
  </si>
  <si>
    <t>Přisekání rovných ostění v cihelném zdivu na MV nebo MVC</t>
  </si>
  <si>
    <t>-1828545249</t>
  </si>
  <si>
    <t>60</t>
  </si>
  <si>
    <t>971033621</t>
  </si>
  <si>
    <t>Vybourání otvorů ve zdivu cihelném pl do 4 m2 na MVC nebo MV tl do 100 mm</t>
  </si>
  <si>
    <t>135511734</t>
  </si>
  <si>
    <t>61</t>
  </si>
  <si>
    <t>971033431</t>
  </si>
  <si>
    <t>Vybourání otvorů ve zdivu cihelném pl do 0,25 m2 na MVC nebo MV tl do 150 mm</t>
  </si>
  <si>
    <t>1506450630</t>
  </si>
  <si>
    <t>62</t>
  </si>
  <si>
    <t>971033531</t>
  </si>
  <si>
    <t>Vybourání otvorů ve zdivu cihelném pl do 1 m2 na MVC nebo MV tl do 150 mm</t>
  </si>
  <si>
    <t>-1581422158</t>
  </si>
  <si>
    <t>63</t>
  </si>
  <si>
    <t>971033631</t>
  </si>
  <si>
    <t>Vybourání otvorů ve zdivu cihelném pl do 4 m2 na MVC nebo MV tl do 150 mm</t>
  </si>
  <si>
    <t>-1209883383</t>
  </si>
  <si>
    <t>64</t>
  </si>
  <si>
    <t>971052331</t>
  </si>
  <si>
    <t>Vybourání nebo prorážení otvorů v ŽB příčkách a zdech pl do 0,09 m2 tl do 150 mm</t>
  </si>
  <si>
    <t>-913362750</t>
  </si>
  <si>
    <t>65</t>
  </si>
  <si>
    <t>971052341</t>
  </si>
  <si>
    <t>Vybourání nebo prorážení otvorů v ŽB příčkách a zdech pl do 0,09 m2 tl do 300 mm</t>
  </si>
  <si>
    <t>-2000660611</t>
  </si>
  <si>
    <t>66</t>
  </si>
  <si>
    <t>971052531</t>
  </si>
  <si>
    <t>Vybourání nebo prorážení otvorů v ŽB příčkách a zdech pl do 1 m2 tl do 150 mm</t>
  </si>
  <si>
    <t>-1202751161</t>
  </si>
  <si>
    <t>67</t>
  </si>
  <si>
    <t>978013121</t>
  </si>
  <si>
    <t>Otlučení (osekání) vnitřní vápenné nebo vápenocementové omítky stěn v rozsahu do 10 %</t>
  </si>
  <si>
    <t>-1052729074</t>
  </si>
  <si>
    <t>68</t>
  </si>
  <si>
    <t>978011121</t>
  </si>
  <si>
    <t>Otlučení (osekání) vnitřní vápenné nebo vápenocementové omítky stropů v rozsahu do 10 %</t>
  </si>
  <si>
    <t>-2131091285</t>
  </si>
  <si>
    <t>69</t>
  </si>
  <si>
    <t>974031664</t>
  </si>
  <si>
    <t>Vysekání rýh ve zdivu cihelném pro vtahování nosníků hl do 150 mm v do 150 mm</t>
  </si>
  <si>
    <t>-1132045164</t>
  </si>
  <si>
    <t>70</t>
  </si>
  <si>
    <t>965042141</t>
  </si>
  <si>
    <t>Bourání podkladů pod dlažby nebo mazanin betonových nebo z litého asfaltu tl do 100 mm pl přes 4 m2</t>
  </si>
  <si>
    <t>127547970</t>
  </si>
  <si>
    <t>71</t>
  </si>
  <si>
    <t>974042553</t>
  </si>
  <si>
    <t>Vysekání rýh v dlažbě betonové nebo jiné monolitické hl do 100 mm š do 100 mm</t>
  </si>
  <si>
    <t>1653694228</t>
  </si>
  <si>
    <t>72</t>
  </si>
  <si>
    <t>974042555</t>
  </si>
  <si>
    <t>Vysekání rýh v dlažbě betonové nebo jiné monolitické hl do 100 mm š do 200 mm</t>
  </si>
  <si>
    <t>-69288517</t>
  </si>
  <si>
    <t>73</t>
  </si>
  <si>
    <t>977311112</t>
  </si>
  <si>
    <t>Řezání stávajících betonových mazanin nevyztužených hl do 100 mm</t>
  </si>
  <si>
    <t>-2059898204</t>
  </si>
  <si>
    <t>74</t>
  </si>
  <si>
    <t>977311113</t>
  </si>
  <si>
    <t>Řezání stávajících betonových mazanin nevyztužených hl do 150 mm</t>
  </si>
  <si>
    <t>1377518158</t>
  </si>
  <si>
    <t>75</t>
  </si>
  <si>
    <t>965046111</t>
  </si>
  <si>
    <t>Broušení stávajících betonových podlah úběr do 3 mm</t>
  </si>
  <si>
    <t>-107909783</t>
  </si>
  <si>
    <t>76</t>
  </si>
  <si>
    <t>965046119</t>
  </si>
  <si>
    <t>Příplatek k broušení stávajících betonových podlah za každý další 1 mm úběru</t>
  </si>
  <si>
    <t>-1543530761</t>
  </si>
  <si>
    <t>77</t>
  </si>
  <si>
    <t>965081213</t>
  </si>
  <si>
    <t>Bourání podlah z dlaždic keramických nebo xylolitových tl do 10 mm plochy přes 1 m2</t>
  </si>
  <si>
    <t>1085283041</t>
  </si>
  <si>
    <t>78</t>
  </si>
  <si>
    <t>952902611</t>
  </si>
  <si>
    <t>Čištění budov vysátí prachu z ostatních ploch</t>
  </si>
  <si>
    <t>-1643150796</t>
  </si>
  <si>
    <t>79</t>
  </si>
  <si>
    <t>978059541</t>
  </si>
  <si>
    <t>Odsekání a odebrání obkladů stěn z vnitřních obkládaček plochy přes 1 m2</t>
  </si>
  <si>
    <t>-457664851</t>
  </si>
  <si>
    <t>80</t>
  </si>
  <si>
    <t>975032241</t>
  </si>
  <si>
    <t>Podchycení příček tl do 150 mm dřevěnou výztuhou v do 3 m dl podchycení do 3 m</t>
  </si>
  <si>
    <t>1545176910</t>
  </si>
  <si>
    <t>81</t>
  </si>
  <si>
    <t>997013211</t>
  </si>
  <si>
    <t>Vnitrostaveništní doprava suti a vybouraných hmot pro budovy v do 6 m ručně</t>
  </si>
  <si>
    <t>-821507966</t>
  </si>
  <si>
    <t>82</t>
  </si>
  <si>
    <t>997013511</t>
  </si>
  <si>
    <t>Odvoz suti a vybouraných hmot z meziskládky na skládku do 1 km s naložením a se složením</t>
  </si>
  <si>
    <t>1635247928</t>
  </si>
  <si>
    <t>83</t>
  </si>
  <si>
    <t>997013509</t>
  </si>
  <si>
    <t>Příplatek k odvozu suti a vybouraných hmot na skládku ZKD 1 km přes 1 km</t>
  </si>
  <si>
    <t>-2072714052</t>
  </si>
  <si>
    <t>84</t>
  </si>
  <si>
    <t>997013831</t>
  </si>
  <si>
    <t>Poplatek za uložení stavebního směsného odpadu na skládce (skládkovné)</t>
  </si>
  <si>
    <t>383737672</t>
  </si>
  <si>
    <t>85</t>
  </si>
  <si>
    <t>997013813</t>
  </si>
  <si>
    <t>Poplatek za uložení stavebního odpadu z plastických hmot na skládce (skládkovné)</t>
  </si>
  <si>
    <t>-1829209955</t>
  </si>
  <si>
    <t>86</t>
  </si>
  <si>
    <t>997013814</t>
  </si>
  <si>
    <t>Poplatek za uložení na skládce (skládkovné) stavebního odpadu izolací kód odpadu 170 604</t>
  </si>
  <si>
    <t>411355884</t>
  </si>
  <si>
    <t>87</t>
  </si>
  <si>
    <t>998018001</t>
  </si>
  <si>
    <t>Přesun hmot ruční pro budovy v do 6 m</t>
  </si>
  <si>
    <t>-2021260186</t>
  </si>
  <si>
    <t>88</t>
  </si>
  <si>
    <t>711411001</t>
  </si>
  <si>
    <t>Provedení izolace proti tlakové vodě vodorovné za studena nátěrem penetračním</t>
  </si>
  <si>
    <t>1868698826</t>
  </si>
  <si>
    <t>89</t>
  </si>
  <si>
    <t>111631500</t>
  </si>
  <si>
    <t>lak asfaltový penetrační</t>
  </si>
  <si>
    <t>-529551455</t>
  </si>
  <si>
    <t>90</t>
  </si>
  <si>
    <t>711441559</t>
  </si>
  <si>
    <t>Provedení izolace proti tlakové vodě vodorovné přitavením pásu NAIP</t>
  </si>
  <si>
    <t>-599089951</t>
  </si>
  <si>
    <t>91</t>
  </si>
  <si>
    <t>6283315</t>
  </si>
  <si>
    <t>asf.modifikovaný pás</t>
  </si>
  <si>
    <t>2004735623</t>
  </si>
  <si>
    <t>92</t>
  </si>
  <si>
    <t>711493111.01</t>
  </si>
  <si>
    <t>Hydroizolační stěrka vodorovná dvouvrstvá (jedna vrstva 0,75kg/m2), vč.penetrace, vč.bandáže rohů, koutů a odvodň.prvků, vč.dilatační pásky (dodávka+montáž)</t>
  </si>
  <si>
    <t>999613235</t>
  </si>
  <si>
    <t>93</t>
  </si>
  <si>
    <t>711493122.01</t>
  </si>
  <si>
    <t>Hydroizolační stěrka svislá dvouvrstvá (jedna vrstva 0,75kg/m2), vč.penetrace, vč.bandáže rohů, koutů, vč.dilatační pásky (dodávka+montáž)</t>
  </si>
  <si>
    <t>-1750027920</t>
  </si>
  <si>
    <t>94</t>
  </si>
  <si>
    <t>998711101</t>
  </si>
  <si>
    <t>Přesun hmot tonážní pro izolace proti vodě, vlhkosti a plynům v objektech výšky do 6 m</t>
  </si>
  <si>
    <t>764724534</t>
  </si>
  <si>
    <t>95</t>
  </si>
  <si>
    <t>998711181</t>
  </si>
  <si>
    <t>Příplatek k přesunu hmot tonážní 711 prováděný bez použití mechanizace</t>
  </si>
  <si>
    <t>-2090505398</t>
  </si>
  <si>
    <t>96</t>
  </si>
  <si>
    <t>713121111</t>
  </si>
  <si>
    <t>Montáž izolace tepelné podlah volně kladenými rohožemi, pásy, dílci, deskami 1 vrstva</t>
  </si>
  <si>
    <t>-1229950825</t>
  </si>
  <si>
    <t>97</t>
  </si>
  <si>
    <t>63152699</t>
  </si>
  <si>
    <t>deska minerální izolační tuhá protikročejová tl.20 mm</t>
  </si>
  <si>
    <t>1839117139</t>
  </si>
  <si>
    <t>98</t>
  </si>
  <si>
    <t>-1241264396</t>
  </si>
  <si>
    <t>99</t>
  </si>
  <si>
    <t>2832928</t>
  </si>
  <si>
    <t>separační PVC folie</t>
  </si>
  <si>
    <t>1606561736</t>
  </si>
  <si>
    <t>100</t>
  </si>
  <si>
    <t>713121211</t>
  </si>
  <si>
    <t>Montáž izolace tepelné podlah volně kladenými okrajovými pásky</t>
  </si>
  <si>
    <t>930342861</t>
  </si>
  <si>
    <t>101</t>
  </si>
  <si>
    <t>631402730</t>
  </si>
  <si>
    <t>pásek okrajový izolační minerální plovoucích podlah š 80 mm tl 12 mm</t>
  </si>
  <si>
    <t>1759488858</t>
  </si>
  <si>
    <t>102</t>
  </si>
  <si>
    <t>998713101</t>
  </si>
  <si>
    <t>Přesun hmot tonážní pro izolace tepelné v objektech v do 6 m</t>
  </si>
  <si>
    <t>-873054388</t>
  </si>
  <si>
    <t>103</t>
  </si>
  <si>
    <t>998713181</t>
  </si>
  <si>
    <t>Příplatek k přesunu hmot tonážní 713 prováděný bez použití mechanizace</t>
  </si>
  <si>
    <t>1849199579</t>
  </si>
  <si>
    <t>104</t>
  </si>
  <si>
    <t>762822110</t>
  </si>
  <si>
    <t>Montáž stropního trámu z hraněného řeziva průřezové plochy do 144 cm2 s výměnami</t>
  </si>
  <si>
    <t>-424031672</t>
  </si>
  <si>
    <t>105</t>
  </si>
  <si>
    <t>60512125</t>
  </si>
  <si>
    <t>hranol stavební řezivo průřezu do 120cm2 do dl 6m</t>
  </si>
  <si>
    <t>-1632358474</t>
  </si>
  <si>
    <t>106</t>
  </si>
  <si>
    <t>762822120</t>
  </si>
  <si>
    <t>Montáž stropního trámu z hraněného řeziva průřezové plochy do 288 cm2 s výměnami</t>
  </si>
  <si>
    <t>2034856520</t>
  </si>
  <si>
    <t>107</t>
  </si>
  <si>
    <t>60512135</t>
  </si>
  <si>
    <t>hranol stavební řezivo průřezu do 288cm2 do dl 6m</t>
  </si>
  <si>
    <t>712356124</t>
  </si>
  <si>
    <t>108</t>
  </si>
  <si>
    <t>762895000</t>
  </si>
  <si>
    <t>Spojovací prostředky pro montáž záklopu, stropnice a podbíjení</t>
  </si>
  <si>
    <t>1359898736</t>
  </si>
  <si>
    <t>109</t>
  </si>
  <si>
    <t>762822810</t>
  </si>
  <si>
    <t>Demontáž stropních trámů z hraněného řeziva průřezové plochy do 144 cm2</t>
  </si>
  <si>
    <t>-1557182980</t>
  </si>
  <si>
    <t>110</t>
  </si>
  <si>
    <t>762822820</t>
  </si>
  <si>
    <t>Demontáž stropních trámů z hraněného řeziva průřezové plochy do 288 cm2</t>
  </si>
  <si>
    <t>-1465860295</t>
  </si>
  <si>
    <t>111</t>
  </si>
  <si>
    <t>998762101</t>
  </si>
  <si>
    <t>Přesun hmot tonážní pro kce tesařské v objektech v do 6 m</t>
  </si>
  <si>
    <t>1064902269</t>
  </si>
  <si>
    <t>112</t>
  </si>
  <si>
    <t>998762181</t>
  </si>
  <si>
    <t>Příplatek k přesunu hmot tonážní 762 prováděný bez použití mechanizace</t>
  </si>
  <si>
    <t>1969688735</t>
  </si>
  <si>
    <t>113</t>
  </si>
  <si>
    <t>763131511</t>
  </si>
  <si>
    <t>SDK podhled deska 1xA 12,5 bez TI jednovrstvá spodní kce profil CD+UD</t>
  </si>
  <si>
    <t>1663696631</t>
  </si>
  <si>
    <t>114</t>
  </si>
  <si>
    <t>763131551</t>
  </si>
  <si>
    <t>SDK podhled deska 1xH2 12,5 bez TI jednovrstvá spodní kce profil CD+UD</t>
  </si>
  <si>
    <t>852688684</t>
  </si>
  <si>
    <t>115</t>
  </si>
  <si>
    <t>763131714</t>
  </si>
  <si>
    <t>SDK podhled základní penetrační nátěr</t>
  </si>
  <si>
    <t>-1793244762</t>
  </si>
  <si>
    <t>116</t>
  </si>
  <si>
    <t>763131790</t>
  </si>
  <si>
    <t>SDK podhled - příplatek na žárové pozinkování nosné kovové konstrukce (dodávka+montáž)</t>
  </si>
  <si>
    <t>-1243916909</t>
  </si>
  <si>
    <t>117</t>
  </si>
  <si>
    <t>763111314</t>
  </si>
  <si>
    <t>SDK příčka tl 100 mm profil CW+UW 75 desky 1xA 12,5 TI 60 mm EI 30 Rw 47 DB</t>
  </si>
  <si>
    <t>1425848102</t>
  </si>
  <si>
    <t>118</t>
  </si>
  <si>
    <t>763111717</t>
  </si>
  <si>
    <t>SDK příčka základní penetrační nátěr</t>
  </si>
  <si>
    <t>-1489805560</t>
  </si>
  <si>
    <t>119</t>
  </si>
  <si>
    <t>763121211.01</t>
  </si>
  <si>
    <t>SDK stěna předsazená deska 1x A tl 12,5 mm lepené celoplošně bez nosné kce, desky odolné proti průrazu</t>
  </si>
  <si>
    <t>-2065991094</t>
  </si>
  <si>
    <t>120</t>
  </si>
  <si>
    <t>763121221</t>
  </si>
  <si>
    <t>SDK stěna předsazená deska 1x H2 tl 12,5 mm lepené celoplošně bez nosné kce</t>
  </si>
  <si>
    <t>1538766550</t>
  </si>
  <si>
    <t>121</t>
  </si>
  <si>
    <t>763121429</t>
  </si>
  <si>
    <t>SDK stěna předsazená tl 112,5 mm profil CW+UW 100 deska 1xH2 12,5 TI 40 mm EI 30</t>
  </si>
  <si>
    <t>1583511973</t>
  </si>
  <si>
    <t>122</t>
  </si>
  <si>
    <t>763121711</t>
  </si>
  <si>
    <t>SDK stěna předsazená dilatace</t>
  </si>
  <si>
    <t>-1279354628</t>
  </si>
  <si>
    <t>123</t>
  </si>
  <si>
    <t>763121714</t>
  </si>
  <si>
    <t>SDK stěna předsazená základní penetrační nátěr</t>
  </si>
  <si>
    <t>1543936234</t>
  </si>
  <si>
    <t>124</t>
  </si>
  <si>
    <t>763164790</t>
  </si>
  <si>
    <t>Sádrokartonový obklad kovových konstrukcí - 3x deska sádrokartonová tl.15mm, vč.nosných profilů (dodávka+montáž)</t>
  </si>
  <si>
    <t>1734154790</t>
  </si>
  <si>
    <t>125</t>
  </si>
  <si>
    <t>-572905443</t>
  </si>
  <si>
    <t>126</t>
  </si>
  <si>
    <t>763pož</t>
  </si>
  <si>
    <t>Obklad konstrukcí protipožárními deskami Ordexal Karbon AL-45 (dodávka+montáž)</t>
  </si>
  <si>
    <t>1648319667</t>
  </si>
  <si>
    <t>127</t>
  </si>
  <si>
    <t>998763301</t>
  </si>
  <si>
    <t>Přesun hmot tonážní pro sádrokartonové konstrukce v objektech v do 6 m</t>
  </si>
  <si>
    <t>857702161</t>
  </si>
  <si>
    <t>128</t>
  </si>
  <si>
    <t>998763381</t>
  </si>
  <si>
    <t>Příplatek k přesunu hmot tonážní 763 SDK prováděný bez použití mechanizace</t>
  </si>
  <si>
    <t>1676943647</t>
  </si>
  <si>
    <t>129</t>
  </si>
  <si>
    <t>766-1</t>
  </si>
  <si>
    <t>Dveře vnitřní z lehčené DTD, povrch odolný laminát HPL, jednokřídlové 130/197cm, plné bez zasklení (dodávka+montáž)</t>
  </si>
  <si>
    <t>-788305854</t>
  </si>
  <si>
    <t>130</t>
  </si>
  <si>
    <t>766-2</t>
  </si>
  <si>
    <t>Dveře vnitřní lehčené DTD, povrch odolný laminát HPL, jednokřídlové 70/197cm, otevíravé, plné, 2x větrací mřížka 10/550mm (dodávka+montáž)</t>
  </si>
  <si>
    <t>1631743790</t>
  </si>
  <si>
    <t>131</t>
  </si>
  <si>
    <t>766-3a</t>
  </si>
  <si>
    <t>Dveře vnitřní lehčené DTD, povrch odolný laminát HPL, jednokřídlové 70/197cm, posuvné (do stavebního pouzdra), plné, 2x větrací mřížka 100/550mm (dodávka+montáž)</t>
  </si>
  <si>
    <t>-417548998</t>
  </si>
  <si>
    <t>132</t>
  </si>
  <si>
    <t>766-3b</t>
  </si>
  <si>
    <t>Stavební pouzdro pro dveře vnitřní posuvné 70/197cm, vč.obložkové zárubně (dodávka+montáž)</t>
  </si>
  <si>
    <t>1929427824</t>
  </si>
  <si>
    <t>133</t>
  </si>
  <si>
    <t>766-5a</t>
  </si>
  <si>
    <t>Dveře vnitřní z materiálu ve skladbě pro EI 30 DP3,dvoukřídlové 130/197cm, posuvné (do stavebního pouzdra), plné (dodávka+montáž)</t>
  </si>
  <si>
    <t>2061101800</t>
  </si>
  <si>
    <t>134</t>
  </si>
  <si>
    <t>766-5b</t>
  </si>
  <si>
    <t>Stavební pouzdro pro dveře vnitřní posuvné dvoukřídlé 130/197cm, s požární odolností, vč.obložkové zárubně (dodávka+montáž)</t>
  </si>
  <si>
    <t>344867757</t>
  </si>
  <si>
    <t>135</t>
  </si>
  <si>
    <t>766-6</t>
  </si>
  <si>
    <t>Dveře vnitřní lehčené DTD, povrch odolný laminát HPL, jednokřídlové 90/197cm, otevíravé, plné, 2x větrací mřížka 10/550mm (dodávka+montáž)</t>
  </si>
  <si>
    <t>605105029</t>
  </si>
  <si>
    <t>136</t>
  </si>
  <si>
    <t>766-10</t>
  </si>
  <si>
    <t>Dveře vnitřní, dvoukřídlové 145/197cm, požární odolnost EI30 DP3/SM/C3+koordinátory křídel, panikové kování, zámek elektrický na kartový systém, 2 samozavirače (dodávka+montáž)</t>
  </si>
  <si>
    <t>-1077966270</t>
  </si>
  <si>
    <t>137</t>
  </si>
  <si>
    <t>766-VV1</t>
  </si>
  <si>
    <t>Mikrokuchyňka z laminovaných dřevotřískových desek, které mají certifikáty a atesty zdravotní nezávadnosti, jsou snadno omyvatelné a dezinfikovatelné, dl.230cm (dodávka vč.dopravy+výroba+montáž)</t>
  </si>
  <si>
    <t>-1895013605</t>
  </si>
  <si>
    <t>138</t>
  </si>
  <si>
    <t>766-VV2</t>
  </si>
  <si>
    <t>Stěna z laminovaných dřevotřískových desek, které mají certifikáty a atesty zdravotní nezávadnosti, jsou snadno omyvatelné a dezinfikovatelné, dl.480cm (dodávka vč.dopravy+výroba+montáž)</t>
  </si>
  <si>
    <t>-1099561949</t>
  </si>
  <si>
    <t>139</t>
  </si>
  <si>
    <t>766-VV3</t>
  </si>
  <si>
    <t>Pult-velín z materiálů, které mají certifikáty a atesty zdravotní nezávadnosti, jsou snadno omyvatelné a dezinfikovatelné, dl.530cm (dodávka vč.dopravy+výroba+montáž)</t>
  </si>
  <si>
    <t>-1859645437</t>
  </si>
  <si>
    <t>140</t>
  </si>
  <si>
    <t>766-VV4</t>
  </si>
  <si>
    <t>Kacelářský stůl s pojízdným kontejnerem z materiálů, které mají certifikáty a atesty zdravotní nezávadnosti, jsou snadno omyvatelné a dezinfikovatelné (dodávka vč.dopravy+výroba+montáž)</t>
  </si>
  <si>
    <t>1048734633</t>
  </si>
  <si>
    <t>141</t>
  </si>
  <si>
    <t>766-VV5</t>
  </si>
  <si>
    <t>Stěna z laminovaných dřevotřískových desek, které mají certifikáty a atesty zdravotní nezávadnosti, jsou snadno omyvatelné a dezinfikovatelné, dl.200cm (dodávka vč.dopravy+výroba+montáž)</t>
  </si>
  <si>
    <t>-41339576</t>
  </si>
  <si>
    <t>142</t>
  </si>
  <si>
    <t>766-VV6</t>
  </si>
  <si>
    <t>Dvoudveřová skříňka s pracovní deskou a umyvadlem, deska z materiálů, které mají certifikáty a atesty zdravotní nezávadnosti, jsou snadno omyvatelné a dezinfikovatelné, dl.90cm (dodávka vč.dopravy+výroba+montáž)</t>
  </si>
  <si>
    <t>1255727315</t>
  </si>
  <si>
    <t>143</t>
  </si>
  <si>
    <t>766-VV7</t>
  </si>
  <si>
    <t>Šatní stěna z laminovaných dřevotřískových desek, které mají certifikáty a atesty zdravotní nezávadnosti, jsou snadno omyvatelné a dezinfikovatelné, 90/180cm, tl.18mm, 4-7 věšáčků (dodávka vč.dopravy+výroba+montáž)</t>
  </si>
  <si>
    <t>1695763142</t>
  </si>
  <si>
    <t>144</t>
  </si>
  <si>
    <t>766-VV8</t>
  </si>
  <si>
    <t>Šatní stěna se zrcadlem z laminovaných dřevotřískových desek, které mají certifikáty a atesty zdravotní nezávadnosti, jsou snadno omyvatelné a dezinfikovatelné, 90/180cm, tl.18mm, zrcadlo (dodávka vč.dopravy+výroba+montáž)</t>
  </si>
  <si>
    <t>721212133</t>
  </si>
  <si>
    <t>145</t>
  </si>
  <si>
    <t>998766101</t>
  </si>
  <si>
    <t>Přesun hmot tonážní pro konstrukce truhlářské v objektech v do 6 m</t>
  </si>
  <si>
    <t>1998017599</t>
  </si>
  <si>
    <t>146</t>
  </si>
  <si>
    <t>998766181</t>
  </si>
  <si>
    <t>Příplatek k přesunu hmot tonážní 766 prováděný bez použití mechanizace</t>
  </si>
  <si>
    <t>1173160761</t>
  </si>
  <si>
    <t>147</t>
  </si>
  <si>
    <t>767584158</t>
  </si>
  <si>
    <t>Podhled kazetový 600/600/40mm, vč.nosné konstrukce (dodávka+montáž)</t>
  </si>
  <si>
    <t>1210875010</t>
  </si>
  <si>
    <t>148</t>
  </si>
  <si>
    <t>767584159</t>
  </si>
  <si>
    <t>Podhled kazetový 600/600mm, vč.nosné konstrukce (dodávka+montáž)</t>
  </si>
  <si>
    <t>-2034876701</t>
  </si>
  <si>
    <t>149</t>
  </si>
  <si>
    <t>767584160</t>
  </si>
  <si>
    <t>Podhled kazetový 600/600mm, vč.nosné konstrukce (montáž bez dodávky)</t>
  </si>
  <si>
    <t>2140580090</t>
  </si>
  <si>
    <t>150</t>
  </si>
  <si>
    <t>767584161</t>
  </si>
  <si>
    <t>Montážní mezikus do podhledu rastrového (dodávka+montáž)</t>
  </si>
  <si>
    <t>-875092184</t>
  </si>
  <si>
    <t>151</t>
  </si>
  <si>
    <t>767-podchprac</t>
  </si>
  <si>
    <t>Ocelová nosná konstrukce podchycení stropu - montáž+demontáž a likvidace</t>
  </si>
  <si>
    <t>kg</t>
  </si>
  <si>
    <t>-2134040815</t>
  </si>
  <si>
    <t>152</t>
  </si>
  <si>
    <t>767-podchmat</t>
  </si>
  <si>
    <t>Ocelová nosná konstrukce podchycení stropu - dodávka materiálu</t>
  </si>
  <si>
    <t>-126693446</t>
  </si>
  <si>
    <t>153</t>
  </si>
  <si>
    <t>767-ramVZT1</t>
  </si>
  <si>
    <t>Lemovací úhelník L100/100/6mm (dodávka+výroba+montáž+žárové pozinkování)</t>
  </si>
  <si>
    <t>1393276782</t>
  </si>
  <si>
    <t>154</t>
  </si>
  <si>
    <t>767-ramVZT2</t>
  </si>
  <si>
    <t>Lemovací úhelník L60/60/5mm (dodávka+výroba+montáž+žárové pozinkování)</t>
  </si>
  <si>
    <t>606471582</t>
  </si>
  <si>
    <t>155</t>
  </si>
  <si>
    <t>767-ZV1</t>
  </si>
  <si>
    <t>Madlo nerezové pevné dl.300mm pr.50/4mm, vč.kotvení (demontáž+zpětná montáž)</t>
  </si>
  <si>
    <t>-1177228496</t>
  </si>
  <si>
    <t>156</t>
  </si>
  <si>
    <t>767-ZV2</t>
  </si>
  <si>
    <t>Madlo nerezové pevné dl.550mm pr.50/4mm, vč.kotvení (dodávka+montáž)</t>
  </si>
  <si>
    <t>-33272086</t>
  </si>
  <si>
    <t>157</t>
  </si>
  <si>
    <t>767-ZV3a</t>
  </si>
  <si>
    <t>Revizní dvířka do SDK podhledu do vlhkého prostředí 300/300mm, bez požární odolnosti, vč.osazovacího rámu (dodávka+výroba+montáž)</t>
  </si>
  <si>
    <t>243430565</t>
  </si>
  <si>
    <t>158</t>
  </si>
  <si>
    <t>767-ZV3b</t>
  </si>
  <si>
    <t>Revizní dvířka do SDK podhledu 450/450mm, bez požární odolnosti, vč.osazovacího rámu (dodávka+výroba+montáž)</t>
  </si>
  <si>
    <t>1745468421</t>
  </si>
  <si>
    <t>159</t>
  </si>
  <si>
    <t>767-ZV5_OR</t>
  </si>
  <si>
    <t>Ocelová konstrukce rámu (dodávka+výroba+montáž+žárové pozinkování)</t>
  </si>
  <si>
    <t>-261970641</t>
  </si>
  <si>
    <t>160</t>
  </si>
  <si>
    <t>767-ZV6</t>
  </si>
  <si>
    <t>Sklopné madlo nerezové dl.550mm pr.50/4mm, vč.kotvení (dodávka+montáž)</t>
  </si>
  <si>
    <t>605388057</t>
  </si>
  <si>
    <t>161</t>
  </si>
  <si>
    <t>767-ZV7</t>
  </si>
  <si>
    <t>Bezpečnostní a ochranné ocelové kryty rohů stěn 50/50mm, vč.kotvení (dodávka+výroba+montáž)</t>
  </si>
  <si>
    <t>814812826</t>
  </si>
  <si>
    <t>162</t>
  </si>
  <si>
    <t>767-ZV8a</t>
  </si>
  <si>
    <t>Revizní dvířka do stěny 300/300mm, požární odolnost EI30, vč.osazovacího rámu (dodávka+výroba+montáž)</t>
  </si>
  <si>
    <t>-1247760968</t>
  </si>
  <si>
    <t>163</t>
  </si>
  <si>
    <t>767-ZV8b</t>
  </si>
  <si>
    <t>Revizní dvířka do stěny 400/400mm, požární odolnost EI30, vč.osazovacího rámu (dodávka+výroba+montáž)</t>
  </si>
  <si>
    <t>1114022936</t>
  </si>
  <si>
    <t>164</t>
  </si>
  <si>
    <t>767-ZV9</t>
  </si>
  <si>
    <t>Uzamykatelná roleta 1890/2550mm, z Al profilů, nezateplená, navíjení do boxu pod podhledem, pohon na elektromotor, uzamykatelná (dodávka+výroba+montáž)</t>
  </si>
  <si>
    <t>-377241171</t>
  </si>
  <si>
    <t>165</t>
  </si>
  <si>
    <t>767-ZV10</t>
  </si>
  <si>
    <t>Těsnící větrací požární mřížka Promaseal 930/930mm (dodávka+výroba+montáž)</t>
  </si>
  <si>
    <t>27521584</t>
  </si>
  <si>
    <t>166</t>
  </si>
  <si>
    <t>767-4</t>
  </si>
  <si>
    <t>Prosklená stěna z hliníkových profilů - stěna 350/210cm s posuvnými dveřmi 175/200cm na fotobuňku, bezpečnostní sklo, ve spodní části bezpečnostní fólie(dodávka+montáž)</t>
  </si>
  <si>
    <t>-1327730263</t>
  </si>
  <si>
    <t>167</t>
  </si>
  <si>
    <t>767-7</t>
  </si>
  <si>
    <t>Prosklená stěna z hliníkových profilů - stěna 190/200cm s dveřmi 80/195cm, bezpečnostní sklo, ve spodní části bezpečnostní fólie(dodávka+montáž)</t>
  </si>
  <si>
    <t>963291661</t>
  </si>
  <si>
    <t>168</t>
  </si>
  <si>
    <t>767-8</t>
  </si>
  <si>
    <t>Prosklená stěna z hliníkových profilů - stěna 195/190cm, bezpečnostní sklo, ve spodní části bezpečnostní fólie (dodávka+montáž)</t>
  </si>
  <si>
    <t>-2122203739</t>
  </si>
  <si>
    <t>169</t>
  </si>
  <si>
    <t>767-9</t>
  </si>
  <si>
    <t>Prosklená stěna z hliníkových profilů - stěna 190/190cm, bezpečnostní sklo, ve spodní části bezpečnostní fólie (dodávka+montáž)</t>
  </si>
  <si>
    <t>-1885880674</t>
  </si>
  <si>
    <t>170</t>
  </si>
  <si>
    <t>998767101</t>
  </si>
  <si>
    <t>Přesun hmot tonážní pro zámečnické konstrukce v objektech v do 6 m</t>
  </si>
  <si>
    <t>-365895442</t>
  </si>
  <si>
    <t>171</t>
  </si>
  <si>
    <t>998767181</t>
  </si>
  <si>
    <t>Příplatek k přesunu hmot tonážní 767 prováděný bez použití mechanizace</t>
  </si>
  <si>
    <t>-744916845</t>
  </si>
  <si>
    <t>172</t>
  </si>
  <si>
    <t>771990112</t>
  </si>
  <si>
    <t>Vyrovnání podkladu samonivelační stěrkou tl 4 mm pevnosti 30 Mpa</t>
  </si>
  <si>
    <t>-404316343</t>
  </si>
  <si>
    <t>173</t>
  </si>
  <si>
    <t>771990192</t>
  </si>
  <si>
    <t>Příplatek k vyrovnání podkladu dlažby samonivelační stěrkou pevnosti 30 Mpa ZKD 1 mm tloušťky</t>
  </si>
  <si>
    <t>-465401083</t>
  </si>
  <si>
    <t>174</t>
  </si>
  <si>
    <t>771574118.02</t>
  </si>
  <si>
    <t>Montáž podlah keramických lepených flexibilním vodovzdorným lepidlem, vč.spárování (vč.dodávky lepidla a spárovací malty)</t>
  </si>
  <si>
    <t>433488770</t>
  </si>
  <si>
    <t>175</t>
  </si>
  <si>
    <t>771474113.02</t>
  </si>
  <si>
    <t>Montáž soklíků z dlaždic keramických rovných flexibilní lepidlo v do 120 mm (vč.dodávky lepidla a spárovací malty)</t>
  </si>
  <si>
    <t>-503117982</t>
  </si>
  <si>
    <t>176</t>
  </si>
  <si>
    <t>597611</t>
  </si>
  <si>
    <t>dlaždice keramické protismykové</t>
  </si>
  <si>
    <t>3625104</t>
  </si>
  <si>
    <t>177</t>
  </si>
  <si>
    <t>771-01</t>
  </si>
  <si>
    <t>Dilatační podlahové lišty vč.spárování silikonem (dodávka+montáž)</t>
  </si>
  <si>
    <t>-1776721534</t>
  </si>
  <si>
    <t>178</t>
  </si>
  <si>
    <t>771-02</t>
  </si>
  <si>
    <t>Přechodové podlahové lišty vč.spárování silikonem (dodávka+montáž)</t>
  </si>
  <si>
    <t>-1433954475</t>
  </si>
  <si>
    <t>179</t>
  </si>
  <si>
    <t>998771101</t>
  </si>
  <si>
    <t>Přesun hmot tonážní pro podlahy z dlaždic v objektech v do 6 m</t>
  </si>
  <si>
    <t>1099431550</t>
  </si>
  <si>
    <t>180</t>
  </si>
  <si>
    <t>998771181</t>
  </si>
  <si>
    <t>Příplatek k přesunu hmot tonážní 771 prováděný bez použití mechanizace</t>
  </si>
  <si>
    <t>207140785</t>
  </si>
  <si>
    <t>181</t>
  </si>
  <si>
    <t>776141122</t>
  </si>
  <si>
    <t>Vyrovnání podkladu povlakových podlah stěrkou pevnosti 30 MPa tl 5 mm</t>
  </si>
  <si>
    <t>-1688489438</t>
  </si>
  <si>
    <t>182</t>
  </si>
  <si>
    <t>776111111</t>
  </si>
  <si>
    <t>Broušení anhydritového podkladu povlakových podlah</t>
  </si>
  <si>
    <t>-1179966381</t>
  </si>
  <si>
    <t>183</t>
  </si>
  <si>
    <t>776251311</t>
  </si>
  <si>
    <t>Lepení pásů z přírodního linolea (marmolea) 2-složkovým lepidlem</t>
  </si>
  <si>
    <t>-770279682</t>
  </si>
  <si>
    <t>184</t>
  </si>
  <si>
    <t>284110691</t>
  </si>
  <si>
    <t>podlahovina marmoleum - druh, barva a tloušťka dle stávajícího</t>
  </si>
  <si>
    <t>287439064</t>
  </si>
  <si>
    <t>185</t>
  </si>
  <si>
    <t>776411112</t>
  </si>
  <si>
    <t xml:space="preserve">Montáž obvodových soklíků výšky  do 100 mm</t>
  </si>
  <si>
    <t>-608302602</t>
  </si>
  <si>
    <t>186</t>
  </si>
  <si>
    <t>284110101</t>
  </si>
  <si>
    <t>sokl marmoleum - druh a barva dle stávajícího</t>
  </si>
  <si>
    <t>-1101194069</t>
  </si>
  <si>
    <t>187</t>
  </si>
  <si>
    <t>998776101</t>
  </si>
  <si>
    <t>Přesun hmot tonážní pro podlahy povlakové v objektech v do 6 m</t>
  </si>
  <si>
    <t>972763948</t>
  </si>
  <si>
    <t>188</t>
  </si>
  <si>
    <t>998776181</t>
  </si>
  <si>
    <t>Příplatek k přesunu hmot tonážní 776 prováděný bez použití mechanizace</t>
  </si>
  <si>
    <t>-468508692</t>
  </si>
  <si>
    <t>189</t>
  </si>
  <si>
    <t>777121191</t>
  </si>
  <si>
    <t>Vyrovnání podkladu podlah zpevňující a vyrovnávací stěrkou tl.2-3mm s min.pevností v tlaku 30MPa (musí být kompatibilní s epoxid.pryskyřicí) (dodávka+montáž)</t>
  </si>
  <si>
    <t>1566610277</t>
  </si>
  <si>
    <t>190</t>
  </si>
  <si>
    <t>777131190</t>
  </si>
  <si>
    <t>Celoplošná hloubková penetrace (vytvoření spojovacího můstku) (dodávka+montáž)</t>
  </si>
  <si>
    <t>-1878786936</t>
  </si>
  <si>
    <t>191</t>
  </si>
  <si>
    <t>777511191</t>
  </si>
  <si>
    <t>Samonivelační epoxidová stěrka elektrostaticky vodivá tl.2mm (dodávka+montáž)</t>
  </si>
  <si>
    <t>131327891</t>
  </si>
  <si>
    <t>192</t>
  </si>
  <si>
    <t>777511192</t>
  </si>
  <si>
    <t>Příplatek na podkladní vrstvy elektrostaticky vodivé stěrky (dodávka+montáž)</t>
  </si>
  <si>
    <t>-749227028</t>
  </si>
  <si>
    <t>193</t>
  </si>
  <si>
    <t>777911190</t>
  </si>
  <si>
    <t>Příplatek za napojení na stěnu nebo sokl fabionem z epoxidové stěrky elektrostaticky vodivé (totožné s podlahou), vč.fabionové lišty (dodávka+montáž)</t>
  </si>
  <si>
    <t>117448576</t>
  </si>
  <si>
    <t>194</t>
  </si>
  <si>
    <t>633344776</t>
  </si>
  <si>
    <t>195</t>
  </si>
  <si>
    <t>988404869</t>
  </si>
  <si>
    <t>196</t>
  </si>
  <si>
    <t>777511190.1</t>
  </si>
  <si>
    <t>Samonivelační epoxidová pryskyřice s chipsy tl.3mm (dodávka+montáž)</t>
  </si>
  <si>
    <t>1369220920</t>
  </si>
  <si>
    <t>197</t>
  </si>
  <si>
    <t>777612190</t>
  </si>
  <si>
    <t>Úprava matového povrchu vytvrzujícím lakem (dodávka+montáž)</t>
  </si>
  <si>
    <t>-1569175344</t>
  </si>
  <si>
    <t>198</t>
  </si>
  <si>
    <t>777911191</t>
  </si>
  <si>
    <t>Příplatek za napojení na stěnu nebo sokl fabionem z epoxidové pryskyřice s chipsy (totožné s podlahou), vč.fabionové lišty (dodávka+montáž)</t>
  </si>
  <si>
    <t>717432528</t>
  </si>
  <si>
    <t>199</t>
  </si>
  <si>
    <t>998777101</t>
  </si>
  <si>
    <t>Přesun hmot tonážní pro podlahy lité v objektech v do 6 m</t>
  </si>
  <si>
    <t>595770648</t>
  </si>
  <si>
    <t>200</t>
  </si>
  <si>
    <t>998777181</t>
  </si>
  <si>
    <t>Příplatek k přesunu hmot tonážní 777 prováděný bez použití mechanizace</t>
  </si>
  <si>
    <t>-2042496209</t>
  </si>
  <si>
    <t>201</t>
  </si>
  <si>
    <t>781414118</t>
  </si>
  <si>
    <t>Montáž obkladaček vnitřních pórovinových pravoúhlých lepených flexibilním lepidlem, vč.spárování, vč.montáže veškerých lišt (vč.dodávky lepidla a spárovací malty)</t>
  </si>
  <si>
    <t>1807401872</t>
  </si>
  <si>
    <t>202</t>
  </si>
  <si>
    <t>597615</t>
  </si>
  <si>
    <t>obkladačky keramické, vč.veškerých lišt</t>
  </si>
  <si>
    <t>-1930708780</t>
  </si>
  <si>
    <t>203</t>
  </si>
  <si>
    <t>998781101</t>
  </si>
  <si>
    <t>Přesun hmot tonážní pro obklady keramické v objektech v do 6 m</t>
  </si>
  <si>
    <t>974631489</t>
  </si>
  <si>
    <t>204</t>
  </si>
  <si>
    <t>998781181</t>
  </si>
  <si>
    <t>Příplatek k přesunu hmot tonážní 781 prováděný bez použití mechanizace</t>
  </si>
  <si>
    <t>-374487590</t>
  </si>
  <si>
    <t>205</t>
  </si>
  <si>
    <t>783306805</t>
  </si>
  <si>
    <t>Odstranění nátěru ze zámečnických konstrukcí opálením</t>
  </si>
  <si>
    <t>188952541</t>
  </si>
  <si>
    <t>206</t>
  </si>
  <si>
    <t>783314101</t>
  </si>
  <si>
    <t>Základní jednonásobný syntetický nátěr zámečnických konstrukcí</t>
  </si>
  <si>
    <t>192497157</t>
  </si>
  <si>
    <t>207</t>
  </si>
  <si>
    <t>783315101</t>
  </si>
  <si>
    <t>Mezinátěr jednonásobný syntetický standardní zámečnických konstrukcí</t>
  </si>
  <si>
    <t>544746662</t>
  </si>
  <si>
    <t>208</t>
  </si>
  <si>
    <t>783317101</t>
  </si>
  <si>
    <t>Krycí jednonásobný syntetický standardní nátěr zámečnických konstrukcí</t>
  </si>
  <si>
    <t>-988064400</t>
  </si>
  <si>
    <t>209</t>
  </si>
  <si>
    <t>784211101</t>
  </si>
  <si>
    <t>Dvojnásobné bílé malby ze směsí za mokra výborně otěruvzdorných v místnostech výšky do 3,80 m</t>
  </si>
  <si>
    <t>1598301799</t>
  </si>
  <si>
    <t>210</t>
  </si>
  <si>
    <t>784381090</t>
  </si>
  <si>
    <t>Malby antibakteriální dvojnásobné v místnostech výšky do 3,80 m (dodávka+montáž)</t>
  </si>
  <si>
    <t>-1987889556</t>
  </si>
  <si>
    <t>211</t>
  </si>
  <si>
    <t>784121001</t>
  </si>
  <si>
    <t>Oškrabání malby v mísnostech výšky do 3,80 m</t>
  </si>
  <si>
    <t>891796905</t>
  </si>
  <si>
    <t>212</t>
  </si>
  <si>
    <t>784121011</t>
  </si>
  <si>
    <t>Rozmývání podkladu po oškrabání malby v místnostech výšky do 3,80 m</t>
  </si>
  <si>
    <t>2130053256</t>
  </si>
  <si>
    <t>213</t>
  </si>
  <si>
    <t>784111011</t>
  </si>
  <si>
    <t>Obroušení podkladu omítnutého v místnostech výšky do 3,80 m</t>
  </si>
  <si>
    <t>1965026079</t>
  </si>
  <si>
    <t>214</t>
  </si>
  <si>
    <t>713120851</t>
  </si>
  <si>
    <t>Odstranění tepelné izolace podlah lepené z polystyrenu tl do 100 mm</t>
  </si>
  <si>
    <t>410842792</t>
  </si>
  <si>
    <t>215</t>
  </si>
  <si>
    <t>713130841</t>
  </si>
  <si>
    <t>Odstranění tepelné izolace stěn lepené z vláknitých materiálů tl do 100 mm</t>
  </si>
  <si>
    <t>-951956494</t>
  </si>
  <si>
    <t>216</t>
  </si>
  <si>
    <t>766691914</t>
  </si>
  <si>
    <t>Vyvěšení dřevěných křídel dveří pl do 2 m2</t>
  </si>
  <si>
    <t>-1823604680</t>
  </si>
  <si>
    <t>217</t>
  </si>
  <si>
    <t>766691915</t>
  </si>
  <si>
    <t>Vyvěšení dřevěných křídel dveří pl přes 2 m2</t>
  </si>
  <si>
    <t>-1213808581</t>
  </si>
  <si>
    <t>218</t>
  </si>
  <si>
    <t>763135802</t>
  </si>
  <si>
    <t>Demontáž podhledu sádrokartonového se spárami tmelenými</t>
  </si>
  <si>
    <t>-791391694</t>
  </si>
  <si>
    <t>219</t>
  </si>
  <si>
    <t>767581801</t>
  </si>
  <si>
    <t>Demontáž podhledu kazet</t>
  </si>
  <si>
    <t>-908695619</t>
  </si>
  <si>
    <t>220</t>
  </si>
  <si>
    <t>767582800</t>
  </si>
  <si>
    <t>Demontáž roštu podhledu</t>
  </si>
  <si>
    <t>-761435887</t>
  </si>
  <si>
    <t>221</t>
  </si>
  <si>
    <t>767582890</t>
  </si>
  <si>
    <t>Příplatek k demontáži podhledu kazetového vč.roštu za opatrnou demontáž pro zpětné použití</t>
  </si>
  <si>
    <t>268495790</t>
  </si>
  <si>
    <t>222</t>
  </si>
  <si>
    <t>776201812</t>
  </si>
  <si>
    <t>Demontáž lepených povlakových podlah s podložkou ručně</t>
  </si>
  <si>
    <t>-2107724870</t>
  </si>
  <si>
    <t>223</t>
  </si>
  <si>
    <t>776410811</t>
  </si>
  <si>
    <t>Odstranění soklíků a lišt pryžových nebo plastových</t>
  </si>
  <si>
    <t>375339573</t>
  </si>
  <si>
    <t>VP - Vícepráce</t>
  </si>
  <si>
    <t>PN</t>
  </si>
  <si>
    <t>02 - ZTI</t>
  </si>
  <si>
    <t xml:space="preserve">    9 - Ostatní konstrukce a práce, bourání</t>
  </si>
  <si>
    <t xml:space="preserve">    997 - Přesun sutě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</si>
  <si>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</si>
  <si>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</si>
  <si>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</si>
  <si>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346244361</t>
  </si>
  <si>
    <t>Zazdívka o tl 65 mm rýh, nik nebo kapes z cihel pálených</t>
  </si>
  <si>
    <t>-983818707</t>
  </si>
  <si>
    <t>346244371</t>
  </si>
  <si>
    <t>Zazdívka o tl 140 mm rýh, nik nebo kapes z cihel pálených</t>
  </si>
  <si>
    <t>-1969937720</t>
  </si>
  <si>
    <t>612135101</t>
  </si>
  <si>
    <t>Hrubá výplň rýh ve stěnách maltou jakékoli šířky rýhy</t>
  </si>
  <si>
    <t>-1393808402</t>
  </si>
  <si>
    <t>612315111</t>
  </si>
  <si>
    <t>Vápenná hladká omítka rýh ve stěnách šířky do 150 mm</t>
  </si>
  <si>
    <t>1980237494</t>
  </si>
  <si>
    <t>974031132</t>
  </si>
  <si>
    <t>Vysekání rýh ve zdivu cihelném hl do 50 mm š do 70 mm</t>
  </si>
  <si>
    <t>541105705</t>
  </si>
  <si>
    <t>974031142</t>
  </si>
  <si>
    <t>Vysekání rýh ve zdivu cihelném hl do 70 mm š do 70 mm</t>
  </si>
  <si>
    <t>-2115359338</t>
  </si>
  <si>
    <t>974031153</t>
  </si>
  <si>
    <t>Vysekání rýh ve zdivu cihelném hl do 100 mm š do 100 mm</t>
  </si>
  <si>
    <t>2057033116</t>
  </si>
  <si>
    <t>974031164</t>
  </si>
  <si>
    <t>Vysekání rýh ve zdivu cihelném hl do 150 mm š do 150 mm</t>
  </si>
  <si>
    <t>-1945335379</t>
  </si>
  <si>
    <t>-1044698043</t>
  </si>
  <si>
    <t>997013501</t>
  </si>
  <si>
    <t>Odvoz suti a vybouraných hmot na skládku nebo meziskládku do 1 km se složením</t>
  </si>
  <si>
    <t>-1382692138</t>
  </si>
  <si>
    <t>-410564984</t>
  </si>
  <si>
    <t>-1942415644</t>
  </si>
  <si>
    <t>631343424</t>
  </si>
  <si>
    <t>721171808</t>
  </si>
  <si>
    <t>Demontáž potrubí z PVC do D 114</t>
  </si>
  <si>
    <t>-1452483377</t>
  </si>
  <si>
    <t>721174025</t>
  </si>
  <si>
    <t>Potrubí kanalizační z PP odpadní DN 110</t>
  </si>
  <si>
    <t>-224174159</t>
  </si>
  <si>
    <t>721174042</t>
  </si>
  <si>
    <t>Potrubí kanalizační z PP připojovací DN 40</t>
  </si>
  <si>
    <t>1449442072</t>
  </si>
  <si>
    <t>721174043</t>
  </si>
  <si>
    <t>Potrubí kanalizační z PP připojovací DN 50</t>
  </si>
  <si>
    <t>1325352123</t>
  </si>
  <si>
    <t>721174044</t>
  </si>
  <si>
    <t>Potrubí kanalizační z PP připojovací DN 75</t>
  </si>
  <si>
    <t>1054939409</t>
  </si>
  <si>
    <t>721174045</t>
  </si>
  <si>
    <t>Potrubí kanalizační z PP připojovací DN 110</t>
  </si>
  <si>
    <t>1057873697</t>
  </si>
  <si>
    <t>723150368</t>
  </si>
  <si>
    <t>Chránička D 76x3,2 mm</t>
  </si>
  <si>
    <t>859923543</t>
  </si>
  <si>
    <t>721194104</t>
  </si>
  <si>
    <t>Vyvedení a upevnění odpadních výpustek DN 40</t>
  </si>
  <si>
    <t>1671613255</t>
  </si>
  <si>
    <t>721194109</t>
  </si>
  <si>
    <t>Vyvedení a upevnění odpadních výpustek DN 100</t>
  </si>
  <si>
    <t>844462142</t>
  </si>
  <si>
    <t>721290111</t>
  </si>
  <si>
    <t>Zkouška těsnosti potrubí kanalizace vodou do DN 125</t>
  </si>
  <si>
    <t>-2136417659</t>
  </si>
  <si>
    <t>721210813</t>
  </si>
  <si>
    <t>Demontáž vpustí podlahových z kyselinovzdorné kameniny DN 100</t>
  </si>
  <si>
    <t>-452541026</t>
  </si>
  <si>
    <t>721274121</t>
  </si>
  <si>
    <t>Přivzdušňovací ventil vnitřní odpadních potrubí do DN 50</t>
  </si>
  <si>
    <t>1775942287</t>
  </si>
  <si>
    <t>727121105</t>
  </si>
  <si>
    <t>Protipožární manžeta D 75 mm z jedné strany dělící konstrukce požární odolnost EI 90</t>
  </si>
  <si>
    <t>-1252018706</t>
  </si>
  <si>
    <t>727121107</t>
  </si>
  <si>
    <t>Protipožární manžeta D 110 mm z jedné strany dělící konstrukce požární odolnost EI 90</t>
  </si>
  <si>
    <t>-468931354</t>
  </si>
  <si>
    <t>751526355</t>
  </si>
  <si>
    <t>Mtž odbočky oboustranné do plast potrubí kruh bez příruby D do 100 mm</t>
  </si>
  <si>
    <t>-1692360496</t>
  </si>
  <si>
    <t>28615572</t>
  </si>
  <si>
    <t>odbočka DN 110/50</t>
  </si>
  <si>
    <t>-26746720</t>
  </si>
  <si>
    <t>286155721</t>
  </si>
  <si>
    <t>odbočka DN 110/110</t>
  </si>
  <si>
    <t>868887980</t>
  </si>
  <si>
    <t>721171915</t>
  </si>
  <si>
    <t>Potrubí z PP propojení potrubí DN 110</t>
  </si>
  <si>
    <t>1388956371</t>
  </si>
  <si>
    <t>721100911</t>
  </si>
  <si>
    <t>Zazátkování hrdla potrubí kanalizačního</t>
  </si>
  <si>
    <t>1731609778</t>
  </si>
  <si>
    <t>998721101</t>
  </si>
  <si>
    <t>Přesun hmot tonážní pro vnitřní kanalizace v objektech v do 6 m</t>
  </si>
  <si>
    <t>408597501</t>
  </si>
  <si>
    <t>998721181</t>
  </si>
  <si>
    <t>Příplatek k přesunu hmot tonážní 721 prováděný bez použití mechanizace</t>
  </si>
  <si>
    <t>-786641850</t>
  </si>
  <si>
    <t>722130801</t>
  </si>
  <si>
    <t>Demontáž potrubí ocelové pozinkované závitové do DN 25</t>
  </si>
  <si>
    <t>210124300</t>
  </si>
  <si>
    <t>722174022</t>
  </si>
  <si>
    <t>Potrubí vodovodní plastové PPR svar polyfuze PN 20 D 20 x 3,4 mm</t>
  </si>
  <si>
    <t>786606843</t>
  </si>
  <si>
    <t>722174023</t>
  </si>
  <si>
    <t>Potrubí vodovodní plastové PPR svar polyfuze PN 20 D 25 x 4,2 mm</t>
  </si>
  <si>
    <t>1627818835</t>
  </si>
  <si>
    <t>722181231</t>
  </si>
  <si>
    <t>Ochrana vodovodního potrubí přilepenými termoizolačními trubicemi z PE tl do 13 mm DN do 22 mm</t>
  </si>
  <si>
    <t>380412698</t>
  </si>
  <si>
    <t>722181232</t>
  </si>
  <si>
    <t>Ochrana vodovodního potrubí přilepenými termoizolačními trubicemi z PE tl do 13 mm DN do 45 mm</t>
  </si>
  <si>
    <t>674736830</t>
  </si>
  <si>
    <t>722220152</t>
  </si>
  <si>
    <t>Nástěnka závitová plastová PPR PN 20 DN 20 x G 1/2</t>
  </si>
  <si>
    <t>1314214069</t>
  </si>
  <si>
    <t>722232044</t>
  </si>
  <si>
    <t>Kohout kulový přímý G 3/4 PN 42 do 185°C vnitřní závit</t>
  </si>
  <si>
    <t>119842367</t>
  </si>
  <si>
    <t>722232045</t>
  </si>
  <si>
    <t>Kohout kulový přímý G 1 PN 42 do 185°C vnitřní závit</t>
  </si>
  <si>
    <t>1700468139</t>
  </si>
  <si>
    <t>722220231</t>
  </si>
  <si>
    <t>Přechodka dGK PPR PN 20 D 20 x G 1/2 s kovovým vnitřním závitem</t>
  </si>
  <si>
    <t>1965890205</t>
  </si>
  <si>
    <t>722220232</t>
  </si>
  <si>
    <t>Přechodka dGK PPR PN 20 D 25 x G 3/4 s kovovým vnitřním závitem</t>
  </si>
  <si>
    <t>-78028494</t>
  </si>
  <si>
    <t>892233122</t>
  </si>
  <si>
    <t>Proplach a dezinfekce vodovodního potrubí DN od 40 do 70</t>
  </si>
  <si>
    <t>959503304</t>
  </si>
  <si>
    <t>892241111</t>
  </si>
  <si>
    <t>Tlaková zkouška vodou potrubí do 80</t>
  </si>
  <si>
    <t>1936490154</t>
  </si>
  <si>
    <t>998722101</t>
  </si>
  <si>
    <t>Přesun hmot tonážní pro vnitřní vodovod v objektech v do 6 m</t>
  </si>
  <si>
    <t>1879675430</t>
  </si>
  <si>
    <t>998722181</t>
  </si>
  <si>
    <t>Příplatek k přesunu hmot tonážní 722 prováděný bez použití mechanizace</t>
  </si>
  <si>
    <t>2141148642</t>
  </si>
  <si>
    <t>725.WC</t>
  </si>
  <si>
    <t>Keramické závěsné WC pro invalidy, vodorovný odpad</t>
  </si>
  <si>
    <t>-825378908</t>
  </si>
  <si>
    <t>725.S</t>
  </si>
  <si>
    <t>Sprchový kout</t>
  </si>
  <si>
    <t>1822895814</t>
  </si>
  <si>
    <t>725.D</t>
  </si>
  <si>
    <t>Nerezový dřez - dodávka s nábytkem</t>
  </si>
  <si>
    <t>1935345732</t>
  </si>
  <si>
    <t>725.U</t>
  </si>
  <si>
    <t>Umyvadlo keramické např. Jika lyra 450x550</t>
  </si>
  <si>
    <t>1081884237</t>
  </si>
  <si>
    <t>725.Um</t>
  </si>
  <si>
    <t>Umyvadlo keramické do desky 450x550</t>
  </si>
  <si>
    <t>180388577</t>
  </si>
  <si>
    <t>725.PR</t>
  </si>
  <si>
    <t>Kalich pro úkapy HL21</t>
  </si>
  <si>
    <t>-898769834</t>
  </si>
  <si>
    <t>725110811</t>
  </si>
  <si>
    <t>Demontáž klozetů splachovací s nádrží</t>
  </si>
  <si>
    <t>soubor</t>
  </si>
  <si>
    <t>-55909717</t>
  </si>
  <si>
    <t>725210821</t>
  </si>
  <si>
    <t>Demontáž umyvadel bez výtokových armatur</t>
  </si>
  <si>
    <t>-1954570485</t>
  </si>
  <si>
    <t>725820801</t>
  </si>
  <si>
    <t>Demontáž baterie nástěnné do G 3 / 4</t>
  </si>
  <si>
    <t>995515371</t>
  </si>
  <si>
    <t>725840850</t>
  </si>
  <si>
    <t>Demontáž baterie sprch diferenciální do G 3/4x1</t>
  </si>
  <si>
    <t>883214385</t>
  </si>
  <si>
    <t>725840860</t>
  </si>
  <si>
    <t>Demontáž ramen sprchových nebo sprch táhlových</t>
  </si>
  <si>
    <t>1210557935</t>
  </si>
  <si>
    <t>725862113.01</t>
  </si>
  <si>
    <t>Zápachová uzávěrka podomítková pro myčku DN 40 (dodávka+montáž)</t>
  </si>
  <si>
    <t>-1758435993</t>
  </si>
  <si>
    <t>725869101</t>
  </si>
  <si>
    <t>Montáž zápachových uzávěrek umyvadlových do DN 40</t>
  </si>
  <si>
    <t>1947755967</t>
  </si>
  <si>
    <t>551613101</t>
  </si>
  <si>
    <t>HL 136N Kondenzační sifon DN40</t>
  </si>
  <si>
    <t>1039138142</t>
  </si>
  <si>
    <t>998725101</t>
  </si>
  <si>
    <t>Přesun hmot tonážní pro zařizovací předměty v objektech v do 6 m</t>
  </si>
  <si>
    <t>1030830984</t>
  </si>
  <si>
    <t>998725181</t>
  </si>
  <si>
    <t>Příplatek k přesunu hmot tonážní 725 prováděný bez použití mechanizace</t>
  </si>
  <si>
    <t>-986697284</t>
  </si>
  <si>
    <t>03 - Vzduchotechnika</t>
  </si>
  <si>
    <t>001 - Prostory IP + sesterna</t>
  </si>
  <si>
    <t>002 - Klimatizace velínu-sesterny</t>
  </si>
  <si>
    <t>003 - Prostor UPS</t>
  </si>
  <si>
    <t>004 - Hygienická zařízení</t>
  </si>
  <si>
    <t>005 - Mont.materiál, izolace a ostatní</t>
  </si>
  <si>
    <t>006 - Ostatní</t>
  </si>
  <si>
    <t>1.001m</t>
  </si>
  <si>
    <t>Větrací jednotka dle přiložené specifikace</t>
  </si>
  <si>
    <t>278167295</t>
  </si>
  <si>
    <t>1.001d</t>
  </si>
  <si>
    <t>-450530389</t>
  </si>
  <si>
    <t>1.002m</t>
  </si>
  <si>
    <t xml:space="preserve">Filtrační jednotka - filtr  F9 670x670/700 vč.manometru - montáž</t>
  </si>
  <si>
    <t>-1381410497</t>
  </si>
  <si>
    <t>1.002d</t>
  </si>
  <si>
    <t xml:space="preserve">Filtrační jednotka  - F9 670x670/700 vč.manometru - dodávka</t>
  </si>
  <si>
    <t>-97037307</t>
  </si>
  <si>
    <t>1.003m</t>
  </si>
  <si>
    <t>Požární klapka čtvercová 1000 x 250 ruční a teplotní koncový spínač ("zavřeno")+E61</t>
  </si>
  <si>
    <t>-189970573</t>
  </si>
  <si>
    <t>1.003d</t>
  </si>
  <si>
    <t>-1596451270</t>
  </si>
  <si>
    <t>1.004m</t>
  </si>
  <si>
    <t>Protidešťová žaluzie PZ-ALS 1000x200 vč.rámu UR a sítě (F=0,1 - montáž</t>
  </si>
  <si>
    <t>-1981276308</t>
  </si>
  <si>
    <t>1.004d</t>
  </si>
  <si>
    <t>Protidešťová žaluzie PZ-ALS 1000x200 vč.rámu UR a sítě (F=0,1 - dodávka</t>
  </si>
  <si>
    <t>-831093312</t>
  </si>
  <si>
    <t>1.005m</t>
  </si>
  <si>
    <t>Kondenzační jednotka/TČ + komunikkační modul, Qch=10kW, Qt=8,0kW, P=max.3,5kW</t>
  </si>
  <si>
    <t>1188142227</t>
  </si>
  <si>
    <t>1.005d</t>
  </si>
  <si>
    <t>1104318445</t>
  </si>
  <si>
    <t>1.006m</t>
  </si>
  <si>
    <t>Cu potrubí včetně armatur a izolace (2x20m) - montáž</t>
  </si>
  <si>
    <t>bm</t>
  </si>
  <si>
    <t>-961322326</t>
  </si>
  <si>
    <t>1.006d</t>
  </si>
  <si>
    <t>Cu potrubí včetně armatur a izolace (2x20m) - dodávka</t>
  </si>
  <si>
    <t>2119560959</t>
  </si>
  <si>
    <t>1.007m</t>
  </si>
  <si>
    <t>Tlumící vložka čtyřhranná 1000 x 250 - montáž</t>
  </si>
  <si>
    <t>1032116163</t>
  </si>
  <si>
    <t>1.007d</t>
  </si>
  <si>
    <t>Tlumící vložka čtyřhranná 1000 x 250 - dodávka</t>
  </si>
  <si>
    <t>1147743362</t>
  </si>
  <si>
    <t>1.008m</t>
  </si>
  <si>
    <t xml:space="preserve">Tlumič hluku 100 x 245  </t>
  </si>
  <si>
    <t>778074049</t>
  </si>
  <si>
    <t>1.008d</t>
  </si>
  <si>
    <t xml:space="preserve">Tlumič hluku 100 x 245   </t>
  </si>
  <si>
    <t>82618576</t>
  </si>
  <si>
    <t>1.009m</t>
  </si>
  <si>
    <t>146149737</t>
  </si>
  <si>
    <t>1.009d</t>
  </si>
  <si>
    <t xml:space="preserve">Tlumič hluku 100 x 245    </t>
  </si>
  <si>
    <t>-866655419</t>
  </si>
  <si>
    <t>1.010m</t>
  </si>
  <si>
    <t xml:space="preserve">Regulační klapka  280 x 250 ovl.ruční - montáž</t>
  </si>
  <si>
    <t>1348123082</t>
  </si>
  <si>
    <t>1.010d</t>
  </si>
  <si>
    <t xml:space="preserve">Regulační klapka  280 x 250 ovl.ruční - dodávka</t>
  </si>
  <si>
    <t>415930564</t>
  </si>
  <si>
    <t>1.011m</t>
  </si>
  <si>
    <t xml:space="preserve">Regulační klapka  400 x 200 ovl.ruční - montáž</t>
  </si>
  <si>
    <t>1270835189</t>
  </si>
  <si>
    <t>1.011d</t>
  </si>
  <si>
    <t xml:space="preserve">Regulační klapka  400 x 200 ovl.ruční - dodávka</t>
  </si>
  <si>
    <t>235243499</t>
  </si>
  <si>
    <t>1.012m</t>
  </si>
  <si>
    <t>Čistý nástavec 600x24x248x344/02/S - montáž</t>
  </si>
  <si>
    <t>1358725660</t>
  </si>
  <si>
    <t>1.012d</t>
  </si>
  <si>
    <t xml:space="preserve">Čistý nástavec  600x24x248x344/02/S - dodávka</t>
  </si>
  <si>
    <t>567834840</t>
  </si>
  <si>
    <t>1.012am</t>
  </si>
  <si>
    <t>Filtrační vložka H13 do nástavce- 535x535x78x50/0/FNU - montáž</t>
  </si>
  <si>
    <t>2088098409</t>
  </si>
  <si>
    <t>1.012ad</t>
  </si>
  <si>
    <t>Filtrační vložka H13 do nástavce- M535x535x78x50/0/FNU - dodávka</t>
  </si>
  <si>
    <t>-872883079</t>
  </si>
  <si>
    <t>1.013m</t>
  </si>
  <si>
    <t xml:space="preserve">Vířivý anemostat  s útlumem hluku 600x600 - montáž</t>
  </si>
  <si>
    <t>-743479189</t>
  </si>
  <si>
    <t>1.013d</t>
  </si>
  <si>
    <t>Vířivý anemostat s útlumem hluku 600x600 - dodávka</t>
  </si>
  <si>
    <t>889480772</t>
  </si>
  <si>
    <t>1.014m</t>
  </si>
  <si>
    <t xml:space="preserve">Ohebná hadice s útlumem hluku 25 254mm x10m </t>
  </si>
  <si>
    <t>-1739017488</t>
  </si>
  <si>
    <t>1.014d</t>
  </si>
  <si>
    <t>683567850</t>
  </si>
  <si>
    <t>1.015m</t>
  </si>
  <si>
    <t>2097678442</t>
  </si>
  <si>
    <t>1.015d</t>
  </si>
  <si>
    <t>105798804</t>
  </si>
  <si>
    <t>1.016ažm</t>
  </si>
  <si>
    <t>Potrubí čtyřhranné-rovné SK I s=0,5-0,8mm pozink plech - montáž</t>
  </si>
  <si>
    <t>-495493448</t>
  </si>
  <si>
    <t>1.016ažd</t>
  </si>
  <si>
    <t>Potrubí čtyřhranné-rovné SK I s=0,5-0,8mm pozink plech - dodávka</t>
  </si>
  <si>
    <t>-963234159</t>
  </si>
  <si>
    <t>1.052m</t>
  </si>
  <si>
    <t>Potrubí čtyřhr.-tvarovky SK I s=0,5-0,8mm pozink plech - montáž</t>
  </si>
  <si>
    <t>-404082037</t>
  </si>
  <si>
    <t>1.052d</t>
  </si>
  <si>
    <t>Potrubí čtyřhr.-tvarovky SK I s=0,5-0,8mm pozink plech - dodávka</t>
  </si>
  <si>
    <t>2012744550</t>
  </si>
  <si>
    <t>1.053 ažm</t>
  </si>
  <si>
    <t>-706053847</t>
  </si>
  <si>
    <t>1.053 ažd</t>
  </si>
  <si>
    <t>-1467890435</t>
  </si>
  <si>
    <t>1.088m</t>
  </si>
  <si>
    <t>872737557</t>
  </si>
  <si>
    <t>1.088d</t>
  </si>
  <si>
    <t>-520712922</t>
  </si>
  <si>
    <t>2.001m</t>
  </si>
  <si>
    <t>Klimatizační jednotka nástěnná Qch=5,37kW, Qt=5,52kW</t>
  </si>
  <si>
    <t>se</t>
  </si>
  <si>
    <t>-846383311</t>
  </si>
  <si>
    <t>2.001d</t>
  </si>
  <si>
    <t>1678655238</t>
  </si>
  <si>
    <t>2.002m</t>
  </si>
  <si>
    <t xml:space="preserve">Kondenzační jednotka/TČ  Qch=5,37kW, P=max.1,8kW/230V</t>
  </si>
  <si>
    <t>205954721</t>
  </si>
  <si>
    <t>2.002d</t>
  </si>
  <si>
    <t>-1409079918</t>
  </si>
  <si>
    <t>2.003m</t>
  </si>
  <si>
    <t>Cu potrubí včetně armatur a izolace (2x10m) - montáž</t>
  </si>
  <si>
    <t>-523471508</t>
  </si>
  <si>
    <t>2.003d</t>
  </si>
  <si>
    <t>Cu potrubí včetně armatur a izolace (2x10m) - dodávka</t>
  </si>
  <si>
    <t>326779347</t>
  </si>
  <si>
    <t>3.001m</t>
  </si>
  <si>
    <t>Klimatizační jednotka nástěnná Qch=5,37kW</t>
  </si>
  <si>
    <t>74894912</t>
  </si>
  <si>
    <t>3.001d</t>
  </si>
  <si>
    <t>1358462188</t>
  </si>
  <si>
    <t>3.002m</t>
  </si>
  <si>
    <t>Kondenzační jednotka Qch=5,37kW, P=max.1,8kW/230V</t>
  </si>
  <si>
    <t>-412634480</t>
  </si>
  <si>
    <t>3.002d</t>
  </si>
  <si>
    <t>-1854644168</t>
  </si>
  <si>
    <t>3.003m</t>
  </si>
  <si>
    <t>Cu potrubí chladiva cč. armatur a izolace (2x20m) - montáž</t>
  </si>
  <si>
    <t>-641865332</t>
  </si>
  <si>
    <t>3.003d</t>
  </si>
  <si>
    <t>Cu potrubí chladiva cč. armatur a izolace (2x20m) - dodávka</t>
  </si>
  <si>
    <t>931980701</t>
  </si>
  <si>
    <t>3.004m</t>
  </si>
  <si>
    <t>Ventilátor radiál.do kruh.potr. d 200N kovový, QLO=500m3h-1, P=max.147W/230V, externí tlak 250Pa</t>
  </si>
  <si>
    <t>-1610470224</t>
  </si>
  <si>
    <t>3.004d</t>
  </si>
  <si>
    <t>1180066178</t>
  </si>
  <si>
    <t>3.005m</t>
  </si>
  <si>
    <t>Žaluz. klapka samočinná d-200 mm</t>
  </si>
  <si>
    <t>124676651</t>
  </si>
  <si>
    <t>3.005d</t>
  </si>
  <si>
    <t>1492340746</t>
  </si>
  <si>
    <t>3.006m</t>
  </si>
  <si>
    <t>Požární klapkad 200 -.ruční a teplotní koncový spínač ("zavřeno")</t>
  </si>
  <si>
    <t>-972875963</t>
  </si>
  <si>
    <t>3.006d</t>
  </si>
  <si>
    <t>1885795811</t>
  </si>
  <si>
    <t>3.007m</t>
  </si>
  <si>
    <t>do průměru 200 mm/ 10% tvar. sk.I pozink PK 12 0311</t>
  </si>
  <si>
    <t>-1288194376</t>
  </si>
  <si>
    <t>3.007d</t>
  </si>
  <si>
    <t>-1761316778</t>
  </si>
  <si>
    <t>4.001m</t>
  </si>
  <si>
    <t>Talířový ventil plastový d160mm/odvodní/</t>
  </si>
  <si>
    <t>954637378</t>
  </si>
  <si>
    <t>4.001d</t>
  </si>
  <si>
    <t>-1473316494</t>
  </si>
  <si>
    <t>4.002m</t>
  </si>
  <si>
    <t>Ohebná hadice s útlumem hluku 25 - 160mm x10m</t>
  </si>
  <si>
    <t>416127711</t>
  </si>
  <si>
    <t>4.002d</t>
  </si>
  <si>
    <t>-446954340</t>
  </si>
  <si>
    <t>4.003m</t>
  </si>
  <si>
    <t>Odbočka jednostranná 90° 160 - 160 - montáž</t>
  </si>
  <si>
    <t>-910421797</t>
  </si>
  <si>
    <t>4.003d</t>
  </si>
  <si>
    <t>Odbočka jednostranná 90° 160 - 160 - dodávka</t>
  </si>
  <si>
    <t>-533994455</t>
  </si>
  <si>
    <t>4.004m</t>
  </si>
  <si>
    <t>Spiro potrubí pozink D 160 - montáž</t>
  </si>
  <si>
    <t>192996300</t>
  </si>
  <si>
    <t>4.004d</t>
  </si>
  <si>
    <t>Spiro potrubí pozink D 160 - dodávka</t>
  </si>
  <si>
    <t>1581331365</t>
  </si>
  <si>
    <t>4.005m</t>
  </si>
  <si>
    <t>Těsnící tvarovka požární 400x123 EI30</t>
  </si>
  <si>
    <t>125118908</t>
  </si>
  <si>
    <t>4.005d</t>
  </si>
  <si>
    <t>183137035</t>
  </si>
  <si>
    <t>4.006m</t>
  </si>
  <si>
    <t>Demontáže části stávajícího VZT. zař. - ventily + potrubí (odhad) - montáž</t>
  </si>
  <si>
    <t>h</t>
  </si>
  <si>
    <t>150365139</t>
  </si>
  <si>
    <t>4.006d</t>
  </si>
  <si>
    <t>Demontáže části stávajícího VZT. zař. - ventily + potrubí (odhad) - dodávka</t>
  </si>
  <si>
    <t>-827626763</t>
  </si>
  <si>
    <t>4.007m</t>
  </si>
  <si>
    <t>Úpravy stávající VZT dle potřeby - montáž</t>
  </si>
  <si>
    <t>-965212512</t>
  </si>
  <si>
    <t>4.007d</t>
  </si>
  <si>
    <t>Úpravy stávající VZT dle potřeby - dodávka</t>
  </si>
  <si>
    <t>794205103</t>
  </si>
  <si>
    <t>5.001m</t>
  </si>
  <si>
    <t xml:space="preserve">Detektor kouře </t>
  </si>
  <si>
    <t>637344158</t>
  </si>
  <si>
    <t>5.001d</t>
  </si>
  <si>
    <t>-2028565572</t>
  </si>
  <si>
    <t>5.002m</t>
  </si>
  <si>
    <t>Montážní, těsnící a spojovací materiál - montáž</t>
  </si>
  <si>
    <t>-669744007</t>
  </si>
  <si>
    <t>5.002d</t>
  </si>
  <si>
    <t>Montážní, těsnící a spojovací materiál - dodávka</t>
  </si>
  <si>
    <t>-1825341399</t>
  </si>
  <si>
    <t>5.003m</t>
  </si>
  <si>
    <t>Tepelná izolace potrubí tl.20mm s obalem ALU fólií - montáž</t>
  </si>
  <si>
    <t>-1248907302</t>
  </si>
  <si>
    <t>5.003d</t>
  </si>
  <si>
    <t>Tepelná izolace potrubí tl.20mm s obalem ALU fólií - dodávka</t>
  </si>
  <si>
    <t>-1912376234</t>
  </si>
  <si>
    <t>5.004m</t>
  </si>
  <si>
    <t>Tepelná izolace potrubí tl.40mm s obalem ALU fólií - montáž</t>
  </si>
  <si>
    <t>978174822</t>
  </si>
  <si>
    <t>5.004d</t>
  </si>
  <si>
    <t>Tepelná izolace potrubí tl.40mm s obalem ALU fólií - dodávka</t>
  </si>
  <si>
    <t>2028950633</t>
  </si>
  <si>
    <t>5.005m</t>
  </si>
  <si>
    <t xml:space="preserve">Požární izolace potrubí EI 30  - montáž</t>
  </si>
  <si>
    <t>-105025169</t>
  </si>
  <si>
    <t>5.005d</t>
  </si>
  <si>
    <t xml:space="preserve">Požární izolace potrubí EI 30  - dodávka</t>
  </si>
  <si>
    <t>-2043595258</t>
  </si>
  <si>
    <t>6.001</t>
  </si>
  <si>
    <t>Náklady na dopravu (2,6% z ceny dodávek)</t>
  </si>
  <si>
    <t>1971071101</t>
  </si>
  <si>
    <t>6.002</t>
  </si>
  <si>
    <t>Přesun strojů a zařízení</t>
  </si>
  <si>
    <t>-74980595</t>
  </si>
  <si>
    <t>6.003</t>
  </si>
  <si>
    <t>Přesun potrubí</t>
  </si>
  <si>
    <t>-1728783308</t>
  </si>
  <si>
    <t>6.004</t>
  </si>
  <si>
    <t>Podíl přidruž. výkonů (2,8% z ceny montáže VZT)</t>
  </si>
  <si>
    <t>-224112935</t>
  </si>
  <si>
    <t>6.005</t>
  </si>
  <si>
    <t>Zednické výpomoci (2,6% z ceny montáže VZT)</t>
  </si>
  <si>
    <t>1655880266</t>
  </si>
  <si>
    <t>6.006</t>
  </si>
  <si>
    <t xml:space="preserve">Komplexní vyzkoušení    </t>
  </si>
  <si>
    <t>hod</t>
  </si>
  <si>
    <t>233155394</t>
  </si>
  <si>
    <t>6.007</t>
  </si>
  <si>
    <t xml:space="preserve">Zaregulování VZT       </t>
  </si>
  <si>
    <t>697469441</t>
  </si>
  <si>
    <t>6.008</t>
  </si>
  <si>
    <t>Zaškolení obsluhy</t>
  </si>
  <si>
    <t>1540344061</t>
  </si>
  <si>
    <t>04 - Elektroinstalace</t>
  </si>
  <si>
    <t>E000 - Dodávky</t>
  </si>
  <si>
    <t>21M - Elektromontáže</t>
  </si>
  <si>
    <t xml:space="preserve">    E001 - Osvětlení</t>
  </si>
  <si>
    <t xml:space="preserve">    E002 - Transformátor pro zdravotnictví v krytu</t>
  </si>
  <si>
    <t xml:space="preserve">    E003 - Instalační materiál elektro</t>
  </si>
  <si>
    <t xml:space="preserve">    E004 - Instalační materiál slaboproud</t>
  </si>
  <si>
    <t xml:space="preserve">    E005 - Úložný materiál</t>
  </si>
  <si>
    <t xml:space="preserve">    E006 - Sada pro nouzovou signalizaci SESTRA-PACIENT</t>
  </si>
  <si>
    <t xml:space="preserve">      E006.01 - Dodávka a montáž technologie</t>
  </si>
  <si>
    <t xml:space="preserve">      E006.02 - Oživení, konfigurace a ostatní rozpočtové náklady</t>
  </si>
  <si>
    <t xml:space="preserve">      E006.03 - Slaboproudé rozvody - dodávka a montáž vodičů</t>
  </si>
  <si>
    <t xml:space="preserve">      E006.04 - Hrubá instalace - trubkování (lištování) a osazení instalačních krabic</t>
  </si>
  <si>
    <t xml:space="preserve">    E007 - Vstupní systém</t>
  </si>
  <si>
    <t xml:space="preserve">    E008 - Medicínská rampa</t>
  </si>
  <si>
    <t xml:space="preserve">    E009 - Kabely</t>
  </si>
  <si>
    <t xml:space="preserve">    E010 - Vytápění</t>
  </si>
  <si>
    <t xml:space="preserve">    E011 - Ostatní</t>
  </si>
  <si>
    <t xml:space="preserve">    E012 - Demontáže</t>
  </si>
  <si>
    <t>OST - Ostatní náklady</t>
  </si>
  <si>
    <t>100m</t>
  </si>
  <si>
    <t>Oceloplechový skříňový rozváděč 1600x2000x400+100, RMS21A-A1, IP43, kompletní dodávka - montáž</t>
  </si>
  <si>
    <t>-2052503633</t>
  </si>
  <si>
    <t>100d</t>
  </si>
  <si>
    <t>Oceloplechový skříňový rozváděč 1600x2000x400+100, RMS21A-A1, IP43, kompletní dodávka - dodávka</t>
  </si>
  <si>
    <t>256</t>
  </si>
  <si>
    <t>-93804796</t>
  </si>
  <si>
    <t>101m</t>
  </si>
  <si>
    <t>Záložní bezpečnostní zdroj UPS USMLT40kVA doba zálohy 1hod, kompletní dodávka - montáž</t>
  </si>
  <si>
    <t>477996297</t>
  </si>
  <si>
    <t>101d</t>
  </si>
  <si>
    <t>Záložní bezpečnostní zdroj UPS USMLT40kVA doba zálohy 1hod, kompletní dodávka - dodávka</t>
  </si>
  <si>
    <t>947184523</t>
  </si>
  <si>
    <t>3m</t>
  </si>
  <si>
    <t>NAOS MEDICAL SQUARE MPR RA90 8800/940 58W DALI - montáž</t>
  </si>
  <si>
    <t>1658722972</t>
  </si>
  <si>
    <t>3d</t>
  </si>
  <si>
    <t>NAOS MEDICAL SQUARE MPR RA90 8800/940 58W DALI - dodávka</t>
  </si>
  <si>
    <t>-1845997566</t>
  </si>
  <si>
    <t>4m</t>
  </si>
  <si>
    <t>LED 56W Přisazené průmyslové - montáž</t>
  </si>
  <si>
    <t>-1061601934</t>
  </si>
  <si>
    <t>4d</t>
  </si>
  <si>
    <t>LED 56W Přisazené průmyslové - dodávka</t>
  </si>
  <si>
    <t>-594043766</t>
  </si>
  <si>
    <t>5m</t>
  </si>
  <si>
    <t>ICARUS LED 15W/840 - montáž</t>
  </si>
  <si>
    <t>1661219763</t>
  </si>
  <si>
    <t>5d</t>
  </si>
  <si>
    <t>ICARUS LED 15W/840 - dodávka</t>
  </si>
  <si>
    <t>1661191293</t>
  </si>
  <si>
    <t>6m</t>
  </si>
  <si>
    <t>LED přisazené 15W/840 - montáž</t>
  </si>
  <si>
    <t>-1429716528</t>
  </si>
  <si>
    <t>6d</t>
  </si>
  <si>
    <t>LED přisazené 15W/840 - dodávka</t>
  </si>
  <si>
    <t>-719522871</t>
  </si>
  <si>
    <t>7m</t>
  </si>
  <si>
    <t>EXIT TYLIUS LED B 102 M3hAt - montáž</t>
  </si>
  <si>
    <t>1350208462</t>
  </si>
  <si>
    <t>7d</t>
  </si>
  <si>
    <t>EXIT TYLIUS LED B 102 M3hAt - dodávka</t>
  </si>
  <si>
    <t>558828535</t>
  </si>
  <si>
    <t>8m</t>
  </si>
  <si>
    <t>Transformátor 230V/230V, 5kVA - montáž</t>
  </si>
  <si>
    <t>1800877385</t>
  </si>
  <si>
    <t>8d</t>
  </si>
  <si>
    <t>Transformátor 230V/230V, 5kVA - dodávka</t>
  </si>
  <si>
    <t>-1895667938</t>
  </si>
  <si>
    <t>9m</t>
  </si>
  <si>
    <t>Zásuvka jednonásobná, s ochranným kolíkem; 2P+PE - montáž</t>
  </si>
  <si>
    <t>-1937691194</t>
  </si>
  <si>
    <t>9d</t>
  </si>
  <si>
    <t>Zásuvka jednonásobná, s ochranným kolíkem; 2P+PE - dodávka</t>
  </si>
  <si>
    <t>-2135810039</t>
  </si>
  <si>
    <t>10m</t>
  </si>
  <si>
    <t>Zásuvka RTG jednonásobná, s ochranným kolíkem; 2P+PE - montáž</t>
  </si>
  <si>
    <t>620821760</t>
  </si>
  <si>
    <t>10d</t>
  </si>
  <si>
    <t>Zásuvka RTG jednonásobná, s ochranným kolíkem; 2P+PE - dodávka</t>
  </si>
  <si>
    <t>1865328609</t>
  </si>
  <si>
    <t>11m</t>
  </si>
  <si>
    <t>Přístrojová krabice - montáž</t>
  </si>
  <si>
    <t>-378574643</t>
  </si>
  <si>
    <t>11d</t>
  </si>
  <si>
    <t>Přístrojová krabice - dodávka</t>
  </si>
  <si>
    <t>-1225212049</t>
  </si>
  <si>
    <t>12m</t>
  </si>
  <si>
    <t>Spínač; řazení 1 - montáž</t>
  </si>
  <si>
    <t>894305541</t>
  </si>
  <si>
    <t>12d</t>
  </si>
  <si>
    <t>Spínač; řazení 1 - dodávka</t>
  </si>
  <si>
    <t>-1625382637</t>
  </si>
  <si>
    <t>13m</t>
  </si>
  <si>
    <t>Spínač 3-pólový 16A - montáž</t>
  </si>
  <si>
    <t>-344819058</t>
  </si>
  <si>
    <t>13d</t>
  </si>
  <si>
    <t>Spínač 3-pólový 16A - dodávka</t>
  </si>
  <si>
    <t>-84711357</t>
  </si>
  <si>
    <t>14m</t>
  </si>
  <si>
    <t>Řídící jednotka osvětlení DALI, WAGO 58EVG - montáž</t>
  </si>
  <si>
    <t>855989410</t>
  </si>
  <si>
    <t>14d</t>
  </si>
  <si>
    <t>Řídící jednotka osvětlení DALI, WAGO 58EVG - dodávka</t>
  </si>
  <si>
    <t>492575646</t>
  </si>
  <si>
    <t>15m</t>
  </si>
  <si>
    <t>Tlačítko DALI - montáž</t>
  </si>
  <si>
    <t>-1972242499</t>
  </si>
  <si>
    <t>15d</t>
  </si>
  <si>
    <t>Tlačítko DALI - dodávka</t>
  </si>
  <si>
    <t>1619801837</t>
  </si>
  <si>
    <t>16m</t>
  </si>
  <si>
    <t>Krabice KO125 se PE svorkami - montáž</t>
  </si>
  <si>
    <t>1139096092</t>
  </si>
  <si>
    <t>16d</t>
  </si>
  <si>
    <t>Krabice KO125 se PE svorkami - dodávka</t>
  </si>
  <si>
    <t>346899583</t>
  </si>
  <si>
    <t>17m</t>
  </si>
  <si>
    <t>PA bod-dvojitá svorka - montáž</t>
  </si>
  <si>
    <t>-1311361928</t>
  </si>
  <si>
    <t>17d</t>
  </si>
  <si>
    <t>PA bod-dvojitá svorka - dodávka</t>
  </si>
  <si>
    <t>1382070926</t>
  </si>
  <si>
    <t>18m</t>
  </si>
  <si>
    <t>Ovládač ""Nouzového zastavení"" s hřib. knoflíkem s aretací v krabičce s označením - montáž</t>
  </si>
  <si>
    <t>-1900384739</t>
  </si>
  <si>
    <t>18d</t>
  </si>
  <si>
    <t>Ovládač ""Nouzového zastavení"" s hřib. knoflíkem s aretací v krabičce s označením - dodávka</t>
  </si>
  <si>
    <t>-1939080997</t>
  </si>
  <si>
    <t>19m</t>
  </si>
  <si>
    <t>Signalizační hlásič klinického alarmu - montáž</t>
  </si>
  <si>
    <t>-5696017</t>
  </si>
  <si>
    <t>19d</t>
  </si>
  <si>
    <t>Signalizační hlásič klinického alarmu - dodávka</t>
  </si>
  <si>
    <t>1665919156</t>
  </si>
  <si>
    <t>20m</t>
  </si>
  <si>
    <t>Drát FeZn 10 potinkovaný - montáž</t>
  </si>
  <si>
    <t>103800122</t>
  </si>
  <si>
    <t>20d</t>
  </si>
  <si>
    <t>Drát FeZn 10 potinkovaný - dodávka</t>
  </si>
  <si>
    <t>-960149210</t>
  </si>
  <si>
    <t>21m</t>
  </si>
  <si>
    <t>SPb připojovací - montáž</t>
  </si>
  <si>
    <t>1771170483</t>
  </si>
  <si>
    <t>21d</t>
  </si>
  <si>
    <t>SPb připojovací - dodávka</t>
  </si>
  <si>
    <t>-729652905</t>
  </si>
  <si>
    <t>22m</t>
  </si>
  <si>
    <t>Dvojzásuvka RJ45 datová - montáž</t>
  </si>
  <si>
    <t>811752460</t>
  </si>
  <si>
    <t>22d</t>
  </si>
  <si>
    <t>Dvojzásuvka RJ45 datová - dodávka</t>
  </si>
  <si>
    <t>-1351117408</t>
  </si>
  <si>
    <t>23m</t>
  </si>
  <si>
    <t>Zásuvka RJ TV - montáž</t>
  </si>
  <si>
    <t>152800204</t>
  </si>
  <si>
    <t>23d</t>
  </si>
  <si>
    <t>Zásuvka RJ TV - dodávka</t>
  </si>
  <si>
    <t>-1534322904</t>
  </si>
  <si>
    <t>24m</t>
  </si>
  <si>
    <t>Konektor TV - montáž</t>
  </si>
  <si>
    <t>-639406519</t>
  </si>
  <si>
    <t>24d</t>
  </si>
  <si>
    <t>Konektor TV - dodávka</t>
  </si>
  <si>
    <t>389041721</t>
  </si>
  <si>
    <t>25m</t>
  </si>
  <si>
    <t>Konektor datový - montáž</t>
  </si>
  <si>
    <t>983306720</t>
  </si>
  <si>
    <t>25d</t>
  </si>
  <si>
    <t>Konektor datový - dodávka</t>
  </si>
  <si>
    <t>-145538848</t>
  </si>
  <si>
    <t>26m</t>
  </si>
  <si>
    <t xml:space="preserve">WIFI UBIQUITI UniFi AC Lite 1167 Mbps AP/Hotspot 2,4/5 GHz, 802.11ac, MIMO 2×2 - vnitřní  - montáž</t>
  </si>
  <si>
    <t>339659786</t>
  </si>
  <si>
    <t>26d</t>
  </si>
  <si>
    <t xml:space="preserve">WIFI UBIQUITI UniFi AC Lite 1167 Mbps AP/Hotspot 2,4/5 GHz, 802.11ac, MIMO 2×2 - vnitřní  - dodávka</t>
  </si>
  <si>
    <t>1450171665</t>
  </si>
  <si>
    <t>27m</t>
  </si>
  <si>
    <t xml:space="preserve">SWITCH s podporou minimálně dvou optických uplink portů o rychlosti min. 1 Gbit/s  - montáž</t>
  </si>
  <si>
    <t>1732267293</t>
  </si>
  <si>
    <t>27d</t>
  </si>
  <si>
    <t xml:space="preserve">SWITCH s podporou minimálně dvou optických uplink portů o rychlosti min. 1 Gbit/s  - dodávka</t>
  </si>
  <si>
    <t>1357618000</t>
  </si>
  <si>
    <t>28m</t>
  </si>
  <si>
    <t xml:space="preserve">UPS: FSP/Fortron UPS CHAMP 3000 VA rack 2U, online  - montáž</t>
  </si>
  <si>
    <t>-2109672567</t>
  </si>
  <si>
    <t>28d</t>
  </si>
  <si>
    <t xml:space="preserve">UPS: FSP/Fortron UPS CHAMP 3000 VA rack 2U, online  - dodávka</t>
  </si>
  <si>
    <t>-1803438106</t>
  </si>
  <si>
    <t>29m</t>
  </si>
  <si>
    <t xml:space="preserve">SNMP karta:  FSP/Fortron SNMP karta pro UPS - montáž</t>
  </si>
  <si>
    <t>-1512284530</t>
  </si>
  <si>
    <t>29d</t>
  </si>
  <si>
    <t xml:space="preserve">SNMP karta:  FSP/Fortron SNMP karta pro UPS - dodávka</t>
  </si>
  <si>
    <t>2060293522</t>
  </si>
  <si>
    <t>30m</t>
  </si>
  <si>
    <t>EMD modul: SP/Fortron EMD karta pro UPS - montáž</t>
  </si>
  <si>
    <t>-424381723</t>
  </si>
  <si>
    <t>30d</t>
  </si>
  <si>
    <t>EMD modul: SP/Fortron EMD karta pro UPS - dodávka</t>
  </si>
  <si>
    <t>710115615</t>
  </si>
  <si>
    <t>31m</t>
  </si>
  <si>
    <t>PDU, 16A/230V, 1x16A CEE7, 9xCEE7, 3m - montáž</t>
  </si>
  <si>
    <t>1791345146</t>
  </si>
  <si>
    <t>31d</t>
  </si>
  <si>
    <t>PDU, 16A/230V, 1x16A CEE7, 9xCEE7, 3m - dodávka</t>
  </si>
  <si>
    <t>1257061549</t>
  </si>
  <si>
    <t>32m</t>
  </si>
  <si>
    <t>Police do rozvaděče 19" Datacom - montáž</t>
  </si>
  <si>
    <t>1424678893</t>
  </si>
  <si>
    <t>32d</t>
  </si>
  <si>
    <t>Police do rozvaděče 19" Datacom - dodávka</t>
  </si>
  <si>
    <t>-335763857</t>
  </si>
  <si>
    <t>33m</t>
  </si>
  <si>
    <t>Metalický Patch panel 24 - montáž</t>
  </si>
  <si>
    <t>-359119769</t>
  </si>
  <si>
    <t>33d</t>
  </si>
  <si>
    <t>Metalický Patch panel 24 - dodávka</t>
  </si>
  <si>
    <t>264450265</t>
  </si>
  <si>
    <t>34m</t>
  </si>
  <si>
    <t>Propojovací Patch kabel 2m - montáž</t>
  </si>
  <si>
    <t>-275151607</t>
  </si>
  <si>
    <t>34d</t>
  </si>
  <si>
    <t>Propojovací Patch kabel 2m - dodávka</t>
  </si>
  <si>
    <t>592251401</t>
  </si>
  <si>
    <t>35m</t>
  </si>
  <si>
    <t>Drátěný žlab CF54/200 + úchyt dle Pavus - montáž</t>
  </si>
  <si>
    <t>1878344338</t>
  </si>
  <si>
    <t>35d</t>
  </si>
  <si>
    <t>Drátěný žlab CF54/200 + úchyt dle Pavus - dodávka</t>
  </si>
  <si>
    <t>199851516</t>
  </si>
  <si>
    <t>36m</t>
  </si>
  <si>
    <t>Ohebná hadice PVC 16-21 - montáž</t>
  </si>
  <si>
    <t>-85461844</t>
  </si>
  <si>
    <t>36d</t>
  </si>
  <si>
    <t>Ohebná hadice PVC 16-21 - dodávka</t>
  </si>
  <si>
    <t>-1039751499</t>
  </si>
  <si>
    <t>37m</t>
  </si>
  <si>
    <t>Kopoflex DN50 - montáž</t>
  </si>
  <si>
    <t>357204533</t>
  </si>
  <si>
    <t>37d</t>
  </si>
  <si>
    <t>Kopoflex DN50 - dodávka</t>
  </si>
  <si>
    <t>682484416</t>
  </si>
  <si>
    <t>38m</t>
  </si>
  <si>
    <t>Příchytka na kabel protipožární - montáž</t>
  </si>
  <si>
    <t>-642750959</t>
  </si>
  <si>
    <t>38d</t>
  </si>
  <si>
    <t>Příchytka na kabel protipožární - dodávka</t>
  </si>
  <si>
    <t>-452916095</t>
  </si>
  <si>
    <t>39m</t>
  </si>
  <si>
    <t>Protipožární ucpávka PROMAT - montáž</t>
  </si>
  <si>
    <t>1781082372</t>
  </si>
  <si>
    <t>39d</t>
  </si>
  <si>
    <t>Protipožární ucpávka PROMAT - dodávka</t>
  </si>
  <si>
    <t>1983182655</t>
  </si>
  <si>
    <t>MT - 07 IP_mont</t>
  </si>
  <si>
    <t>Hlavní terminál - montáž</t>
  </si>
  <si>
    <t>-49063046</t>
  </si>
  <si>
    <t>MT - 07 IP_dod</t>
  </si>
  <si>
    <t>Hlavní terminál - dodávka</t>
  </si>
  <si>
    <t>1818939953</t>
  </si>
  <si>
    <t>RA-07/12U_mont</t>
  </si>
  <si>
    <t>Datový rozvaděč 19"/12U - montáž</t>
  </si>
  <si>
    <t>320964258</t>
  </si>
  <si>
    <t>RA-07/12U_dod</t>
  </si>
  <si>
    <t>Datový rozvaděč 19"/12U - dodávka</t>
  </si>
  <si>
    <t>267360249</t>
  </si>
  <si>
    <t>PS-07 IP_mont</t>
  </si>
  <si>
    <t>Napájecí zdroj + lokální server - montáž</t>
  </si>
  <si>
    <t>140032474</t>
  </si>
  <si>
    <t>PS-07 IP_dod</t>
  </si>
  <si>
    <t>Napájecí zdroj + lokální server - dodávka</t>
  </si>
  <si>
    <t>1777471458</t>
  </si>
  <si>
    <t>PDP 19/1U_mont</t>
  </si>
  <si>
    <t>Rozvodný panel 8x 230V 19"/1U - montáž</t>
  </si>
  <si>
    <t>-1415524109</t>
  </si>
  <si>
    <t>PDP 19/1U_dod</t>
  </si>
  <si>
    <t>Rozvodný panel 8x 230V 19"/1U - dodávka</t>
  </si>
  <si>
    <t>-1886815773</t>
  </si>
  <si>
    <t>SW - L1_mont</t>
  </si>
  <si>
    <t>SW - licence provozu účastníka - montáž</t>
  </si>
  <si>
    <t>215029145</t>
  </si>
  <si>
    <t>SW - L1_dod</t>
  </si>
  <si>
    <t>SW - licence provozu účastníka - dodávka</t>
  </si>
  <si>
    <t>-262353477</t>
  </si>
  <si>
    <t>SW - HC_mont</t>
  </si>
  <si>
    <t>SW - databáze historie volání - montáž</t>
  </si>
  <si>
    <t>2086969183</t>
  </si>
  <si>
    <t>SW - HC_dod</t>
  </si>
  <si>
    <t>SW - databáze historie volání - dodávka</t>
  </si>
  <si>
    <t>-1734108350</t>
  </si>
  <si>
    <t>SW - AW_mont</t>
  </si>
  <si>
    <t>SW - aktivace sdruženého provozu - montáž</t>
  </si>
  <si>
    <t>-1919918182</t>
  </si>
  <si>
    <t>SW- AW_dod</t>
  </si>
  <si>
    <t>SW - aktivace sdruženého provozu - dodávka</t>
  </si>
  <si>
    <t>-1804174568</t>
  </si>
  <si>
    <t>CT-07 IP_mont</t>
  </si>
  <si>
    <t>Kabel k terminálu (2m) - montáž</t>
  </si>
  <si>
    <t>-515249579</t>
  </si>
  <si>
    <t>CT-07 IP_dod</t>
  </si>
  <si>
    <t>Kabel k terminálu (2m) - dodávka</t>
  </si>
  <si>
    <t>-1872321298</t>
  </si>
  <si>
    <t>AT-12V_mont</t>
  </si>
  <si>
    <t>Adaptér k terminálu - montáž</t>
  </si>
  <si>
    <t>1608451686</t>
  </si>
  <si>
    <t>AT-12V_dod</t>
  </si>
  <si>
    <t>Adaptér k terminálu - dodávka</t>
  </si>
  <si>
    <t>638437580</t>
  </si>
  <si>
    <t>CMT-07 IP_mont</t>
  </si>
  <si>
    <t>Zásuvka terminálu - montáž</t>
  </si>
  <si>
    <t>-846129846</t>
  </si>
  <si>
    <t>CMT-07 IP_dod</t>
  </si>
  <si>
    <t>Zásuvka terminálu - dodávka</t>
  </si>
  <si>
    <t>562301971</t>
  </si>
  <si>
    <t>SWI-24_mont</t>
  </si>
  <si>
    <t>Datový switch 24 portů/19" - montáž</t>
  </si>
  <si>
    <t>-1102361248</t>
  </si>
  <si>
    <t>SWI-24_dod</t>
  </si>
  <si>
    <t>Datový switch 24 portů/19" - dodávka</t>
  </si>
  <si>
    <t>-2069022673</t>
  </si>
  <si>
    <t>POE - 8/19_mont</t>
  </si>
  <si>
    <t>Napájecí injektor 8 portů/19" - montáž</t>
  </si>
  <si>
    <t>-2060342086</t>
  </si>
  <si>
    <t>POE- 8/19_dod</t>
  </si>
  <si>
    <t>Napájecí injektor 8 portů/19" - dodávka</t>
  </si>
  <si>
    <t>982504832</t>
  </si>
  <si>
    <t>RT-07V IP_mont</t>
  </si>
  <si>
    <t>Pokojový terminál hovorový - montáž</t>
  </si>
  <si>
    <t>-1652833337</t>
  </si>
  <si>
    <t>RT-07V IP_dod</t>
  </si>
  <si>
    <t>Pokojový terminál hovorový - dodávka</t>
  </si>
  <si>
    <t>165735026</t>
  </si>
  <si>
    <t>BC-07HS IP_mont</t>
  </si>
  <si>
    <t>Zásuvka pacienta s držákem a reproduktorem - montáž</t>
  </si>
  <si>
    <t>1801521779</t>
  </si>
  <si>
    <t>BC-07HS IP_dod</t>
  </si>
  <si>
    <t>Zásuvka pacienta s držákem a reproduktorem - dodávka</t>
  </si>
  <si>
    <t>447207005</t>
  </si>
  <si>
    <t>BC-01H_mont</t>
  </si>
  <si>
    <t>Zásuvka pacienta s držákem (bez hovoru) - montáž</t>
  </si>
  <si>
    <t>1019471428</t>
  </si>
  <si>
    <t>BC-01H_dod</t>
  </si>
  <si>
    <t>Zásuvka pacienta s držákem (bez hovoru) - dodávka</t>
  </si>
  <si>
    <t>-184565045</t>
  </si>
  <si>
    <t>PT - 07S IP_mont</t>
  </si>
  <si>
    <t>Terminál pacienta s tlačítkem volání ošetřovatelky. Bez displeje. S vytrhávacím konektorem - montáž</t>
  </si>
  <si>
    <t>-1014500018</t>
  </si>
  <si>
    <t>PT - 07S IP_dod</t>
  </si>
  <si>
    <t>Terminál pacienta s tlačítkem volání ošetřovatelky. Bez displeje. S vytrhávacím konektorem - dodávka</t>
  </si>
  <si>
    <t>1432259080</t>
  </si>
  <si>
    <t>PU - 01IP_mont</t>
  </si>
  <si>
    <t>Tlačítko pacienta (bez hovoru), s vytrhávacím konektorem - montáž</t>
  </si>
  <si>
    <t>-1525300781</t>
  </si>
  <si>
    <t>PT- 01IP_dod</t>
  </si>
  <si>
    <t>Tlačítko pacienta (bez hovoru), s vytrhávacím konektorem - dodávka</t>
  </si>
  <si>
    <t>1919841185</t>
  </si>
  <si>
    <t>EB-07 IP_mont</t>
  </si>
  <si>
    <t>Tlačítko nouzového volání - montáž</t>
  </si>
  <si>
    <t>-1230903908</t>
  </si>
  <si>
    <t>EB-07 IP_dod</t>
  </si>
  <si>
    <t>Tlačítko nouzového volání - dodávka</t>
  </si>
  <si>
    <t>-1409298184</t>
  </si>
  <si>
    <t>EC-07 IP_mont</t>
  </si>
  <si>
    <t>Táhlo nouzového volání - montáž</t>
  </si>
  <si>
    <t>646599771</t>
  </si>
  <si>
    <t>EC-07 IP_dod</t>
  </si>
  <si>
    <t>Táhlo nouzového volání - dodávka</t>
  </si>
  <si>
    <t>1019911396</t>
  </si>
  <si>
    <t>Patch 0,3m_mont</t>
  </si>
  <si>
    <t>Patch kabel - montáž</t>
  </si>
  <si>
    <t>-838835895</t>
  </si>
  <si>
    <t>Patch 0,3m_dod</t>
  </si>
  <si>
    <t>Patch kabel - dodávka</t>
  </si>
  <si>
    <t>-10543997</t>
  </si>
  <si>
    <t>CAT5E_mont</t>
  </si>
  <si>
    <t>Konektor včetně ochrany a proměření RJ45 - montáž</t>
  </si>
  <si>
    <t>-1266105801</t>
  </si>
  <si>
    <t>CAT5E_dod</t>
  </si>
  <si>
    <t>Konektor včetně ochrany a proměření RJ45 - dodávka</t>
  </si>
  <si>
    <t>-1693396202</t>
  </si>
  <si>
    <t>kontr</t>
  </si>
  <si>
    <t>Kontrola vedení</t>
  </si>
  <si>
    <t>kmpl</t>
  </si>
  <si>
    <t>-1160997367</t>
  </si>
  <si>
    <t>instalace</t>
  </si>
  <si>
    <t>Instalace a konfigurace systému</t>
  </si>
  <si>
    <t>1916678177</t>
  </si>
  <si>
    <t>škol</t>
  </si>
  <si>
    <t>Kontrolní provoz, zaškolení, vedlejší výdaje</t>
  </si>
  <si>
    <t>-1942518694</t>
  </si>
  <si>
    <t>koo</t>
  </si>
  <si>
    <t>Koordinace stavby</t>
  </si>
  <si>
    <t>-1392059841</t>
  </si>
  <si>
    <t>kd</t>
  </si>
  <si>
    <t>Kontrolní dny</t>
  </si>
  <si>
    <t>-651431416</t>
  </si>
  <si>
    <t>ekol</t>
  </si>
  <si>
    <t>Ekologická likvidace odpadu</t>
  </si>
  <si>
    <t>1016731169</t>
  </si>
  <si>
    <t>uklid</t>
  </si>
  <si>
    <t>Úklid staveniště</t>
  </si>
  <si>
    <t>-612514495</t>
  </si>
  <si>
    <t>dopr</t>
  </si>
  <si>
    <t>Doprava</t>
  </si>
  <si>
    <t>-1231855632</t>
  </si>
  <si>
    <t>UTP Cat 5e_mont</t>
  </si>
  <si>
    <t>kabel do trubek, nebo do lišt LSOH - montáž</t>
  </si>
  <si>
    <t>-1229452083</t>
  </si>
  <si>
    <t>UTPCat 5e_dod</t>
  </si>
  <si>
    <t>kabel do trubek, nebo do lišt LSOH - dodávka</t>
  </si>
  <si>
    <t>1614709438</t>
  </si>
  <si>
    <t>KU 68/2_mont</t>
  </si>
  <si>
    <t>instalační krabice pod omítku KU 68/2 - montáž</t>
  </si>
  <si>
    <t>1132032517</t>
  </si>
  <si>
    <t>KU 68/2_dod</t>
  </si>
  <si>
    <t>instalační krabice pod omítku KU 68/2 - dodávka</t>
  </si>
  <si>
    <t>942531213</t>
  </si>
  <si>
    <t>KU 64/2_mont</t>
  </si>
  <si>
    <t>instalační krabice pod omítku KU 64/2 - montáž</t>
  </si>
  <si>
    <t>1064855040</t>
  </si>
  <si>
    <t>KU64/2_dod</t>
  </si>
  <si>
    <t>instalační krabice pod omítku KU 64/2 - dodávka</t>
  </si>
  <si>
    <t>-2034729793</t>
  </si>
  <si>
    <t>3xKP 687/1_mont</t>
  </si>
  <si>
    <t>instalační krabice pod omítku 3xKP 687/1 - montáž</t>
  </si>
  <si>
    <t>575275718</t>
  </si>
  <si>
    <t>3xKP 687/1_dod</t>
  </si>
  <si>
    <t>instalační krabice pod omítku 3xKP 687/1 - dodávka</t>
  </si>
  <si>
    <t>1398154596</t>
  </si>
  <si>
    <t>PVC 16_mont</t>
  </si>
  <si>
    <t>trubka pod omítku PVC 16 - montáž</t>
  </si>
  <si>
    <t>52882898</t>
  </si>
  <si>
    <t>PVC 16_dod</t>
  </si>
  <si>
    <t>trubka pod omítku PVC 16 - dodávka</t>
  </si>
  <si>
    <t>-1068711426</t>
  </si>
  <si>
    <t>PVC 25_mont</t>
  </si>
  <si>
    <t>trubka pod omítku PVC 25 - montáž</t>
  </si>
  <si>
    <t>-1115209055</t>
  </si>
  <si>
    <t>PVC 25_dod</t>
  </si>
  <si>
    <t>trubka pod omítku PVC 25 - dodávka</t>
  </si>
  <si>
    <t>-994044323</t>
  </si>
  <si>
    <t>AZ 2,5_mont</t>
  </si>
  <si>
    <t>vodič protahovací AZ 2,5 - montáž</t>
  </si>
  <si>
    <t>883192521</t>
  </si>
  <si>
    <t>AZ 2,5_dod</t>
  </si>
  <si>
    <t>vodič protahovací AZ 2,5 - dodávka</t>
  </si>
  <si>
    <t>672763886</t>
  </si>
  <si>
    <t>vrut 3,5x40_mont</t>
  </si>
  <si>
    <t>vrut 3,5x40 - montáž</t>
  </si>
  <si>
    <t>152258837</t>
  </si>
  <si>
    <t>vrut 3,5x40_dod</t>
  </si>
  <si>
    <t>vrut 3,5x40 - dodávka</t>
  </si>
  <si>
    <t>521368171</t>
  </si>
  <si>
    <t>sádra štuk_mont</t>
  </si>
  <si>
    <t>sádra štukatérská - montáž</t>
  </si>
  <si>
    <t>-119877701</t>
  </si>
  <si>
    <t>sádra štuk_dod</t>
  </si>
  <si>
    <t>sádra štukatérská - dodávka</t>
  </si>
  <si>
    <t>-1342231003</t>
  </si>
  <si>
    <t>štuk_směs_mont</t>
  </si>
  <si>
    <t>štukovací směs - montáž</t>
  </si>
  <si>
    <t>794111099</t>
  </si>
  <si>
    <t>štuk_směs_dod</t>
  </si>
  <si>
    <t>štukovací směs - dodávka</t>
  </si>
  <si>
    <t>748356089</t>
  </si>
  <si>
    <t>ost_mont</t>
  </si>
  <si>
    <t>ostatní drobný instalační materiál (izolační pásky, stahovací plastové pásky, spojovací materiál, svorky, koncovky, štítky…) - montáž</t>
  </si>
  <si>
    <t>-850491872</t>
  </si>
  <si>
    <t>ost_dod</t>
  </si>
  <si>
    <t>ostatní drobný instalační materiál (izolační pásky, stahovací plastové pásky, spojovací materiál, svorky, koncovky, štítky…) - dodávka</t>
  </si>
  <si>
    <t>-673136260</t>
  </si>
  <si>
    <t>znač_mont</t>
  </si>
  <si>
    <t>značení trasy vedení - montáž</t>
  </si>
  <si>
    <t>1769514821</t>
  </si>
  <si>
    <t>zna_dod</t>
  </si>
  <si>
    <t>značení trasy vedení - dodávka</t>
  </si>
  <si>
    <t>-1400150714</t>
  </si>
  <si>
    <t>rýhy</t>
  </si>
  <si>
    <t>rýhy do zdi</t>
  </si>
  <si>
    <t>1834631125</t>
  </si>
  <si>
    <t>prostupy zdivem</t>
  </si>
  <si>
    <t>729240103</t>
  </si>
  <si>
    <t>pom</t>
  </si>
  <si>
    <t>pomocné montážní a stavební práce</t>
  </si>
  <si>
    <t>-1842326266</t>
  </si>
  <si>
    <t>podhl</t>
  </si>
  <si>
    <t>demontáž a zpětná montáž podhledů</t>
  </si>
  <si>
    <t>426260670</t>
  </si>
  <si>
    <t>41m</t>
  </si>
  <si>
    <t>Řídící jednotka REA:MP + Zdroj KPN-18 - montáž</t>
  </si>
  <si>
    <t>118962593</t>
  </si>
  <si>
    <t>41d</t>
  </si>
  <si>
    <t>Řídící jednotka REA:MP + Zdroj KPN-18 - dodávka</t>
  </si>
  <si>
    <t>-927119590</t>
  </si>
  <si>
    <t>42m</t>
  </si>
  <si>
    <t>ComInfo čtečka karet L-PRO + potřebná kabeláž - montáž</t>
  </si>
  <si>
    <t>-990999902</t>
  </si>
  <si>
    <t>42d</t>
  </si>
  <si>
    <t>ComInfo čtečka karet L-PRO + potřebná kabeláž - dodávka</t>
  </si>
  <si>
    <t>2088195046</t>
  </si>
  <si>
    <t>43m</t>
  </si>
  <si>
    <t>Elektromagnetický dvěřní zámek, cominfo - montáž</t>
  </si>
  <si>
    <t>-320976556</t>
  </si>
  <si>
    <t>43d</t>
  </si>
  <si>
    <t>Elektromagnetický dvěřní zámek, cominfo - dodávka</t>
  </si>
  <si>
    <t>-38340160</t>
  </si>
  <si>
    <t>44m</t>
  </si>
  <si>
    <t>na lůžkový pokoj kompletná - montáž</t>
  </si>
  <si>
    <t>2105427953</t>
  </si>
  <si>
    <t>44d</t>
  </si>
  <si>
    <t>na lůžkový pokoj kompletná - dodávka</t>
  </si>
  <si>
    <t>-1990480822</t>
  </si>
  <si>
    <t>45m</t>
  </si>
  <si>
    <t>na JIP kompletná - montáž</t>
  </si>
  <si>
    <t>-1015788750</t>
  </si>
  <si>
    <t>45d</t>
  </si>
  <si>
    <t>na JIP kompletná - dodávka</t>
  </si>
  <si>
    <t>-781844279</t>
  </si>
  <si>
    <t>46m</t>
  </si>
  <si>
    <t>na JIP BOX kompletná - montáž</t>
  </si>
  <si>
    <t>633519244</t>
  </si>
  <si>
    <t>46d</t>
  </si>
  <si>
    <t>na JIP BOX kompletná - dodávka</t>
  </si>
  <si>
    <t>1872034195</t>
  </si>
  <si>
    <t>47m</t>
  </si>
  <si>
    <t>1-CXKH-R-J 3x1.5 B2ca,s1,d1 - montáž</t>
  </si>
  <si>
    <t>1892951954</t>
  </si>
  <si>
    <t>47d</t>
  </si>
  <si>
    <t>1-CXKH-R-J 3x1.5 B2ca,s1,d1 - dodávka</t>
  </si>
  <si>
    <t>-1716128375</t>
  </si>
  <si>
    <t>48m</t>
  </si>
  <si>
    <t>1-CXKH-R-J 3x2.5 B2ca,s1,d1 - montáž</t>
  </si>
  <si>
    <t>1014051228</t>
  </si>
  <si>
    <t>48d</t>
  </si>
  <si>
    <t>1-CXKH-R-J 3x2.5 B2ca,s1,d1 - dodávka</t>
  </si>
  <si>
    <t>-1065744383</t>
  </si>
  <si>
    <t>49m</t>
  </si>
  <si>
    <t>1-CXKH-R-J 5x1.5 B2ca,s1,d1 - montáž</t>
  </si>
  <si>
    <t>791054656</t>
  </si>
  <si>
    <t>49d</t>
  </si>
  <si>
    <t>1-CXKH-R-J 5x1.5 B2ca,s1,d1 - dodávka</t>
  </si>
  <si>
    <t>-405031597</t>
  </si>
  <si>
    <t>50m</t>
  </si>
  <si>
    <t>1-CXKH-R-J 5x2.5 B2ca,s1,d1 - montáž</t>
  </si>
  <si>
    <t>-739937129</t>
  </si>
  <si>
    <t>50d</t>
  </si>
  <si>
    <t>1-CXKH-R-J 5x2.5 B2ca,s1,d1 - dodávka</t>
  </si>
  <si>
    <t>1283323759</t>
  </si>
  <si>
    <t>51m</t>
  </si>
  <si>
    <t>1-CXKH-R-J 3x10 B2ca,s1,d1 - montáž</t>
  </si>
  <si>
    <t>691801513</t>
  </si>
  <si>
    <t>51d</t>
  </si>
  <si>
    <t>1-CXKH-R-J 3x10 B2ca,s1,d1 - dodávka</t>
  </si>
  <si>
    <t>2030999665</t>
  </si>
  <si>
    <t>52m</t>
  </si>
  <si>
    <t>1-CXKH-R-J 5x35 B2ca,s1,d1 - montáž</t>
  </si>
  <si>
    <t>-1422922130</t>
  </si>
  <si>
    <t>52d</t>
  </si>
  <si>
    <t>1-CXKH-R-J 5x35 B2ca,s1,d1 - dodávka</t>
  </si>
  <si>
    <t>-420220054</t>
  </si>
  <si>
    <t>53m</t>
  </si>
  <si>
    <t>1-CXKH-R-J 2x1,5 B2ca,s1,d1 - montáž</t>
  </si>
  <si>
    <t>306366101</t>
  </si>
  <si>
    <t>53d</t>
  </si>
  <si>
    <t>1-CXKH-R-J 2x1,5 B2ca,s1,d1 - dodávka</t>
  </si>
  <si>
    <t>-1486150009</t>
  </si>
  <si>
    <t>54m</t>
  </si>
  <si>
    <t>SHKFH-R 3x2x0,8 - montáž</t>
  </si>
  <si>
    <t>-2043664021</t>
  </si>
  <si>
    <t>54d</t>
  </si>
  <si>
    <t>SHKFH-R 3x2x0,8 - dodávka</t>
  </si>
  <si>
    <t>-1233144348</t>
  </si>
  <si>
    <t>55m</t>
  </si>
  <si>
    <t>CYKY-O 2x1.5 - montáž</t>
  </si>
  <si>
    <t>1614433742</t>
  </si>
  <si>
    <t>55d</t>
  </si>
  <si>
    <t>CYKY-O 2x1.5 - dodávka</t>
  </si>
  <si>
    <t>861534023</t>
  </si>
  <si>
    <t>56m</t>
  </si>
  <si>
    <t>1-CXKH-V-J 3x1.5 B2ca,s1,d1 - montáž</t>
  </si>
  <si>
    <t>-793586536</t>
  </si>
  <si>
    <t>56d</t>
  </si>
  <si>
    <t>1-CXKH-V-J 3x1.5 B2ca,s1,d1 - dodávka</t>
  </si>
  <si>
    <t>59367625</t>
  </si>
  <si>
    <t>57m</t>
  </si>
  <si>
    <t>1-CXKH-V-J 5x25 B2ca,s1,d1 - montáž</t>
  </si>
  <si>
    <t>-1758273260</t>
  </si>
  <si>
    <t>57d</t>
  </si>
  <si>
    <t>1-CXKH-V-J 5x25 B2ca,s1,d1 - dodávka</t>
  </si>
  <si>
    <t>1687842767</t>
  </si>
  <si>
    <t>58m</t>
  </si>
  <si>
    <t>1-CXKH-V-J 5x150 B2ca,s1,d1 - montáž</t>
  </si>
  <si>
    <t>1440795963</t>
  </si>
  <si>
    <t>58d</t>
  </si>
  <si>
    <t>1-CXKH-V-J 5x150 B2ca,s1,d1 - dodávka</t>
  </si>
  <si>
    <t>2117229783</t>
  </si>
  <si>
    <t>59m</t>
  </si>
  <si>
    <t>CY 16 zž - montáž</t>
  </si>
  <si>
    <t>-79193834</t>
  </si>
  <si>
    <t>59d</t>
  </si>
  <si>
    <t>CY 16 zž - dodávka</t>
  </si>
  <si>
    <t>1483660740</t>
  </si>
  <si>
    <t>60m</t>
  </si>
  <si>
    <t>CY 6 zž - montáž</t>
  </si>
  <si>
    <t>-971970343</t>
  </si>
  <si>
    <t>60d</t>
  </si>
  <si>
    <t>CY 6 zž - dodávka</t>
  </si>
  <si>
    <t>1359394110</t>
  </si>
  <si>
    <t>61m</t>
  </si>
  <si>
    <t>CY 4 zž - montáž</t>
  </si>
  <si>
    <t>728293133</t>
  </si>
  <si>
    <t>61d</t>
  </si>
  <si>
    <t>CY 4 zž - dodávka</t>
  </si>
  <si>
    <t>381263794</t>
  </si>
  <si>
    <t>62m</t>
  </si>
  <si>
    <t>Datový kabel cat5e bezhalogenový - montáž</t>
  </si>
  <si>
    <t>-203902376</t>
  </si>
  <si>
    <t>62d</t>
  </si>
  <si>
    <t>Datový kabel cat5e bezhalogenový - dodávka</t>
  </si>
  <si>
    <t>-706966994</t>
  </si>
  <si>
    <t>63m</t>
  </si>
  <si>
    <t>Datový kabel cat6 bezhalogenový - montáž</t>
  </si>
  <si>
    <t>-2020506870</t>
  </si>
  <si>
    <t>63d</t>
  </si>
  <si>
    <t>Datový kabel cat6 bezhalogenový - dodávka</t>
  </si>
  <si>
    <t>-1284467548</t>
  </si>
  <si>
    <t>64m</t>
  </si>
  <si>
    <t>J-Y(St)Y 2x2x0,8 zelený - montáž</t>
  </si>
  <si>
    <t>1313636772</t>
  </si>
  <si>
    <t>64d</t>
  </si>
  <si>
    <t>J-Y(St)Y 2x2x0,8 zelený - dodávka</t>
  </si>
  <si>
    <t>-2042852744</t>
  </si>
  <si>
    <t>65m</t>
  </si>
  <si>
    <t>koax pro TV - montáž</t>
  </si>
  <si>
    <t>432693247</t>
  </si>
  <si>
    <t>65d</t>
  </si>
  <si>
    <t>koax pro TV - dodávka</t>
  </si>
  <si>
    <t>1800332489</t>
  </si>
  <si>
    <t>66m</t>
  </si>
  <si>
    <t>Topný žebřík s termostatickou hlavicí elektrický 500W - montáž</t>
  </si>
  <si>
    <t>887714531</t>
  </si>
  <si>
    <t>66d</t>
  </si>
  <si>
    <t>Topný žebřík s termostatickou hlavicí elektrický 500W - dodávka</t>
  </si>
  <si>
    <t>1763960008</t>
  </si>
  <si>
    <t>Zednické přípomoci</t>
  </si>
  <si>
    <t>2140397091</t>
  </si>
  <si>
    <t>Měření osvětlení, protokol</t>
  </si>
  <si>
    <t>1582217700</t>
  </si>
  <si>
    <t>Měření zemních odporů</t>
  </si>
  <si>
    <t>-1732860</t>
  </si>
  <si>
    <t>Revize</t>
  </si>
  <si>
    <t>-1667143587</t>
  </si>
  <si>
    <t>Dokumentace skuteč. provedení</t>
  </si>
  <si>
    <t>1443013539</t>
  </si>
  <si>
    <t>Úklid</t>
  </si>
  <si>
    <t>-1527900473</t>
  </si>
  <si>
    <t>Zabezpečení pracoviště</t>
  </si>
  <si>
    <t>-1574081987</t>
  </si>
  <si>
    <t>Připojení veškerých rozváděčů</t>
  </si>
  <si>
    <t>-1202302099</t>
  </si>
  <si>
    <t>Připojení veškerých kabelů</t>
  </si>
  <si>
    <t>1588348857</t>
  </si>
  <si>
    <t>Drážky pro uložení kabelů</t>
  </si>
  <si>
    <t>300654976</t>
  </si>
  <si>
    <t>Hrubá výplň kabelových rýh</t>
  </si>
  <si>
    <t>-1254533619</t>
  </si>
  <si>
    <t>Jemná omítka kabelových rýh</t>
  </si>
  <si>
    <t>1294733735</t>
  </si>
  <si>
    <t>Označení rozváděče dle norem</t>
  </si>
  <si>
    <t>-365264509</t>
  </si>
  <si>
    <t>Zkoušky, oživení, měření, protokoly, slaboproudy</t>
  </si>
  <si>
    <t>-367908197</t>
  </si>
  <si>
    <t>Napojení na stávající zařízení</t>
  </si>
  <si>
    <t>1653630207</t>
  </si>
  <si>
    <t>224</t>
  </si>
  <si>
    <t>81.1</t>
  </si>
  <si>
    <t>Podružný materiál</t>
  </si>
  <si>
    <t>-399385807</t>
  </si>
  <si>
    <t>225</t>
  </si>
  <si>
    <t>Demontáže</t>
  </si>
  <si>
    <t>-1416765784</t>
  </si>
  <si>
    <t>226</t>
  </si>
  <si>
    <t>Ekologická likvidace</t>
  </si>
  <si>
    <t>186498597</t>
  </si>
  <si>
    <t>227</t>
  </si>
  <si>
    <t>Doprava 3,60%</t>
  </si>
  <si>
    <t>-1267235291</t>
  </si>
  <si>
    <t>228</t>
  </si>
  <si>
    <t>Přesun 1,00%</t>
  </si>
  <si>
    <t>-1075154518</t>
  </si>
  <si>
    <t>229</t>
  </si>
  <si>
    <t>PPV (6,00% z montáže: materiál + práce)</t>
  </si>
  <si>
    <t>-1700659991</t>
  </si>
  <si>
    <t>05 - Rozvody medicínských plynů</t>
  </si>
  <si>
    <t>MP001 - Rozvody medicínských plynů</t>
  </si>
  <si>
    <t>UP001 - Ukončovací prvky</t>
  </si>
  <si>
    <t>MP001_mont</t>
  </si>
  <si>
    <t>měděná trubka 12x1 - montáž</t>
  </si>
  <si>
    <t>-1595504152</t>
  </si>
  <si>
    <t>MP001_dod</t>
  </si>
  <si>
    <t>měděná trubka 12x1 - dodávka</t>
  </si>
  <si>
    <t>760801403</t>
  </si>
  <si>
    <t>MP002_mont</t>
  </si>
  <si>
    <t>měděná trubka 18x1 - montáž</t>
  </si>
  <si>
    <t>1090307835</t>
  </si>
  <si>
    <t>MP002_dod</t>
  </si>
  <si>
    <t>měděná trubka 18x1 - dodávka</t>
  </si>
  <si>
    <t>-1042003939</t>
  </si>
  <si>
    <t>MP003_dod.1</t>
  </si>
  <si>
    <t>prořez trubek 3% - dodávka</t>
  </si>
  <si>
    <t>1747375858</t>
  </si>
  <si>
    <t>MP004_dod</t>
  </si>
  <si>
    <t>Ag pájka 45+pasta - dodávka</t>
  </si>
  <si>
    <t>g</t>
  </si>
  <si>
    <t>571400313</t>
  </si>
  <si>
    <t>MP0051_mont</t>
  </si>
  <si>
    <t>chránička potrubí-oc.trubka 26.9x2.6 (0,5m) - montáž</t>
  </si>
  <si>
    <t>-968441265</t>
  </si>
  <si>
    <t>MP0051_dod</t>
  </si>
  <si>
    <t>chránička potrubí-oc.trubka 26.9x2.6 (0,5m) - dodávka</t>
  </si>
  <si>
    <t>-521283864</t>
  </si>
  <si>
    <t>MP0052_mont</t>
  </si>
  <si>
    <t>chránička potrubí-oc.trubka 31.8x2.6 (0,5m) - montáž</t>
  </si>
  <si>
    <t>-1549873207</t>
  </si>
  <si>
    <t>MP0052_dod</t>
  </si>
  <si>
    <t>chránička potrubí-oc.trubka 31.8x2.6 (0,5m) - dodávka</t>
  </si>
  <si>
    <t>1013846798</t>
  </si>
  <si>
    <t>MP006_mont</t>
  </si>
  <si>
    <t>tvarovky Cu do pr.18 - montáž</t>
  </si>
  <si>
    <t>1491774239</t>
  </si>
  <si>
    <t>MP006_dod</t>
  </si>
  <si>
    <t>tvarovky Cu do pr.18 - dodávka</t>
  </si>
  <si>
    <t>767896989</t>
  </si>
  <si>
    <t>MP007_mont</t>
  </si>
  <si>
    <t>konzole středně složitá - montáž</t>
  </si>
  <si>
    <t>1854396256</t>
  </si>
  <si>
    <t>MP007_dod</t>
  </si>
  <si>
    <t>konzole středně složitá - dodávka</t>
  </si>
  <si>
    <t>-566491723</t>
  </si>
  <si>
    <t>MP008_mont</t>
  </si>
  <si>
    <t>značení potrubí - montáž</t>
  </si>
  <si>
    <t>-2030568840</t>
  </si>
  <si>
    <t>MP008_dod</t>
  </si>
  <si>
    <t>značení potrubí - dodávka</t>
  </si>
  <si>
    <t>-2029612248</t>
  </si>
  <si>
    <t>MP009_dod</t>
  </si>
  <si>
    <t xml:space="preserve">ochranný plyn pro pájení Cu trubek  - dodávka</t>
  </si>
  <si>
    <t>2044978941</t>
  </si>
  <si>
    <t>MP010_mont</t>
  </si>
  <si>
    <t>propláchnutí rozvodu dusíkem - montáž</t>
  </si>
  <si>
    <t>-1531465726</t>
  </si>
  <si>
    <t>MP010_dod</t>
  </si>
  <si>
    <t xml:space="preserve">propláchnutí rozvodu dusíkem  - dodávka</t>
  </si>
  <si>
    <t>807670084</t>
  </si>
  <si>
    <t>MP012_mont</t>
  </si>
  <si>
    <t xml:space="preserve">napojení na stávající rozvod  - montáž</t>
  </si>
  <si>
    <t>1746983395</t>
  </si>
  <si>
    <t>MP012_dod</t>
  </si>
  <si>
    <t xml:space="preserve">napojení na stávající rozvod  - dodávka</t>
  </si>
  <si>
    <t>-1122432142</t>
  </si>
  <si>
    <t>MP013</t>
  </si>
  <si>
    <t xml:space="preserve">odstavení části stáv.rozvodu </t>
  </si>
  <si>
    <t>1704365065</t>
  </si>
  <si>
    <t>MP014</t>
  </si>
  <si>
    <t>úseková tlaková zkouška</t>
  </si>
  <si>
    <t>-2074875817</t>
  </si>
  <si>
    <t>MP015</t>
  </si>
  <si>
    <t>závěrečná tlaková zkouška</t>
  </si>
  <si>
    <t>-1969474229</t>
  </si>
  <si>
    <t>MP020_mont</t>
  </si>
  <si>
    <t>ventil.krabice pro 1 plyny kompletní (1xuzav.ventil,1xpřip.zálohy,1xčidlo snímání tlaku) - montáž</t>
  </si>
  <si>
    <t>-1388999910</t>
  </si>
  <si>
    <t>MP020_dod</t>
  </si>
  <si>
    <t>ventil.krabice pro 1 plyny kompletní (1xuzav.ventil,1xpřip.zálohy,1xčidlo snímání tlaku) - dodávka</t>
  </si>
  <si>
    <t>1124096919</t>
  </si>
  <si>
    <t>MP0201_mont</t>
  </si>
  <si>
    <t>ventil.krabice pro 2 plyny kompletní (2xuzav.ventil,2xpřip.zálohy,2xčidlo snímání tlaku) - montáž</t>
  </si>
  <si>
    <t>364965008</t>
  </si>
  <si>
    <t>MP0201_dod</t>
  </si>
  <si>
    <t>ventil.krabice pro 2 plyny kompletní (2xuzav.ventil,2xpřip.zálohy,2xčidlo snímání tlaku) - dodávka</t>
  </si>
  <si>
    <t>1534693225</t>
  </si>
  <si>
    <t>MP021_mont</t>
  </si>
  <si>
    <t>monitorovací zařízení s dotyk.LCD displejem pro 12 vstupů, uživatelsky nastavitelné, příprava pro měření spotřeby plynu - montáž</t>
  </si>
  <si>
    <t>1756213599</t>
  </si>
  <si>
    <t>MP021_dod</t>
  </si>
  <si>
    <t>monitorovací zařízení s dotyk.LCD displejem pro 12 vstupů, uživatelsky nastavitelné, příprava pro měření spotřeby plynu - dodávka</t>
  </si>
  <si>
    <t>-1561035992</t>
  </si>
  <si>
    <t>MP022_mont</t>
  </si>
  <si>
    <t>kabel signalizace - montáž</t>
  </si>
  <si>
    <t>2091593396</t>
  </si>
  <si>
    <t>MP022_dod</t>
  </si>
  <si>
    <t>kabel signalizace - dodávka</t>
  </si>
  <si>
    <t>1579417269</t>
  </si>
  <si>
    <t>MP024</t>
  </si>
  <si>
    <t>dokumentace skut.stavu (3x paré, 1x CD)</t>
  </si>
  <si>
    <t>1264578264</t>
  </si>
  <si>
    <t>MP025</t>
  </si>
  <si>
    <t>LEK 15 - zkouška čistoty medic.stl.vzduchu dle čl.3.2 odst.b</t>
  </si>
  <si>
    <t>1669413000</t>
  </si>
  <si>
    <t>MP026</t>
  </si>
  <si>
    <t>zahájení,ukončení a předání</t>
  </si>
  <si>
    <t>-682103782</t>
  </si>
  <si>
    <t>MP027</t>
  </si>
  <si>
    <t>přesun hmot</t>
  </si>
  <si>
    <t>-491648345</t>
  </si>
  <si>
    <t>MP028</t>
  </si>
  <si>
    <t>zkoušky a revize</t>
  </si>
  <si>
    <t>-1844510123</t>
  </si>
  <si>
    <t>UP001_mont</t>
  </si>
  <si>
    <t>montáž zdrojového mostu pro 1 lůžko</t>
  </si>
  <si>
    <t>-935641457</t>
  </si>
  <si>
    <t>UP001_dod</t>
  </si>
  <si>
    <t>dodávka zdrojového mostu pro 1 lůžko</t>
  </si>
  <si>
    <t>-2024822132</t>
  </si>
  <si>
    <t>UP002_mont</t>
  </si>
  <si>
    <t>montáž zdrojového mostu pro 3 lůžka</t>
  </si>
  <si>
    <t>1319900991</t>
  </si>
  <si>
    <t>UP002_dod</t>
  </si>
  <si>
    <t>dodávka zdrojového mostu pro 3 lůžka</t>
  </si>
  <si>
    <t>1603152932</t>
  </si>
  <si>
    <t>UP003_mont</t>
  </si>
  <si>
    <t>montáž nástěnné lůžkové rampy pro 3 lůžka, délka 4950mm</t>
  </si>
  <si>
    <t>1707462186</t>
  </si>
  <si>
    <t>UP003_dod</t>
  </si>
  <si>
    <t>dodávka nástěnné lůžkové rampy pro 3 lůžka, délka 4950mm</t>
  </si>
  <si>
    <t>-1481315557</t>
  </si>
  <si>
    <t>UP004</t>
  </si>
  <si>
    <t>1398130741</t>
  </si>
  <si>
    <t>UP005</t>
  </si>
  <si>
    <t>-723579600</t>
  </si>
  <si>
    <t>VON - Vedlejší a ostatní náklady</t>
  </si>
  <si>
    <t>VRN - Vedlejší rozpočtové náklady</t>
  </si>
  <si>
    <t>100004</t>
  </si>
  <si>
    <t>Zařízení staveniště a stavební výtah</t>
  </si>
  <si>
    <t>1024</t>
  </si>
  <si>
    <t>1385631893</t>
  </si>
  <si>
    <t>100010</t>
  </si>
  <si>
    <t>Protihluková a protiprachová opatření</t>
  </si>
  <si>
    <t>1029860986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</si>
</sst>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6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1" fillId="2" borderId="0" xfId="1" applyFont="1" applyFill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left" vertical="center" wrapText="1"/>
    </xf>
    <xf numFmtId="0" fontId="33" fillId="0" borderId="25" xfId="0" applyFont="1" applyBorder="1" applyAlignment="1" applyProtection="1">
      <alignment horizontal="center" vertical="center" wrapText="1"/>
    </xf>
    <xf numFmtId="167" fontId="33" fillId="0" borderId="25" xfId="0" applyNumberFormat="1" applyFont="1" applyBorder="1" applyAlignment="1" applyProtection="1">
      <alignment vertical="center"/>
    </xf>
    <xf numFmtId="4" fontId="33" fillId="4" borderId="25" xfId="0" applyNumberFormat="1" applyFont="1" applyFill="1" applyBorder="1" applyAlignment="1" applyProtection="1">
      <alignment vertical="center"/>
      <protection locked="0"/>
    </xf>
    <xf numFmtId="4" fontId="33" fillId="4" borderId="25" xfId="0" applyNumberFormat="1" applyFont="1" applyFill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R2" s="19" t="s">
        <v>8</v>
      </c>
      <c r="BS2" s="20" t="s">
        <v>9</v>
      </c>
      <c r="BT2" s="20" t="s">
        <v>10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ht="36.96" customHeight="1">
      <c r="B4" s="24"/>
      <c r="C4" s="25" t="s">
        <v>12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7"/>
      <c r="AS4" s="18" t="s">
        <v>13</v>
      </c>
      <c r="BE4" s="28" t="s">
        <v>14</v>
      </c>
      <c r="BS4" s="20" t="s">
        <v>15</v>
      </c>
    </row>
    <row r="5" ht="14.4" customHeight="1">
      <c r="B5" s="24"/>
      <c r="C5" s="29"/>
      <c r="D5" s="30" t="s">
        <v>16</v>
      </c>
      <c r="E5" s="29"/>
      <c r="F5" s="29"/>
      <c r="G5" s="29"/>
      <c r="H5" s="29"/>
      <c r="I5" s="29"/>
      <c r="J5" s="29"/>
      <c r="K5" s="31" t="s">
        <v>17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7"/>
      <c r="BE5" s="32" t="s">
        <v>18</v>
      </c>
      <c r="BS5" s="20" t="s">
        <v>9</v>
      </c>
    </row>
    <row r="6" ht="36.96" customHeight="1">
      <c r="B6" s="24"/>
      <c r="C6" s="29"/>
      <c r="D6" s="33" t="s">
        <v>19</v>
      </c>
      <c r="E6" s="29"/>
      <c r="F6" s="29"/>
      <c r="G6" s="29"/>
      <c r="H6" s="29"/>
      <c r="I6" s="29"/>
      <c r="J6" s="29"/>
      <c r="K6" s="34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7"/>
      <c r="BE6" s="35"/>
      <c r="BS6" s="20" t="s">
        <v>9</v>
      </c>
    </row>
    <row r="7" ht="14.4" customHeight="1">
      <c r="B7" s="24"/>
      <c r="C7" s="29"/>
      <c r="D7" s="36" t="s">
        <v>21</v>
      </c>
      <c r="E7" s="29"/>
      <c r="F7" s="29"/>
      <c r="G7" s="29"/>
      <c r="H7" s="29"/>
      <c r="I7" s="29"/>
      <c r="J7" s="29"/>
      <c r="K7" s="31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23</v>
      </c>
      <c r="AL7" s="29"/>
      <c r="AM7" s="29"/>
      <c r="AN7" s="31" t="s">
        <v>22</v>
      </c>
      <c r="AO7" s="29"/>
      <c r="AP7" s="29"/>
      <c r="AQ7" s="27"/>
      <c r="BE7" s="35"/>
      <c r="BS7" s="20" t="s">
        <v>9</v>
      </c>
    </row>
    <row r="8" ht="14.4" customHeight="1">
      <c r="B8" s="24"/>
      <c r="C8" s="29"/>
      <c r="D8" s="36" t="s">
        <v>24</v>
      </c>
      <c r="E8" s="29"/>
      <c r="F8" s="29"/>
      <c r="G8" s="29"/>
      <c r="H8" s="29"/>
      <c r="I8" s="29"/>
      <c r="J8" s="29"/>
      <c r="K8" s="31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26</v>
      </c>
      <c r="AL8" s="29"/>
      <c r="AM8" s="29"/>
      <c r="AN8" s="37" t="s">
        <v>27</v>
      </c>
      <c r="AO8" s="29"/>
      <c r="AP8" s="29"/>
      <c r="AQ8" s="27"/>
      <c r="BE8" s="35"/>
      <c r="BS8" s="20" t="s">
        <v>9</v>
      </c>
    </row>
    <row r="9" ht="14.4" customHeight="1">
      <c r="B9" s="24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E9" s="35"/>
      <c r="BS9" s="20" t="s">
        <v>9</v>
      </c>
    </row>
    <row r="10" ht="14.4" customHeight="1">
      <c r="B10" s="24"/>
      <c r="C10" s="29"/>
      <c r="D10" s="36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29</v>
      </c>
      <c r="AL10" s="29"/>
      <c r="AM10" s="29"/>
      <c r="AN10" s="31" t="s">
        <v>22</v>
      </c>
      <c r="AO10" s="29"/>
      <c r="AP10" s="29"/>
      <c r="AQ10" s="27"/>
      <c r="BE10" s="35"/>
      <c r="BS10" s="20" t="s">
        <v>9</v>
      </c>
    </row>
    <row r="11" ht="18.48" customHeight="1">
      <c r="B11" s="24"/>
      <c r="C11" s="29"/>
      <c r="D11" s="29"/>
      <c r="E11" s="31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31</v>
      </c>
      <c r="AL11" s="29"/>
      <c r="AM11" s="29"/>
      <c r="AN11" s="31" t="s">
        <v>22</v>
      </c>
      <c r="AO11" s="29"/>
      <c r="AP11" s="29"/>
      <c r="AQ11" s="27"/>
      <c r="BE11" s="35"/>
      <c r="BS11" s="20" t="s">
        <v>9</v>
      </c>
    </row>
    <row r="12" ht="6.96" customHeight="1">
      <c r="B12" s="24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E12" s="35"/>
      <c r="BS12" s="20" t="s">
        <v>9</v>
      </c>
    </row>
    <row r="13" ht="14.4" customHeight="1">
      <c r="B13" s="24"/>
      <c r="C13" s="29"/>
      <c r="D13" s="36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29</v>
      </c>
      <c r="AL13" s="29"/>
      <c r="AM13" s="29"/>
      <c r="AN13" s="38" t="s">
        <v>33</v>
      </c>
      <c r="AO13" s="29"/>
      <c r="AP13" s="29"/>
      <c r="AQ13" s="27"/>
      <c r="BE13" s="35"/>
      <c r="BS13" s="20" t="s">
        <v>9</v>
      </c>
    </row>
    <row r="14">
      <c r="B14" s="24"/>
      <c r="C14" s="29"/>
      <c r="D14" s="29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31</v>
      </c>
      <c r="AL14" s="29"/>
      <c r="AM14" s="29"/>
      <c r="AN14" s="38" t="s">
        <v>33</v>
      </c>
      <c r="AO14" s="29"/>
      <c r="AP14" s="29"/>
      <c r="AQ14" s="27"/>
      <c r="BE14" s="35"/>
      <c r="BS14" s="20" t="s">
        <v>9</v>
      </c>
    </row>
    <row r="15" ht="6.96" customHeight="1">
      <c r="B15" s="24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E15" s="35"/>
      <c r="BS15" s="20" t="s">
        <v>6</v>
      </c>
    </row>
    <row r="16" ht="14.4" customHeight="1">
      <c r="B16" s="24"/>
      <c r="C16" s="29"/>
      <c r="D16" s="36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29</v>
      </c>
      <c r="AL16" s="29"/>
      <c r="AM16" s="29"/>
      <c r="AN16" s="31" t="s">
        <v>22</v>
      </c>
      <c r="AO16" s="29"/>
      <c r="AP16" s="29"/>
      <c r="AQ16" s="27"/>
      <c r="BE16" s="35"/>
      <c r="BS16" s="20" t="s">
        <v>6</v>
      </c>
    </row>
    <row r="17" ht="18.48" customHeight="1">
      <c r="B17" s="24"/>
      <c r="C17" s="29"/>
      <c r="D17" s="29"/>
      <c r="E17" s="31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31</v>
      </c>
      <c r="AL17" s="29"/>
      <c r="AM17" s="29"/>
      <c r="AN17" s="31" t="s">
        <v>22</v>
      </c>
      <c r="AO17" s="29"/>
      <c r="AP17" s="29"/>
      <c r="AQ17" s="27"/>
      <c r="BE17" s="35"/>
      <c r="BS17" s="20" t="s">
        <v>36</v>
      </c>
    </row>
    <row r="18" ht="6.96" customHeight="1">
      <c r="B18" s="24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E18" s="35"/>
      <c r="BS18" s="20" t="s">
        <v>9</v>
      </c>
    </row>
    <row r="19" ht="14.4" customHeight="1">
      <c r="B19" s="24"/>
      <c r="C19" s="29"/>
      <c r="D19" s="36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6" t="s">
        <v>29</v>
      </c>
      <c r="AL19" s="29"/>
      <c r="AM19" s="29"/>
      <c r="AN19" s="31" t="s">
        <v>22</v>
      </c>
      <c r="AO19" s="29"/>
      <c r="AP19" s="29"/>
      <c r="AQ19" s="27"/>
      <c r="BE19" s="35"/>
      <c r="BS19" s="20" t="s">
        <v>9</v>
      </c>
    </row>
    <row r="20" ht="18.48" customHeight="1">
      <c r="B20" s="24"/>
      <c r="C20" s="29"/>
      <c r="D20" s="29"/>
      <c r="E20" s="31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6" t="s">
        <v>31</v>
      </c>
      <c r="AL20" s="29"/>
      <c r="AM20" s="29"/>
      <c r="AN20" s="31" t="s">
        <v>22</v>
      </c>
      <c r="AO20" s="29"/>
      <c r="AP20" s="29"/>
      <c r="AQ20" s="27"/>
      <c r="BE20" s="35"/>
    </row>
    <row r="21" ht="6.96" customHeight="1">
      <c r="B21" s="24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  <c r="BE21" s="35"/>
    </row>
    <row r="22">
      <c r="B22" s="24"/>
      <c r="C22" s="29"/>
      <c r="D22" s="36" t="s">
        <v>39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BE22" s="35"/>
    </row>
    <row r="23" ht="57" customHeight="1">
      <c r="B23" s="24"/>
      <c r="C23" s="29"/>
      <c r="D23" s="29"/>
      <c r="E23" s="40" t="s">
        <v>40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9"/>
      <c r="AP23" s="29"/>
      <c r="AQ23" s="27"/>
      <c r="BE23" s="35"/>
    </row>
    <row r="24" ht="6.96" customHeight="1">
      <c r="B24" s="24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  <c r="BE24" s="35"/>
    </row>
    <row r="25" ht="6.96" customHeight="1">
      <c r="B25" s="24"/>
      <c r="C25" s="29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9"/>
      <c r="AQ25" s="27"/>
      <c r="BE25" s="35"/>
    </row>
    <row r="26" ht="14.4" customHeight="1">
      <c r="B26" s="24"/>
      <c r="C26" s="29"/>
      <c r="D26" s="42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43">
        <f>ROUND(AG87,2)</f>
        <v>0</v>
      </c>
      <c r="AL26" s="29"/>
      <c r="AM26" s="29"/>
      <c r="AN26" s="29"/>
      <c r="AO26" s="29"/>
      <c r="AP26" s="29"/>
      <c r="AQ26" s="27"/>
      <c r="BE26" s="35"/>
    </row>
    <row r="27" ht="14.4" customHeight="1">
      <c r="B27" s="24"/>
      <c r="C27" s="29"/>
      <c r="D27" s="42" t="s">
        <v>42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43">
        <f>ROUND(AG95,2)</f>
        <v>0</v>
      </c>
      <c r="AL27" s="43"/>
      <c r="AM27" s="43"/>
      <c r="AN27" s="43"/>
      <c r="AO27" s="43"/>
      <c r="AP27" s="29"/>
      <c r="AQ27" s="27"/>
      <c r="BE27" s="35"/>
    </row>
    <row r="28" s="1" customFormat="1" ht="6.96" customHeight="1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6"/>
      <c r="BE28" s="35"/>
    </row>
    <row r="29" s="1" customFormat="1" ht="25.92" customHeight="1">
      <c r="B29" s="44"/>
      <c r="C29" s="45"/>
      <c r="D29" s="47" t="s">
        <v>43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ROUND(AK26+AK27,2)</f>
        <v>0</v>
      </c>
      <c r="AL29" s="48"/>
      <c r="AM29" s="48"/>
      <c r="AN29" s="48"/>
      <c r="AO29" s="48"/>
      <c r="AP29" s="45"/>
      <c r="AQ29" s="46"/>
      <c r="BE29" s="35"/>
    </row>
    <row r="30" s="1" customFormat="1" ht="6.96" customHeight="1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6"/>
      <c r="BE30" s="35"/>
    </row>
    <row r="31" s="2" customFormat="1" ht="14.4" customHeight="1">
      <c r="B31" s="50"/>
      <c r="C31" s="51"/>
      <c r="D31" s="52" t="s">
        <v>44</v>
      </c>
      <c r="E31" s="51"/>
      <c r="F31" s="52" t="s">
        <v>45</v>
      </c>
      <c r="G31" s="51"/>
      <c r="H31" s="51"/>
      <c r="I31" s="51"/>
      <c r="J31" s="51"/>
      <c r="K31" s="51"/>
      <c r="L31" s="53">
        <v>0.20999999999999999</v>
      </c>
      <c r="M31" s="51"/>
      <c r="N31" s="51"/>
      <c r="O31" s="51"/>
      <c r="P31" s="51"/>
      <c r="Q31" s="51"/>
      <c r="R31" s="51"/>
      <c r="S31" s="51"/>
      <c r="T31" s="54" t="s">
        <v>46</v>
      </c>
      <c r="U31" s="51"/>
      <c r="V31" s="51"/>
      <c r="W31" s="55">
        <f>ROUND(AZ87+SUM(CD96:CD100),2)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5">
        <f>ROUND(AV87+SUM(BY96:BY100),2)</f>
        <v>0</v>
      </c>
      <c r="AL31" s="51"/>
      <c r="AM31" s="51"/>
      <c r="AN31" s="51"/>
      <c r="AO31" s="51"/>
      <c r="AP31" s="51"/>
      <c r="AQ31" s="56"/>
      <c r="BE31" s="35"/>
    </row>
    <row r="32" s="2" customFormat="1" ht="14.4" customHeight="1">
      <c r="B32" s="50"/>
      <c r="C32" s="51"/>
      <c r="D32" s="51"/>
      <c r="E32" s="51"/>
      <c r="F32" s="52" t="s">
        <v>47</v>
      </c>
      <c r="G32" s="51"/>
      <c r="H32" s="51"/>
      <c r="I32" s="51"/>
      <c r="J32" s="51"/>
      <c r="K32" s="51"/>
      <c r="L32" s="53">
        <v>0.14999999999999999</v>
      </c>
      <c r="M32" s="51"/>
      <c r="N32" s="51"/>
      <c r="O32" s="51"/>
      <c r="P32" s="51"/>
      <c r="Q32" s="51"/>
      <c r="R32" s="51"/>
      <c r="S32" s="51"/>
      <c r="T32" s="54" t="s">
        <v>46</v>
      </c>
      <c r="U32" s="51"/>
      <c r="V32" s="51"/>
      <c r="W32" s="55">
        <f>ROUND(BA87+SUM(CE96:CE100),2)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5">
        <f>ROUND(AW87+SUM(BZ96:BZ100),2)</f>
        <v>0</v>
      </c>
      <c r="AL32" s="51"/>
      <c r="AM32" s="51"/>
      <c r="AN32" s="51"/>
      <c r="AO32" s="51"/>
      <c r="AP32" s="51"/>
      <c r="AQ32" s="56"/>
      <c r="BE32" s="35"/>
    </row>
    <row r="33" hidden="1" s="2" customFormat="1" ht="14.4" customHeight="1">
      <c r="B33" s="50"/>
      <c r="C33" s="51"/>
      <c r="D33" s="51"/>
      <c r="E33" s="51"/>
      <c r="F33" s="52" t="s">
        <v>48</v>
      </c>
      <c r="G33" s="51"/>
      <c r="H33" s="51"/>
      <c r="I33" s="51"/>
      <c r="J33" s="51"/>
      <c r="K33" s="51"/>
      <c r="L33" s="53">
        <v>0.20999999999999999</v>
      </c>
      <c r="M33" s="51"/>
      <c r="N33" s="51"/>
      <c r="O33" s="51"/>
      <c r="P33" s="51"/>
      <c r="Q33" s="51"/>
      <c r="R33" s="51"/>
      <c r="S33" s="51"/>
      <c r="T33" s="54" t="s">
        <v>46</v>
      </c>
      <c r="U33" s="51"/>
      <c r="V33" s="51"/>
      <c r="W33" s="55">
        <f>ROUND(BB87+SUM(CF96:CF100),2)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5">
        <v>0</v>
      </c>
      <c r="AL33" s="51"/>
      <c r="AM33" s="51"/>
      <c r="AN33" s="51"/>
      <c r="AO33" s="51"/>
      <c r="AP33" s="51"/>
      <c r="AQ33" s="56"/>
      <c r="BE33" s="35"/>
    </row>
    <row r="34" hidden="1" s="2" customFormat="1" ht="14.4" customHeight="1">
      <c r="B34" s="50"/>
      <c r="C34" s="51"/>
      <c r="D34" s="51"/>
      <c r="E34" s="51"/>
      <c r="F34" s="52" t="s">
        <v>49</v>
      </c>
      <c r="G34" s="51"/>
      <c r="H34" s="51"/>
      <c r="I34" s="51"/>
      <c r="J34" s="51"/>
      <c r="K34" s="51"/>
      <c r="L34" s="53">
        <v>0.14999999999999999</v>
      </c>
      <c r="M34" s="51"/>
      <c r="N34" s="51"/>
      <c r="O34" s="51"/>
      <c r="P34" s="51"/>
      <c r="Q34" s="51"/>
      <c r="R34" s="51"/>
      <c r="S34" s="51"/>
      <c r="T34" s="54" t="s">
        <v>46</v>
      </c>
      <c r="U34" s="51"/>
      <c r="V34" s="51"/>
      <c r="W34" s="55">
        <f>ROUND(BC87+SUM(CG96:CG100),2)</f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5">
        <v>0</v>
      </c>
      <c r="AL34" s="51"/>
      <c r="AM34" s="51"/>
      <c r="AN34" s="51"/>
      <c r="AO34" s="51"/>
      <c r="AP34" s="51"/>
      <c r="AQ34" s="56"/>
      <c r="BE34" s="35"/>
    </row>
    <row r="35" hidden="1" s="2" customFormat="1" ht="14.4" customHeight="1">
      <c r="B35" s="50"/>
      <c r="C35" s="51"/>
      <c r="D35" s="51"/>
      <c r="E35" s="51"/>
      <c r="F35" s="52" t="s">
        <v>50</v>
      </c>
      <c r="G35" s="51"/>
      <c r="H35" s="51"/>
      <c r="I35" s="51"/>
      <c r="J35" s="51"/>
      <c r="K35" s="51"/>
      <c r="L35" s="53">
        <v>0</v>
      </c>
      <c r="M35" s="51"/>
      <c r="N35" s="51"/>
      <c r="O35" s="51"/>
      <c r="P35" s="51"/>
      <c r="Q35" s="51"/>
      <c r="R35" s="51"/>
      <c r="S35" s="51"/>
      <c r="T35" s="54" t="s">
        <v>46</v>
      </c>
      <c r="U35" s="51"/>
      <c r="V35" s="51"/>
      <c r="W35" s="55">
        <f>ROUND(BD87+SUM(CH96:CH100),2)</f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5">
        <v>0</v>
      </c>
      <c r="AL35" s="51"/>
      <c r="AM35" s="51"/>
      <c r="AN35" s="51"/>
      <c r="AO35" s="51"/>
      <c r="AP35" s="51"/>
      <c r="AQ35" s="56"/>
    </row>
    <row r="36" s="1" customFormat="1" ht="6.96" customHeight="1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6"/>
    </row>
    <row r="37" s="1" customFormat="1" ht="25.92" customHeight="1">
      <c r="B37" s="44"/>
      <c r="C37" s="57"/>
      <c r="D37" s="58" t="s">
        <v>51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 t="s">
        <v>52</v>
      </c>
      <c r="U37" s="59"/>
      <c r="V37" s="59"/>
      <c r="W37" s="59"/>
      <c r="X37" s="61" t="s">
        <v>53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62">
        <f>SUM(AK29:AK35)</f>
        <v>0</v>
      </c>
      <c r="AL37" s="59"/>
      <c r="AM37" s="59"/>
      <c r="AN37" s="59"/>
      <c r="AO37" s="63"/>
      <c r="AP37" s="57"/>
      <c r="AQ37" s="46"/>
    </row>
    <row r="38" s="1" customFormat="1" ht="14.4" customHeight="1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>
      <c r="B39" s="24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>
      <c r="B40" s="24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="1" customFormat="1">
      <c r="B49" s="44"/>
      <c r="C49" s="45"/>
      <c r="D49" s="64" t="s">
        <v>54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45"/>
      <c r="AB49" s="45"/>
      <c r="AC49" s="64" t="s">
        <v>55</v>
      </c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45"/>
      <c r="AQ49" s="46"/>
    </row>
    <row r="50">
      <c r="B50" s="24"/>
      <c r="C50" s="29"/>
      <c r="D50" s="67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68"/>
      <c r="AA50" s="29"/>
      <c r="AB50" s="29"/>
      <c r="AC50" s="67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68"/>
      <c r="AP50" s="29"/>
      <c r="AQ50" s="27"/>
    </row>
    <row r="51">
      <c r="B51" s="24"/>
      <c r="C51" s="29"/>
      <c r="D51" s="67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68"/>
      <c r="AA51" s="29"/>
      <c r="AB51" s="29"/>
      <c r="AC51" s="67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68"/>
      <c r="AP51" s="29"/>
      <c r="AQ51" s="27"/>
    </row>
    <row r="52">
      <c r="B52" s="24"/>
      <c r="C52" s="29"/>
      <c r="D52" s="67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68"/>
      <c r="AA52" s="29"/>
      <c r="AB52" s="29"/>
      <c r="AC52" s="67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68"/>
      <c r="AP52" s="29"/>
      <c r="AQ52" s="27"/>
    </row>
    <row r="53">
      <c r="B53" s="24"/>
      <c r="C53" s="29"/>
      <c r="D53" s="67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68"/>
      <c r="AA53" s="29"/>
      <c r="AB53" s="29"/>
      <c r="AC53" s="67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68"/>
      <c r="AP53" s="29"/>
      <c r="AQ53" s="27"/>
    </row>
    <row r="54">
      <c r="B54" s="24"/>
      <c r="C54" s="29"/>
      <c r="D54" s="67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68"/>
      <c r="AA54" s="29"/>
      <c r="AB54" s="29"/>
      <c r="AC54" s="67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68"/>
      <c r="AP54" s="29"/>
      <c r="AQ54" s="27"/>
    </row>
    <row r="55">
      <c r="B55" s="24"/>
      <c r="C55" s="29"/>
      <c r="D55" s="6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68"/>
      <c r="AA55" s="29"/>
      <c r="AB55" s="29"/>
      <c r="AC55" s="67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68"/>
      <c r="AP55" s="29"/>
      <c r="AQ55" s="27"/>
    </row>
    <row r="56">
      <c r="B56" s="24"/>
      <c r="C56" s="29"/>
      <c r="D56" s="67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68"/>
      <c r="AA56" s="29"/>
      <c r="AB56" s="29"/>
      <c r="AC56" s="67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68"/>
      <c r="AP56" s="29"/>
      <c r="AQ56" s="27"/>
    </row>
    <row r="57">
      <c r="B57" s="24"/>
      <c r="C57" s="29"/>
      <c r="D57" s="6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68"/>
      <c r="AA57" s="29"/>
      <c r="AB57" s="29"/>
      <c r="AC57" s="67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68"/>
      <c r="AP57" s="29"/>
      <c r="AQ57" s="27"/>
    </row>
    <row r="58" s="1" customFormat="1">
      <c r="B58" s="44"/>
      <c r="C58" s="45"/>
      <c r="D58" s="69" t="s">
        <v>56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 t="s">
        <v>57</v>
      </c>
      <c r="S58" s="70"/>
      <c r="T58" s="70"/>
      <c r="U58" s="70"/>
      <c r="V58" s="70"/>
      <c r="W58" s="70"/>
      <c r="X58" s="70"/>
      <c r="Y58" s="70"/>
      <c r="Z58" s="72"/>
      <c r="AA58" s="45"/>
      <c r="AB58" s="45"/>
      <c r="AC58" s="69" t="s">
        <v>56</v>
      </c>
      <c r="AD58" s="70"/>
      <c r="AE58" s="70"/>
      <c r="AF58" s="70"/>
      <c r="AG58" s="70"/>
      <c r="AH58" s="70"/>
      <c r="AI58" s="70"/>
      <c r="AJ58" s="70"/>
      <c r="AK58" s="70"/>
      <c r="AL58" s="70"/>
      <c r="AM58" s="71" t="s">
        <v>57</v>
      </c>
      <c r="AN58" s="70"/>
      <c r="AO58" s="72"/>
      <c r="AP58" s="45"/>
      <c r="AQ58" s="46"/>
    </row>
    <row r="59">
      <c r="B59" s="24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="1" customFormat="1">
      <c r="B60" s="44"/>
      <c r="C60" s="45"/>
      <c r="D60" s="64" t="s">
        <v>58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45"/>
      <c r="AB60" s="45"/>
      <c r="AC60" s="64" t="s">
        <v>59</v>
      </c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6"/>
      <c r="AP60" s="45"/>
      <c r="AQ60" s="46"/>
    </row>
    <row r="61">
      <c r="B61" s="24"/>
      <c r="C61" s="29"/>
      <c r="D61" s="67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68"/>
      <c r="AA61" s="29"/>
      <c r="AB61" s="29"/>
      <c r="AC61" s="6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68"/>
      <c r="AP61" s="29"/>
      <c r="AQ61" s="27"/>
    </row>
    <row r="62">
      <c r="B62" s="24"/>
      <c r="C62" s="29"/>
      <c r="D62" s="67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68"/>
      <c r="AA62" s="29"/>
      <c r="AB62" s="29"/>
      <c r="AC62" s="67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68"/>
      <c r="AP62" s="29"/>
      <c r="AQ62" s="27"/>
    </row>
    <row r="63">
      <c r="B63" s="24"/>
      <c r="C63" s="29"/>
      <c r="D63" s="67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68"/>
      <c r="AA63" s="29"/>
      <c r="AB63" s="29"/>
      <c r="AC63" s="67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68"/>
      <c r="AP63" s="29"/>
      <c r="AQ63" s="27"/>
    </row>
    <row r="64">
      <c r="B64" s="24"/>
      <c r="C64" s="29"/>
      <c r="D64" s="67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68"/>
      <c r="AA64" s="29"/>
      <c r="AB64" s="29"/>
      <c r="AC64" s="67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68"/>
      <c r="AP64" s="29"/>
      <c r="AQ64" s="27"/>
    </row>
    <row r="65">
      <c r="B65" s="24"/>
      <c r="C65" s="29"/>
      <c r="D65" s="67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68"/>
      <c r="AA65" s="29"/>
      <c r="AB65" s="29"/>
      <c r="AC65" s="67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68"/>
      <c r="AP65" s="29"/>
      <c r="AQ65" s="27"/>
    </row>
    <row r="66">
      <c r="B66" s="24"/>
      <c r="C66" s="29"/>
      <c r="D66" s="67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68"/>
      <c r="AA66" s="29"/>
      <c r="AB66" s="29"/>
      <c r="AC66" s="67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8"/>
      <c r="AP66" s="29"/>
      <c r="AQ66" s="27"/>
    </row>
    <row r="67">
      <c r="B67" s="24"/>
      <c r="C67" s="29"/>
      <c r="D67" s="67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68"/>
      <c r="AA67" s="29"/>
      <c r="AB67" s="29"/>
      <c r="AC67" s="6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68"/>
      <c r="AP67" s="29"/>
      <c r="AQ67" s="27"/>
    </row>
    <row r="68">
      <c r="B68" s="24"/>
      <c r="C68" s="29"/>
      <c r="D68" s="67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68"/>
      <c r="AA68" s="29"/>
      <c r="AB68" s="29"/>
      <c r="AC68" s="6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68"/>
      <c r="AP68" s="29"/>
      <c r="AQ68" s="27"/>
    </row>
    <row r="69" s="1" customFormat="1">
      <c r="B69" s="44"/>
      <c r="C69" s="45"/>
      <c r="D69" s="69" t="s">
        <v>56</v>
      </c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1" t="s">
        <v>57</v>
      </c>
      <c r="S69" s="70"/>
      <c r="T69" s="70"/>
      <c r="U69" s="70"/>
      <c r="V69" s="70"/>
      <c r="W69" s="70"/>
      <c r="X69" s="70"/>
      <c r="Y69" s="70"/>
      <c r="Z69" s="72"/>
      <c r="AA69" s="45"/>
      <c r="AB69" s="45"/>
      <c r="AC69" s="69" t="s">
        <v>56</v>
      </c>
      <c r="AD69" s="70"/>
      <c r="AE69" s="70"/>
      <c r="AF69" s="70"/>
      <c r="AG69" s="70"/>
      <c r="AH69" s="70"/>
      <c r="AI69" s="70"/>
      <c r="AJ69" s="70"/>
      <c r="AK69" s="70"/>
      <c r="AL69" s="70"/>
      <c r="AM69" s="71" t="s">
        <v>57</v>
      </c>
      <c r="AN69" s="70"/>
      <c r="AO69" s="72"/>
      <c r="AP69" s="45"/>
      <c r="AQ69" s="46"/>
    </row>
    <row r="70" s="1" customFormat="1" ht="6.96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6"/>
    </row>
    <row r="71" s="1" customFormat="1" ht="6.96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5"/>
    </row>
    <row r="75" s="1" customFormat="1" ht="6.96" customHeight="1"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8"/>
    </row>
    <row r="76" s="1" customFormat="1" ht="36.96" customHeight="1">
      <c r="B76" s="44"/>
      <c r="C76" s="25" t="s">
        <v>60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46"/>
    </row>
    <row r="77" s="3" customFormat="1" ht="14.4" customHeight="1">
      <c r="B77" s="79"/>
      <c r="C77" s="36" t="s">
        <v>16</v>
      </c>
      <c r="D77" s="80"/>
      <c r="E77" s="80"/>
      <c r="F77" s="80"/>
      <c r="G77" s="80"/>
      <c r="H77" s="80"/>
      <c r="I77" s="80"/>
      <c r="J77" s="80"/>
      <c r="K77" s="80"/>
      <c r="L77" s="80" t="str">
        <f>K5</f>
        <v>KALM014</v>
      </c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1"/>
    </row>
    <row r="78" s="4" customFormat="1" ht="36.96" customHeight="1">
      <c r="B78" s="82"/>
      <c r="C78" s="83" t="s">
        <v>19</v>
      </c>
      <c r="D78" s="84"/>
      <c r="E78" s="84"/>
      <c r="F78" s="84"/>
      <c r="G78" s="84"/>
      <c r="H78" s="84"/>
      <c r="I78" s="84"/>
      <c r="J78" s="84"/>
      <c r="K78" s="84"/>
      <c r="L78" s="85" t="str">
        <f>K6</f>
        <v>Zřízení intermediální péče na kardiochirurgickém oddělení, Krajská zdravotní a.s. - Masarykova nemocnice Ústí n.L.</v>
      </c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6"/>
    </row>
    <row r="79" s="1" customFormat="1" ht="6.96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6"/>
    </row>
    <row r="80" s="1" customFormat="1">
      <c r="B80" s="44"/>
      <c r="C80" s="36" t="s">
        <v>24</v>
      </c>
      <c r="D80" s="45"/>
      <c r="E80" s="45"/>
      <c r="F80" s="45"/>
      <c r="G80" s="45"/>
      <c r="H80" s="45"/>
      <c r="I80" s="45"/>
      <c r="J80" s="45"/>
      <c r="K80" s="45"/>
      <c r="L80" s="87" t="str">
        <f>IF(K8="","",K8)</f>
        <v>Ústí nad Labem</v>
      </c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36" t="s">
        <v>26</v>
      </c>
      <c r="AJ80" s="45"/>
      <c r="AK80" s="45"/>
      <c r="AL80" s="45"/>
      <c r="AM80" s="88" t="str">
        <f> IF(AN8= "","",AN8)</f>
        <v>6. 12. 2018</v>
      </c>
      <c r="AN80" s="45"/>
      <c r="AO80" s="45"/>
      <c r="AP80" s="45"/>
      <c r="AQ80" s="46"/>
    </row>
    <row r="81" s="1" customFormat="1" ht="6.96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6"/>
    </row>
    <row r="82" s="1" customFormat="1">
      <c r="B82" s="44"/>
      <c r="C82" s="36" t="s">
        <v>28</v>
      </c>
      <c r="D82" s="45"/>
      <c r="E82" s="45"/>
      <c r="F82" s="45"/>
      <c r="G82" s="45"/>
      <c r="H82" s="45"/>
      <c r="I82" s="45"/>
      <c r="J82" s="45"/>
      <c r="K82" s="45"/>
      <c r="L82" s="80" t="str">
        <f>IF(E11= "","",E11)</f>
        <v>Krajská zdravotní a.s., Masarykova nemocnice UL</v>
      </c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36" t="s">
        <v>34</v>
      </c>
      <c r="AJ82" s="45"/>
      <c r="AK82" s="45"/>
      <c r="AL82" s="45"/>
      <c r="AM82" s="80" t="str">
        <f>IF(E17="","",E17)</f>
        <v>ARCHATELIÉR 2000 a.s., Ústí n.L.</v>
      </c>
      <c r="AN82" s="80"/>
      <c r="AO82" s="80"/>
      <c r="AP82" s="80"/>
      <c r="AQ82" s="46"/>
      <c r="AS82" s="89" t="s">
        <v>61</v>
      </c>
      <c r="AT82" s="90"/>
      <c r="AU82" s="91"/>
      <c r="AV82" s="91"/>
      <c r="AW82" s="91"/>
      <c r="AX82" s="91"/>
      <c r="AY82" s="91"/>
      <c r="AZ82" s="91"/>
      <c r="BA82" s="91"/>
      <c r="BB82" s="91"/>
      <c r="BC82" s="91"/>
      <c r="BD82" s="92"/>
    </row>
    <row r="83" s="1" customFormat="1">
      <c r="B83" s="44"/>
      <c r="C83" s="36" t="s">
        <v>32</v>
      </c>
      <c r="D83" s="45"/>
      <c r="E83" s="45"/>
      <c r="F83" s="45"/>
      <c r="G83" s="45"/>
      <c r="H83" s="45"/>
      <c r="I83" s="45"/>
      <c r="J83" s="45"/>
      <c r="K83" s="45"/>
      <c r="L83" s="80" t="str">
        <f>IF(E14= "Vyplň údaj","",E14)</f>
        <v/>
      </c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36" t="s">
        <v>37</v>
      </c>
      <c r="AJ83" s="45"/>
      <c r="AK83" s="45"/>
      <c r="AL83" s="45"/>
      <c r="AM83" s="80" t="str">
        <f>IF(E20="","",E20)</f>
        <v xml:space="preserve"> </v>
      </c>
      <c r="AN83" s="80"/>
      <c r="AO83" s="80"/>
      <c r="AP83" s="80"/>
      <c r="AQ83" s="46"/>
      <c r="AS83" s="93"/>
      <c r="AT83" s="94"/>
      <c r="AU83" s="95"/>
      <c r="AV83" s="95"/>
      <c r="AW83" s="95"/>
      <c r="AX83" s="95"/>
      <c r="AY83" s="95"/>
      <c r="AZ83" s="95"/>
      <c r="BA83" s="95"/>
      <c r="BB83" s="95"/>
      <c r="BC83" s="95"/>
      <c r="BD83" s="96"/>
    </row>
    <row r="84" s="1" customFormat="1" ht="10.8" customHeight="1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6"/>
      <c r="AS84" s="97"/>
      <c r="AT84" s="52"/>
      <c r="AU84" s="45"/>
      <c r="AV84" s="45"/>
      <c r="AW84" s="45"/>
      <c r="AX84" s="45"/>
      <c r="AY84" s="45"/>
      <c r="AZ84" s="45"/>
      <c r="BA84" s="45"/>
      <c r="BB84" s="45"/>
      <c r="BC84" s="45"/>
      <c r="BD84" s="98"/>
    </row>
    <row r="85" s="1" customFormat="1" ht="29.28" customHeight="1">
      <c r="B85" s="44"/>
      <c r="C85" s="99" t="s">
        <v>62</v>
      </c>
      <c r="D85" s="100"/>
      <c r="E85" s="100"/>
      <c r="F85" s="100"/>
      <c r="G85" s="100"/>
      <c r="H85" s="101"/>
      <c r="I85" s="102" t="s">
        <v>63</v>
      </c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2" t="s">
        <v>64</v>
      </c>
      <c r="AH85" s="100"/>
      <c r="AI85" s="100"/>
      <c r="AJ85" s="100"/>
      <c r="AK85" s="100"/>
      <c r="AL85" s="100"/>
      <c r="AM85" s="100"/>
      <c r="AN85" s="102" t="s">
        <v>65</v>
      </c>
      <c r="AO85" s="100"/>
      <c r="AP85" s="103"/>
      <c r="AQ85" s="46"/>
      <c r="AS85" s="104" t="s">
        <v>66</v>
      </c>
      <c r="AT85" s="105" t="s">
        <v>67</v>
      </c>
      <c r="AU85" s="105" t="s">
        <v>68</v>
      </c>
      <c r="AV85" s="105" t="s">
        <v>69</v>
      </c>
      <c r="AW85" s="105" t="s">
        <v>70</v>
      </c>
      <c r="AX85" s="105" t="s">
        <v>71</v>
      </c>
      <c r="AY85" s="105" t="s">
        <v>72</v>
      </c>
      <c r="AZ85" s="105" t="s">
        <v>73</v>
      </c>
      <c r="BA85" s="105" t="s">
        <v>74</v>
      </c>
      <c r="BB85" s="105" t="s">
        <v>75</v>
      </c>
      <c r="BC85" s="105" t="s">
        <v>76</v>
      </c>
      <c r="BD85" s="106" t="s">
        <v>77</v>
      </c>
    </row>
    <row r="86" s="1" customFormat="1" ht="10.8" customHeight="1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6"/>
      <c r="AS86" s="107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6"/>
    </row>
    <row r="87" s="4" customFormat="1" ht="32.4" customHeight="1">
      <c r="B87" s="82"/>
      <c r="C87" s="108" t="s">
        <v>78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0">
        <f>ROUND(SUM(AG88:AG93),2)</f>
        <v>0</v>
      </c>
      <c r="AH87" s="110"/>
      <c r="AI87" s="110"/>
      <c r="AJ87" s="110"/>
      <c r="AK87" s="110"/>
      <c r="AL87" s="110"/>
      <c r="AM87" s="110"/>
      <c r="AN87" s="111">
        <f>SUM(AG87,AT87)</f>
        <v>0</v>
      </c>
      <c r="AO87" s="111"/>
      <c r="AP87" s="111"/>
      <c r="AQ87" s="86"/>
      <c r="AS87" s="112">
        <f>ROUND(SUM(AS88:AS93),2)</f>
        <v>0</v>
      </c>
      <c r="AT87" s="113">
        <f>ROUND(SUM(AV87:AW87),2)</f>
        <v>0</v>
      </c>
      <c r="AU87" s="114">
        <f>ROUND(SUM(AU88:AU93),5)</f>
        <v>0</v>
      </c>
      <c r="AV87" s="113">
        <f>ROUND(AZ87*L31,2)</f>
        <v>0</v>
      </c>
      <c r="AW87" s="113">
        <f>ROUND(BA87*L32,2)</f>
        <v>0</v>
      </c>
      <c r="AX87" s="113">
        <f>ROUND(BB87*L31,2)</f>
        <v>0</v>
      </c>
      <c r="AY87" s="113">
        <f>ROUND(BC87*L32,2)</f>
        <v>0</v>
      </c>
      <c r="AZ87" s="113">
        <f>ROUND(SUM(AZ88:AZ93),2)</f>
        <v>0</v>
      </c>
      <c r="BA87" s="113">
        <f>ROUND(SUM(BA88:BA93),2)</f>
        <v>0</v>
      </c>
      <c r="BB87" s="113">
        <f>ROUND(SUM(BB88:BB93),2)</f>
        <v>0</v>
      </c>
      <c r="BC87" s="113">
        <f>ROUND(SUM(BC88:BC93),2)</f>
        <v>0</v>
      </c>
      <c r="BD87" s="115">
        <f>ROUND(SUM(BD88:BD93),2)</f>
        <v>0</v>
      </c>
      <c r="BS87" s="116" t="s">
        <v>79</v>
      </c>
      <c r="BT87" s="116" t="s">
        <v>80</v>
      </c>
      <c r="BU87" s="117" t="s">
        <v>81</v>
      </c>
      <c r="BV87" s="116" t="s">
        <v>82</v>
      </c>
      <c r="BW87" s="116" t="s">
        <v>83</v>
      </c>
      <c r="BX87" s="116" t="s">
        <v>84</v>
      </c>
    </row>
    <row r="88" s="5" customFormat="1" ht="16.5" customHeight="1">
      <c r="A88" s="118" t="s">
        <v>85</v>
      </c>
      <c r="B88" s="119"/>
      <c r="C88" s="120"/>
      <c r="D88" s="121" t="s">
        <v>86</v>
      </c>
      <c r="E88" s="121"/>
      <c r="F88" s="121"/>
      <c r="G88" s="121"/>
      <c r="H88" s="121"/>
      <c r="I88" s="122"/>
      <c r="J88" s="121" t="s">
        <v>87</v>
      </c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3">
        <f>'01 - Stavební část'!M30</f>
        <v>0</v>
      </c>
      <c r="AH88" s="122"/>
      <c r="AI88" s="122"/>
      <c r="AJ88" s="122"/>
      <c r="AK88" s="122"/>
      <c r="AL88" s="122"/>
      <c r="AM88" s="122"/>
      <c r="AN88" s="123">
        <f>SUM(AG88,AT88)</f>
        <v>0</v>
      </c>
      <c r="AO88" s="122"/>
      <c r="AP88" s="122"/>
      <c r="AQ88" s="124"/>
      <c r="AS88" s="125">
        <f>'01 - Stavební část'!M28</f>
        <v>0</v>
      </c>
      <c r="AT88" s="126">
        <f>ROUND(SUM(AV88:AW88),2)</f>
        <v>0</v>
      </c>
      <c r="AU88" s="127">
        <f>'01 - Stavební část'!W139</f>
        <v>0</v>
      </c>
      <c r="AV88" s="126">
        <f>'01 - Stavební část'!M32</f>
        <v>0</v>
      </c>
      <c r="AW88" s="126">
        <f>'01 - Stavební část'!M33</f>
        <v>0</v>
      </c>
      <c r="AX88" s="126">
        <f>'01 - Stavební část'!M34</f>
        <v>0</v>
      </c>
      <c r="AY88" s="126">
        <f>'01 - Stavební část'!M35</f>
        <v>0</v>
      </c>
      <c r="AZ88" s="126">
        <f>'01 - Stavební část'!H32</f>
        <v>0</v>
      </c>
      <c r="BA88" s="126">
        <f>'01 - Stavební část'!H33</f>
        <v>0</v>
      </c>
      <c r="BB88" s="126">
        <f>'01 - Stavební část'!H34</f>
        <v>0</v>
      </c>
      <c r="BC88" s="126">
        <f>'01 - Stavební část'!H35</f>
        <v>0</v>
      </c>
      <c r="BD88" s="128">
        <f>'01 - Stavební část'!H36</f>
        <v>0</v>
      </c>
      <c r="BT88" s="129" t="s">
        <v>88</v>
      </c>
      <c r="BV88" s="129" t="s">
        <v>82</v>
      </c>
      <c r="BW88" s="129" t="s">
        <v>89</v>
      </c>
      <c r="BX88" s="129" t="s">
        <v>83</v>
      </c>
    </row>
    <row r="89" s="5" customFormat="1" ht="16.5" customHeight="1">
      <c r="A89" s="118" t="s">
        <v>85</v>
      </c>
      <c r="B89" s="119"/>
      <c r="C89" s="120"/>
      <c r="D89" s="121" t="s">
        <v>90</v>
      </c>
      <c r="E89" s="121"/>
      <c r="F89" s="121"/>
      <c r="G89" s="121"/>
      <c r="H89" s="121"/>
      <c r="I89" s="122"/>
      <c r="J89" s="121" t="s">
        <v>91</v>
      </c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3">
        <f>'02 - ZTI'!M30</f>
        <v>0</v>
      </c>
      <c r="AH89" s="122"/>
      <c r="AI89" s="122"/>
      <c r="AJ89" s="122"/>
      <c r="AK89" s="122"/>
      <c r="AL89" s="122"/>
      <c r="AM89" s="122"/>
      <c r="AN89" s="123">
        <f>SUM(AG89,AT89)</f>
        <v>0</v>
      </c>
      <c r="AO89" s="122"/>
      <c r="AP89" s="122"/>
      <c r="AQ89" s="124"/>
      <c r="AS89" s="125">
        <f>'02 - ZTI'!M28</f>
        <v>0</v>
      </c>
      <c r="AT89" s="126">
        <f>ROUND(SUM(AV89:AW89),2)</f>
        <v>0</v>
      </c>
      <c r="AU89" s="127">
        <f>'02 - ZTI'!W126</f>
        <v>0</v>
      </c>
      <c r="AV89" s="126">
        <f>'02 - ZTI'!M32</f>
        <v>0</v>
      </c>
      <c r="AW89" s="126">
        <f>'02 - ZTI'!M33</f>
        <v>0</v>
      </c>
      <c r="AX89" s="126">
        <f>'02 - ZTI'!M34</f>
        <v>0</v>
      </c>
      <c r="AY89" s="126">
        <f>'02 - ZTI'!M35</f>
        <v>0</v>
      </c>
      <c r="AZ89" s="126">
        <f>'02 - ZTI'!H32</f>
        <v>0</v>
      </c>
      <c r="BA89" s="126">
        <f>'02 - ZTI'!H33</f>
        <v>0</v>
      </c>
      <c r="BB89" s="126">
        <f>'02 - ZTI'!H34</f>
        <v>0</v>
      </c>
      <c r="BC89" s="126">
        <f>'02 - ZTI'!H35</f>
        <v>0</v>
      </c>
      <c r="BD89" s="128">
        <f>'02 - ZTI'!H36</f>
        <v>0</v>
      </c>
      <c r="BT89" s="129" t="s">
        <v>88</v>
      </c>
      <c r="BV89" s="129" t="s">
        <v>82</v>
      </c>
      <c r="BW89" s="129" t="s">
        <v>92</v>
      </c>
      <c r="BX89" s="129" t="s">
        <v>83</v>
      </c>
    </row>
    <row r="90" s="5" customFormat="1" ht="16.5" customHeight="1">
      <c r="A90" s="118" t="s">
        <v>85</v>
      </c>
      <c r="B90" s="119"/>
      <c r="C90" s="120"/>
      <c r="D90" s="121" t="s">
        <v>93</v>
      </c>
      <c r="E90" s="121"/>
      <c r="F90" s="121"/>
      <c r="G90" s="121"/>
      <c r="H90" s="121"/>
      <c r="I90" s="122"/>
      <c r="J90" s="121" t="s">
        <v>94</v>
      </c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3">
        <f>'03 - Vzduchotechnika'!M30</f>
        <v>0</v>
      </c>
      <c r="AH90" s="122"/>
      <c r="AI90" s="122"/>
      <c r="AJ90" s="122"/>
      <c r="AK90" s="122"/>
      <c r="AL90" s="122"/>
      <c r="AM90" s="122"/>
      <c r="AN90" s="123">
        <f>SUM(AG90,AT90)</f>
        <v>0</v>
      </c>
      <c r="AO90" s="122"/>
      <c r="AP90" s="122"/>
      <c r="AQ90" s="124"/>
      <c r="AS90" s="125">
        <f>'03 - Vzduchotechnika'!M28</f>
        <v>0</v>
      </c>
      <c r="AT90" s="126">
        <f>ROUND(SUM(AV90:AW90),2)</f>
        <v>0</v>
      </c>
      <c r="AU90" s="127">
        <f>'03 - Vzduchotechnika'!W122</f>
        <v>0</v>
      </c>
      <c r="AV90" s="126">
        <f>'03 - Vzduchotechnika'!M32</f>
        <v>0</v>
      </c>
      <c r="AW90" s="126">
        <f>'03 - Vzduchotechnika'!M33</f>
        <v>0</v>
      </c>
      <c r="AX90" s="126">
        <f>'03 - Vzduchotechnika'!M34</f>
        <v>0</v>
      </c>
      <c r="AY90" s="126">
        <f>'03 - Vzduchotechnika'!M35</f>
        <v>0</v>
      </c>
      <c r="AZ90" s="126">
        <f>'03 - Vzduchotechnika'!H32</f>
        <v>0</v>
      </c>
      <c r="BA90" s="126">
        <f>'03 - Vzduchotechnika'!H33</f>
        <v>0</v>
      </c>
      <c r="BB90" s="126">
        <f>'03 - Vzduchotechnika'!H34</f>
        <v>0</v>
      </c>
      <c r="BC90" s="126">
        <f>'03 - Vzduchotechnika'!H35</f>
        <v>0</v>
      </c>
      <c r="BD90" s="128">
        <f>'03 - Vzduchotechnika'!H36</f>
        <v>0</v>
      </c>
      <c r="BT90" s="129" t="s">
        <v>88</v>
      </c>
      <c r="BV90" s="129" t="s">
        <v>82</v>
      </c>
      <c r="BW90" s="129" t="s">
        <v>95</v>
      </c>
      <c r="BX90" s="129" t="s">
        <v>83</v>
      </c>
    </row>
    <row r="91" s="5" customFormat="1" ht="16.5" customHeight="1">
      <c r="A91" s="118" t="s">
        <v>85</v>
      </c>
      <c r="B91" s="119"/>
      <c r="C91" s="120"/>
      <c r="D91" s="121" t="s">
        <v>96</v>
      </c>
      <c r="E91" s="121"/>
      <c r="F91" s="121"/>
      <c r="G91" s="121"/>
      <c r="H91" s="121"/>
      <c r="I91" s="122"/>
      <c r="J91" s="121" t="s">
        <v>97</v>
      </c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3">
        <f>'04 - Elektroinstalace'!M30</f>
        <v>0</v>
      </c>
      <c r="AH91" s="122"/>
      <c r="AI91" s="122"/>
      <c r="AJ91" s="122"/>
      <c r="AK91" s="122"/>
      <c r="AL91" s="122"/>
      <c r="AM91" s="122"/>
      <c r="AN91" s="123">
        <f>SUM(AG91,AT91)</f>
        <v>0</v>
      </c>
      <c r="AO91" s="122"/>
      <c r="AP91" s="122"/>
      <c r="AQ91" s="124"/>
      <c r="AS91" s="125">
        <f>'04 - Elektroinstalace'!M28</f>
        <v>0</v>
      </c>
      <c r="AT91" s="126">
        <f>ROUND(SUM(AV91:AW91),2)</f>
        <v>0</v>
      </c>
      <c r="AU91" s="127">
        <f>'04 - Elektroinstalace'!W135</f>
        <v>0</v>
      </c>
      <c r="AV91" s="126">
        <f>'04 - Elektroinstalace'!M32</f>
        <v>0</v>
      </c>
      <c r="AW91" s="126">
        <f>'04 - Elektroinstalace'!M33</f>
        <v>0</v>
      </c>
      <c r="AX91" s="126">
        <f>'04 - Elektroinstalace'!M34</f>
        <v>0</v>
      </c>
      <c r="AY91" s="126">
        <f>'04 - Elektroinstalace'!M35</f>
        <v>0</v>
      </c>
      <c r="AZ91" s="126">
        <f>'04 - Elektroinstalace'!H32</f>
        <v>0</v>
      </c>
      <c r="BA91" s="126">
        <f>'04 - Elektroinstalace'!H33</f>
        <v>0</v>
      </c>
      <c r="BB91" s="126">
        <f>'04 - Elektroinstalace'!H34</f>
        <v>0</v>
      </c>
      <c r="BC91" s="126">
        <f>'04 - Elektroinstalace'!H35</f>
        <v>0</v>
      </c>
      <c r="BD91" s="128">
        <f>'04 - Elektroinstalace'!H36</f>
        <v>0</v>
      </c>
      <c r="BT91" s="129" t="s">
        <v>88</v>
      </c>
      <c r="BV91" s="129" t="s">
        <v>82</v>
      </c>
      <c r="BW91" s="129" t="s">
        <v>98</v>
      </c>
      <c r="BX91" s="129" t="s">
        <v>83</v>
      </c>
    </row>
    <row r="92" s="5" customFormat="1" ht="16.5" customHeight="1">
      <c r="A92" s="118" t="s">
        <v>85</v>
      </c>
      <c r="B92" s="119"/>
      <c r="C92" s="120"/>
      <c r="D92" s="121" t="s">
        <v>99</v>
      </c>
      <c r="E92" s="121"/>
      <c r="F92" s="121"/>
      <c r="G92" s="121"/>
      <c r="H92" s="121"/>
      <c r="I92" s="122"/>
      <c r="J92" s="121" t="s">
        <v>100</v>
      </c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3">
        <f>'05 - Rozvody medicínských...'!M30</f>
        <v>0</v>
      </c>
      <c r="AH92" s="122"/>
      <c r="AI92" s="122"/>
      <c r="AJ92" s="122"/>
      <c r="AK92" s="122"/>
      <c r="AL92" s="122"/>
      <c r="AM92" s="122"/>
      <c r="AN92" s="123">
        <f>SUM(AG92,AT92)</f>
        <v>0</v>
      </c>
      <c r="AO92" s="122"/>
      <c r="AP92" s="122"/>
      <c r="AQ92" s="124"/>
      <c r="AS92" s="125">
        <f>'05 - Rozvody medicínských...'!M28</f>
        <v>0</v>
      </c>
      <c r="AT92" s="126">
        <f>ROUND(SUM(AV92:AW92),2)</f>
        <v>0</v>
      </c>
      <c r="AU92" s="127">
        <f>'05 - Rozvody medicínských...'!W118</f>
        <v>0</v>
      </c>
      <c r="AV92" s="126">
        <f>'05 - Rozvody medicínských...'!M32</f>
        <v>0</v>
      </c>
      <c r="AW92" s="126">
        <f>'05 - Rozvody medicínských...'!M33</f>
        <v>0</v>
      </c>
      <c r="AX92" s="126">
        <f>'05 - Rozvody medicínských...'!M34</f>
        <v>0</v>
      </c>
      <c r="AY92" s="126">
        <f>'05 - Rozvody medicínských...'!M35</f>
        <v>0</v>
      </c>
      <c r="AZ92" s="126">
        <f>'05 - Rozvody medicínských...'!H32</f>
        <v>0</v>
      </c>
      <c r="BA92" s="126">
        <f>'05 - Rozvody medicínských...'!H33</f>
        <v>0</v>
      </c>
      <c r="BB92" s="126">
        <f>'05 - Rozvody medicínských...'!H34</f>
        <v>0</v>
      </c>
      <c r="BC92" s="126">
        <f>'05 - Rozvody medicínských...'!H35</f>
        <v>0</v>
      </c>
      <c r="BD92" s="128">
        <f>'05 - Rozvody medicínských...'!H36</f>
        <v>0</v>
      </c>
      <c r="BT92" s="129" t="s">
        <v>88</v>
      </c>
      <c r="BV92" s="129" t="s">
        <v>82</v>
      </c>
      <c r="BW92" s="129" t="s">
        <v>101</v>
      </c>
      <c r="BX92" s="129" t="s">
        <v>83</v>
      </c>
    </row>
    <row r="93" s="5" customFormat="1" ht="16.5" customHeight="1">
      <c r="A93" s="118" t="s">
        <v>85</v>
      </c>
      <c r="B93" s="119"/>
      <c r="C93" s="120"/>
      <c r="D93" s="121" t="s">
        <v>102</v>
      </c>
      <c r="E93" s="121"/>
      <c r="F93" s="121"/>
      <c r="G93" s="121"/>
      <c r="H93" s="121"/>
      <c r="I93" s="122"/>
      <c r="J93" s="121" t="s">
        <v>103</v>
      </c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3">
        <f>'VON - Vedlejší a ostatní ...'!M30</f>
        <v>0</v>
      </c>
      <c r="AH93" s="122"/>
      <c r="AI93" s="122"/>
      <c r="AJ93" s="122"/>
      <c r="AK93" s="122"/>
      <c r="AL93" s="122"/>
      <c r="AM93" s="122"/>
      <c r="AN93" s="123">
        <f>SUM(AG93,AT93)</f>
        <v>0</v>
      </c>
      <c r="AO93" s="122"/>
      <c r="AP93" s="122"/>
      <c r="AQ93" s="124"/>
      <c r="AS93" s="130">
        <f>'VON - Vedlejší a ostatní ...'!M28</f>
        <v>0</v>
      </c>
      <c r="AT93" s="131">
        <f>ROUND(SUM(AV93:AW93),2)</f>
        <v>0</v>
      </c>
      <c r="AU93" s="132">
        <f>'VON - Vedlejší a ostatní ...'!W117</f>
        <v>0</v>
      </c>
      <c r="AV93" s="131">
        <f>'VON - Vedlejší a ostatní ...'!M32</f>
        <v>0</v>
      </c>
      <c r="AW93" s="131">
        <f>'VON - Vedlejší a ostatní ...'!M33</f>
        <v>0</v>
      </c>
      <c r="AX93" s="131">
        <f>'VON - Vedlejší a ostatní ...'!M34</f>
        <v>0</v>
      </c>
      <c r="AY93" s="131">
        <f>'VON - Vedlejší a ostatní ...'!M35</f>
        <v>0</v>
      </c>
      <c r="AZ93" s="131">
        <f>'VON - Vedlejší a ostatní ...'!H32</f>
        <v>0</v>
      </c>
      <c r="BA93" s="131">
        <f>'VON - Vedlejší a ostatní ...'!H33</f>
        <v>0</v>
      </c>
      <c r="BB93" s="131">
        <f>'VON - Vedlejší a ostatní ...'!H34</f>
        <v>0</v>
      </c>
      <c r="BC93" s="131">
        <f>'VON - Vedlejší a ostatní ...'!H35</f>
        <v>0</v>
      </c>
      <c r="BD93" s="133">
        <f>'VON - Vedlejší a ostatní ...'!H36</f>
        <v>0</v>
      </c>
      <c r="BT93" s="129" t="s">
        <v>88</v>
      </c>
      <c r="BV93" s="129" t="s">
        <v>82</v>
      </c>
      <c r="BW93" s="129" t="s">
        <v>104</v>
      </c>
      <c r="BX93" s="129" t="s">
        <v>83</v>
      </c>
    </row>
    <row r="94">
      <c r="B94" s="24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7"/>
    </row>
    <row r="95" s="1" customFormat="1" ht="30" customHeight="1">
      <c r="B95" s="44"/>
      <c r="C95" s="108" t="s">
        <v>105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111">
        <f>ROUND(SUM(AG96:AG99),2)</f>
        <v>0</v>
      </c>
      <c r="AH95" s="111"/>
      <c r="AI95" s="111"/>
      <c r="AJ95" s="111"/>
      <c r="AK95" s="111"/>
      <c r="AL95" s="111"/>
      <c r="AM95" s="111"/>
      <c r="AN95" s="111">
        <f>ROUND(SUM(AN96:AN99),2)</f>
        <v>0</v>
      </c>
      <c r="AO95" s="111"/>
      <c r="AP95" s="111"/>
      <c r="AQ95" s="46"/>
      <c r="AS95" s="104" t="s">
        <v>106</v>
      </c>
      <c r="AT95" s="105" t="s">
        <v>107</v>
      </c>
      <c r="AU95" s="105" t="s">
        <v>44</v>
      </c>
      <c r="AV95" s="106" t="s">
        <v>67</v>
      </c>
    </row>
    <row r="96" s="1" customFormat="1" ht="19.92" customHeight="1">
      <c r="B96" s="44"/>
      <c r="C96" s="45"/>
      <c r="D96" s="134" t="s">
        <v>108</v>
      </c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135">
        <f>ROUND(AG87*AS96,2)</f>
        <v>0</v>
      </c>
      <c r="AH96" s="136"/>
      <c r="AI96" s="136"/>
      <c r="AJ96" s="136"/>
      <c r="AK96" s="136"/>
      <c r="AL96" s="136"/>
      <c r="AM96" s="136"/>
      <c r="AN96" s="136">
        <f>ROUND(AG96+AV96,2)</f>
        <v>0</v>
      </c>
      <c r="AO96" s="136"/>
      <c r="AP96" s="136"/>
      <c r="AQ96" s="46"/>
      <c r="AS96" s="137">
        <v>0</v>
      </c>
      <c r="AT96" s="138" t="s">
        <v>109</v>
      </c>
      <c r="AU96" s="138" t="s">
        <v>45</v>
      </c>
      <c r="AV96" s="139">
        <f>ROUND(IF(AU96="základní",AG96*L31,IF(AU96="snížená",AG96*L32,0)),2)</f>
        <v>0</v>
      </c>
      <c r="BV96" s="20" t="s">
        <v>110</v>
      </c>
      <c r="BY96" s="140">
        <f>IF(AU96="základní",AV96,0)</f>
        <v>0</v>
      </c>
      <c r="BZ96" s="140">
        <f>IF(AU96="snížená",AV96,0)</f>
        <v>0</v>
      </c>
      <c r="CA96" s="140">
        <v>0</v>
      </c>
      <c r="CB96" s="140">
        <v>0</v>
      </c>
      <c r="CC96" s="140">
        <v>0</v>
      </c>
      <c r="CD96" s="140">
        <f>IF(AU96="základní",AG96,0)</f>
        <v>0</v>
      </c>
      <c r="CE96" s="140">
        <f>IF(AU96="snížená",AG96,0)</f>
        <v>0</v>
      </c>
      <c r="CF96" s="140">
        <f>IF(AU96="zákl. přenesená",AG96,0)</f>
        <v>0</v>
      </c>
      <c r="CG96" s="140">
        <f>IF(AU96="sníž. přenesená",AG96,0)</f>
        <v>0</v>
      </c>
      <c r="CH96" s="140">
        <f>IF(AU96="nulová",AG96,0)</f>
        <v>0</v>
      </c>
      <c r="CI96" s="20">
        <f>IF(AU96="základní",1,IF(AU96="snížená",2,IF(AU96="zákl. přenesená",4,IF(AU96="sníž. přenesená",5,3))))</f>
        <v>1</v>
      </c>
      <c r="CJ96" s="20">
        <f>IF(AT96="stavební čast",1,IF(8896="investiční čast",2,3))</f>
        <v>1</v>
      </c>
      <c r="CK96" s="20" t="str">
        <f>IF(D96="Vyplň vlastní","","x")</f>
        <v>x</v>
      </c>
    </row>
    <row r="97" s="1" customFormat="1" ht="19.92" customHeight="1">
      <c r="B97" s="44"/>
      <c r="C97" s="45"/>
      <c r="D97" s="141" t="s">
        <v>111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45"/>
      <c r="AD97" s="45"/>
      <c r="AE97" s="45"/>
      <c r="AF97" s="45"/>
      <c r="AG97" s="135">
        <f>AG87*AS97</f>
        <v>0</v>
      </c>
      <c r="AH97" s="136"/>
      <c r="AI97" s="136"/>
      <c r="AJ97" s="136"/>
      <c r="AK97" s="136"/>
      <c r="AL97" s="136"/>
      <c r="AM97" s="136"/>
      <c r="AN97" s="136">
        <f>AG97+AV97</f>
        <v>0</v>
      </c>
      <c r="AO97" s="136"/>
      <c r="AP97" s="136"/>
      <c r="AQ97" s="46"/>
      <c r="AS97" s="142">
        <v>0</v>
      </c>
      <c r="AT97" s="143" t="s">
        <v>109</v>
      </c>
      <c r="AU97" s="143" t="s">
        <v>45</v>
      </c>
      <c r="AV97" s="144">
        <f>ROUND(IF(AU97="nulová",0,IF(OR(AU97="základní",AU97="zákl. přenesená"),AG97*L31,AG97*L32)),2)</f>
        <v>0</v>
      </c>
      <c r="BV97" s="20" t="s">
        <v>112</v>
      </c>
      <c r="BY97" s="140">
        <f>IF(AU97="základní",AV97,0)</f>
        <v>0</v>
      </c>
      <c r="BZ97" s="140">
        <f>IF(AU97="snížená",AV97,0)</f>
        <v>0</v>
      </c>
      <c r="CA97" s="140">
        <f>IF(AU97="zákl. přenesená",AV97,0)</f>
        <v>0</v>
      </c>
      <c r="CB97" s="140">
        <f>IF(AU97="sníž. přenesená",AV97,0)</f>
        <v>0</v>
      </c>
      <c r="CC97" s="140">
        <f>IF(AU97="nulová",AV97,0)</f>
        <v>0</v>
      </c>
      <c r="CD97" s="140">
        <f>IF(AU97="základní",AG97,0)</f>
        <v>0</v>
      </c>
      <c r="CE97" s="140">
        <f>IF(AU97="snížená",AG97,0)</f>
        <v>0</v>
      </c>
      <c r="CF97" s="140">
        <f>IF(AU97="zákl. přenesená",AG97,0)</f>
        <v>0</v>
      </c>
      <c r="CG97" s="140">
        <f>IF(AU97="sníž. přenesená",AG97,0)</f>
        <v>0</v>
      </c>
      <c r="CH97" s="140">
        <f>IF(AU97="nulová",AG97,0)</f>
        <v>0</v>
      </c>
      <c r="CI97" s="20">
        <f>IF(AU97="základní",1,IF(AU97="snížená",2,IF(AU97="zákl. přenesená",4,IF(AU97="sníž. přenesená",5,3))))</f>
        <v>1</v>
      </c>
      <c r="CJ97" s="20">
        <f>IF(AT97="stavební čast",1,IF(8897="investiční čast",2,3))</f>
        <v>1</v>
      </c>
      <c r="CK97" s="20" t="str">
        <f>IF(D97="Vyplň vlastní","","x")</f>
        <v/>
      </c>
    </row>
    <row r="98" s="1" customFormat="1" ht="19.92" customHeight="1">
      <c r="B98" s="44"/>
      <c r="C98" s="45"/>
      <c r="D98" s="141" t="s">
        <v>111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45"/>
      <c r="AD98" s="45"/>
      <c r="AE98" s="45"/>
      <c r="AF98" s="45"/>
      <c r="AG98" s="135">
        <f>AG87*AS98</f>
        <v>0</v>
      </c>
      <c r="AH98" s="136"/>
      <c r="AI98" s="136"/>
      <c r="AJ98" s="136"/>
      <c r="AK98" s="136"/>
      <c r="AL98" s="136"/>
      <c r="AM98" s="136"/>
      <c r="AN98" s="136">
        <f>AG98+AV98</f>
        <v>0</v>
      </c>
      <c r="AO98" s="136"/>
      <c r="AP98" s="136"/>
      <c r="AQ98" s="46"/>
      <c r="AS98" s="142">
        <v>0</v>
      </c>
      <c r="AT98" s="143" t="s">
        <v>109</v>
      </c>
      <c r="AU98" s="143" t="s">
        <v>45</v>
      </c>
      <c r="AV98" s="144">
        <f>ROUND(IF(AU98="nulová",0,IF(OR(AU98="základní",AU98="zákl. přenesená"),AG98*L31,AG98*L32)),2)</f>
        <v>0</v>
      </c>
      <c r="BV98" s="20" t="s">
        <v>112</v>
      </c>
      <c r="BY98" s="140">
        <f>IF(AU98="základní",AV98,0)</f>
        <v>0</v>
      </c>
      <c r="BZ98" s="140">
        <f>IF(AU98="snížená",AV98,0)</f>
        <v>0</v>
      </c>
      <c r="CA98" s="140">
        <f>IF(AU98="zákl. přenesená",AV98,0)</f>
        <v>0</v>
      </c>
      <c r="CB98" s="140">
        <f>IF(AU98="sníž. přenesená",AV98,0)</f>
        <v>0</v>
      </c>
      <c r="CC98" s="140">
        <f>IF(AU98="nulová",AV98,0)</f>
        <v>0</v>
      </c>
      <c r="CD98" s="140">
        <f>IF(AU98="základní",AG98,0)</f>
        <v>0</v>
      </c>
      <c r="CE98" s="140">
        <f>IF(AU98="snížená",AG98,0)</f>
        <v>0</v>
      </c>
      <c r="CF98" s="140">
        <f>IF(AU98="zákl. přenesená",AG98,0)</f>
        <v>0</v>
      </c>
      <c r="CG98" s="140">
        <f>IF(AU98="sníž. přenesená",AG98,0)</f>
        <v>0</v>
      </c>
      <c r="CH98" s="140">
        <f>IF(AU98="nulová",AG98,0)</f>
        <v>0</v>
      </c>
      <c r="CI98" s="20">
        <f>IF(AU98="základní",1,IF(AU98="snížená",2,IF(AU98="zákl. přenesená",4,IF(AU98="sníž. přenesená",5,3))))</f>
        <v>1</v>
      </c>
      <c r="CJ98" s="20">
        <f>IF(AT98="stavební čast",1,IF(8898="investiční čast",2,3))</f>
        <v>1</v>
      </c>
      <c r="CK98" s="20" t="str">
        <f>IF(D98="Vyplň vlastní","","x")</f>
        <v/>
      </c>
    </row>
    <row r="99" s="1" customFormat="1" ht="19.92" customHeight="1">
      <c r="B99" s="44"/>
      <c r="C99" s="45"/>
      <c r="D99" s="141" t="s">
        <v>111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45"/>
      <c r="AD99" s="45"/>
      <c r="AE99" s="45"/>
      <c r="AF99" s="45"/>
      <c r="AG99" s="135">
        <f>AG87*AS99</f>
        <v>0</v>
      </c>
      <c r="AH99" s="136"/>
      <c r="AI99" s="136"/>
      <c r="AJ99" s="136"/>
      <c r="AK99" s="136"/>
      <c r="AL99" s="136"/>
      <c r="AM99" s="136"/>
      <c r="AN99" s="136">
        <f>AG99+AV99</f>
        <v>0</v>
      </c>
      <c r="AO99" s="136"/>
      <c r="AP99" s="136"/>
      <c r="AQ99" s="46"/>
      <c r="AS99" s="145">
        <v>0</v>
      </c>
      <c r="AT99" s="146" t="s">
        <v>109</v>
      </c>
      <c r="AU99" s="146" t="s">
        <v>45</v>
      </c>
      <c r="AV99" s="147">
        <f>ROUND(IF(AU99="nulová",0,IF(OR(AU99="základní",AU99="zákl. přenesená"),AG99*L31,AG99*L32)),2)</f>
        <v>0</v>
      </c>
      <c r="BV99" s="20" t="s">
        <v>112</v>
      </c>
      <c r="BY99" s="140">
        <f>IF(AU99="základní",AV99,0)</f>
        <v>0</v>
      </c>
      <c r="BZ99" s="140">
        <f>IF(AU99="snížená",AV99,0)</f>
        <v>0</v>
      </c>
      <c r="CA99" s="140">
        <f>IF(AU99="zákl. přenesená",AV99,0)</f>
        <v>0</v>
      </c>
      <c r="CB99" s="140">
        <f>IF(AU99="sníž. přenesená",AV99,0)</f>
        <v>0</v>
      </c>
      <c r="CC99" s="140">
        <f>IF(AU99="nulová",AV99,0)</f>
        <v>0</v>
      </c>
      <c r="CD99" s="140">
        <f>IF(AU99="základní",AG99,0)</f>
        <v>0</v>
      </c>
      <c r="CE99" s="140">
        <f>IF(AU99="snížená",AG99,0)</f>
        <v>0</v>
      </c>
      <c r="CF99" s="140">
        <f>IF(AU99="zákl. přenesená",AG99,0)</f>
        <v>0</v>
      </c>
      <c r="CG99" s="140">
        <f>IF(AU99="sníž. přenesená",AG99,0)</f>
        <v>0</v>
      </c>
      <c r="CH99" s="140">
        <f>IF(AU99="nulová",AG99,0)</f>
        <v>0</v>
      </c>
      <c r="CI99" s="20">
        <f>IF(AU99="základní",1,IF(AU99="snížená",2,IF(AU99="zákl. přenesená",4,IF(AU99="sníž. přenesená",5,3))))</f>
        <v>1</v>
      </c>
      <c r="CJ99" s="20">
        <f>IF(AT99="stavební čast",1,IF(8899="investiční čast",2,3))</f>
        <v>1</v>
      </c>
      <c r="CK99" s="20" t="str">
        <f>IF(D99="Vyplň vlastní","","x")</f>
        <v/>
      </c>
    </row>
    <row r="100" s="1" customFormat="1" ht="10.8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6"/>
    </row>
    <row r="101" s="1" customFormat="1" ht="30" customHeight="1">
      <c r="B101" s="44"/>
      <c r="C101" s="148" t="s">
        <v>113</v>
      </c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50">
        <f>ROUND(AG87+AG95,2)</f>
        <v>0</v>
      </c>
      <c r="AH101" s="150"/>
      <c r="AI101" s="150"/>
      <c r="AJ101" s="150"/>
      <c r="AK101" s="150"/>
      <c r="AL101" s="150"/>
      <c r="AM101" s="150"/>
      <c r="AN101" s="150">
        <f>AN87+AN95</f>
        <v>0</v>
      </c>
      <c r="AO101" s="150"/>
      <c r="AP101" s="150"/>
      <c r="AQ101" s="46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5"/>
    </row>
  </sheetData>
  <sheetProtection sheet="1" formatColumns="0" formatRows="0" objects="1" scenarios="1" spinCount="10" saltValue="LAENIswVTHg+I3TdzCxolu2ZEhEREzulWH+D8p1lFx1xgP80YkAglHEWn3uU8BBwibCoeuC25ge2X0uNenRxpQ==" hashValue="spnMNhe9oYVMlT8CN0oqKjAhTAR5N6XZwatSyDSllBNuJxNDh90Ohfm6y3mz4dP0Q6+1nHjW4OoUUIA5BOqNGQ==" algorithmName="SHA-512" password="CC35"/>
  <mergeCells count="7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6:AM96"/>
    <mergeCell ref="AN93:AP93"/>
    <mergeCell ref="AN92:AP92"/>
    <mergeCell ref="AG92:AM92"/>
    <mergeCell ref="AG93:AM93"/>
    <mergeCell ref="AN96:AP96"/>
    <mergeCell ref="AG95:AM95"/>
    <mergeCell ref="AN95:AP95"/>
    <mergeCell ref="AG101:AM101"/>
    <mergeCell ref="AN101:AP101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7:AB97"/>
    <mergeCell ref="AG97:AM97"/>
    <mergeCell ref="AN97:AP97"/>
    <mergeCell ref="D98:AB98"/>
    <mergeCell ref="AG98:AM98"/>
    <mergeCell ref="AN98:AP98"/>
    <mergeCell ref="D99:AB99"/>
    <mergeCell ref="AG99:AM99"/>
    <mergeCell ref="AN99:AP99"/>
    <mergeCell ref="AM82:AP82"/>
    <mergeCell ref="AS82:AT84"/>
    <mergeCell ref="AM83:AP83"/>
    <mergeCell ref="AN85:AP85"/>
    <mergeCell ref="C85:G85"/>
    <mergeCell ref="I85:AF85"/>
    <mergeCell ref="AG85:AM85"/>
    <mergeCell ref="D88:H88"/>
    <mergeCell ref="J88:AF88"/>
    <mergeCell ref="D89:H89"/>
    <mergeCell ref="J89:AF89"/>
    <mergeCell ref="D90:H90"/>
    <mergeCell ref="J90:AF90"/>
    <mergeCell ref="D91:H91"/>
    <mergeCell ref="J91:AF91"/>
    <mergeCell ref="D92:H92"/>
    <mergeCell ref="J92:AF92"/>
    <mergeCell ref="D93:H93"/>
    <mergeCell ref="J93:AF93"/>
    <mergeCell ref="AG87:AM87"/>
    <mergeCell ref="AN89:AP89"/>
    <mergeCell ref="AN88:AP88"/>
    <mergeCell ref="AG88:AM88"/>
    <mergeCell ref="AG89:AM89"/>
    <mergeCell ref="AN90:AP90"/>
    <mergeCell ref="AG90:AM90"/>
    <mergeCell ref="AN91:AP91"/>
    <mergeCell ref="AG91:AM91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6:AU10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6:AT100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Stavební část'!C2" display="/"/>
    <hyperlink ref="A89" location="'02 - ZTI'!C2" display="/"/>
    <hyperlink ref="A90" location="'03 - Vzduchotechnika'!C2" display="/"/>
    <hyperlink ref="A91" location="'04 - Elektroinstalace'!C2" display="/"/>
    <hyperlink ref="A92" location="'05 - Rozvody medicínských...'!C2" display="/"/>
    <hyperlink ref="A93" location="'VON - Vedlejší a ostatní 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89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122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N114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ROUND((((SUM(BE114:BE121)+SUM(BE139:BE385))+SUM(BE387:BE391))),2)</f>
        <v>0</v>
      </c>
      <c r="I32" s="45"/>
      <c r="J32" s="45"/>
      <c r="K32" s="45"/>
      <c r="L32" s="45"/>
      <c r="M32" s="160">
        <f>ROUND(((ROUND((SUM(BE114:BE121)+SUM(BE139:BE385)), 2)*F32)+SUM(BE387:BE391)*F32),2)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ROUND((((SUM(BF114:BF121)+SUM(BF139:BF385))+SUM(BF387:BF391))),2)</f>
        <v>0</v>
      </c>
      <c r="I33" s="45"/>
      <c r="J33" s="45"/>
      <c r="K33" s="45"/>
      <c r="L33" s="45"/>
      <c r="M33" s="160">
        <f>ROUND(((ROUND((SUM(BF114:BF121)+SUM(BF139:BF385)), 2)*F33)+SUM(BF387:BF391)*F33),2)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ROUND((((SUM(BG114:BG121)+SUM(BG139:BG385))+SUM(BG387:BG391))),2)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ROUND((((SUM(BH114:BH121)+SUM(BH139:BH385))+SUM(BH387:BH391))),2)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ROUND((((SUM(BI114:BI121)+SUM(BI139:BI385))+SUM(BI387:BI391))),2)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01 - Stavební část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N139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129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N140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130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N141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131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N157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132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N167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133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N175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134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N182</f>
        <v>0</v>
      </c>
      <c r="O94" s="180"/>
      <c r="P94" s="180"/>
      <c r="Q94" s="180"/>
      <c r="R94" s="181"/>
      <c r="T94" s="182"/>
      <c r="U94" s="182"/>
    </row>
    <row r="95" s="7" customFormat="1" ht="19.92" customHeight="1">
      <c r="B95" s="179"/>
      <c r="C95" s="180"/>
      <c r="D95" s="134" t="s">
        <v>135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N187</f>
        <v>0</v>
      </c>
      <c r="O95" s="180"/>
      <c r="P95" s="180"/>
      <c r="Q95" s="180"/>
      <c r="R95" s="181"/>
      <c r="T95" s="182"/>
      <c r="U95" s="182"/>
    </row>
    <row r="96" s="7" customFormat="1" ht="19.92" customHeight="1">
      <c r="B96" s="179"/>
      <c r="C96" s="180"/>
      <c r="D96" s="134" t="s">
        <v>136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N199</f>
        <v>0</v>
      </c>
      <c r="O96" s="180"/>
      <c r="P96" s="180"/>
      <c r="Q96" s="180"/>
      <c r="R96" s="181"/>
      <c r="T96" s="182"/>
      <c r="U96" s="182"/>
    </row>
    <row r="97" s="7" customFormat="1" ht="19.92" customHeight="1">
      <c r="B97" s="179"/>
      <c r="C97" s="180"/>
      <c r="D97" s="134" t="s">
        <v>137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36">
        <f>N234</f>
        <v>0</v>
      </c>
      <c r="O97" s="180"/>
      <c r="P97" s="180"/>
      <c r="Q97" s="180"/>
      <c r="R97" s="181"/>
      <c r="T97" s="182"/>
      <c r="U97" s="182"/>
    </row>
    <row r="98" s="6" customFormat="1" ht="24.96" customHeight="1">
      <c r="B98" s="173"/>
      <c r="C98" s="174"/>
      <c r="D98" s="175" t="s">
        <v>138</v>
      </c>
      <c r="E98" s="174"/>
      <c r="F98" s="174"/>
      <c r="G98" s="174"/>
      <c r="H98" s="174"/>
      <c r="I98" s="174"/>
      <c r="J98" s="174"/>
      <c r="K98" s="174"/>
      <c r="L98" s="174"/>
      <c r="M98" s="174"/>
      <c r="N98" s="176">
        <f>N236</f>
        <v>0</v>
      </c>
      <c r="O98" s="174"/>
      <c r="P98" s="174"/>
      <c r="Q98" s="174"/>
      <c r="R98" s="177"/>
      <c r="T98" s="178"/>
      <c r="U98" s="178"/>
    </row>
    <row r="99" s="7" customFormat="1" ht="19.92" customHeight="1">
      <c r="B99" s="179"/>
      <c r="C99" s="180"/>
      <c r="D99" s="134" t="s">
        <v>139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36">
        <f>N237</f>
        <v>0</v>
      </c>
      <c r="O99" s="180"/>
      <c r="P99" s="180"/>
      <c r="Q99" s="180"/>
      <c r="R99" s="181"/>
      <c r="T99" s="182"/>
      <c r="U99" s="182"/>
    </row>
    <row r="100" s="7" customFormat="1" ht="19.92" customHeight="1">
      <c r="B100" s="179"/>
      <c r="C100" s="180"/>
      <c r="D100" s="134" t="s">
        <v>140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36">
        <f>N246</f>
        <v>0</v>
      </c>
      <c r="O100" s="180"/>
      <c r="P100" s="180"/>
      <c r="Q100" s="180"/>
      <c r="R100" s="181"/>
      <c r="T100" s="182"/>
      <c r="U100" s="182"/>
    </row>
    <row r="101" s="7" customFormat="1" ht="19.92" customHeight="1">
      <c r="B101" s="179"/>
      <c r="C101" s="180"/>
      <c r="D101" s="134" t="s">
        <v>141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36">
        <f>N255</f>
        <v>0</v>
      </c>
      <c r="O101" s="180"/>
      <c r="P101" s="180"/>
      <c r="Q101" s="180"/>
      <c r="R101" s="181"/>
      <c r="T101" s="182"/>
      <c r="U101" s="182"/>
    </row>
    <row r="102" s="7" customFormat="1" ht="19.92" customHeight="1">
      <c r="B102" s="179"/>
      <c r="C102" s="180"/>
      <c r="D102" s="134" t="s">
        <v>142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36">
        <f>N265</f>
        <v>0</v>
      </c>
      <c r="O102" s="180"/>
      <c r="P102" s="180"/>
      <c r="Q102" s="180"/>
      <c r="R102" s="181"/>
      <c r="T102" s="182"/>
      <c r="U102" s="182"/>
    </row>
    <row r="103" s="7" customFormat="1" ht="19.92" customHeight="1">
      <c r="B103" s="179"/>
      <c r="C103" s="180"/>
      <c r="D103" s="134" t="s">
        <v>143</v>
      </c>
      <c r="E103" s="180"/>
      <c r="F103" s="180"/>
      <c r="G103" s="180"/>
      <c r="H103" s="180"/>
      <c r="I103" s="180"/>
      <c r="J103" s="180"/>
      <c r="K103" s="180"/>
      <c r="L103" s="180"/>
      <c r="M103" s="180"/>
      <c r="N103" s="136">
        <f>N282</f>
        <v>0</v>
      </c>
      <c r="O103" s="180"/>
      <c r="P103" s="180"/>
      <c r="Q103" s="180"/>
      <c r="R103" s="181"/>
      <c r="T103" s="182"/>
      <c r="U103" s="182"/>
    </row>
    <row r="104" s="7" customFormat="1" ht="19.92" customHeight="1">
      <c r="B104" s="179"/>
      <c r="C104" s="180"/>
      <c r="D104" s="134" t="s">
        <v>144</v>
      </c>
      <c r="E104" s="180"/>
      <c r="F104" s="180"/>
      <c r="G104" s="180"/>
      <c r="H104" s="180"/>
      <c r="I104" s="180"/>
      <c r="J104" s="180"/>
      <c r="K104" s="180"/>
      <c r="L104" s="180"/>
      <c r="M104" s="180"/>
      <c r="N104" s="136">
        <f>N301</f>
        <v>0</v>
      </c>
      <c r="O104" s="180"/>
      <c r="P104" s="180"/>
      <c r="Q104" s="180"/>
      <c r="R104" s="181"/>
      <c r="T104" s="182"/>
      <c r="U104" s="182"/>
    </row>
    <row r="105" s="7" customFormat="1" ht="19.92" customHeight="1">
      <c r="B105" s="179"/>
      <c r="C105" s="180"/>
      <c r="D105" s="134" t="s">
        <v>145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36">
        <f>N327</f>
        <v>0</v>
      </c>
      <c r="O105" s="180"/>
      <c r="P105" s="180"/>
      <c r="Q105" s="180"/>
      <c r="R105" s="181"/>
      <c r="T105" s="182"/>
      <c r="U105" s="182"/>
    </row>
    <row r="106" s="7" customFormat="1" ht="19.92" customHeight="1">
      <c r="B106" s="179"/>
      <c r="C106" s="180"/>
      <c r="D106" s="134" t="s">
        <v>146</v>
      </c>
      <c r="E106" s="180"/>
      <c r="F106" s="180"/>
      <c r="G106" s="180"/>
      <c r="H106" s="180"/>
      <c r="I106" s="180"/>
      <c r="J106" s="180"/>
      <c r="K106" s="180"/>
      <c r="L106" s="180"/>
      <c r="M106" s="180"/>
      <c r="N106" s="136">
        <f>N337</f>
        <v>0</v>
      </c>
      <c r="O106" s="180"/>
      <c r="P106" s="180"/>
      <c r="Q106" s="180"/>
      <c r="R106" s="181"/>
      <c r="T106" s="182"/>
      <c r="U106" s="182"/>
    </row>
    <row r="107" s="7" customFormat="1" ht="19.92" customHeight="1">
      <c r="B107" s="179"/>
      <c r="C107" s="180"/>
      <c r="D107" s="134" t="s">
        <v>147</v>
      </c>
      <c r="E107" s="180"/>
      <c r="F107" s="180"/>
      <c r="G107" s="180"/>
      <c r="H107" s="180"/>
      <c r="I107" s="180"/>
      <c r="J107" s="180"/>
      <c r="K107" s="180"/>
      <c r="L107" s="180"/>
      <c r="M107" s="180"/>
      <c r="N107" s="136">
        <f>N346</f>
        <v>0</v>
      </c>
      <c r="O107" s="180"/>
      <c r="P107" s="180"/>
      <c r="Q107" s="180"/>
      <c r="R107" s="181"/>
      <c r="T107" s="182"/>
      <c r="U107" s="182"/>
    </row>
    <row r="108" s="7" customFormat="1" ht="19.92" customHeight="1">
      <c r="B108" s="179"/>
      <c r="C108" s="180"/>
      <c r="D108" s="134" t="s">
        <v>148</v>
      </c>
      <c r="E108" s="180"/>
      <c r="F108" s="180"/>
      <c r="G108" s="180"/>
      <c r="H108" s="180"/>
      <c r="I108" s="180"/>
      <c r="J108" s="180"/>
      <c r="K108" s="180"/>
      <c r="L108" s="180"/>
      <c r="M108" s="180"/>
      <c r="N108" s="136">
        <f>N359</f>
        <v>0</v>
      </c>
      <c r="O108" s="180"/>
      <c r="P108" s="180"/>
      <c r="Q108" s="180"/>
      <c r="R108" s="181"/>
      <c r="T108" s="182"/>
      <c r="U108" s="182"/>
    </row>
    <row r="109" s="7" customFormat="1" ht="19.92" customHeight="1">
      <c r="B109" s="179"/>
      <c r="C109" s="180"/>
      <c r="D109" s="134" t="s">
        <v>149</v>
      </c>
      <c r="E109" s="180"/>
      <c r="F109" s="180"/>
      <c r="G109" s="180"/>
      <c r="H109" s="180"/>
      <c r="I109" s="180"/>
      <c r="J109" s="180"/>
      <c r="K109" s="180"/>
      <c r="L109" s="180"/>
      <c r="M109" s="180"/>
      <c r="N109" s="136">
        <f>N364</f>
        <v>0</v>
      </c>
      <c r="O109" s="180"/>
      <c r="P109" s="180"/>
      <c r="Q109" s="180"/>
      <c r="R109" s="181"/>
      <c r="T109" s="182"/>
      <c r="U109" s="182"/>
    </row>
    <row r="110" s="7" customFormat="1" ht="19.92" customHeight="1">
      <c r="B110" s="179"/>
      <c r="C110" s="180"/>
      <c r="D110" s="134" t="s">
        <v>150</v>
      </c>
      <c r="E110" s="180"/>
      <c r="F110" s="180"/>
      <c r="G110" s="180"/>
      <c r="H110" s="180"/>
      <c r="I110" s="180"/>
      <c r="J110" s="180"/>
      <c r="K110" s="180"/>
      <c r="L110" s="180"/>
      <c r="M110" s="180"/>
      <c r="N110" s="136">
        <f>N369</f>
        <v>0</v>
      </c>
      <c r="O110" s="180"/>
      <c r="P110" s="180"/>
      <c r="Q110" s="180"/>
      <c r="R110" s="181"/>
      <c r="T110" s="182"/>
      <c r="U110" s="182"/>
    </row>
    <row r="111" s="7" customFormat="1" ht="19.92" customHeight="1">
      <c r="B111" s="179"/>
      <c r="C111" s="180"/>
      <c r="D111" s="134" t="s">
        <v>151</v>
      </c>
      <c r="E111" s="180"/>
      <c r="F111" s="180"/>
      <c r="G111" s="180"/>
      <c r="H111" s="180"/>
      <c r="I111" s="180"/>
      <c r="J111" s="180"/>
      <c r="K111" s="180"/>
      <c r="L111" s="180"/>
      <c r="M111" s="180"/>
      <c r="N111" s="136">
        <f>N375</f>
        <v>0</v>
      </c>
      <c r="O111" s="180"/>
      <c r="P111" s="180"/>
      <c r="Q111" s="180"/>
      <c r="R111" s="181"/>
      <c r="T111" s="182"/>
      <c r="U111" s="182"/>
    </row>
    <row r="112" s="6" customFormat="1" ht="21.84" customHeight="1">
      <c r="B112" s="173"/>
      <c r="C112" s="174"/>
      <c r="D112" s="175" t="s">
        <v>152</v>
      </c>
      <c r="E112" s="174"/>
      <c r="F112" s="174"/>
      <c r="G112" s="174"/>
      <c r="H112" s="174"/>
      <c r="I112" s="174"/>
      <c r="J112" s="174"/>
      <c r="K112" s="174"/>
      <c r="L112" s="174"/>
      <c r="M112" s="174"/>
      <c r="N112" s="183">
        <f>N386</f>
        <v>0</v>
      </c>
      <c r="O112" s="174"/>
      <c r="P112" s="174"/>
      <c r="Q112" s="174"/>
      <c r="R112" s="177"/>
      <c r="T112" s="178"/>
      <c r="U112" s="178"/>
    </row>
    <row r="113" s="1" customFormat="1" ht="21.84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  <c r="T113" s="169"/>
      <c r="U113" s="169"/>
    </row>
    <row r="114" s="1" customFormat="1" ht="29.28" customHeight="1">
      <c r="B114" s="44"/>
      <c r="C114" s="171" t="s">
        <v>153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172">
        <f>ROUND(N115+N116+N117+N118+N119+N120,2)</f>
        <v>0</v>
      </c>
      <c r="O114" s="184"/>
      <c r="P114" s="184"/>
      <c r="Q114" s="184"/>
      <c r="R114" s="46"/>
      <c r="T114" s="185"/>
      <c r="U114" s="186" t="s">
        <v>44</v>
      </c>
    </row>
    <row r="115" s="1" customFormat="1" ht="18" customHeight="1">
      <c r="B115" s="44"/>
      <c r="C115" s="45"/>
      <c r="D115" s="141" t="s">
        <v>154</v>
      </c>
      <c r="E115" s="134"/>
      <c r="F115" s="134"/>
      <c r="G115" s="134"/>
      <c r="H115" s="134"/>
      <c r="I115" s="45"/>
      <c r="J115" s="45"/>
      <c r="K115" s="45"/>
      <c r="L115" s="45"/>
      <c r="M115" s="45"/>
      <c r="N115" s="135">
        <f>ROUND(N88*T115,2)</f>
        <v>0</v>
      </c>
      <c r="O115" s="136"/>
      <c r="P115" s="136"/>
      <c r="Q115" s="136"/>
      <c r="R115" s="46"/>
      <c r="S115" s="187"/>
      <c r="T115" s="188"/>
      <c r="U115" s="189" t="s">
        <v>47</v>
      </c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90" t="s">
        <v>155</v>
      </c>
      <c r="AZ115" s="187"/>
      <c r="BA115" s="187"/>
      <c r="BB115" s="187"/>
      <c r="BC115" s="187"/>
      <c r="BD115" s="187"/>
      <c r="BE115" s="191">
        <f>IF(U115="základní",N115,0)</f>
        <v>0</v>
      </c>
      <c r="BF115" s="191">
        <f>IF(U115="snížená",N115,0)</f>
        <v>0</v>
      </c>
      <c r="BG115" s="191">
        <f>IF(U115="zákl. přenesená",N115,0)</f>
        <v>0</v>
      </c>
      <c r="BH115" s="191">
        <f>IF(U115="sníž. přenesená",N115,0)</f>
        <v>0</v>
      </c>
      <c r="BI115" s="191">
        <f>IF(U115="nulová",N115,0)</f>
        <v>0</v>
      </c>
      <c r="BJ115" s="190" t="s">
        <v>119</v>
      </c>
      <c r="BK115" s="187"/>
      <c r="BL115" s="187"/>
      <c r="BM115" s="187"/>
    </row>
    <row r="116" s="1" customFormat="1" ht="18" customHeight="1">
      <c r="B116" s="44"/>
      <c r="C116" s="45"/>
      <c r="D116" s="141" t="s">
        <v>156</v>
      </c>
      <c r="E116" s="134"/>
      <c r="F116" s="134"/>
      <c r="G116" s="134"/>
      <c r="H116" s="134"/>
      <c r="I116" s="45"/>
      <c r="J116" s="45"/>
      <c r="K116" s="45"/>
      <c r="L116" s="45"/>
      <c r="M116" s="45"/>
      <c r="N116" s="135">
        <f>ROUND(N88*T116,2)</f>
        <v>0</v>
      </c>
      <c r="O116" s="136"/>
      <c r="P116" s="136"/>
      <c r="Q116" s="136"/>
      <c r="R116" s="46"/>
      <c r="S116" s="187"/>
      <c r="T116" s="188"/>
      <c r="U116" s="189" t="s">
        <v>47</v>
      </c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90" t="s">
        <v>155</v>
      </c>
      <c r="AZ116" s="187"/>
      <c r="BA116" s="187"/>
      <c r="BB116" s="187"/>
      <c r="BC116" s="187"/>
      <c r="BD116" s="187"/>
      <c r="BE116" s="191">
        <f>IF(U116="základní",N116,0)</f>
        <v>0</v>
      </c>
      <c r="BF116" s="191">
        <f>IF(U116="snížená",N116,0)</f>
        <v>0</v>
      </c>
      <c r="BG116" s="191">
        <f>IF(U116="zákl. přenesená",N116,0)</f>
        <v>0</v>
      </c>
      <c r="BH116" s="191">
        <f>IF(U116="sníž. přenesená",N116,0)</f>
        <v>0</v>
      </c>
      <c r="BI116" s="191">
        <f>IF(U116="nulová",N116,0)</f>
        <v>0</v>
      </c>
      <c r="BJ116" s="190" t="s">
        <v>119</v>
      </c>
      <c r="BK116" s="187"/>
      <c r="BL116" s="187"/>
      <c r="BM116" s="187"/>
    </row>
    <row r="117" s="1" customFormat="1" ht="18" customHeight="1">
      <c r="B117" s="44"/>
      <c r="C117" s="45"/>
      <c r="D117" s="141" t="s">
        <v>157</v>
      </c>
      <c r="E117" s="134"/>
      <c r="F117" s="134"/>
      <c r="G117" s="134"/>
      <c r="H117" s="134"/>
      <c r="I117" s="45"/>
      <c r="J117" s="45"/>
      <c r="K117" s="45"/>
      <c r="L117" s="45"/>
      <c r="M117" s="45"/>
      <c r="N117" s="135">
        <f>ROUND(N88*T117,2)</f>
        <v>0</v>
      </c>
      <c r="O117" s="136"/>
      <c r="P117" s="136"/>
      <c r="Q117" s="136"/>
      <c r="R117" s="46"/>
      <c r="S117" s="187"/>
      <c r="T117" s="188"/>
      <c r="U117" s="189" t="s">
        <v>47</v>
      </c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90" t="s">
        <v>155</v>
      </c>
      <c r="AZ117" s="187"/>
      <c r="BA117" s="187"/>
      <c r="BB117" s="187"/>
      <c r="BC117" s="187"/>
      <c r="BD117" s="187"/>
      <c r="BE117" s="191">
        <f>IF(U117="základní",N117,0)</f>
        <v>0</v>
      </c>
      <c r="BF117" s="191">
        <f>IF(U117="snížená",N117,0)</f>
        <v>0</v>
      </c>
      <c r="BG117" s="191">
        <f>IF(U117="zákl. přenesená",N117,0)</f>
        <v>0</v>
      </c>
      <c r="BH117" s="191">
        <f>IF(U117="sníž. přenesená",N117,0)</f>
        <v>0</v>
      </c>
      <c r="BI117" s="191">
        <f>IF(U117="nulová",N117,0)</f>
        <v>0</v>
      </c>
      <c r="BJ117" s="190" t="s">
        <v>119</v>
      </c>
      <c r="BK117" s="187"/>
      <c r="BL117" s="187"/>
      <c r="BM117" s="187"/>
    </row>
    <row r="118" s="1" customFormat="1" ht="18" customHeight="1">
      <c r="B118" s="44"/>
      <c r="C118" s="45"/>
      <c r="D118" s="141" t="s">
        <v>158</v>
      </c>
      <c r="E118" s="134"/>
      <c r="F118" s="134"/>
      <c r="G118" s="134"/>
      <c r="H118" s="134"/>
      <c r="I118" s="45"/>
      <c r="J118" s="45"/>
      <c r="K118" s="45"/>
      <c r="L118" s="45"/>
      <c r="M118" s="45"/>
      <c r="N118" s="135">
        <f>ROUND(N88*T118,2)</f>
        <v>0</v>
      </c>
      <c r="O118" s="136"/>
      <c r="P118" s="136"/>
      <c r="Q118" s="136"/>
      <c r="R118" s="46"/>
      <c r="S118" s="187"/>
      <c r="T118" s="188"/>
      <c r="U118" s="189" t="s">
        <v>47</v>
      </c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90" t="s">
        <v>155</v>
      </c>
      <c r="AZ118" s="187"/>
      <c r="BA118" s="187"/>
      <c r="BB118" s="187"/>
      <c r="BC118" s="187"/>
      <c r="BD118" s="187"/>
      <c r="BE118" s="191">
        <f>IF(U118="základní",N118,0)</f>
        <v>0</v>
      </c>
      <c r="BF118" s="191">
        <f>IF(U118="snížená",N118,0)</f>
        <v>0</v>
      </c>
      <c r="BG118" s="191">
        <f>IF(U118="zákl. přenesená",N118,0)</f>
        <v>0</v>
      </c>
      <c r="BH118" s="191">
        <f>IF(U118="sníž. přenesená",N118,0)</f>
        <v>0</v>
      </c>
      <c r="BI118" s="191">
        <f>IF(U118="nulová",N118,0)</f>
        <v>0</v>
      </c>
      <c r="BJ118" s="190" t="s">
        <v>119</v>
      </c>
      <c r="BK118" s="187"/>
      <c r="BL118" s="187"/>
      <c r="BM118" s="187"/>
    </row>
    <row r="119" s="1" customFormat="1" ht="18" customHeight="1">
      <c r="B119" s="44"/>
      <c r="C119" s="45"/>
      <c r="D119" s="141" t="s">
        <v>159</v>
      </c>
      <c r="E119" s="134"/>
      <c r="F119" s="134"/>
      <c r="G119" s="134"/>
      <c r="H119" s="134"/>
      <c r="I119" s="45"/>
      <c r="J119" s="45"/>
      <c r="K119" s="45"/>
      <c r="L119" s="45"/>
      <c r="M119" s="45"/>
      <c r="N119" s="135">
        <f>ROUND(N88*T119,2)</f>
        <v>0</v>
      </c>
      <c r="O119" s="136"/>
      <c r="P119" s="136"/>
      <c r="Q119" s="136"/>
      <c r="R119" s="46"/>
      <c r="S119" s="187"/>
      <c r="T119" s="188"/>
      <c r="U119" s="189" t="s">
        <v>47</v>
      </c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90" t="s">
        <v>155</v>
      </c>
      <c r="AZ119" s="187"/>
      <c r="BA119" s="187"/>
      <c r="BB119" s="187"/>
      <c r="BC119" s="187"/>
      <c r="BD119" s="187"/>
      <c r="BE119" s="191">
        <f>IF(U119="základní",N119,0)</f>
        <v>0</v>
      </c>
      <c r="BF119" s="191">
        <f>IF(U119="snížená",N119,0)</f>
        <v>0</v>
      </c>
      <c r="BG119" s="191">
        <f>IF(U119="zákl. přenesená",N119,0)</f>
        <v>0</v>
      </c>
      <c r="BH119" s="191">
        <f>IF(U119="sníž. přenesená",N119,0)</f>
        <v>0</v>
      </c>
      <c r="BI119" s="191">
        <f>IF(U119="nulová",N119,0)</f>
        <v>0</v>
      </c>
      <c r="BJ119" s="190" t="s">
        <v>119</v>
      </c>
      <c r="BK119" s="187"/>
      <c r="BL119" s="187"/>
      <c r="BM119" s="187"/>
    </row>
    <row r="120" s="1" customFormat="1" ht="18" customHeight="1">
      <c r="B120" s="44"/>
      <c r="C120" s="45"/>
      <c r="D120" s="134" t="s">
        <v>160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135">
        <f>ROUND(N88*T120,2)</f>
        <v>0</v>
      </c>
      <c r="O120" s="136"/>
      <c r="P120" s="136"/>
      <c r="Q120" s="136"/>
      <c r="R120" s="46"/>
      <c r="S120" s="187"/>
      <c r="T120" s="192"/>
      <c r="U120" s="193" t="s">
        <v>47</v>
      </c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90" t="s">
        <v>161</v>
      </c>
      <c r="AZ120" s="187"/>
      <c r="BA120" s="187"/>
      <c r="BB120" s="187"/>
      <c r="BC120" s="187"/>
      <c r="BD120" s="187"/>
      <c r="BE120" s="191">
        <f>IF(U120="základní",N120,0)</f>
        <v>0</v>
      </c>
      <c r="BF120" s="191">
        <f>IF(U120="snížená",N120,0)</f>
        <v>0</v>
      </c>
      <c r="BG120" s="191">
        <f>IF(U120="zákl. přenesená",N120,0)</f>
        <v>0</v>
      </c>
      <c r="BH120" s="191">
        <f>IF(U120="sníž. přenesená",N120,0)</f>
        <v>0</v>
      </c>
      <c r="BI120" s="191">
        <f>IF(U120="nulová",N120,0)</f>
        <v>0</v>
      </c>
      <c r="BJ120" s="190" t="s">
        <v>119</v>
      </c>
      <c r="BK120" s="187"/>
      <c r="BL120" s="187"/>
      <c r="BM120" s="187"/>
    </row>
    <row r="121" s="1" customForma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  <c r="T121" s="169"/>
      <c r="U121" s="169"/>
    </row>
    <row r="122" s="1" customFormat="1" ht="29.28" customHeight="1">
      <c r="B122" s="44"/>
      <c r="C122" s="148" t="s">
        <v>113</v>
      </c>
      <c r="D122" s="149"/>
      <c r="E122" s="149"/>
      <c r="F122" s="149"/>
      <c r="G122" s="149"/>
      <c r="H122" s="149"/>
      <c r="I122" s="149"/>
      <c r="J122" s="149"/>
      <c r="K122" s="149"/>
      <c r="L122" s="150">
        <f>ROUND(SUM(N88+N114),2)</f>
        <v>0</v>
      </c>
      <c r="M122" s="150"/>
      <c r="N122" s="150"/>
      <c r="O122" s="150"/>
      <c r="P122" s="150"/>
      <c r="Q122" s="150"/>
      <c r="R122" s="46"/>
      <c r="T122" s="169"/>
      <c r="U122" s="169"/>
    </row>
    <row r="123" s="1" customFormat="1" ht="6.96" customHeight="1">
      <c r="B123" s="7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5"/>
      <c r="T123" s="169"/>
      <c r="U123" s="169"/>
    </row>
    <row r="127" s="1" customFormat="1" ht="6.96" customHeight="1">
      <c r="B127" s="76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8"/>
    </row>
    <row r="128" s="1" customFormat="1" ht="36.96" customHeight="1">
      <c r="B128" s="44"/>
      <c r="C128" s="25" t="s">
        <v>162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6"/>
    </row>
    <row r="129" s="1" customFormat="1" ht="6.96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6"/>
    </row>
    <row r="130" s="1" customFormat="1" ht="30" customHeight="1">
      <c r="B130" s="44"/>
      <c r="C130" s="36" t="s">
        <v>19</v>
      </c>
      <c r="D130" s="45"/>
      <c r="E130" s="45"/>
      <c r="F130" s="153" t="str">
        <f>F6</f>
        <v>Zřízení intermediální péče na kardiochirurgickém oddělení, Krajská zdravotní a.s. - Masarykova nemocnice Ústí n.L.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45"/>
      <c r="R130" s="46"/>
    </row>
    <row r="131" s="1" customFormat="1" ht="36.96" customHeight="1">
      <c r="B131" s="44"/>
      <c r="C131" s="83" t="s">
        <v>121</v>
      </c>
      <c r="D131" s="45"/>
      <c r="E131" s="45"/>
      <c r="F131" s="85" t="str">
        <f>F7</f>
        <v>01 - Stavební část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6"/>
    </row>
    <row r="132" s="1" customFormat="1" ht="6.96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6"/>
    </row>
    <row r="133" s="1" customFormat="1" ht="18" customHeight="1">
      <c r="B133" s="44"/>
      <c r="C133" s="36" t="s">
        <v>24</v>
      </c>
      <c r="D133" s="45"/>
      <c r="E133" s="45"/>
      <c r="F133" s="31" t="str">
        <f>F9</f>
        <v>Ústí nad Labem</v>
      </c>
      <c r="G133" s="45"/>
      <c r="H133" s="45"/>
      <c r="I133" s="45"/>
      <c r="J133" s="45"/>
      <c r="K133" s="36" t="s">
        <v>26</v>
      </c>
      <c r="L133" s="45"/>
      <c r="M133" s="88" t="str">
        <f>IF(O9="","",O9)</f>
        <v>6. 12. 2018</v>
      </c>
      <c r="N133" s="88"/>
      <c r="O133" s="88"/>
      <c r="P133" s="88"/>
      <c r="Q133" s="45"/>
      <c r="R133" s="46"/>
    </row>
    <row r="134" s="1" customFormat="1" ht="6.96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6"/>
    </row>
    <row r="135" s="1" customFormat="1">
      <c r="B135" s="44"/>
      <c r="C135" s="36" t="s">
        <v>28</v>
      </c>
      <c r="D135" s="45"/>
      <c r="E135" s="45"/>
      <c r="F135" s="31" t="str">
        <f>E12</f>
        <v>Krajská zdravotní a.s., Masarykova nemocnice UL</v>
      </c>
      <c r="G135" s="45"/>
      <c r="H135" s="45"/>
      <c r="I135" s="45"/>
      <c r="J135" s="45"/>
      <c r="K135" s="36" t="s">
        <v>34</v>
      </c>
      <c r="L135" s="45"/>
      <c r="M135" s="31" t="str">
        <f>E18</f>
        <v>ARCHATELIÉR 2000 a.s., Ústí n.L.</v>
      </c>
      <c r="N135" s="31"/>
      <c r="O135" s="31"/>
      <c r="P135" s="31"/>
      <c r="Q135" s="31"/>
      <c r="R135" s="46"/>
    </row>
    <row r="136" s="1" customFormat="1" ht="14.4" customHeight="1">
      <c r="B136" s="44"/>
      <c r="C136" s="36" t="s">
        <v>32</v>
      </c>
      <c r="D136" s="45"/>
      <c r="E136" s="45"/>
      <c r="F136" s="31" t="str">
        <f>IF(E15="","",E15)</f>
        <v>Vyplň údaj</v>
      </c>
      <c r="G136" s="45"/>
      <c r="H136" s="45"/>
      <c r="I136" s="45"/>
      <c r="J136" s="45"/>
      <c r="K136" s="36" t="s">
        <v>37</v>
      </c>
      <c r="L136" s="45"/>
      <c r="M136" s="31" t="str">
        <f>E21</f>
        <v xml:space="preserve"> </v>
      </c>
      <c r="N136" s="31"/>
      <c r="O136" s="31"/>
      <c r="P136" s="31"/>
      <c r="Q136" s="31"/>
      <c r="R136" s="46"/>
    </row>
    <row r="137" s="1" customFormat="1" ht="10.32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6"/>
    </row>
    <row r="138" s="8" customFormat="1" ht="29.28" customHeight="1">
      <c r="B138" s="194"/>
      <c r="C138" s="195" t="s">
        <v>163</v>
      </c>
      <c r="D138" s="196" t="s">
        <v>164</v>
      </c>
      <c r="E138" s="196" t="s">
        <v>62</v>
      </c>
      <c r="F138" s="196" t="s">
        <v>165</v>
      </c>
      <c r="G138" s="196"/>
      <c r="H138" s="196"/>
      <c r="I138" s="196"/>
      <c r="J138" s="196" t="s">
        <v>166</v>
      </c>
      <c r="K138" s="196" t="s">
        <v>167</v>
      </c>
      <c r="L138" s="196" t="s">
        <v>168</v>
      </c>
      <c r="M138" s="196"/>
      <c r="N138" s="196" t="s">
        <v>126</v>
      </c>
      <c r="O138" s="196"/>
      <c r="P138" s="196"/>
      <c r="Q138" s="197"/>
      <c r="R138" s="198"/>
      <c r="T138" s="104" t="s">
        <v>169</v>
      </c>
      <c r="U138" s="105" t="s">
        <v>44</v>
      </c>
      <c r="V138" s="105" t="s">
        <v>170</v>
      </c>
      <c r="W138" s="105" t="s">
        <v>171</v>
      </c>
      <c r="X138" s="105" t="s">
        <v>172</v>
      </c>
      <c r="Y138" s="105" t="s">
        <v>173</v>
      </c>
      <c r="Z138" s="105" t="s">
        <v>174</v>
      </c>
      <c r="AA138" s="106" t="s">
        <v>175</v>
      </c>
    </row>
    <row r="139" s="1" customFormat="1" ht="29.28" customHeight="1">
      <c r="B139" s="44"/>
      <c r="C139" s="108" t="s">
        <v>123</v>
      </c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199">
        <f>BK139</f>
        <v>0</v>
      </c>
      <c r="O139" s="200"/>
      <c r="P139" s="200"/>
      <c r="Q139" s="200"/>
      <c r="R139" s="46"/>
      <c r="T139" s="107"/>
      <c r="U139" s="65"/>
      <c r="V139" s="65"/>
      <c r="W139" s="201">
        <f>W140+W236+W386</f>
        <v>0</v>
      </c>
      <c r="X139" s="65"/>
      <c r="Y139" s="201">
        <f>Y140+Y236+Y386</f>
        <v>67.400938629999999</v>
      </c>
      <c r="Z139" s="65"/>
      <c r="AA139" s="202">
        <f>AA140+AA236+AA386</f>
        <v>52.097992900000008</v>
      </c>
      <c r="AT139" s="20" t="s">
        <v>79</v>
      </c>
      <c r="AU139" s="20" t="s">
        <v>128</v>
      </c>
      <c r="BK139" s="203">
        <f>BK140+BK236+BK386</f>
        <v>0</v>
      </c>
    </row>
    <row r="140" s="9" customFormat="1" ht="37.44001" customHeight="1">
      <c r="B140" s="204"/>
      <c r="C140" s="205"/>
      <c r="D140" s="206" t="s">
        <v>129</v>
      </c>
      <c r="E140" s="206"/>
      <c r="F140" s="206"/>
      <c r="G140" s="206"/>
      <c r="H140" s="206"/>
      <c r="I140" s="206"/>
      <c r="J140" s="206"/>
      <c r="K140" s="206"/>
      <c r="L140" s="206"/>
      <c r="M140" s="206"/>
      <c r="N140" s="183">
        <f>BK140</f>
        <v>0</v>
      </c>
      <c r="O140" s="176"/>
      <c r="P140" s="176"/>
      <c r="Q140" s="176"/>
      <c r="R140" s="207"/>
      <c r="T140" s="208"/>
      <c r="U140" s="205"/>
      <c r="V140" s="205"/>
      <c r="W140" s="209">
        <f>W141+W157+W167+W175+W182+W187+W199+W234</f>
        <v>0</v>
      </c>
      <c r="X140" s="205"/>
      <c r="Y140" s="209">
        <f>Y141+Y157+Y167+Y175+Y182+Y187+Y199+Y234</f>
        <v>40.560409260000007</v>
      </c>
      <c r="Z140" s="205"/>
      <c r="AA140" s="210">
        <f>AA141+AA157+AA167+AA175+AA182+AA187+AA199+AA234</f>
        <v>46.139511000000006</v>
      </c>
      <c r="AR140" s="211" t="s">
        <v>88</v>
      </c>
      <c r="AT140" s="212" t="s">
        <v>79</v>
      </c>
      <c r="AU140" s="212" t="s">
        <v>80</v>
      </c>
      <c r="AY140" s="211" t="s">
        <v>176</v>
      </c>
      <c r="BK140" s="213">
        <f>BK141+BK157+BK167+BK175+BK182+BK187+BK199+BK234</f>
        <v>0</v>
      </c>
    </row>
    <row r="141" s="9" customFormat="1" ht="19.92" customHeight="1">
      <c r="B141" s="204"/>
      <c r="C141" s="205"/>
      <c r="D141" s="214" t="s">
        <v>130</v>
      </c>
      <c r="E141" s="214"/>
      <c r="F141" s="214"/>
      <c r="G141" s="214"/>
      <c r="H141" s="214"/>
      <c r="I141" s="214"/>
      <c r="J141" s="214"/>
      <c r="K141" s="214"/>
      <c r="L141" s="214"/>
      <c r="M141" s="214"/>
      <c r="N141" s="215">
        <f>BK141</f>
        <v>0</v>
      </c>
      <c r="O141" s="216"/>
      <c r="P141" s="216"/>
      <c r="Q141" s="216"/>
      <c r="R141" s="207"/>
      <c r="T141" s="208"/>
      <c r="U141" s="205"/>
      <c r="V141" s="205"/>
      <c r="W141" s="209">
        <f>SUM(W142:W156)</f>
        <v>0</v>
      </c>
      <c r="X141" s="205"/>
      <c r="Y141" s="209">
        <f>SUM(Y142:Y156)</f>
        <v>6.8306031900000006</v>
      </c>
      <c r="Z141" s="205"/>
      <c r="AA141" s="210">
        <f>SUM(AA142:AA156)</f>
        <v>0</v>
      </c>
      <c r="AR141" s="211" t="s">
        <v>88</v>
      </c>
      <c r="AT141" s="212" t="s">
        <v>79</v>
      </c>
      <c r="AU141" s="212" t="s">
        <v>88</v>
      </c>
      <c r="AY141" s="211" t="s">
        <v>176</v>
      </c>
      <c r="BK141" s="213">
        <f>SUM(BK142:BK156)</f>
        <v>0</v>
      </c>
    </row>
    <row r="142" s="1" customFormat="1" ht="25.5" customHeight="1">
      <c r="B142" s="44"/>
      <c r="C142" s="217" t="s">
        <v>88</v>
      </c>
      <c r="D142" s="217" t="s">
        <v>177</v>
      </c>
      <c r="E142" s="218" t="s">
        <v>178</v>
      </c>
      <c r="F142" s="219" t="s">
        <v>179</v>
      </c>
      <c r="G142" s="219"/>
      <c r="H142" s="219"/>
      <c r="I142" s="219"/>
      <c r="J142" s="220" t="s">
        <v>180</v>
      </c>
      <c r="K142" s="221">
        <v>0.080000000000000002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45</v>
      </c>
      <c r="V142" s="45"/>
      <c r="W142" s="226">
        <f>V142*K142</f>
        <v>0</v>
      </c>
      <c r="X142" s="226">
        <v>0.019539999999999998</v>
      </c>
      <c r="Y142" s="226">
        <f>X142*K142</f>
        <v>0.0015631999999999998</v>
      </c>
      <c r="Z142" s="226">
        <v>0</v>
      </c>
      <c r="AA142" s="227">
        <f>Z142*K142</f>
        <v>0</v>
      </c>
      <c r="AR142" s="20" t="s">
        <v>181</v>
      </c>
      <c r="AT142" s="20" t="s">
        <v>177</v>
      </c>
      <c r="AU142" s="20" t="s">
        <v>119</v>
      </c>
      <c r="AY142" s="20" t="s">
        <v>176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88</v>
      </c>
      <c r="BK142" s="140">
        <f>ROUND(L142*K142,2)</f>
        <v>0</v>
      </c>
      <c r="BL142" s="20" t="s">
        <v>181</v>
      </c>
      <c r="BM142" s="20" t="s">
        <v>182</v>
      </c>
    </row>
    <row r="143" s="1" customFormat="1" ht="16.5" customHeight="1">
      <c r="B143" s="44"/>
      <c r="C143" s="228" t="s">
        <v>119</v>
      </c>
      <c r="D143" s="228" t="s">
        <v>183</v>
      </c>
      <c r="E143" s="229" t="s">
        <v>184</v>
      </c>
      <c r="F143" s="230" t="s">
        <v>185</v>
      </c>
      <c r="G143" s="230"/>
      <c r="H143" s="230"/>
      <c r="I143" s="230"/>
      <c r="J143" s="231" t="s">
        <v>180</v>
      </c>
      <c r="K143" s="232">
        <v>0.085999999999999993</v>
      </c>
      <c r="L143" s="233">
        <v>0</v>
      </c>
      <c r="M143" s="234"/>
      <c r="N143" s="235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45</v>
      </c>
      <c r="V143" s="45"/>
      <c r="W143" s="226">
        <f>V143*K143</f>
        <v>0</v>
      </c>
      <c r="X143" s="226">
        <v>1</v>
      </c>
      <c r="Y143" s="226">
        <f>X143*K143</f>
        <v>0.085999999999999993</v>
      </c>
      <c r="Z143" s="226">
        <v>0</v>
      </c>
      <c r="AA143" s="227">
        <f>Z143*K143</f>
        <v>0</v>
      </c>
      <c r="AR143" s="20" t="s">
        <v>186</v>
      </c>
      <c r="AT143" s="20" t="s">
        <v>183</v>
      </c>
      <c r="AU143" s="20" t="s">
        <v>119</v>
      </c>
      <c r="AY143" s="20" t="s">
        <v>176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88</v>
      </c>
      <c r="BK143" s="140">
        <f>ROUND(L143*K143,2)</f>
        <v>0</v>
      </c>
      <c r="BL143" s="20" t="s">
        <v>181</v>
      </c>
      <c r="BM143" s="20" t="s">
        <v>187</v>
      </c>
    </row>
    <row r="144" s="1" customFormat="1" ht="25.5" customHeight="1">
      <c r="B144" s="44"/>
      <c r="C144" s="217" t="s">
        <v>188</v>
      </c>
      <c r="D144" s="217" t="s">
        <v>177</v>
      </c>
      <c r="E144" s="218" t="s">
        <v>189</v>
      </c>
      <c r="F144" s="219" t="s">
        <v>190</v>
      </c>
      <c r="G144" s="219"/>
      <c r="H144" s="219"/>
      <c r="I144" s="219"/>
      <c r="J144" s="220" t="s">
        <v>191</v>
      </c>
      <c r="K144" s="221">
        <v>1.9199999999999999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45</v>
      </c>
      <c r="V144" s="45"/>
      <c r="W144" s="226">
        <f>V144*K144</f>
        <v>0</v>
      </c>
      <c r="X144" s="226">
        <v>0.17818000000000001</v>
      </c>
      <c r="Y144" s="226">
        <f>X144*K144</f>
        <v>0.34210560000000001</v>
      </c>
      <c r="Z144" s="226">
        <v>0</v>
      </c>
      <c r="AA144" s="227">
        <f>Z144*K144</f>
        <v>0</v>
      </c>
      <c r="AR144" s="20" t="s">
        <v>181</v>
      </c>
      <c r="AT144" s="20" t="s">
        <v>177</v>
      </c>
      <c r="AU144" s="20" t="s">
        <v>119</v>
      </c>
      <c r="AY144" s="20" t="s">
        <v>176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88</v>
      </c>
      <c r="BK144" s="140">
        <f>ROUND(L144*K144,2)</f>
        <v>0</v>
      </c>
      <c r="BL144" s="20" t="s">
        <v>181</v>
      </c>
      <c r="BM144" s="20" t="s">
        <v>192</v>
      </c>
    </row>
    <row r="145" s="1" customFormat="1" ht="38.25" customHeight="1">
      <c r="B145" s="44"/>
      <c r="C145" s="217" t="s">
        <v>181</v>
      </c>
      <c r="D145" s="217" t="s">
        <v>177</v>
      </c>
      <c r="E145" s="218" t="s">
        <v>193</v>
      </c>
      <c r="F145" s="219" t="s">
        <v>194</v>
      </c>
      <c r="G145" s="219"/>
      <c r="H145" s="219"/>
      <c r="I145" s="219"/>
      <c r="J145" s="220" t="s">
        <v>180</v>
      </c>
      <c r="K145" s="221">
        <v>0.184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45</v>
      </c>
      <c r="V145" s="45"/>
      <c r="W145" s="226">
        <f>V145*K145</f>
        <v>0</v>
      </c>
      <c r="X145" s="226">
        <v>0.01221</v>
      </c>
      <c r="Y145" s="226">
        <f>X145*K145</f>
        <v>0.0022466399999999998</v>
      </c>
      <c r="Z145" s="226">
        <v>0</v>
      </c>
      <c r="AA145" s="227">
        <f>Z145*K145</f>
        <v>0</v>
      </c>
      <c r="AR145" s="20" t="s">
        <v>181</v>
      </c>
      <c r="AT145" s="20" t="s">
        <v>177</v>
      </c>
      <c r="AU145" s="20" t="s">
        <v>119</v>
      </c>
      <c r="AY145" s="20" t="s">
        <v>176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88</v>
      </c>
      <c r="BK145" s="140">
        <f>ROUND(L145*K145,2)</f>
        <v>0</v>
      </c>
      <c r="BL145" s="20" t="s">
        <v>181</v>
      </c>
      <c r="BM145" s="20" t="s">
        <v>195</v>
      </c>
    </row>
    <row r="146" s="1" customFormat="1" ht="16.5" customHeight="1">
      <c r="B146" s="44"/>
      <c r="C146" s="228" t="s">
        <v>196</v>
      </c>
      <c r="D146" s="228" t="s">
        <v>183</v>
      </c>
      <c r="E146" s="229" t="s">
        <v>197</v>
      </c>
      <c r="F146" s="230" t="s">
        <v>198</v>
      </c>
      <c r="G146" s="230"/>
      <c r="H146" s="230"/>
      <c r="I146" s="230"/>
      <c r="J146" s="231" t="s">
        <v>180</v>
      </c>
      <c r="K146" s="232">
        <v>0.19900000000000001</v>
      </c>
      <c r="L146" s="233">
        <v>0</v>
      </c>
      <c r="M146" s="234"/>
      <c r="N146" s="235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45</v>
      </c>
      <c r="V146" s="45"/>
      <c r="W146" s="226">
        <f>V146*K146</f>
        <v>0</v>
      </c>
      <c r="X146" s="226">
        <v>1</v>
      </c>
      <c r="Y146" s="226">
        <f>X146*K146</f>
        <v>0.19900000000000001</v>
      </c>
      <c r="Z146" s="226">
        <v>0</v>
      </c>
      <c r="AA146" s="227">
        <f>Z146*K146</f>
        <v>0</v>
      </c>
      <c r="AR146" s="20" t="s">
        <v>186</v>
      </c>
      <c r="AT146" s="20" t="s">
        <v>183</v>
      </c>
      <c r="AU146" s="20" t="s">
        <v>119</v>
      </c>
      <c r="AY146" s="20" t="s">
        <v>176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88</v>
      </c>
      <c r="BK146" s="140">
        <f>ROUND(L146*K146,2)</f>
        <v>0</v>
      </c>
      <c r="BL146" s="20" t="s">
        <v>181</v>
      </c>
      <c r="BM146" s="20" t="s">
        <v>199</v>
      </c>
    </row>
    <row r="147" s="1" customFormat="1" ht="25.5" customHeight="1">
      <c r="B147" s="44"/>
      <c r="C147" s="217" t="s">
        <v>200</v>
      </c>
      <c r="D147" s="217" t="s">
        <v>177</v>
      </c>
      <c r="E147" s="218" t="s">
        <v>201</v>
      </c>
      <c r="F147" s="219" t="s">
        <v>202</v>
      </c>
      <c r="G147" s="219"/>
      <c r="H147" s="219"/>
      <c r="I147" s="219"/>
      <c r="J147" s="220" t="s">
        <v>203</v>
      </c>
      <c r="K147" s="221">
        <v>0.14999999999999999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45</v>
      </c>
      <c r="V147" s="45"/>
      <c r="W147" s="226">
        <f>V147*K147</f>
        <v>0</v>
      </c>
      <c r="X147" s="226">
        <v>1.94302</v>
      </c>
      <c r="Y147" s="226">
        <f>X147*K147</f>
        <v>0.29145299999999996</v>
      </c>
      <c r="Z147" s="226">
        <v>0</v>
      </c>
      <c r="AA147" s="227">
        <f>Z147*K147</f>
        <v>0</v>
      </c>
      <c r="AR147" s="20" t="s">
        <v>181</v>
      </c>
      <c r="AT147" s="20" t="s">
        <v>177</v>
      </c>
      <c r="AU147" s="20" t="s">
        <v>119</v>
      </c>
      <c r="AY147" s="20" t="s">
        <v>176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88</v>
      </c>
      <c r="BK147" s="140">
        <f>ROUND(L147*K147,2)</f>
        <v>0</v>
      </c>
      <c r="BL147" s="20" t="s">
        <v>181</v>
      </c>
      <c r="BM147" s="20" t="s">
        <v>204</v>
      </c>
    </row>
    <row r="148" s="1" customFormat="1" ht="38.25" customHeight="1">
      <c r="B148" s="44"/>
      <c r="C148" s="217" t="s">
        <v>205</v>
      </c>
      <c r="D148" s="217" t="s">
        <v>177</v>
      </c>
      <c r="E148" s="218" t="s">
        <v>206</v>
      </c>
      <c r="F148" s="219" t="s">
        <v>207</v>
      </c>
      <c r="G148" s="219"/>
      <c r="H148" s="219"/>
      <c r="I148" s="219"/>
      <c r="J148" s="220" t="s">
        <v>191</v>
      </c>
      <c r="K148" s="221">
        <v>1.2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45</v>
      </c>
      <c r="V148" s="45"/>
      <c r="W148" s="226">
        <f>V148*K148</f>
        <v>0</v>
      </c>
      <c r="X148" s="226">
        <v>0.14854000000000001</v>
      </c>
      <c r="Y148" s="226">
        <f>X148*K148</f>
        <v>0.17824799999999999</v>
      </c>
      <c r="Z148" s="226">
        <v>0</v>
      </c>
      <c r="AA148" s="227">
        <f>Z148*K148</f>
        <v>0</v>
      </c>
      <c r="AR148" s="20" t="s">
        <v>181</v>
      </c>
      <c r="AT148" s="20" t="s">
        <v>177</v>
      </c>
      <c r="AU148" s="20" t="s">
        <v>119</v>
      </c>
      <c r="AY148" s="20" t="s">
        <v>176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88</v>
      </c>
      <c r="BK148" s="140">
        <f>ROUND(L148*K148,2)</f>
        <v>0</v>
      </c>
      <c r="BL148" s="20" t="s">
        <v>181</v>
      </c>
      <c r="BM148" s="20" t="s">
        <v>208</v>
      </c>
    </row>
    <row r="149" s="1" customFormat="1" ht="25.5" customHeight="1">
      <c r="B149" s="44"/>
      <c r="C149" s="217" t="s">
        <v>186</v>
      </c>
      <c r="D149" s="217" t="s">
        <v>177</v>
      </c>
      <c r="E149" s="218" t="s">
        <v>209</v>
      </c>
      <c r="F149" s="219" t="s">
        <v>210</v>
      </c>
      <c r="G149" s="219"/>
      <c r="H149" s="219"/>
      <c r="I149" s="219"/>
      <c r="J149" s="220" t="s">
        <v>191</v>
      </c>
      <c r="K149" s="221">
        <v>14.475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45</v>
      </c>
      <c r="V149" s="45"/>
      <c r="W149" s="226">
        <f>V149*K149</f>
        <v>0</v>
      </c>
      <c r="X149" s="226">
        <v>0.069169999999999995</v>
      </c>
      <c r="Y149" s="226">
        <f>X149*K149</f>
        <v>1.00123575</v>
      </c>
      <c r="Z149" s="226">
        <v>0</v>
      </c>
      <c r="AA149" s="227">
        <f>Z149*K149</f>
        <v>0</v>
      </c>
      <c r="AR149" s="20" t="s">
        <v>181</v>
      </c>
      <c r="AT149" s="20" t="s">
        <v>177</v>
      </c>
      <c r="AU149" s="20" t="s">
        <v>119</v>
      </c>
      <c r="AY149" s="20" t="s">
        <v>176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88</v>
      </c>
      <c r="BK149" s="140">
        <f>ROUND(L149*K149,2)</f>
        <v>0</v>
      </c>
      <c r="BL149" s="20" t="s">
        <v>181</v>
      </c>
      <c r="BM149" s="20" t="s">
        <v>211</v>
      </c>
    </row>
    <row r="150" s="1" customFormat="1" ht="25.5" customHeight="1">
      <c r="B150" s="44"/>
      <c r="C150" s="217" t="s">
        <v>212</v>
      </c>
      <c r="D150" s="217" t="s">
        <v>177</v>
      </c>
      <c r="E150" s="218" t="s">
        <v>213</v>
      </c>
      <c r="F150" s="219" t="s">
        <v>214</v>
      </c>
      <c r="G150" s="219"/>
      <c r="H150" s="219"/>
      <c r="I150" s="219"/>
      <c r="J150" s="220" t="s">
        <v>191</v>
      </c>
      <c r="K150" s="221">
        <v>30.684000000000001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45</v>
      </c>
      <c r="V150" s="45"/>
      <c r="W150" s="226">
        <f>V150*K150</f>
        <v>0</v>
      </c>
      <c r="X150" s="226">
        <v>0.10325</v>
      </c>
      <c r="Y150" s="226">
        <f>X150*K150</f>
        <v>3.168123</v>
      </c>
      <c r="Z150" s="226">
        <v>0</v>
      </c>
      <c r="AA150" s="227">
        <f>Z150*K150</f>
        <v>0</v>
      </c>
      <c r="AR150" s="20" t="s">
        <v>181</v>
      </c>
      <c r="AT150" s="20" t="s">
        <v>177</v>
      </c>
      <c r="AU150" s="20" t="s">
        <v>119</v>
      </c>
      <c r="AY150" s="20" t="s">
        <v>176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88</v>
      </c>
      <c r="BK150" s="140">
        <f>ROUND(L150*K150,2)</f>
        <v>0</v>
      </c>
      <c r="BL150" s="20" t="s">
        <v>181</v>
      </c>
      <c r="BM150" s="20" t="s">
        <v>215</v>
      </c>
    </row>
    <row r="151" s="1" customFormat="1" ht="38.25" customHeight="1">
      <c r="B151" s="44"/>
      <c r="C151" s="217" t="s">
        <v>216</v>
      </c>
      <c r="D151" s="217" t="s">
        <v>177</v>
      </c>
      <c r="E151" s="218" t="s">
        <v>217</v>
      </c>
      <c r="F151" s="219" t="s">
        <v>218</v>
      </c>
      <c r="G151" s="219"/>
      <c r="H151" s="219"/>
      <c r="I151" s="219"/>
      <c r="J151" s="220" t="s">
        <v>191</v>
      </c>
      <c r="K151" s="221">
        <v>0.71999999999999997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45</v>
      </c>
      <c r="V151" s="45"/>
      <c r="W151" s="226">
        <f>V151*K151</f>
        <v>0</v>
      </c>
      <c r="X151" s="226">
        <v>0.11085</v>
      </c>
      <c r="Y151" s="226">
        <f>X151*K151</f>
        <v>0.079811999999999994</v>
      </c>
      <c r="Z151" s="226">
        <v>0</v>
      </c>
      <c r="AA151" s="227">
        <f>Z151*K151</f>
        <v>0</v>
      </c>
      <c r="AR151" s="20" t="s">
        <v>181</v>
      </c>
      <c r="AT151" s="20" t="s">
        <v>177</v>
      </c>
      <c r="AU151" s="20" t="s">
        <v>119</v>
      </c>
      <c r="AY151" s="20" t="s">
        <v>176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88</v>
      </c>
      <c r="BK151" s="140">
        <f>ROUND(L151*K151,2)</f>
        <v>0</v>
      </c>
      <c r="BL151" s="20" t="s">
        <v>181</v>
      </c>
      <c r="BM151" s="20" t="s">
        <v>219</v>
      </c>
    </row>
    <row r="152" s="1" customFormat="1" ht="38.25" customHeight="1">
      <c r="B152" s="44"/>
      <c r="C152" s="217" t="s">
        <v>220</v>
      </c>
      <c r="D152" s="217" t="s">
        <v>177</v>
      </c>
      <c r="E152" s="218" t="s">
        <v>221</v>
      </c>
      <c r="F152" s="219" t="s">
        <v>222</v>
      </c>
      <c r="G152" s="219"/>
      <c r="H152" s="219"/>
      <c r="I152" s="219"/>
      <c r="J152" s="220" t="s">
        <v>191</v>
      </c>
      <c r="K152" s="221">
        <v>6.4000000000000004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45</v>
      </c>
      <c r="V152" s="45"/>
      <c r="W152" s="226">
        <f>V152*K152</f>
        <v>0</v>
      </c>
      <c r="X152" s="226">
        <v>0.072969999999999993</v>
      </c>
      <c r="Y152" s="226">
        <f>X152*K152</f>
        <v>0.46700799999999998</v>
      </c>
      <c r="Z152" s="226">
        <v>0</v>
      </c>
      <c r="AA152" s="227">
        <f>Z152*K152</f>
        <v>0</v>
      </c>
      <c r="AR152" s="20" t="s">
        <v>181</v>
      </c>
      <c r="AT152" s="20" t="s">
        <v>177</v>
      </c>
      <c r="AU152" s="20" t="s">
        <v>119</v>
      </c>
      <c r="AY152" s="20" t="s">
        <v>176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88</v>
      </c>
      <c r="BK152" s="140">
        <f>ROUND(L152*K152,2)</f>
        <v>0</v>
      </c>
      <c r="BL152" s="20" t="s">
        <v>181</v>
      </c>
      <c r="BM152" s="20" t="s">
        <v>223</v>
      </c>
    </row>
    <row r="153" s="1" customFormat="1" ht="38.25" customHeight="1">
      <c r="B153" s="44"/>
      <c r="C153" s="217" t="s">
        <v>224</v>
      </c>
      <c r="D153" s="217" t="s">
        <v>177</v>
      </c>
      <c r="E153" s="218" t="s">
        <v>225</v>
      </c>
      <c r="F153" s="219" t="s">
        <v>226</v>
      </c>
      <c r="G153" s="219"/>
      <c r="H153" s="219"/>
      <c r="I153" s="219"/>
      <c r="J153" s="220" t="s">
        <v>191</v>
      </c>
      <c r="K153" s="221">
        <v>9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45</v>
      </c>
      <c r="V153" s="45"/>
      <c r="W153" s="226">
        <f>V153*K153</f>
        <v>0</v>
      </c>
      <c r="X153" s="226">
        <v>0.10891000000000001</v>
      </c>
      <c r="Y153" s="226">
        <f>X153*K153</f>
        <v>0.98019000000000012</v>
      </c>
      <c r="Z153" s="226">
        <v>0</v>
      </c>
      <c r="AA153" s="227">
        <f>Z153*K153</f>
        <v>0</v>
      </c>
      <c r="AR153" s="20" t="s">
        <v>181</v>
      </c>
      <c r="AT153" s="20" t="s">
        <v>177</v>
      </c>
      <c r="AU153" s="20" t="s">
        <v>119</v>
      </c>
      <c r="AY153" s="20" t="s">
        <v>176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88</v>
      </c>
      <c r="BK153" s="140">
        <f>ROUND(L153*K153,2)</f>
        <v>0</v>
      </c>
      <c r="BL153" s="20" t="s">
        <v>181</v>
      </c>
      <c r="BM153" s="20" t="s">
        <v>227</v>
      </c>
    </row>
    <row r="154" s="1" customFormat="1" ht="38.25" customHeight="1">
      <c r="B154" s="44"/>
      <c r="C154" s="217" t="s">
        <v>228</v>
      </c>
      <c r="D154" s="217" t="s">
        <v>177</v>
      </c>
      <c r="E154" s="218" t="s">
        <v>229</v>
      </c>
      <c r="F154" s="219" t="s">
        <v>230</v>
      </c>
      <c r="G154" s="219"/>
      <c r="H154" s="219"/>
      <c r="I154" s="219"/>
      <c r="J154" s="220" t="s">
        <v>231</v>
      </c>
      <c r="K154" s="221">
        <v>21.350000000000001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45</v>
      </c>
      <c r="V154" s="45"/>
      <c r="W154" s="226">
        <f>V154*K154</f>
        <v>0</v>
      </c>
      <c r="X154" s="226">
        <v>0.00020000000000000001</v>
      </c>
      <c r="Y154" s="226">
        <f>X154*K154</f>
        <v>0.0042700000000000004</v>
      </c>
      <c r="Z154" s="226">
        <v>0</v>
      </c>
      <c r="AA154" s="227">
        <f>Z154*K154</f>
        <v>0</v>
      </c>
      <c r="AR154" s="20" t="s">
        <v>181</v>
      </c>
      <c r="AT154" s="20" t="s">
        <v>177</v>
      </c>
      <c r="AU154" s="20" t="s">
        <v>119</v>
      </c>
      <c r="AY154" s="20" t="s">
        <v>176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88</v>
      </c>
      <c r="BK154" s="140">
        <f>ROUND(L154*K154,2)</f>
        <v>0</v>
      </c>
      <c r="BL154" s="20" t="s">
        <v>181</v>
      </c>
      <c r="BM154" s="20" t="s">
        <v>232</v>
      </c>
    </row>
    <row r="155" s="1" customFormat="1" ht="25.5" customHeight="1">
      <c r="B155" s="44"/>
      <c r="C155" s="217" t="s">
        <v>233</v>
      </c>
      <c r="D155" s="217" t="s">
        <v>177</v>
      </c>
      <c r="E155" s="218" t="s">
        <v>234</v>
      </c>
      <c r="F155" s="219" t="s">
        <v>235</v>
      </c>
      <c r="G155" s="219"/>
      <c r="H155" s="219"/>
      <c r="I155" s="219"/>
      <c r="J155" s="220" t="s">
        <v>191</v>
      </c>
      <c r="K155" s="221">
        <v>2.2000000000000002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45</v>
      </c>
      <c r="V155" s="45"/>
      <c r="W155" s="226">
        <f>V155*K155</f>
        <v>0</v>
      </c>
      <c r="X155" s="226">
        <v>0.0067200000000000003</v>
      </c>
      <c r="Y155" s="226">
        <f>X155*K155</f>
        <v>0.014784000000000002</v>
      </c>
      <c r="Z155" s="226">
        <v>0</v>
      </c>
      <c r="AA155" s="227">
        <f>Z155*K155</f>
        <v>0</v>
      </c>
      <c r="AR155" s="20" t="s">
        <v>181</v>
      </c>
      <c r="AT155" s="20" t="s">
        <v>177</v>
      </c>
      <c r="AU155" s="20" t="s">
        <v>119</v>
      </c>
      <c r="AY155" s="20" t="s">
        <v>176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88</v>
      </c>
      <c r="BK155" s="140">
        <f>ROUND(L155*K155,2)</f>
        <v>0</v>
      </c>
      <c r="BL155" s="20" t="s">
        <v>181</v>
      </c>
      <c r="BM155" s="20" t="s">
        <v>236</v>
      </c>
    </row>
    <row r="156" s="1" customFormat="1" ht="25.5" customHeight="1">
      <c r="B156" s="44"/>
      <c r="C156" s="217" t="s">
        <v>11</v>
      </c>
      <c r="D156" s="217" t="s">
        <v>177</v>
      </c>
      <c r="E156" s="218" t="s">
        <v>237</v>
      </c>
      <c r="F156" s="219" t="s">
        <v>238</v>
      </c>
      <c r="G156" s="219"/>
      <c r="H156" s="219"/>
      <c r="I156" s="219"/>
      <c r="J156" s="220" t="s">
        <v>231</v>
      </c>
      <c r="K156" s="221">
        <v>33.100000000000001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45</v>
      </c>
      <c r="V156" s="45"/>
      <c r="W156" s="226">
        <f>V156*K156</f>
        <v>0</v>
      </c>
      <c r="X156" s="226">
        <v>0.00044000000000000002</v>
      </c>
      <c r="Y156" s="226">
        <f>X156*K156</f>
        <v>0.014564000000000001</v>
      </c>
      <c r="Z156" s="226">
        <v>0</v>
      </c>
      <c r="AA156" s="227">
        <f>Z156*K156</f>
        <v>0</v>
      </c>
      <c r="AR156" s="20" t="s">
        <v>181</v>
      </c>
      <c r="AT156" s="20" t="s">
        <v>177</v>
      </c>
      <c r="AU156" s="20" t="s">
        <v>119</v>
      </c>
      <c r="AY156" s="20" t="s">
        <v>176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88</v>
      </c>
      <c r="BK156" s="140">
        <f>ROUND(L156*K156,2)</f>
        <v>0</v>
      </c>
      <c r="BL156" s="20" t="s">
        <v>181</v>
      </c>
      <c r="BM156" s="20" t="s">
        <v>239</v>
      </c>
    </row>
    <row r="157" s="9" customFormat="1" ht="29.88" customHeight="1">
      <c r="B157" s="204"/>
      <c r="C157" s="205"/>
      <c r="D157" s="214" t="s">
        <v>131</v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36">
        <f>BK157</f>
        <v>0</v>
      </c>
      <c r="O157" s="237"/>
      <c r="P157" s="237"/>
      <c r="Q157" s="237"/>
      <c r="R157" s="207"/>
      <c r="T157" s="208"/>
      <c r="U157" s="205"/>
      <c r="V157" s="205"/>
      <c r="W157" s="209">
        <f>SUM(W158:W166)</f>
        <v>0</v>
      </c>
      <c r="X157" s="205"/>
      <c r="Y157" s="209">
        <f>SUM(Y158:Y166)</f>
        <v>5.9876634399999995</v>
      </c>
      <c r="Z157" s="205"/>
      <c r="AA157" s="210">
        <f>SUM(AA158:AA166)</f>
        <v>0</v>
      </c>
      <c r="AR157" s="211" t="s">
        <v>88</v>
      </c>
      <c r="AT157" s="212" t="s">
        <v>79</v>
      </c>
      <c r="AU157" s="212" t="s">
        <v>88</v>
      </c>
      <c r="AY157" s="211" t="s">
        <v>176</v>
      </c>
      <c r="BK157" s="213">
        <f>SUM(BK158:BK166)</f>
        <v>0</v>
      </c>
    </row>
    <row r="158" s="1" customFormat="1" ht="25.5" customHeight="1">
      <c r="B158" s="44"/>
      <c r="C158" s="217" t="s">
        <v>240</v>
      </c>
      <c r="D158" s="217" t="s">
        <v>177</v>
      </c>
      <c r="E158" s="218" t="s">
        <v>241</v>
      </c>
      <c r="F158" s="219" t="s">
        <v>242</v>
      </c>
      <c r="G158" s="219"/>
      <c r="H158" s="219"/>
      <c r="I158" s="219"/>
      <c r="J158" s="220" t="s">
        <v>191</v>
      </c>
      <c r="K158" s="221">
        <v>70.804000000000002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45</v>
      </c>
      <c r="V158" s="45"/>
      <c r="W158" s="226">
        <f>V158*K158</f>
        <v>0</v>
      </c>
      <c r="X158" s="226">
        <v>0.0054599999999999996</v>
      </c>
      <c r="Y158" s="226">
        <f>X158*K158</f>
        <v>0.38658983999999996</v>
      </c>
      <c r="Z158" s="226">
        <v>0</v>
      </c>
      <c r="AA158" s="227">
        <f>Z158*K158</f>
        <v>0</v>
      </c>
      <c r="AR158" s="20" t="s">
        <v>181</v>
      </c>
      <c r="AT158" s="20" t="s">
        <v>177</v>
      </c>
      <c r="AU158" s="20" t="s">
        <v>119</v>
      </c>
      <c r="AY158" s="20" t="s">
        <v>176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88</v>
      </c>
      <c r="BK158" s="140">
        <f>ROUND(L158*K158,2)</f>
        <v>0</v>
      </c>
      <c r="BL158" s="20" t="s">
        <v>181</v>
      </c>
      <c r="BM158" s="20" t="s">
        <v>243</v>
      </c>
    </row>
    <row r="159" s="1" customFormat="1" ht="25.5" customHeight="1">
      <c r="B159" s="44"/>
      <c r="C159" s="217" t="s">
        <v>244</v>
      </c>
      <c r="D159" s="217" t="s">
        <v>177</v>
      </c>
      <c r="E159" s="218" t="s">
        <v>245</v>
      </c>
      <c r="F159" s="219" t="s">
        <v>246</v>
      </c>
      <c r="G159" s="219"/>
      <c r="H159" s="219"/>
      <c r="I159" s="219"/>
      <c r="J159" s="220" t="s">
        <v>191</v>
      </c>
      <c r="K159" s="221">
        <v>70.804000000000002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45</v>
      </c>
      <c r="V159" s="45"/>
      <c r="W159" s="226">
        <f>V159*K159</f>
        <v>0</v>
      </c>
      <c r="X159" s="226">
        <v>0.0020999999999999999</v>
      </c>
      <c r="Y159" s="226">
        <f>X159*K159</f>
        <v>0.1486884</v>
      </c>
      <c r="Z159" s="226">
        <v>0</v>
      </c>
      <c r="AA159" s="227">
        <f>Z159*K159</f>
        <v>0</v>
      </c>
      <c r="AR159" s="20" t="s">
        <v>181</v>
      </c>
      <c r="AT159" s="20" t="s">
        <v>177</v>
      </c>
      <c r="AU159" s="20" t="s">
        <v>119</v>
      </c>
      <c r="AY159" s="20" t="s">
        <v>176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88</v>
      </c>
      <c r="BK159" s="140">
        <f>ROUND(L159*K159,2)</f>
        <v>0</v>
      </c>
      <c r="BL159" s="20" t="s">
        <v>181</v>
      </c>
      <c r="BM159" s="20" t="s">
        <v>247</v>
      </c>
    </row>
    <row r="160" s="1" customFormat="1" ht="25.5" customHeight="1">
      <c r="B160" s="44"/>
      <c r="C160" s="217" t="s">
        <v>248</v>
      </c>
      <c r="D160" s="217" t="s">
        <v>177</v>
      </c>
      <c r="E160" s="218" t="s">
        <v>249</v>
      </c>
      <c r="F160" s="219" t="s">
        <v>250</v>
      </c>
      <c r="G160" s="219"/>
      <c r="H160" s="219"/>
      <c r="I160" s="219"/>
      <c r="J160" s="220" t="s">
        <v>191</v>
      </c>
      <c r="K160" s="221">
        <v>255.05500000000001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45</v>
      </c>
      <c r="V160" s="45"/>
      <c r="W160" s="226">
        <f>V160*K160</f>
        <v>0</v>
      </c>
      <c r="X160" s="226">
        <v>0.0043800000000000002</v>
      </c>
      <c r="Y160" s="226">
        <f>X160*K160</f>
        <v>1.1171409000000001</v>
      </c>
      <c r="Z160" s="226">
        <v>0</v>
      </c>
      <c r="AA160" s="227">
        <f>Z160*K160</f>
        <v>0</v>
      </c>
      <c r="AR160" s="20" t="s">
        <v>181</v>
      </c>
      <c r="AT160" s="20" t="s">
        <v>177</v>
      </c>
      <c r="AU160" s="20" t="s">
        <v>119</v>
      </c>
      <c r="AY160" s="20" t="s">
        <v>176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88</v>
      </c>
      <c r="BK160" s="140">
        <f>ROUND(L160*K160,2)</f>
        <v>0</v>
      </c>
      <c r="BL160" s="20" t="s">
        <v>181</v>
      </c>
      <c r="BM160" s="20" t="s">
        <v>251</v>
      </c>
    </row>
    <row r="161" s="1" customFormat="1" ht="25.5" customHeight="1">
      <c r="B161" s="44"/>
      <c r="C161" s="217" t="s">
        <v>252</v>
      </c>
      <c r="D161" s="217" t="s">
        <v>177</v>
      </c>
      <c r="E161" s="218" t="s">
        <v>253</v>
      </c>
      <c r="F161" s="219" t="s">
        <v>254</v>
      </c>
      <c r="G161" s="219"/>
      <c r="H161" s="219"/>
      <c r="I161" s="219"/>
      <c r="J161" s="220" t="s">
        <v>191</v>
      </c>
      <c r="K161" s="221">
        <v>91.390000000000001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45</v>
      </c>
      <c r="V161" s="45"/>
      <c r="W161" s="226">
        <f>V161*K161</f>
        <v>0</v>
      </c>
      <c r="X161" s="226">
        <v>0.013129999999999999</v>
      </c>
      <c r="Y161" s="226">
        <f>X161*K161</f>
        <v>1.1999507</v>
      </c>
      <c r="Z161" s="226">
        <v>0</v>
      </c>
      <c r="AA161" s="227">
        <f>Z161*K161</f>
        <v>0</v>
      </c>
      <c r="AR161" s="20" t="s">
        <v>181</v>
      </c>
      <c r="AT161" s="20" t="s">
        <v>177</v>
      </c>
      <c r="AU161" s="20" t="s">
        <v>119</v>
      </c>
      <c r="AY161" s="20" t="s">
        <v>176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88</v>
      </c>
      <c r="BK161" s="140">
        <f>ROUND(L161*K161,2)</f>
        <v>0</v>
      </c>
      <c r="BL161" s="20" t="s">
        <v>181</v>
      </c>
      <c r="BM161" s="20" t="s">
        <v>255</v>
      </c>
    </row>
    <row r="162" s="1" customFormat="1" ht="25.5" customHeight="1">
      <c r="B162" s="44"/>
      <c r="C162" s="217" t="s">
        <v>256</v>
      </c>
      <c r="D162" s="217" t="s">
        <v>177</v>
      </c>
      <c r="E162" s="218" t="s">
        <v>257</v>
      </c>
      <c r="F162" s="219" t="s">
        <v>258</v>
      </c>
      <c r="G162" s="219"/>
      <c r="H162" s="219"/>
      <c r="I162" s="219"/>
      <c r="J162" s="220" t="s">
        <v>191</v>
      </c>
      <c r="K162" s="221">
        <v>91.390000000000001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45</v>
      </c>
      <c r="V162" s="45"/>
      <c r="W162" s="226">
        <f>V162*K162</f>
        <v>0</v>
      </c>
      <c r="X162" s="226">
        <v>0.0014</v>
      </c>
      <c r="Y162" s="226">
        <f>X162*K162</f>
        <v>0.127946</v>
      </c>
      <c r="Z162" s="226">
        <v>0</v>
      </c>
      <c r="AA162" s="227">
        <f>Z162*K162</f>
        <v>0</v>
      </c>
      <c r="AR162" s="20" t="s">
        <v>181</v>
      </c>
      <c r="AT162" s="20" t="s">
        <v>177</v>
      </c>
      <c r="AU162" s="20" t="s">
        <v>119</v>
      </c>
      <c r="AY162" s="20" t="s">
        <v>176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88</v>
      </c>
      <c r="BK162" s="140">
        <f>ROUND(L162*K162,2)</f>
        <v>0</v>
      </c>
      <c r="BL162" s="20" t="s">
        <v>181</v>
      </c>
      <c r="BM162" s="20" t="s">
        <v>259</v>
      </c>
    </row>
    <row r="163" s="1" customFormat="1" ht="25.5" customHeight="1">
      <c r="B163" s="44"/>
      <c r="C163" s="217" t="s">
        <v>10</v>
      </c>
      <c r="D163" s="217" t="s">
        <v>177</v>
      </c>
      <c r="E163" s="218" t="s">
        <v>260</v>
      </c>
      <c r="F163" s="219" t="s">
        <v>261</v>
      </c>
      <c r="G163" s="219"/>
      <c r="H163" s="219"/>
      <c r="I163" s="219"/>
      <c r="J163" s="220" t="s">
        <v>191</v>
      </c>
      <c r="K163" s="221">
        <v>345.01799999999997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45</v>
      </c>
      <c r="V163" s="45"/>
      <c r="W163" s="226">
        <f>V163*K163</f>
        <v>0</v>
      </c>
      <c r="X163" s="226">
        <v>0.0051999999999999998</v>
      </c>
      <c r="Y163" s="226">
        <f>X163*K163</f>
        <v>1.7940935999999998</v>
      </c>
      <c r="Z163" s="226">
        <v>0</v>
      </c>
      <c r="AA163" s="227">
        <f>Z163*K163</f>
        <v>0</v>
      </c>
      <c r="AR163" s="20" t="s">
        <v>181</v>
      </c>
      <c r="AT163" s="20" t="s">
        <v>177</v>
      </c>
      <c r="AU163" s="20" t="s">
        <v>119</v>
      </c>
      <c r="AY163" s="20" t="s">
        <v>176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88</v>
      </c>
      <c r="BK163" s="140">
        <f>ROUND(L163*K163,2)</f>
        <v>0</v>
      </c>
      <c r="BL163" s="20" t="s">
        <v>181</v>
      </c>
      <c r="BM163" s="20" t="s">
        <v>262</v>
      </c>
    </row>
    <row r="164" s="1" customFormat="1" ht="25.5" customHeight="1">
      <c r="B164" s="44"/>
      <c r="C164" s="217" t="s">
        <v>263</v>
      </c>
      <c r="D164" s="217" t="s">
        <v>177</v>
      </c>
      <c r="E164" s="218" t="s">
        <v>264</v>
      </c>
      <c r="F164" s="219" t="s">
        <v>265</v>
      </c>
      <c r="G164" s="219"/>
      <c r="H164" s="219"/>
      <c r="I164" s="219"/>
      <c r="J164" s="220" t="s">
        <v>191</v>
      </c>
      <c r="K164" s="221">
        <v>345.01799999999997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45</v>
      </c>
      <c r="V164" s="45"/>
      <c r="W164" s="226">
        <f>V164*K164</f>
        <v>0</v>
      </c>
      <c r="X164" s="226">
        <v>0.0030000000000000001</v>
      </c>
      <c r="Y164" s="226">
        <f>X164*K164</f>
        <v>1.0350539999999999</v>
      </c>
      <c r="Z164" s="226">
        <v>0</v>
      </c>
      <c r="AA164" s="227">
        <f>Z164*K164</f>
        <v>0</v>
      </c>
      <c r="AR164" s="20" t="s">
        <v>181</v>
      </c>
      <c r="AT164" s="20" t="s">
        <v>177</v>
      </c>
      <c r="AU164" s="20" t="s">
        <v>119</v>
      </c>
      <c r="AY164" s="20" t="s">
        <v>176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88</v>
      </c>
      <c r="BK164" s="140">
        <f>ROUND(L164*K164,2)</f>
        <v>0</v>
      </c>
      <c r="BL164" s="20" t="s">
        <v>181</v>
      </c>
      <c r="BM164" s="20" t="s">
        <v>266</v>
      </c>
    </row>
    <row r="165" s="1" customFormat="1" ht="25.5" customHeight="1">
      <c r="B165" s="44"/>
      <c r="C165" s="217" t="s">
        <v>267</v>
      </c>
      <c r="D165" s="217" t="s">
        <v>177</v>
      </c>
      <c r="E165" s="218" t="s">
        <v>268</v>
      </c>
      <c r="F165" s="219" t="s">
        <v>269</v>
      </c>
      <c r="G165" s="219"/>
      <c r="H165" s="219"/>
      <c r="I165" s="219"/>
      <c r="J165" s="220" t="s">
        <v>191</v>
      </c>
      <c r="K165" s="221">
        <v>22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45</v>
      </c>
      <c r="V165" s="45"/>
      <c r="W165" s="226">
        <f>V165*K165</f>
        <v>0</v>
      </c>
      <c r="X165" s="226">
        <v>0.0051000000000000004</v>
      </c>
      <c r="Y165" s="226">
        <f>X165*K165</f>
        <v>0.11220000000000001</v>
      </c>
      <c r="Z165" s="226">
        <v>0</v>
      </c>
      <c r="AA165" s="227">
        <f>Z165*K165</f>
        <v>0</v>
      </c>
      <c r="AR165" s="20" t="s">
        <v>181</v>
      </c>
      <c r="AT165" s="20" t="s">
        <v>177</v>
      </c>
      <c r="AU165" s="20" t="s">
        <v>119</v>
      </c>
      <c r="AY165" s="20" t="s">
        <v>176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88</v>
      </c>
      <c r="BK165" s="140">
        <f>ROUND(L165*K165,2)</f>
        <v>0</v>
      </c>
      <c r="BL165" s="20" t="s">
        <v>181</v>
      </c>
      <c r="BM165" s="20" t="s">
        <v>270</v>
      </c>
    </row>
    <row r="166" s="1" customFormat="1" ht="25.5" customHeight="1">
      <c r="B166" s="44"/>
      <c r="C166" s="217" t="s">
        <v>271</v>
      </c>
      <c r="D166" s="217" t="s">
        <v>177</v>
      </c>
      <c r="E166" s="218" t="s">
        <v>272</v>
      </c>
      <c r="F166" s="219" t="s">
        <v>273</v>
      </c>
      <c r="G166" s="219"/>
      <c r="H166" s="219"/>
      <c r="I166" s="219"/>
      <c r="J166" s="220" t="s">
        <v>191</v>
      </c>
      <c r="K166" s="221">
        <v>22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45</v>
      </c>
      <c r="V166" s="45"/>
      <c r="W166" s="226">
        <f>V166*K166</f>
        <v>0</v>
      </c>
      <c r="X166" s="226">
        <v>0.0030000000000000001</v>
      </c>
      <c r="Y166" s="226">
        <f>X166*K166</f>
        <v>0.066000000000000003</v>
      </c>
      <c r="Z166" s="226">
        <v>0</v>
      </c>
      <c r="AA166" s="227">
        <f>Z166*K166</f>
        <v>0</v>
      </c>
      <c r="AR166" s="20" t="s">
        <v>181</v>
      </c>
      <c r="AT166" s="20" t="s">
        <v>177</v>
      </c>
      <c r="AU166" s="20" t="s">
        <v>119</v>
      </c>
      <c r="AY166" s="20" t="s">
        <v>176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88</v>
      </c>
      <c r="BK166" s="140">
        <f>ROUND(L166*K166,2)</f>
        <v>0</v>
      </c>
      <c r="BL166" s="20" t="s">
        <v>181</v>
      </c>
      <c r="BM166" s="20" t="s">
        <v>274</v>
      </c>
    </row>
    <row r="167" s="9" customFormat="1" ht="29.88" customHeight="1">
      <c r="B167" s="204"/>
      <c r="C167" s="205"/>
      <c r="D167" s="214" t="s">
        <v>132</v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36">
        <f>BK167</f>
        <v>0</v>
      </c>
      <c r="O167" s="237"/>
      <c r="P167" s="237"/>
      <c r="Q167" s="237"/>
      <c r="R167" s="207"/>
      <c r="T167" s="208"/>
      <c r="U167" s="205"/>
      <c r="V167" s="205"/>
      <c r="W167" s="209">
        <f>SUM(W168:W174)</f>
        <v>0</v>
      </c>
      <c r="X167" s="205"/>
      <c r="Y167" s="209">
        <f>SUM(Y168:Y174)</f>
        <v>27.056022230000004</v>
      </c>
      <c r="Z167" s="205"/>
      <c r="AA167" s="210">
        <f>SUM(AA168:AA174)</f>
        <v>0</v>
      </c>
      <c r="AR167" s="211" t="s">
        <v>88</v>
      </c>
      <c r="AT167" s="212" t="s">
        <v>79</v>
      </c>
      <c r="AU167" s="212" t="s">
        <v>88</v>
      </c>
      <c r="AY167" s="211" t="s">
        <v>176</v>
      </c>
      <c r="BK167" s="213">
        <f>SUM(BK168:BK174)</f>
        <v>0</v>
      </c>
    </row>
    <row r="168" s="1" customFormat="1" ht="25.5" customHeight="1">
      <c r="B168" s="44"/>
      <c r="C168" s="217" t="s">
        <v>275</v>
      </c>
      <c r="D168" s="217" t="s">
        <v>177</v>
      </c>
      <c r="E168" s="218" t="s">
        <v>276</v>
      </c>
      <c r="F168" s="219" t="s">
        <v>277</v>
      </c>
      <c r="G168" s="219"/>
      <c r="H168" s="219"/>
      <c r="I168" s="219"/>
      <c r="J168" s="220" t="s">
        <v>203</v>
      </c>
      <c r="K168" s="221">
        <v>1.2330000000000001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45</v>
      </c>
      <c r="V168" s="45"/>
      <c r="W168" s="226">
        <f>V168*K168</f>
        <v>0</v>
      </c>
      <c r="X168" s="226">
        <v>2.45329</v>
      </c>
      <c r="Y168" s="226">
        <f>X168*K168</f>
        <v>3.0249065700000002</v>
      </c>
      <c r="Z168" s="226">
        <v>0</v>
      </c>
      <c r="AA168" s="227">
        <f>Z168*K168</f>
        <v>0</v>
      </c>
      <c r="AR168" s="20" t="s">
        <v>181</v>
      </c>
      <c r="AT168" s="20" t="s">
        <v>177</v>
      </c>
      <c r="AU168" s="20" t="s">
        <v>119</v>
      </c>
      <c r="AY168" s="20" t="s">
        <v>176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88</v>
      </c>
      <c r="BK168" s="140">
        <f>ROUND(L168*K168,2)</f>
        <v>0</v>
      </c>
      <c r="BL168" s="20" t="s">
        <v>181</v>
      </c>
      <c r="BM168" s="20" t="s">
        <v>278</v>
      </c>
    </row>
    <row r="169" s="1" customFormat="1" ht="38.25" customHeight="1">
      <c r="B169" s="44"/>
      <c r="C169" s="217" t="s">
        <v>279</v>
      </c>
      <c r="D169" s="217" t="s">
        <v>177</v>
      </c>
      <c r="E169" s="218" t="s">
        <v>280</v>
      </c>
      <c r="F169" s="219" t="s">
        <v>281</v>
      </c>
      <c r="G169" s="219"/>
      <c r="H169" s="219"/>
      <c r="I169" s="219"/>
      <c r="J169" s="220" t="s">
        <v>203</v>
      </c>
      <c r="K169" s="221">
        <v>1.9910000000000001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45</v>
      </c>
      <c r="V169" s="45"/>
      <c r="W169" s="226">
        <f>V169*K169</f>
        <v>0</v>
      </c>
      <c r="X169" s="226">
        <v>2.2563399999999998</v>
      </c>
      <c r="Y169" s="226">
        <f>X169*K169</f>
        <v>4.4923729400000001</v>
      </c>
      <c r="Z169" s="226">
        <v>0</v>
      </c>
      <c r="AA169" s="227">
        <f>Z169*K169</f>
        <v>0</v>
      </c>
      <c r="AR169" s="20" t="s">
        <v>181</v>
      </c>
      <c r="AT169" s="20" t="s">
        <v>177</v>
      </c>
      <c r="AU169" s="20" t="s">
        <v>119</v>
      </c>
      <c r="AY169" s="20" t="s">
        <v>176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88</v>
      </c>
      <c r="BK169" s="140">
        <f>ROUND(L169*K169,2)</f>
        <v>0</v>
      </c>
      <c r="BL169" s="20" t="s">
        <v>181</v>
      </c>
      <c r="BM169" s="20" t="s">
        <v>282</v>
      </c>
    </row>
    <row r="170" s="1" customFormat="1" ht="25.5" customHeight="1">
      <c r="B170" s="44"/>
      <c r="C170" s="217" t="s">
        <v>283</v>
      </c>
      <c r="D170" s="217" t="s">
        <v>177</v>
      </c>
      <c r="E170" s="218" t="s">
        <v>284</v>
      </c>
      <c r="F170" s="219" t="s">
        <v>285</v>
      </c>
      <c r="G170" s="219"/>
      <c r="H170" s="219"/>
      <c r="I170" s="219"/>
      <c r="J170" s="220" t="s">
        <v>203</v>
      </c>
      <c r="K170" s="221">
        <v>1.9910000000000001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45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181</v>
      </c>
      <c r="AT170" s="20" t="s">
        <v>177</v>
      </c>
      <c r="AU170" s="20" t="s">
        <v>119</v>
      </c>
      <c r="AY170" s="20" t="s">
        <v>176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88</v>
      </c>
      <c r="BK170" s="140">
        <f>ROUND(L170*K170,2)</f>
        <v>0</v>
      </c>
      <c r="BL170" s="20" t="s">
        <v>181</v>
      </c>
      <c r="BM170" s="20" t="s">
        <v>286</v>
      </c>
    </row>
    <row r="171" s="1" customFormat="1" ht="38.25" customHeight="1">
      <c r="B171" s="44"/>
      <c r="C171" s="217" t="s">
        <v>287</v>
      </c>
      <c r="D171" s="217" t="s">
        <v>177</v>
      </c>
      <c r="E171" s="218" t="s">
        <v>288</v>
      </c>
      <c r="F171" s="219" t="s">
        <v>289</v>
      </c>
      <c r="G171" s="219"/>
      <c r="H171" s="219"/>
      <c r="I171" s="219"/>
      <c r="J171" s="220" t="s">
        <v>203</v>
      </c>
      <c r="K171" s="221">
        <v>3.8079999999999998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45</v>
      </c>
      <c r="V171" s="45"/>
      <c r="W171" s="226">
        <f>V171*K171</f>
        <v>0</v>
      </c>
      <c r="X171" s="226">
        <v>2.2563399999999998</v>
      </c>
      <c r="Y171" s="226">
        <f>X171*K171</f>
        <v>8.5921427199999982</v>
      </c>
      <c r="Z171" s="226">
        <v>0</v>
      </c>
      <c r="AA171" s="227">
        <f>Z171*K171</f>
        <v>0</v>
      </c>
      <c r="AR171" s="20" t="s">
        <v>181</v>
      </c>
      <c r="AT171" s="20" t="s">
        <v>177</v>
      </c>
      <c r="AU171" s="20" t="s">
        <v>119</v>
      </c>
      <c r="AY171" s="20" t="s">
        <v>176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88</v>
      </c>
      <c r="BK171" s="140">
        <f>ROUND(L171*K171,2)</f>
        <v>0</v>
      </c>
      <c r="BL171" s="20" t="s">
        <v>181</v>
      </c>
      <c r="BM171" s="20" t="s">
        <v>290</v>
      </c>
    </row>
    <row r="172" s="1" customFormat="1" ht="25.5" customHeight="1">
      <c r="B172" s="44"/>
      <c r="C172" s="217" t="s">
        <v>291</v>
      </c>
      <c r="D172" s="217" t="s">
        <v>177</v>
      </c>
      <c r="E172" s="218" t="s">
        <v>292</v>
      </c>
      <c r="F172" s="219" t="s">
        <v>293</v>
      </c>
      <c r="G172" s="219"/>
      <c r="H172" s="219"/>
      <c r="I172" s="219"/>
      <c r="J172" s="220" t="s">
        <v>203</v>
      </c>
      <c r="K172" s="221">
        <v>3.8079999999999998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45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181</v>
      </c>
      <c r="AT172" s="20" t="s">
        <v>177</v>
      </c>
      <c r="AU172" s="20" t="s">
        <v>119</v>
      </c>
      <c r="AY172" s="20" t="s">
        <v>176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88</v>
      </c>
      <c r="BK172" s="140">
        <f>ROUND(L172*K172,2)</f>
        <v>0</v>
      </c>
      <c r="BL172" s="20" t="s">
        <v>181</v>
      </c>
      <c r="BM172" s="20" t="s">
        <v>294</v>
      </c>
    </row>
    <row r="173" s="1" customFormat="1" ht="25.5" customHeight="1">
      <c r="B173" s="44"/>
      <c r="C173" s="217" t="s">
        <v>295</v>
      </c>
      <c r="D173" s="217" t="s">
        <v>177</v>
      </c>
      <c r="E173" s="218" t="s">
        <v>296</v>
      </c>
      <c r="F173" s="219" t="s">
        <v>297</v>
      </c>
      <c r="G173" s="219"/>
      <c r="H173" s="219"/>
      <c r="I173" s="219"/>
      <c r="J173" s="220" t="s">
        <v>191</v>
      </c>
      <c r="K173" s="221">
        <v>245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45</v>
      </c>
      <c r="V173" s="45"/>
      <c r="W173" s="226">
        <f>V173*K173</f>
        <v>0</v>
      </c>
      <c r="X173" s="226">
        <v>0.022339999999999999</v>
      </c>
      <c r="Y173" s="226">
        <f>X173*K173</f>
        <v>5.4733000000000001</v>
      </c>
      <c r="Z173" s="226">
        <v>0</v>
      </c>
      <c r="AA173" s="227">
        <f>Z173*K173</f>
        <v>0</v>
      </c>
      <c r="AR173" s="20" t="s">
        <v>181</v>
      </c>
      <c r="AT173" s="20" t="s">
        <v>177</v>
      </c>
      <c r="AU173" s="20" t="s">
        <v>119</v>
      </c>
      <c r="AY173" s="20" t="s">
        <v>176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88</v>
      </c>
      <c r="BK173" s="140">
        <f>ROUND(L173*K173,2)</f>
        <v>0</v>
      </c>
      <c r="BL173" s="20" t="s">
        <v>181</v>
      </c>
      <c r="BM173" s="20" t="s">
        <v>298</v>
      </c>
    </row>
    <row r="174" s="1" customFormat="1" ht="25.5" customHeight="1">
      <c r="B174" s="44"/>
      <c r="C174" s="217" t="s">
        <v>299</v>
      </c>
      <c r="D174" s="217" t="s">
        <v>177</v>
      </c>
      <c r="E174" s="218" t="s">
        <v>300</v>
      </c>
      <c r="F174" s="219" t="s">
        <v>301</v>
      </c>
      <c r="G174" s="219"/>
      <c r="H174" s="219"/>
      <c r="I174" s="219"/>
      <c r="J174" s="220" t="s">
        <v>191</v>
      </c>
      <c r="K174" s="221">
        <v>245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45</v>
      </c>
      <c r="V174" s="45"/>
      <c r="W174" s="226">
        <f>V174*K174</f>
        <v>0</v>
      </c>
      <c r="X174" s="226">
        <v>0.022339999999999999</v>
      </c>
      <c r="Y174" s="226">
        <f>X174*K174</f>
        <v>5.4733000000000001</v>
      </c>
      <c r="Z174" s="226">
        <v>0</v>
      </c>
      <c r="AA174" s="227">
        <f>Z174*K174</f>
        <v>0</v>
      </c>
      <c r="AR174" s="20" t="s">
        <v>181</v>
      </c>
      <c r="AT174" s="20" t="s">
        <v>177</v>
      </c>
      <c r="AU174" s="20" t="s">
        <v>119</v>
      </c>
      <c r="AY174" s="20" t="s">
        <v>176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88</v>
      </c>
      <c r="BK174" s="140">
        <f>ROUND(L174*K174,2)</f>
        <v>0</v>
      </c>
      <c r="BL174" s="20" t="s">
        <v>181</v>
      </c>
      <c r="BM174" s="20" t="s">
        <v>302</v>
      </c>
    </row>
    <row r="175" s="9" customFormat="1" ht="29.88" customHeight="1">
      <c r="B175" s="204"/>
      <c r="C175" s="205"/>
      <c r="D175" s="214" t="s">
        <v>133</v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36">
        <f>BK175</f>
        <v>0</v>
      </c>
      <c r="O175" s="237"/>
      <c r="P175" s="237"/>
      <c r="Q175" s="237"/>
      <c r="R175" s="207"/>
      <c r="T175" s="208"/>
      <c r="U175" s="205"/>
      <c r="V175" s="205"/>
      <c r="W175" s="209">
        <f>SUM(W176:W181)</f>
        <v>0</v>
      </c>
      <c r="X175" s="205"/>
      <c r="Y175" s="209">
        <f>SUM(Y176:Y181)</f>
        <v>0.30430000000000001</v>
      </c>
      <c r="Z175" s="205"/>
      <c r="AA175" s="210">
        <f>SUM(AA176:AA181)</f>
        <v>0</v>
      </c>
      <c r="AR175" s="211" t="s">
        <v>88</v>
      </c>
      <c r="AT175" s="212" t="s">
        <v>79</v>
      </c>
      <c r="AU175" s="212" t="s">
        <v>88</v>
      </c>
      <c r="AY175" s="211" t="s">
        <v>176</v>
      </c>
      <c r="BK175" s="213">
        <f>SUM(BK176:BK181)</f>
        <v>0</v>
      </c>
    </row>
    <row r="176" s="1" customFormat="1" ht="25.5" customHeight="1">
      <c r="B176" s="44"/>
      <c r="C176" s="217" t="s">
        <v>303</v>
      </c>
      <c r="D176" s="217" t="s">
        <v>177</v>
      </c>
      <c r="E176" s="218" t="s">
        <v>304</v>
      </c>
      <c r="F176" s="219" t="s">
        <v>305</v>
      </c>
      <c r="G176" s="219"/>
      <c r="H176" s="219"/>
      <c r="I176" s="219"/>
      <c r="J176" s="220" t="s">
        <v>306</v>
      </c>
      <c r="K176" s="221">
        <v>3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45</v>
      </c>
      <c r="V176" s="45"/>
      <c r="W176" s="226">
        <f>V176*K176</f>
        <v>0</v>
      </c>
      <c r="X176" s="226">
        <v>0.071459999999999996</v>
      </c>
      <c r="Y176" s="226">
        <f>X176*K176</f>
        <v>0.21437999999999999</v>
      </c>
      <c r="Z176" s="226">
        <v>0</v>
      </c>
      <c r="AA176" s="227">
        <f>Z176*K176</f>
        <v>0</v>
      </c>
      <c r="AR176" s="20" t="s">
        <v>181</v>
      </c>
      <c r="AT176" s="20" t="s">
        <v>177</v>
      </c>
      <c r="AU176" s="20" t="s">
        <v>119</v>
      </c>
      <c r="AY176" s="20" t="s">
        <v>176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88</v>
      </c>
      <c r="BK176" s="140">
        <f>ROUND(L176*K176,2)</f>
        <v>0</v>
      </c>
      <c r="BL176" s="20" t="s">
        <v>181</v>
      </c>
      <c r="BM176" s="20" t="s">
        <v>307</v>
      </c>
    </row>
    <row r="177" s="1" customFormat="1" ht="25.5" customHeight="1">
      <c r="B177" s="44"/>
      <c r="C177" s="228" t="s">
        <v>308</v>
      </c>
      <c r="D177" s="228" t="s">
        <v>183</v>
      </c>
      <c r="E177" s="229" t="s">
        <v>309</v>
      </c>
      <c r="F177" s="230" t="s">
        <v>310</v>
      </c>
      <c r="G177" s="230"/>
      <c r="H177" s="230"/>
      <c r="I177" s="230"/>
      <c r="J177" s="231" t="s">
        <v>306</v>
      </c>
      <c r="K177" s="232">
        <v>1</v>
      </c>
      <c r="L177" s="233">
        <v>0</v>
      </c>
      <c r="M177" s="234"/>
      <c r="N177" s="235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45</v>
      </c>
      <c r="V177" s="45"/>
      <c r="W177" s="226">
        <f>V177*K177</f>
        <v>0</v>
      </c>
      <c r="X177" s="226">
        <v>0.01286</v>
      </c>
      <c r="Y177" s="226">
        <f>X177*K177</f>
        <v>0.01286</v>
      </c>
      <c r="Z177" s="226">
        <v>0</v>
      </c>
      <c r="AA177" s="227">
        <f>Z177*K177</f>
        <v>0</v>
      </c>
      <c r="AR177" s="20" t="s">
        <v>186</v>
      </c>
      <c r="AT177" s="20" t="s">
        <v>183</v>
      </c>
      <c r="AU177" s="20" t="s">
        <v>119</v>
      </c>
      <c r="AY177" s="20" t="s">
        <v>176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88</v>
      </c>
      <c r="BK177" s="140">
        <f>ROUND(L177*K177,2)</f>
        <v>0</v>
      </c>
      <c r="BL177" s="20" t="s">
        <v>181</v>
      </c>
      <c r="BM177" s="20" t="s">
        <v>311</v>
      </c>
    </row>
    <row r="178" s="1" customFormat="1" ht="25.5" customHeight="1">
      <c r="B178" s="44"/>
      <c r="C178" s="228" t="s">
        <v>312</v>
      </c>
      <c r="D178" s="228" t="s">
        <v>183</v>
      </c>
      <c r="E178" s="229" t="s">
        <v>313</v>
      </c>
      <c r="F178" s="230" t="s">
        <v>314</v>
      </c>
      <c r="G178" s="230"/>
      <c r="H178" s="230"/>
      <c r="I178" s="230"/>
      <c r="J178" s="231" t="s">
        <v>306</v>
      </c>
      <c r="K178" s="232">
        <v>2</v>
      </c>
      <c r="L178" s="233">
        <v>0</v>
      </c>
      <c r="M178" s="234"/>
      <c r="N178" s="235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45</v>
      </c>
      <c r="V178" s="45"/>
      <c r="W178" s="226">
        <f>V178*K178</f>
        <v>0</v>
      </c>
      <c r="X178" s="226">
        <v>0.01336</v>
      </c>
      <c r="Y178" s="226">
        <f>X178*K178</f>
        <v>0.026720000000000001</v>
      </c>
      <c r="Z178" s="226">
        <v>0</v>
      </c>
      <c r="AA178" s="227">
        <f>Z178*K178</f>
        <v>0</v>
      </c>
      <c r="AR178" s="20" t="s">
        <v>186</v>
      </c>
      <c r="AT178" s="20" t="s">
        <v>183</v>
      </c>
      <c r="AU178" s="20" t="s">
        <v>119</v>
      </c>
      <c r="AY178" s="20" t="s">
        <v>176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88</v>
      </c>
      <c r="BK178" s="140">
        <f>ROUND(L178*K178,2)</f>
        <v>0</v>
      </c>
      <c r="BL178" s="20" t="s">
        <v>181</v>
      </c>
      <c r="BM178" s="20" t="s">
        <v>315</v>
      </c>
    </row>
    <row r="179" s="1" customFormat="1" ht="25.5" customHeight="1">
      <c r="B179" s="44"/>
      <c r="C179" s="217" t="s">
        <v>316</v>
      </c>
      <c r="D179" s="217" t="s">
        <v>177</v>
      </c>
      <c r="E179" s="218" t="s">
        <v>317</v>
      </c>
      <c r="F179" s="219" t="s">
        <v>318</v>
      </c>
      <c r="G179" s="219"/>
      <c r="H179" s="219"/>
      <c r="I179" s="219"/>
      <c r="J179" s="220" t="s">
        <v>306</v>
      </c>
      <c r="K179" s="221">
        <v>1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45</v>
      </c>
      <c r="V179" s="45"/>
      <c r="W179" s="226">
        <f>V179*K179</f>
        <v>0</v>
      </c>
      <c r="X179" s="226">
        <v>0.00048000000000000001</v>
      </c>
      <c r="Y179" s="226">
        <f>X179*K179</f>
        <v>0.00048000000000000001</v>
      </c>
      <c r="Z179" s="226">
        <v>0</v>
      </c>
      <c r="AA179" s="227">
        <f>Z179*K179</f>
        <v>0</v>
      </c>
      <c r="AR179" s="20" t="s">
        <v>181</v>
      </c>
      <c r="AT179" s="20" t="s">
        <v>177</v>
      </c>
      <c r="AU179" s="20" t="s">
        <v>119</v>
      </c>
      <c r="AY179" s="20" t="s">
        <v>176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88</v>
      </c>
      <c r="BK179" s="140">
        <f>ROUND(L179*K179,2)</f>
        <v>0</v>
      </c>
      <c r="BL179" s="20" t="s">
        <v>181</v>
      </c>
      <c r="BM179" s="20" t="s">
        <v>319</v>
      </c>
    </row>
    <row r="180" s="1" customFormat="1" ht="25.5" customHeight="1">
      <c r="B180" s="44"/>
      <c r="C180" s="228" t="s">
        <v>320</v>
      </c>
      <c r="D180" s="228" t="s">
        <v>183</v>
      </c>
      <c r="E180" s="229" t="s">
        <v>321</v>
      </c>
      <c r="F180" s="230" t="s">
        <v>322</v>
      </c>
      <c r="G180" s="230"/>
      <c r="H180" s="230"/>
      <c r="I180" s="230"/>
      <c r="J180" s="231" t="s">
        <v>306</v>
      </c>
      <c r="K180" s="232">
        <v>1</v>
      </c>
      <c r="L180" s="233">
        <v>0</v>
      </c>
      <c r="M180" s="234"/>
      <c r="N180" s="235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45</v>
      </c>
      <c r="V180" s="45"/>
      <c r="W180" s="226">
        <f>V180*K180</f>
        <v>0</v>
      </c>
      <c r="X180" s="226">
        <v>0.017860000000000001</v>
      </c>
      <c r="Y180" s="226">
        <f>X180*K180</f>
        <v>0.017860000000000001</v>
      </c>
      <c r="Z180" s="226">
        <v>0</v>
      </c>
      <c r="AA180" s="227">
        <f>Z180*K180</f>
        <v>0</v>
      </c>
      <c r="AR180" s="20" t="s">
        <v>186</v>
      </c>
      <c r="AT180" s="20" t="s">
        <v>183</v>
      </c>
      <c r="AU180" s="20" t="s">
        <v>119</v>
      </c>
      <c r="AY180" s="20" t="s">
        <v>176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88</v>
      </c>
      <c r="BK180" s="140">
        <f>ROUND(L180*K180,2)</f>
        <v>0</v>
      </c>
      <c r="BL180" s="20" t="s">
        <v>181</v>
      </c>
      <c r="BM180" s="20" t="s">
        <v>323</v>
      </c>
    </row>
    <row r="181" s="1" customFormat="1" ht="38.25" customHeight="1">
      <c r="B181" s="44"/>
      <c r="C181" s="217" t="s">
        <v>324</v>
      </c>
      <c r="D181" s="217" t="s">
        <v>177</v>
      </c>
      <c r="E181" s="218" t="s">
        <v>325</v>
      </c>
      <c r="F181" s="219" t="s">
        <v>326</v>
      </c>
      <c r="G181" s="219"/>
      <c r="H181" s="219"/>
      <c r="I181" s="219"/>
      <c r="J181" s="220" t="s">
        <v>191</v>
      </c>
      <c r="K181" s="221">
        <v>1.6000000000000001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45</v>
      </c>
      <c r="V181" s="45"/>
      <c r="W181" s="226">
        <f>V181*K181</f>
        <v>0</v>
      </c>
      <c r="X181" s="226">
        <v>0.02</v>
      </c>
      <c r="Y181" s="226">
        <f>X181*K181</f>
        <v>0.032000000000000001</v>
      </c>
      <c r="Z181" s="226">
        <v>0</v>
      </c>
      <c r="AA181" s="227">
        <f>Z181*K181</f>
        <v>0</v>
      </c>
      <c r="AR181" s="20" t="s">
        <v>181</v>
      </c>
      <c r="AT181" s="20" t="s">
        <v>177</v>
      </c>
      <c r="AU181" s="20" t="s">
        <v>119</v>
      </c>
      <c r="AY181" s="20" t="s">
        <v>176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88</v>
      </c>
      <c r="BK181" s="140">
        <f>ROUND(L181*K181,2)</f>
        <v>0</v>
      </c>
      <c r="BL181" s="20" t="s">
        <v>181</v>
      </c>
      <c r="BM181" s="20" t="s">
        <v>327</v>
      </c>
    </row>
    <row r="182" s="9" customFormat="1" ht="29.88" customHeight="1">
      <c r="B182" s="204"/>
      <c r="C182" s="205"/>
      <c r="D182" s="214" t="s">
        <v>134</v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36">
        <f>BK182</f>
        <v>0</v>
      </c>
      <c r="O182" s="237"/>
      <c r="P182" s="237"/>
      <c r="Q182" s="237"/>
      <c r="R182" s="207"/>
      <c r="T182" s="208"/>
      <c r="U182" s="205"/>
      <c r="V182" s="205"/>
      <c r="W182" s="209">
        <f>SUM(W183:W186)</f>
        <v>0</v>
      </c>
      <c r="X182" s="205"/>
      <c r="Y182" s="209">
        <f>SUM(Y183:Y186)</f>
        <v>0.041599999999999998</v>
      </c>
      <c r="Z182" s="205"/>
      <c r="AA182" s="210">
        <f>SUM(AA183:AA186)</f>
        <v>0</v>
      </c>
      <c r="AR182" s="211" t="s">
        <v>88</v>
      </c>
      <c r="AT182" s="212" t="s">
        <v>79</v>
      </c>
      <c r="AU182" s="212" t="s">
        <v>88</v>
      </c>
      <c r="AY182" s="211" t="s">
        <v>176</v>
      </c>
      <c r="BK182" s="213">
        <f>SUM(BK183:BK186)</f>
        <v>0</v>
      </c>
    </row>
    <row r="183" s="1" customFormat="1" ht="38.25" customHeight="1">
      <c r="B183" s="44"/>
      <c r="C183" s="217" t="s">
        <v>328</v>
      </c>
      <c r="D183" s="217" t="s">
        <v>177</v>
      </c>
      <c r="E183" s="218" t="s">
        <v>329</v>
      </c>
      <c r="F183" s="219" t="s">
        <v>330</v>
      </c>
      <c r="G183" s="219"/>
      <c r="H183" s="219"/>
      <c r="I183" s="219"/>
      <c r="J183" s="220" t="s">
        <v>191</v>
      </c>
      <c r="K183" s="221">
        <v>320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45</v>
      </c>
      <c r="V183" s="45"/>
      <c r="W183" s="226">
        <f>V183*K183</f>
        <v>0</v>
      </c>
      <c r="X183" s="226">
        <v>0.00012999999999999999</v>
      </c>
      <c r="Y183" s="226">
        <f>X183*K183</f>
        <v>0.041599999999999998</v>
      </c>
      <c r="Z183" s="226">
        <v>0</v>
      </c>
      <c r="AA183" s="227">
        <f>Z183*K183</f>
        <v>0</v>
      </c>
      <c r="AR183" s="20" t="s">
        <v>181</v>
      </c>
      <c r="AT183" s="20" t="s">
        <v>177</v>
      </c>
      <c r="AU183" s="20" t="s">
        <v>119</v>
      </c>
      <c r="AY183" s="20" t="s">
        <v>176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88</v>
      </c>
      <c r="BK183" s="140">
        <f>ROUND(L183*K183,2)</f>
        <v>0</v>
      </c>
      <c r="BL183" s="20" t="s">
        <v>181</v>
      </c>
      <c r="BM183" s="20" t="s">
        <v>331</v>
      </c>
    </row>
    <row r="184" s="1" customFormat="1" ht="38.25" customHeight="1">
      <c r="B184" s="44"/>
      <c r="C184" s="217" t="s">
        <v>332</v>
      </c>
      <c r="D184" s="217" t="s">
        <v>177</v>
      </c>
      <c r="E184" s="218" t="s">
        <v>333</v>
      </c>
      <c r="F184" s="219" t="s">
        <v>334</v>
      </c>
      <c r="G184" s="219"/>
      <c r="H184" s="219"/>
      <c r="I184" s="219"/>
      <c r="J184" s="220" t="s">
        <v>191</v>
      </c>
      <c r="K184" s="221">
        <v>30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45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181</v>
      </c>
      <c r="AT184" s="20" t="s">
        <v>177</v>
      </c>
      <c r="AU184" s="20" t="s">
        <v>119</v>
      </c>
      <c r="AY184" s="20" t="s">
        <v>176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88</v>
      </c>
      <c r="BK184" s="140">
        <f>ROUND(L184*K184,2)</f>
        <v>0</v>
      </c>
      <c r="BL184" s="20" t="s">
        <v>181</v>
      </c>
      <c r="BM184" s="20" t="s">
        <v>335</v>
      </c>
    </row>
    <row r="185" s="1" customFormat="1" ht="38.25" customHeight="1">
      <c r="B185" s="44"/>
      <c r="C185" s="217" t="s">
        <v>336</v>
      </c>
      <c r="D185" s="217" t="s">
        <v>177</v>
      </c>
      <c r="E185" s="218" t="s">
        <v>337</v>
      </c>
      <c r="F185" s="219" t="s">
        <v>338</v>
      </c>
      <c r="G185" s="219"/>
      <c r="H185" s="219"/>
      <c r="I185" s="219"/>
      <c r="J185" s="220" t="s">
        <v>191</v>
      </c>
      <c r="K185" s="221">
        <v>900</v>
      </c>
      <c r="L185" s="222">
        <v>0</v>
      </c>
      <c r="M185" s="223"/>
      <c r="N185" s="224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45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181</v>
      </c>
      <c r="AT185" s="20" t="s">
        <v>177</v>
      </c>
      <c r="AU185" s="20" t="s">
        <v>119</v>
      </c>
      <c r="AY185" s="20" t="s">
        <v>176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88</v>
      </c>
      <c r="BK185" s="140">
        <f>ROUND(L185*K185,2)</f>
        <v>0</v>
      </c>
      <c r="BL185" s="20" t="s">
        <v>181</v>
      </c>
      <c r="BM185" s="20" t="s">
        <v>339</v>
      </c>
    </row>
    <row r="186" s="1" customFormat="1" ht="38.25" customHeight="1">
      <c r="B186" s="44"/>
      <c r="C186" s="217" t="s">
        <v>340</v>
      </c>
      <c r="D186" s="217" t="s">
        <v>177</v>
      </c>
      <c r="E186" s="218" t="s">
        <v>341</v>
      </c>
      <c r="F186" s="219" t="s">
        <v>342</v>
      </c>
      <c r="G186" s="219"/>
      <c r="H186" s="219"/>
      <c r="I186" s="219"/>
      <c r="J186" s="220" t="s">
        <v>191</v>
      </c>
      <c r="K186" s="221">
        <v>30</v>
      </c>
      <c r="L186" s="222">
        <v>0</v>
      </c>
      <c r="M186" s="223"/>
      <c r="N186" s="224">
        <f>ROUND(L186*K186,2)</f>
        <v>0</v>
      </c>
      <c r="O186" s="224"/>
      <c r="P186" s="224"/>
      <c r="Q186" s="224"/>
      <c r="R186" s="46"/>
      <c r="T186" s="225" t="s">
        <v>22</v>
      </c>
      <c r="U186" s="54" t="s">
        <v>45</v>
      </c>
      <c r="V186" s="45"/>
      <c r="W186" s="226">
        <f>V186*K186</f>
        <v>0</v>
      </c>
      <c r="X186" s="226">
        <v>0</v>
      </c>
      <c r="Y186" s="226">
        <f>X186*K186</f>
        <v>0</v>
      </c>
      <c r="Z186" s="226">
        <v>0</v>
      </c>
      <c r="AA186" s="227">
        <f>Z186*K186</f>
        <v>0</v>
      </c>
      <c r="AR186" s="20" t="s">
        <v>181</v>
      </c>
      <c r="AT186" s="20" t="s">
        <v>177</v>
      </c>
      <c r="AU186" s="20" t="s">
        <v>119</v>
      </c>
      <c r="AY186" s="20" t="s">
        <v>176</v>
      </c>
      <c r="BE186" s="140">
        <f>IF(U186="základní",N186,0)</f>
        <v>0</v>
      </c>
      <c r="BF186" s="140">
        <f>IF(U186="snížená",N186,0)</f>
        <v>0</v>
      </c>
      <c r="BG186" s="140">
        <f>IF(U186="zákl. přenesená",N186,0)</f>
        <v>0</v>
      </c>
      <c r="BH186" s="140">
        <f>IF(U186="sníž. přenesená",N186,0)</f>
        <v>0</v>
      </c>
      <c r="BI186" s="140">
        <f>IF(U186="nulová",N186,0)</f>
        <v>0</v>
      </c>
      <c r="BJ186" s="20" t="s">
        <v>88</v>
      </c>
      <c r="BK186" s="140">
        <f>ROUND(L186*K186,2)</f>
        <v>0</v>
      </c>
      <c r="BL186" s="20" t="s">
        <v>181</v>
      </c>
      <c r="BM186" s="20" t="s">
        <v>343</v>
      </c>
    </row>
    <row r="187" s="9" customFormat="1" ht="29.88" customHeight="1">
      <c r="B187" s="204"/>
      <c r="C187" s="205"/>
      <c r="D187" s="214" t="s">
        <v>135</v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36">
        <f>BK187</f>
        <v>0</v>
      </c>
      <c r="O187" s="237"/>
      <c r="P187" s="237"/>
      <c r="Q187" s="237"/>
      <c r="R187" s="207"/>
      <c r="T187" s="208"/>
      <c r="U187" s="205"/>
      <c r="V187" s="205"/>
      <c r="W187" s="209">
        <f>SUM(W188:W198)</f>
        <v>0</v>
      </c>
      <c r="X187" s="205"/>
      <c r="Y187" s="209">
        <f>SUM(Y188:Y198)</f>
        <v>0.21249000000000001</v>
      </c>
      <c r="Z187" s="205"/>
      <c r="AA187" s="210">
        <f>SUM(AA188:AA198)</f>
        <v>0</v>
      </c>
      <c r="AR187" s="211" t="s">
        <v>88</v>
      </c>
      <c r="AT187" s="212" t="s">
        <v>79</v>
      </c>
      <c r="AU187" s="212" t="s">
        <v>88</v>
      </c>
      <c r="AY187" s="211" t="s">
        <v>176</v>
      </c>
      <c r="BK187" s="213">
        <f>SUM(BK188:BK198)</f>
        <v>0</v>
      </c>
    </row>
    <row r="188" s="1" customFormat="1" ht="38.25" customHeight="1">
      <c r="B188" s="44"/>
      <c r="C188" s="217" t="s">
        <v>344</v>
      </c>
      <c r="D188" s="217" t="s">
        <v>177</v>
      </c>
      <c r="E188" s="218" t="s">
        <v>345</v>
      </c>
      <c r="F188" s="219" t="s">
        <v>346</v>
      </c>
      <c r="G188" s="219"/>
      <c r="H188" s="219"/>
      <c r="I188" s="219"/>
      <c r="J188" s="220" t="s">
        <v>306</v>
      </c>
      <c r="K188" s="221">
        <v>192</v>
      </c>
      <c r="L188" s="222">
        <v>0</v>
      </c>
      <c r="M188" s="223"/>
      <c r="N188" s="224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45</v>
      </c>
      <c r="V188" s="45"/>
      <c r="W188" s="226">
        <f>V188*K188</f>
        <v>0</v>
      </c>
      <c r="X188" s="226">
        <v>0.00027</v>
      </c>
      <c r="Y188" s="226">
        <f>X188*K188</f>
        <v>0.051839999999999997</v>
      </c>
      <c r="Z188" s="226">
        <v>0</v>
      </c>
      <c r="AA188" s="227">
        <f>Z188*K188</f>
        <v>0</v>
      </c>
      <c r="AR188" s="20" t="s">
        <v>181</v>
      </c>
      <c r="AT188" s="20" t="s">
        <v>177</v>
      </c>
      <c r="AU188" s="20" t="s">
        <v>119</v>
      </c>
      <c r="AY188" s="20" t="s">
        <v>176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88</v>
      </c>
      <c r="BK188" s="140">
        <f>ROUND(L188*K188,2)</f>
        <v>0</v>
      </c>
      <c r="BL188" s="20" t="s">
        <v>181</v>
      </c>
      <c r="BM188" s="20" t="s">
        <v>347</v>
      </c>
    </row>
    <row r="189" s="1" customFormat="1" ht="38.25" customHeight="1">
      <c r="B189" s="44"/>
      <c r="C189" s="217" t="s">
        <v>348</v>
      </c>
      <c r="D189" s="217" t="s">
        <v>177</v>
      </c>
      <c r="E189" s="218" t="s">
        <v>349</v>
      </c>
      <c r="F189" s="219" t="s">
        <v>350</v>
      </c>
      <c r="G189" s="219"/>
      <c r="H189" s="219"/>
      <c r="I189" s="219"/>
      <c r="J189" s="220" t="s">
        <v>306</v>
      </c>
      <c r="K189" s="221">
        <v>32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45</v>
      </c>
      <c r="V189" s="45"/>
      <c r="W189" s="226">
        <f>V189*K189</f>
        <v>0</v>
      </c>
      <c r="X189" s="226">
        <v>6.0000000000000002E-05</v>
      </c>
      <c r="Y189" s="226">
        <f>X189*K189</f>
        <v>0.0019200000000000001</v>
      </c>
      <c r="Z189" s="226">
        <v>0</v>
      </c>
      <c r="AA189" s="227">
        <f>Z189*K189</f>
        <v>0</v>
      </c>
      <c r="AR189" s="20" t="s">
        <v>181</v>
      </c>
      <c r="AT189" s="20" t="s">
        <v>177</v>
      </c>
      <c r="AU189" s="20" t="s">
        <v>119</v>
      </c>
      <c r="AY189" s="20" t="s">
        <v>176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88</v>
      </c>
      <c r="BK189" s="140">
        <f>ROUND(L189*K189,2)</f>
        <v>0</v>
      </c>
      <c r="BL189" s="20" t="s">
        <v>181</v>
      </c>
      <c r="BM189" s="20" t="s">
        <v>351</v>
      </c>
    </row>
    <row r="190" s="1" customFormat="1" ht="25.5" customHeight="1">
      <c r="B190" s="44"/>
      <c r="C190" s="217" t="s">
        <v>352</v>
      </c>
      <c r="D190" s="217" t="s">
        <v>177</v>
      </c>
      <c r="E190" s="218" t="s">
        <v>353</v>
      </c>
      <c r="F190" s="219" t="s">
        <v>354</v>
      </c>
      <c r="G190" s="219"/>
      <c r="H190" s="219"/>
      <c r="I190" s="219"/>
      <c r="J190" s="220" t="s">
        <v>306</v>
      </c>
      <c r="K190" s="221">
        <v>32</v>
      </c>
      <c r="L190" s="222">
        <v>0</v>
      </c>
      <c r="M190" s="223"/>
      <c r="N190" s="224">
        <f>ROUND(L190*K190,2)</f>
        <v>0</v>
      </c>
      <c r="O190" s="224"/>
      <c r="P190" s="224"/>
      <c r="Q190" s="224"/>
      <c r="R190" s="46"/>
      <c r="T190" s="225" t="s">
        <v>22</v>
      </c>
      <c r="U190" s="54" t="s">
        <v>45</v>
      </c>
      <c r="V190" s="45"/>
      <c r="W190" s="226">
        <f>V190*K190</f>
        <v>0</v>
      </c>
      <c r="X190" s="226">
        <v>0.00035</v>
      </c>
      <c r="Y190" s="226">
        <f>X190*K190</f>
        <v>0.0112</v>
      </c>
      <c r="Z190" s="226">
        <v>0</v>
      </c>
      <c r="AA190" s="227">
        <f>Z190*K190</f>
        <v>0</v>
      </c>
      <c r="AR190" s="20" t="s">
        <v>181</v>
      </c>
      <c r="AT190" s="20" t="s">
        <v>177</v>
      </c>
      <c r="AU190" s="20" t="s">
        <v>119</v>
      </c>
      <c r="AY190" s="20" t="s">
        <v>176</v>
      </c>
      <c r="BE190" s="140">
        <f>IF(U190="základní",N190,0)</f>
        <v>0</v>
      </c>
      <c r="BF190" s="140">
        <f>IF(U190="snížená",N190,0)</f>
        <v>0</v>
      </c>
      <c r="BG190" s="140">
        <f>IF(U190="zákl. přenesená",N190,0)</f>
        <v>0</v>
      </c>
      <c r="BH190" s="140">
        <f>IF(U190="sníž. přenesená",N190,0)</f>
        <v>0</v>
      </c>
      <c r="BI190" s="140">
        <f>IF(U190="nulová",N190,0)</f>
        <v>0</v>
      </c>
      <c r="BJ190" s="20" t="s">
        <v>88</v>
      </c>
      <c r="BK190" s="140">
        <f>ROUND(L190*K190,2)</f>
        <v>0</v>
      </c>
      <c r="BL190" s="20" t="s">
        <v>181</v>
      </c>
      <c r="BM190" s="20" t="s">
        <v>355</v>
      </c>
    </row>
    <row r="191" s="1" customFormat="1" ht="25.5" customHeight="1">
      <c r="B191" s="44"/>
      <c r="C191" s="217" t="s">
        <v>356</v>
      </c>
      <c r="D191" s="217" t="s">
        <v>177</v>
      </c>
      <c r="E191" s="218" t="s">
        <v>357</v>
      </c>
      <c r="F191" s="219" t="s">
        <v>358</v>
      </c>
      <c r="G191" s="219"/>
      <c r="H191" s="219"/>
      <c r="I191" s="219"/>
      <c r="J191" s="220" t="s">
        <v>191</v>
      </c>
      <c r="K191" s="221">
        <v>425</v>
      </c>
      <c r="L191" s="222">
        <v>0</v>
      </c>
      <c r="M191" s="223"/>
      <c r="N191" s="224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45</v>
      </c>
      <c r="V191" s="45"/>
      <c r="W191" s="226">
        <f>V191*K191</f>
        <v>0</v>
      </c>
      <c r="X191" s="226">
        <v>4.0000000000000003E-05</v>
      </c>
      <c r="Y191" s="226">
        <f>X191*K191</f>
        <v>0.017000000000000001</v>
      </c>
      <c r="Z191" s="226">
        <v>0</v>
      </c>
      <c r="AA191" s="227">
        <f>Z191*K191</f>
        <v>0</v>
      </c>
      <c r="AR191" s="20" t="s">
        <v>181</v>
      </c>
      <c r="AT191" s="20" t="s">
        <v>177</v>
      </c>
      <c r="AU191" s="20" t="s">
        <v>119</v>
      </c>
      <c r="AY191" s="20" t="s">
        <v>176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88</v>
      </c>
      <c r="BK191" s="140">
        <f>ROUND(L191*K191,2)</f>
        <v>0</v>
      </c>
      <c r="BL191" s="20" t="s">
        <v>181</v>
      </c>
      <c r="BM191" s="20" t="s">
        <v>359</v>
      </c>
    </row>
    <row r="192" s="1" customFormat="1" ht="25.5" customHeight="1">
      <c r="B192" s="44"/>
      <c r="C192" s="217" t="s">
        <v>360</v>
      </c>
      <c r="D192" s="217" t="s">
        <v>177</v>
      </c>
      <c r="E192" s="218" t="s">
        <v>361</v>
      </c>
      <c r="F192" s="219" t="s">
        <v>362</v>
      </c>
      <c r="G192" s="219"/>
      <c r="H192" s="219"/>
      <c r="I192" s="219"/>
      <c r="J192" s="220" t="s">
        <v>191</v>
      </c>
      <c r="K192" s="221">
        <v>150</v>
      </c>
      <c r="L192" s="222">
        <v>0</v>
      </c>
      <c r="M192" s="223"/>
      <c r="N192" s="224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45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181</v>
      </c>
      <c r="AT192" s="20" t="s">
        <v>177</v>
      </c>
      <c r="AU192" s="20" t="s">
        <v>119</v>
      </c>
      <c r="AY192" s="20" t="s">
        <v>176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88</v>
      </c>
      <c r="BK192" s="140">
        <f>ROUND(L192*K192,2)</f>
        <v>0</v>
      </c>
      <c r="BL192" s="20" t="s">
        <v>181</v>
      </c>
      <c r="BM192" s="20" t="s">
        <v>363</v>
      </c>
    </row>
    <row r="193" s="1" customFormat="1" ht="25.5" customHeight="1">
      <c r="B193" s="44"/>
      <c r="C193" s="217" t="s">
        <v>364</v>
      </c>
      <c r="D193" s="217" t="s">
        <v>177</v>
      </c>
      <c r="E193" s="218" t="s">
        <v>365</v>
      </c>
      <c r="F193" s="219" t="s">
        <v>366</v>
      </c>
      <c r="G193" s="219"/>
      <c r="H193" s="219"/>
      <c r="I193" s="219"/>
      <c r="J193" s="220" t="s">
        <v>191</v>
      </c>
      <c r="K193" s="221">
        <v>100</v>
      </c>
      <c r="L193" s="222">
        <v>0</v>
      </c>
      <c r="M193" s="223"/>
      <c r="N193" s="224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45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181</v>
      </c>
      <c r="AT193" s="20" t="s">
        <v>177</v>
      </c>
      <c r="AU193" s="20" t="s">
        <v>119</v>
      </c>
      <c r="AY193" s="20" t="s">
        <v>176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88</v>
      </c>
      <c r="BK193" s="140">
        <f>ROUND(L193*K193,2)</f>
        <v>0</v>
      </c>
      <c r="BL193" s="20" t="s">
        <v>181</v>
      </c>
      <c r="BM193" s="20" t="s">
        <v>367</v>
      </c>
    </row>
    <row r="194" s="1" customFormat="1" ht="38.25" customHeight="1">
      <c r="B194" s="44"/>
      <c r="C194" s="217" t="s">
        <v>368</v>
      </c>
      <c r="D194" s="217" t="s">
        <v>177</v>
      </c>
      <c r="E194" s="218" t="s">
        <v>369</v>
      </c>
      <c r="F194" s="219" t="s">
        <v>370</v>
      </c>
      <c r="G194" s="219"/>
      <c r="H194" s="219"/>
      <c r="I194" s="219"/>
      <c r="J194" s="220" t="s">
        <v>231</v>
      </c>
      <c r="K194" s="221">
        <v>113</v>
      </c>
      <c r="L194" s="222">
        <v>0</v>
      </c>
      <c r="M194" s="223"/>
      <c r="N194" s="224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45</v>
      </c>
      <c r="V194" s="45"/>
      <c r="W194" s="226">
        <f>V194*K194</f>
        <v>0</v>
      </c>
      <c r="X194" s="226">
        <v>0.00048000000000000001</v>
      </c>
      <c r="Y194" s="226">
        <f>X194*K194</f>
        <v>0.054240000000000003</v>
      </c>
      <c r="Z194" s="226">
        <v>0</v>
      </c>
      <c r="AA194" s="227">
        <f>Z194*K194</f>
        <v>0</v>
      </c>
      <c r="AR194" s="20" t="s">
        <v>181</v>
      </c>
      <c r="AT194" s="20" t="s">
        <v>177</v>
      </c>
      <c r="AU194" s="20" t="s">
        <v>119</v>
      </c>
      <c r="AY194" s="20" t="s">
        <v>176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88</v>
      </c>
      <c r="BK194" s="140">
        <f>ROUND(L194*K194,2)</f>
        <v>0</v>
      </c>
      <c r="BL194" s="20" t="s">
        <v>181</v>
      </c>
      <c r="BM194" s="20" t="s">
        <v>371</v>
      </c>
    </row>
    <row r="195" s="1" customFormat="1" ht="25.5" customHeight="1">
      <c r="B195" s="44"/>
      <c r="C195" s="217" t="s">
        <v>372</v>
      </c>
      <c r="D195" s="217" t="s">
        <v>177</v>
      </c>
      <c r="E195" s="218" t="s">
        <v>373</v>
      </c>
      <c r="F195" s="219" t="s">
        <v>374</v>
      </c>
      <c r="G195" s="219"/>
      <c r="H195" s="219"/>
      <c r="I195" s="219"/>
      <c r="J195" s="220" t="s">
        <v>191</v>
      </c>
      <c r="K195" s="221">
        <v>7.9100000000000001</v>
      </c>
      <c r="L195" s="222">
        <v>0</v>
      </c>
      <c r="M195" s="223"/>
      <c r="N195" s="224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45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181</v>
      </c>
      <c r="AT195" s="20" t="s">
        <v>177</v>
      </c>
      <c r="AU195" s="20" t="s">
        <v>119</v>
      </c>
      <c r="AY195" s="20" t="s">
        <v>176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88</v>
      </c>
      <c r="BK195" s="140">
        <f>ROUND(L195*K195,2)</f>
        <v>0</v>
      </c>
      <c r="BL195" s="20" t="s">
        <v>181</v>
      </c>
      <c r="BM195" s="20" t="s">
        <v>375</v>
      </c>
    </row>
    <row r="196" s="1" customFormat="1" ht="25.5" customHeight="1">
      <c r="B196" s="44"/>
      <c r="C196" s="217" t="s">
        <v>376</v>
      </c>
      <c r="D196" s="217" t="s">
        <v>177</v>
      </c>
      <c r="E196" s="218" t="s">
        <v>377</v>
      </c>
      <c r="F196" s="219" t="s">
        <v>378</v>
      </c>
      <c r="G196" s="219"/>
      <c r="H196" s="219"/>
      <c r="I196" s="219"/>
      <c r="J196" s="220" t="s">
        <v>191</v>
      </c>
      <c r="K196" s="221">
        <v>40.289999999999999</v>
      </c>
      <c r="L196" s="222">
        <v>0</v>
      </c>
      <c r="M196" s="223"/>
      <c r="N196" s="224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45</v>
      </c>
      <c r="V196" s="45"/>
      <c r="W196" s="226">
        <f>V196*K196</f>
        <v>0</v>
      </c>
      <c r="X196" s="226">
        <v>0.001</v>
      </c>
      <c r="Y196" s="226">
        <f>X196*K196</f>
        <v>0.040289999999999999</v>
      </c>
      <c r="Z196" s="226">
        <v>0</v>
      </c>
      <c r="AA196" s="227">
        <f>Z196*K196</f>
        <v>0</v>
      </c>
      <c r="AR196" s="20" t="s">
        <v>181</v>
      </c>
      <c r="AT196" s="20" t="s">
        <v>177</v>
      </c>
      <c r="AU196" s="20" t="s">
        <v>119</v>
      </c>
      <c r="AY196" s="20" t="s">
        <v>176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88</v>
      </c>
      <c r="BK196" s="140">
        <f>ROUND(L196*K196,2)</f>
        <v>0</v>
      </c>
      <c r="BL196" s="20" t="s">
        <v>181</v>
      </c>
      <c r="BM196" s="20" t="s">
        <v>379</v>
      </c>
    </row>
    <row r="197" s="1" customFormat="1" ht="38.25" customHeight="1">
      <c r="B197" s="44"/>
      <c r="C197" s="217" t="s">
        <v>380</v>
      </c>
      <c r="D197" s="217" t="s">
        <v>177</v>
      </c>
      <c r="E197" s="218" t="s">
        <v>381</v>
      </c>
      <c r="F197" s="219" t="s">
        <v>382</v>
      </c>
      <c r="G197" s="219"/>
      <c r="H197" s="219"/>
      <c r="I197" s="219"/>
      <c r="J197" s="220" t="s">
        <v>383</v>
      </c>
      <c r="K197" s="221">
        <v>6</v>
      </c>
      <c r="L197" s="222">
        <v>0</v>
      </c>
      <c r="M197" s="223"/>
      <c r="N197" s="224">
        <f>ROUND(L197*K197,2)</f>
        <v>0</v>
      </c>
      <c r="O197" s="224"/>
      <c r="P197" s="224"/>
      <c r="Q197" s="224"/>
      <c r="R197" s="46"/>
      <c r="T197" s="225" t="s">
        <v>22</v>
      </c>
      <c r="U197" s="54" t="s">
        <v>45</v>
      </c>
      <c r="V197" s="45"/>
      <c r="W197" s="226">
        <f>V197*K197</f>
        <v>0</v>
      </c>
      <c r="X197" s="226">
        <v>0.0030000000000000001</v>
      </c>
      <c r="Y197" s="226">
        <f>X197*K197</f>
        <v>0.018000000000000002</v>
      </c>
      <c r="Z197" s="226">
        <v>0</v>
      </c>
      <c r="AA197" s="227">
        <f>Z197*K197</f>
        <v>0</v>
      </c>
      <c r="AR197" s="20" t="s">
        <v>181</v>
      </c>
      <c r="AT197" s="20" t="s">
        <v>177</v>
      </c>
      <c r="AU197" s="20" t="s">
        <v>119</v>
      </c>
      <c r="AY197" s="20" t="s">
        <v>176</v>
      </c>
      <c r="BE197" s="140">
        <f>IF(U197="základní",N197,0)</f>
        <v>0</v>
      </c>
      <c r="BF197" s="140">
        <f>IF(U197="snížená",N197,0)</f>
        <v>0</v>
      </c>
      <c r="BG197" s="140">
        <f>IF(U197="zákl. přenesená",N197,0)</f>
        <v>0</v>
      </c>
      <c r="BH197" s="140">
        <f>IF(U197="sníž. přenesená",N197,0)</f>
        <v>0</v>
      </c>
      <c r="BI197" s="140">
        <f>IF(U197="nulová",N197,0)</f>
        <v>0</v>
      </c>
      <c r="BJ197" s="20" t="s">
        <v>88</v>
      </c>
      <c r="BK197" s="140">
        <f>ROUND(L197*K197,2)</f>
        <v>0</v>
      </c>
      <c r="BL197" s="20" t="s">
        <v>181</v>
      </c>
      <c r="BM197" s="20" t="s">
        <v>384</v>
      </c>
    </row>
    <row r="198" s="1" customFormat="1" ht="16.5" customHeight="1">
      <c r="B198" s="44"/>
      <c r="C198" s="217" t="s">
        <v>385</v>
      </c>
      <c r="D198" s="217" t="s">
        <v>177</v>
      </c>
      <c r="E198" s="218" t="s">
        <v>386</v>
      </c>
      <c r="F198" s="219" t="s">
        <v>387</v>
      </c>
      <c r="G198" s="219"/>
      <c r="H198" s="219"/>
      <c r="I198" s="219"/>
      <c r="J198" s="220" t="s">
        <v>383</v>
      </c>
      <c r="K198" s="221">
        <v>3</v>
      </c>
      <c r="L198" s="222">
        <v>0</v>
      </c>
      <c r="M198" s="223"/>
      <c r="N198" s="224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45</v>
      </c>
      <c r="V198" s="45"/>
      <c r="W198" s="226">
        <f>V198*K198</f>
        <v>0</v>
      </c>
      <c r="X198" s="226">
        <v>0.0060000000000000001</v>
      </c>
      <c r="Y198" s="226">
        <f>X198*K198</f>
        <v>0.018000000000000002</v>
      </c>
      <c r="Z198" s="226">
        <v>0</v>
      </c>
      <c r="AA198" s="227">
        <f>Z198*K198</f>
        <v>0</v>
      </c>
      <c r="AR198" s="20" t="s">
        <v>181</v>
      </c>
      <c r="AT198" s="20" t="s">
        <v>177</v>
      </c>
      <c r="AU198" s="20" t="s">
        <v>119</v>
      </c>
      <c r="AY198" s="20" t="s">
        <v>176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88</v>
      </c>
      <c r="BK198" s="140">
        <f>ROUND(L198*K198,2)</f>
        <v>0</v>
      </c>
      <c r="BL198" s="20" t="s">
        <v>181</v>
      </c>
      <c r="BM198" s="20" t="s">
        <v>388</v>
      </c>
    </row>
    <row r="199" s="9" customFormat="1" ht="29.88" customHeight="1">
      <c r="B199" s="204"/>
      <c r="C199" s="205"/>
      <c r="D199" s="214" t="s">
        <v>136</v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36">
        <f>BK199</f>
        <v>0</v>
      </c>
      <c r="O199" s="237"/>
      <c r="P199" s="237"/>
      <c r="Q199" s="237"/>
      <c r="R199" s="207"/>
      <c r="T199" s="208"/>
      <c r="U199" s="205"/>
      <c r="V199" s="205"/>
      <c r="W199" s="209">
        <f>SUM(W200:W233)</f>
        <v>0</v>
      </c>
      <c r="X199" s="205"/>
      <c r="Y199" s="209">
        <f>SUM(Y200:Y233)</f>
        <v>0.12773039999999999</v>
      </c>
      <c r="Z199" s="205"/>
      <c r="AA199" s="210">
        <f>SUM(AA200:AA233)</f>
        <v>46.139511000000006</v>
      </c>
      <c r="AR199" s="211" t="s">
        <v>88</v>
      </c>
      <c r="AT199" s="212" t="s">
        <v>79</v>
      </c>
      <c r="AU199" s="212" t="s">
        <v>88</v>
      </c>
      <c r="AY199" s="211" t="s">
        <v>176</v>
      </c>
      <c r="BK199" s="213">
        <f>SUM(BK200:BK233)</f>
        <v>0</v>
      </c>
    </row>
    <row r="200" s="1" customFormat="1" ht="25.5" customHeight="1">
      <c r="B200" s="44"/>
      <c r="C200" s="217" t="s">
        <v>389</v>
      </c>
      <c r="D200" s="217" t="s">
        <v>177</v>
      </c>
      <c r="E200" s="218" t="s">
        <v>390</v>
      </c>
      <c r="F200" s="219" t="s">
        <v>391</v>
      </c>
      <c r="G200" s="219"/>
      <c r="H200" s="219"/>
      <c r="I200" s="219"/>
      <c r="J200" s="220" t="s">
        <v>231</v>
      </c>
      <c r="K200" s="221">
        <v>118.98</v>
      </c>
      <c r="L200" s="222">
        <v>0</v>
      </c>
      <c r="M200" s="223"/>
      <c r="N200" s="224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45</v>
      </c>
      <c r="V200" s="45"/>
      <c r="W200" s="226">
        <f>V200*K200</f>
        <v>0</v>
      </c>
      <c r="X200" s="226">
        <v>8.0000000000000007E-05</v>
      </c>
      <c r="Y200" s="226">
        <f>X200*K200</f>
        <v>0.0095184000000000015</v>
      </c>
      <c r="Z200" s="226">
        <v>0</v>
      </c>
      <c r="AA200" s="227">
        <f>Z200*K200</f>
        <v>0</v>
      </c>
      <c r="AR200" s="20" t="s">
        <v>181</v>
      </c>
      <c r="AT200" s="20" t="s">
        <v>177</v>
      </c>
      <c r="AU200" s="20" t="s">
        <v>119</v>
      </c>
      <c r="AY200" s="20" t="s">
        <v>176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88</v>
      </c>
      <c r="BK200" s="140">
        <f>ROUND(L200*K200,2)</f>
        <v>0</v>
      </c>
      <c r="BL200" s="20" t="s">
        <v>181</v>
      </c>
      <c r="BM200" s="20" t="s">
        <v>392</v>
      </c>
    </row>
    <row r="201" s="1" customFormat="1" ht="25.5" customHeight="1">
      <c r="B201" s="44"/>
      <c r="C201" s="217" t="s">
        <v>393</v>
      </c>
      <c r="D201" s="217" t="s">
        <v>177</v>
      </c>
      <c r="E201" s="218" t="s">
        <v>394</v>
      </c>
      <c r="F201" s="219" t="s">
        <v>395</v>
      </c>
      <c r="G201" s="219"/>
      <c r="H201" s="219"/>
      <c r="I201" s="219"/>
      <c r="J201" s="220" t="s">
        <v>203</v>
      </c>
      <c r="K201" s="221">
        <v>3.4950000000000001</v>
      </c>
      <c r="L201" s="222">
        <v>0</v>
      </c>
      <c r="M201" s="223"/>
      <c r="N201" s="224">
        <f>ROUND(L201*K201,2)</f>
        <v>0</v>
      </c>
      <c r="O201" s="224"/>
      <c r="P201" s="224"/>
      <c r="Q201" s="224"/>
      <c r="R201" s="46"/>
      <c r="T201" s="225" t="s">
        <v>22</v>
      </c>
      <c r="U201" s="54" t="s">
        <v>45</v>
      </c>
      <c r="V201" s="45"/>
      <c r="W201" s="226">
        <f>V201*K201</f>
        <v>0</v>
      </c>
      <c r="X201" s="226">
        <v>0</v>
      </c>
      <c r="Y201" s="226">
        <f>X201*K201</f>
        <v>0</v>
      </c>
      <c r="Z201" s="226">
        <v>2.3999999999999999</v>
      </c>
      <c r="AA201" s="227">
        <f>Z201*K201</f>
        <v>8.3879999999999999</v>
      </c>
      <c r="AR201" s="20" t="s">
        <v>181</v>
      </c>
      <c r="AT201" s="20" t="s">
        <v>177</v>
      </c>
      <c r="AU201" s="20" t="s">
        <v>119</v>
      </c>
      <c r="AY201" s="20" t="s">
        <v>176</v>
      </c>
      <c r="BE201" s="140">
        <f>IF(U201="základní",N201,0)</f>
        <v>0</v>
      </c>
      <c r="BF201" s="140">
        <f>IF(U201="snížená",N201,0)</f>
        <v>0</v>
      </c>
      <c r="BG201" s="140">
        <f>IF(U201="zákl. přenesená",N201,0)</f>
        <v>0</v>
      </c>
      <c r="BH201" s="140">
        <f>IF(U201="sníž. přenesená",N201,0)</f>
        <v>0</v>
      </c>
      <c r="BI201" s="140">
        <f>IF(U201="nulová",N201,0)</f>
        <v>0</v>
      </c>
      <c r="BJ201" s="20" t="s">
        <v>88</v>
      </c>
      <c r="BK201" s="140">
        <f>ROUND(L201*K201,2)</f>
        <v>0</v>
      </c>
      <c r="BL201" s="20" t="s">
        <v>181</v>
      </c>
      <c r="BM201" s="20" t="s">
        <v>396</v>
      </c>
    </row>
    <row r="202" s="1" customFormat="1" ht="25.5" customHeight="1">
      <c r="B202" s="44"/>
      <c r="C202" s="217" t="s">
        <v>397</v>
      </c>
      <c r="D202" s="217" t="s">
        <v>177</v>
      </c>
      <c r="E202" s="218" t="s">
        <v>398</v>
      </c>
      <c r="F202" s="219" t="s">
        <v>399</v>
      </c>
      <c r="G202" s="219"/>
      <c r="H202" s="219"/>
      <c r="I202" s="219"/>
      <c r="J202" s="220" t="s">
        <v>231</v>
      </c>
      <c r="K202" s="221">
        <v>24</v>
      </c>
      <c r="L202" s="222">
        <v>0</v>
      </c>
      <c r="M202" s="223"/>
      <c r="N202" s="224">
        <f>ROUND(L202*K202,2)</f>
        <v>0</v>
      </c>
      <c r="O202" s="224"/>
      <c r="P202" s="224"/>
      <c r="Q202" s="224"/>
      <c r="R202" s="46"/>
      <c r="T202" s="225" t="s">
        <v>22</v>
      </c>
      <c r="U202" s="54" t="s">
        <v>45</v>
      </c>
      <c r="V202" s="45"/>
      <c r="W202" s="226">
        <f>V202*K202</f>
        <v>0</v>
      </c>
      <c r="X202" s="226">
        <v>0.00073999999999999999</v>
      </c>
      <c r="Y202" s="226">
        <f>X202*K202</f>
        <v>0.017759999999999998</v>
      </c>
      <c r="Z202" s="226">
        <v>0.0080000000000000002</v>
      </c>
      <c r="AA202" s="227">
        <f>Z202*K202</f>
        <v>0.192</v>
      </c>
      <c r="AR202" s="20" t="s">
        <v>181</v>
      </c>
      <c r="AT202" s="20" t="s">
        <v>177</v>
      </c>
      <c r="AU202" s="20" t="s">
        <v>119</v>
      </c>
      <c r="AY202" s="20" t="s">
        <v>176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88</v>
      </c>
      <c r="BK202" s="140">
        <f>ROUND(L202*K202,2)</f>
        <v>0</v>
      </c>
      <c r="BL202" s="20" t="s">
        <v>181</v>
      </c>
      <c r="BM202" s="20" t="s">
        <v>400</v>
      </c>
    </row>
    <row r="203" s="1" customFormat="1" ht="25.5" customHeight="1">
      <c r="B203" s="44"/>
      <c r="C203" s="217" t="s">
        <v>401</v>
      </c>
      <c r="D203" s="217" t="s">
        <v>177</v>
      </c>
      <c r="E203" s="218" t="s">
        <v>402</v>
      </c>
      <c r="F203" s="219" t="s">
        <v>403</v>
      </c>
      <c r="G203" s="219"/>
      <c r="H203" s="219"/>
      <c r="I203" s="219"/>
      <c r="J203" s="220" t="s">
        <v>191</v>
      </c>
      <c r="K203" s="221">
        <v>73.784000000000006</v>
      </c>
      <c r="L203" s="222">
        <v>0</v>
      </c>
      <c r="M203" s="223"/>
      <c r="N203" s="224">
        <f>ROUND(L203*K203,2)</f>
        <v>0</v>
      </c>
      <c r="O203" s="224"/>
      <c r="P203" s="224"/>
      <c r="Q203" s="224"/>
      <c r="R203" s="46"/>
      <c r="T203" s="225" t="s">
        <v>22</v>
      </c>
      <c r="U203" s="54" t="s">
        <v>45</v>
      </c>
      <c r="V203" s="45"/>
      <c r="W203" s="226">
        <f>V203*K203</f>
        <v>0</v>
      </c>
      <c r="X203" s="226">
        <v>0</v>
      </c>
      <c r="Y203" s="226">
        <f>X203*K203</f>
        <v>0</v>
      </c>
      <c r="Z203" s="226">
        <v>0.11700000000000001</v>
      </c>
      <c r="AA203" s="227">
        <f>Z203*K203</f>
        <v>8.632728000000002</v>
      </c>
      <c r="AR203" s="20" t="s">
        <v>181</v>
      </c>
      <c r="AT203" s="20" t="s">
        <v>177</v>
      </c>
      <c r="AU203" s="20" t="s">
        <v>119</v>
      </c>
      <c r="AY203" s="20" t="s">
        <v>176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88</v>
      </c>
      <c r="BK203" s="140">
        <f>ROUND(L203*K203,2)</f>
        <v>0</v>
      </c>
      <c r="BL203" s="20" t="s">
        <v>181</v>
      </c>
      <c r="BM203" s="20" t="s">
        <v>404</v>
      </c>
    </row>
    <row r="204" s="1" customFormat="1" ht="25.5" customHeight="1">
      <c r="B204" s="44"/>
      <c r="C204" s="217" t="s">
        <v>405</v>
      </c>
      <c r="D204" s="217" t="s">
        <v>177</v>
      </c>
      <c r="E204" s="218" t="s">
        <v>406</v>
      </c>
      <c r="F204" s="219" t="s">
        <v>407</v>
      </c>
      <c r="G204" s="219"/>
      <c r="H204" s="219"/>
      <c r="I204" s="219"/>
      <c r="J204" s="220" t="s">
        <v>191</v>
      </c>
      <c r="K204" s="221">
        <v>11.032</v>
      </c>
      <c r="L204" s="222">
        <v>0</v>
      </c>
      <c r="M204" s="223"/>
      <c r="N204" s="224">
        <f>ROUND(L204*K204,2)</f>
        <v>0</v>
      </c>
      <c r="O204" s="224"/>
      <c r="P204" s="224"/>
      <c r="Q204" s="224"/>
      <c r="R204" s="46"/>
      <c r="T204" s="225" t="s">
        <v>22</v>
      </c>
      <c r="U204" s="54" t="s">
        <v>45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0.075999999999999998</v>
      </c>
      <c r="AA204" s="227">
        <f>Z204*K204</f>
        <v>0.83843199999999996</v>
      </c>
      <c r="AR204" s="20" t="s">
        <v>181</v>
      </c>
      <c r="AT204" s="20" t="s">
        <v>177</v>
      </c>
      <c r="AU204" s="20" t="s">
        <v>119</v>
      </c>
      <c r="AY204" s="20" t="s">
        <v>176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88</v>
      </c>
      <c r="BK204" s="140">
        <f>ROUND(L204*K204,2)</f>
        <v>0</v>
      </c>
      <c r="BL204" s="20" t="s">
        <v>181</v>
      </c>
      <c r="BM204" s="20" t="s">
        <v>408</v>
      </c>
    </row>
    <row r="205" s="1" customFormat="1" ht="25.5" customHeight="1">
      <c r="B205" s="44"/>
      <c r="C205" s="217" t="s">
        <v>409</v>
      </c>
      <c r="D205" s="217" t="s">
        <v>177</v>
      </c>
      <c r="E205" s="218" t="s">
        <v>410</v>
      </c>
      <c r="F205" s="219" t="s">
        <v>411</v>
      </c>
      <c r="G205" s="219"/>
      <c r="H205" s="219"/>
      <c r="I205" s="219"/>
      <c r="J205" s="220" t="s">
        <v>191</v>
      </c>
      <c r="K205" s="221">
        <v>4.3339999999999996</v>
      </c>
      <c r="L205" s="222">
        <v>0</v>
      </c>
      <c r="M205" s="223"/>
      <c r="N205" s="224">
        <f>ROUND(L205*K205,2)</f>
        <v>0</v>
      </c>
      <c r="O205" s="224"/>
      <c r="P205" s="224"/>
      <c r="Q205" s="224"/>
      <c r="R205" s="46"/>
      <c r="T205" s="225" t="s">
        <v>22</v>
      </c>
      <c r="U205" s="54" t="s">
        <v>45</v>
      </c>
      <c r="V205" s="45"/>
      <c r="W205" s="226">
        <f>V205*K205</f>
        <v>0</v>
      </c>
      <c r="X205" s="226">
        <v>0</v>
      </c>
      <c r="Y205" s="226">
        <f>X205*K205</f>
        <v>0</v>
      </c>
      <c r="Z205" s="226">
        <v>0.063</v>
      </c>
      <c r="AA205" s="227">
        <f>Z205*K205</f>
        <v>0.27304199999999995</v>
      </c>
      <c r="AR205" s="20" t="s">
        <v>181</v>
      </c>
      <c r="AT205" s="20" t="s">
        <v>177</v>
      </c>
      <c r="AU205" s="20" t="s">
        <v>119</v>
      </c>
      <c r="AY205" s="20" t="s">
        <v>176</v>
      </c>
      <c r="BE205" s="140">
        <f>IF(U205="základní",N205,0)</f>
        <v>0</v>
      </c>
      <c r="BF205" s="140">
        <f>IF(U205="snížená",N205,0)</f>
        <v>0</v>
      </c>
      <c r="BG205" s="140">
        <f>IF(U205="zákl. přenesená",N205,0)</f>
        <v>0</v>
      </c>
      <c r="BH205" s="140">
        <f>IF(U205="sníž. přenesená",N205,0)</f>
        <v>0</v>
      </c>
      <c r="BI205" s="140">
        <f>IF(U205="nulová",N205,0)</f>
        <v>0</v>
      </c>
      <c r="BJ205" s="20" t="s">
        <v>88</v>
      </c>
      <c r="BK205" s="140">
        <f>ROUND(L205*K205,2)</f>
        <v>0</v>
      </c>
      <c r="BL205" s="20" t="s">
        <v>181</v>
      </c>
      <c r="BM205" s="20" t="s">
        <v>412</v>
      </c>
    </row>
    <row r="206" s="1" customFormat="1" ht="25.5" customHeight="1">
      <c r="B206" s="44"/>
      <c r="C206" s="217" t="s">
        <v>413</v>
      </c>
      <c r="D206" s="217" t="s">
        <v>177</v>
      </c>
      <c r="E206" s="218" t="s">
        <v>414</v>
      </c>
      <c r="F206" s="219" t="s">
        <v>415</v>
      </c>
      <c r="G206" s="219"/>
      <c r="H206" s="219"/>
      <c r="I206" s="219"/>
      <c r="J206" s="220" t="s">
        <v>191</v>
      </c>
      <c r="K206" s="221">
        <v>11.526</v>
      </c>
      <c r="L206" s="222">
        <v>0</v>
      </c>
      <c r="M206" s="223"/>
      <c r="N206" s="224">
        <f>ROUND(L206*K206,2)</f>
        <v>0</v>
      </c>
      <c r="O206" s="224"/>
      <c r="P206" s="224"/>
      <c r="Q206" s="224"/>
      <c r="R206" s="46"/>
      <c r="T206" s="225" t="s">
        <v>22</v>
      </c>
      <c r="U206" s="54" t="s">
        <v>45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0.055</v>
      </c>
      <c r="AA206" s="227">
        <f>Z206*K206</f>
        <v>0.63392999999999999</v>
      </c>
      <c r="AR206" s="20" t="s">
        <v>181</v>
      </c>
      <c r="AT206" s="20" t="s">
        <v>177</v>
      </c>
      <c r="AU206" s="20" t="s">
        <v>119</v>
      </c>
      <c r="AY206" s="20" t="s">
        <v>176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88</v>
      </c>
      <c r="BK206" s="140">
        <f>ROUND(L206*K206,2)</f>
        <v>0</v>
      </c>
      <c r="BL206" s="20" t="s">
        <v>181</v>
      </c>
      <c r="BM206" s="20" t="s">
        <v>416</v>
      </c>
    </row>
    <row r="207" s="1" customFormat="1" ht="25.5" customHeight="1">
      <c r="B207" s="44"/>
      <c r="C207" s="217" t="s">
        <v>417</v>
      </c>
      <c r="D207" s="217" t="s">
        <v>177</v>
      </c>
      <c r="E207" s="218" t="s">
        <v>418</v>
      </c>
      <c r="F207" s="219" t="s">
        <v>419</v>
      </c>
      <c r="G207" s="219"/>
      <c r="H207" s="219"/>
      <c r="I207" s="219"/>
      <c r="J207" s="220" t="s">
        <v>191</v>
      </c>
      <c r="K207" s="221">
        <v>8</v>
      </c>
      <c r="L207" s="222">
        <v>0</v>
      </c>
      <c r="M207" s="223"/>
      <c r="N207" s="224">
        <f>ROUND(L207*K207,2)</f>
        <v>0</v>
      </c>
      <c r="O207" s="224"/>
      <c r="P207" s="224"/>
      <c r="Q207" s="224"/>
      <c r="R207" s="46"/>
      <c r="T207" s="225" t="s">
        <v>22</v>
      </c>
      <c r="U207" s="54" t="s">
        <v>45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0.17999999999999999</v>
      </c>
      <c r="AA207" s="227">
        <f>Z207*K207</f>
        <v>1.44</v>
      </c>
      <c r="AR207" s="20" t="s">
        <v>181</v>
      </c>
      <c r="AT207" s="20" t="s">
        <v>177</v>
      </c>
      <c r="AU207" s="20" t="s">
        <v>119</v>
      </c>
      <c r="AY207" s="20" t="s">
        <v>176</v>
      </c>
      <c r="BE207" s="140">
        <f>IF(U207="základní",N207,0)</f>
        <v>0</v>
      </c>
      <c r="BF207" s="140">
        <f>IF(U207="snížená",N207,0)</f>
        <v>0</v>
      </c>
      <c r="BG207" s="140">
        <f>IF(U207="zákl. přenesená",N207,0)</f>
        <v>0</v>
      </c>
      <c r="BH207" s="140">
        <f>IF(U207="sníž. přenesená",N207,0)</f>
        <v>0</v>
      </c>
      <c r="BI207" s="140">
        <f>IF(U207="nulová",N207,0)</f>
        <v>0</v>
      </c>
      <c r="BJ207" s="20" t="s">
        <v>88</v>
      </c>
      <c r="BK207" s="140">
        <f>ROUND(L207*K207,2)</f>
        <v>0</v>
      </c>
      <c r="BL207" s="20" t="s">
        <v>181</v>
      </c>
      <c r="BM207" s="20" t="s">
        <v>420</v>
      </c>
    </row>
    <row r="208" s="1" customFormat="1" ht="25.5" customHeight="1">
      <c r="B208" s="44"/>
      <c r="C208" s="217" t="s">
        <v>421</v>
      </c>
      <c r="D208" s="217" t="s">
        <v>177</v>
      </c>
      <c r="E208" s="218" t="s">
        <v>422</v>
      </c>
      <c r="F208" s="219" t="s">
        <v>423</v>
      </c>
      <c r="G208" s="219"/>
      <c r="H208" s="219"/>
      <c r="I208" s="219"/>
      <c r="J208" s="220" t="s">
        <v>306</v>
      </c>
      <c r="K208" s="221">
        <v>4</v>
      </c>
      <c r="L208" s="222">
        <v>0</v>
      </c>
      <c r="M208" s="223"/>
      <c r="N208" s="224">
        <f>ROUND(L208*K208,2)</f>
        <v>0</v>
      </c>
      <c r="O208" s="224"/>
      <c r="P208" s="224"/>
      <c r="Q208" s="224"/>
      <c r="R208" s="46"/>
      <c r="T208" s="225" t="s">
        <v>22</v>
      </c>
      <c r="U208" s="54" t="s">
        <v>45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0.069000000000000006</v>
      </c>
      <c r="AA208" s="227">
        <f>Z208*K208</f>
        <v>0.27600000000000002</v>
      </c>
      <c r="AR208" s="20" t="s">
        <v>181</v>
      </c>
      <c r="AT208" s="20" t="s">
        <v>177</v>
      </c>
      <c r="AU208" s="20" t="s">
        <v>119</v>
      </c>
      <c r="AY208" s="20" t="s">
        <v>176</v>
      </c>
      <c r="BE208" s="140">
        <f>IF(U208="základní",N208,0)</f>
        <v>0</v>
      </c>
      <c r="BF208" s="140">
        <f>IF(U208="snížená",N208,0)</f>
        <v>0</v>
      </c>
      <c r="BG208" s="140">
        <f>IF(U208="zákl. přenesená",N208,0)</f>
        <v>0</v>
      </c>
      <c r="BH208" s="140">
        <f>IF(U208="sníž. přenesená",N208,0)</f>
        <v>0</v>
      </c>
      <c r="BI208" s="140">
        <f>IF(U208="nulová",N208,0)</f>
        <v>0</v>
      </c>
      <c r="BJ208" s="20" t="s">
        <v>88</v>
      </c>
      <c r="BK208" s="140">
        <f>ROUND(L208*K208,2)</f>
        <v>0</v>
      </c>
      <c r="BL208" s="20" t="s">
        <v>181</v>
      </c>
      <c r="BM208" s="20" t="s">
        <v>424</v>
      </c>
    </row>
    <row r="209" s="1" customFormat="1" ht="25.5" customHeight="1">
      <c r="B209" s="44"/>
      <c r="C209" s="217" t="s">
        <v>425</v>
      </c>
      <c r="D209" s="217" t="s">
        <v>177</v>
      </c>
      <c r="E209" s="218" t="s">
        <v>426</v>
      </c>
      <c r="F209" s="219" t="s">
        <v>427</v>
      </c>
      <c r="G209" s="219"/>
      <c r="H209" s="219"/>
      <c r="I209" s="219"/>
      <c r="J209" s="220" t="s">
        <v>191</v>
      </c>
      <c r="K209" s="221">
        <v>0.77300000000000002</v>
      </c>
      <c r="L209" s="222">
        <v>0</v>
      </c>
      <c r="M209" s="223"/>
      <c r="N209" s="224">
        <f>ROUND(L209*K209,2)</f>
        <v>0</v>
      </c>
      <c r="O209" s="224"/>
      <c r="P209" s="224"/>
      <c r="Q209" s="224"/>
      <c r="R209" s="46"/>
      <c r="T209" s="225" t="s">
        <v>22</v>
      </c>
      <c r="U209" s="54" t="s">
        <v>45</v>
      </c>
      <c r="V209" s="45"/>
      <c r="W209" s="226">
        <f>V209*K209</f>
        <v>0</v>
      </c>
      <c r="X209" s="226">
        <v>0</v>
      </c>
      <c r="Y209" s="226">
        <f>X209*K209</f>
        <v>0</v>
      </c>
      <c r="Z209" s="226">
        <v>0.27000000000000002</v>
      </c>
      <c r="AA209" s="227">
        <f>Z209*K209</f>
        <v>0.20871000000000001</v>
      </c>
      <c r="AR209" s="20" t="s">
        <v>181</v>
      </c>
      <c r="AT209" s="20" t="s">
        <v>177</v>
      </c>
      <c r="AU209" s="20" t="s">
        <v>119</v>
      </c>
      <c r="AY209" s="20" t="s">
        <v>176</v>
      </c>
      <c r="BE209" s="140">
        <f>IF(U209="základní",N209,0)</f>
        <v>0</v>
      </c>
      <c r="BF209" s="140">
        <f>IF(U209="snížená",N209,0)</f>
        <v>0</v>
      </c>
      <c r="BG209" s="140">
        <f>IF(U209="zákl. přenesená",N209,0)</f>
        <v>0</v>
      </c>
      <c r="BH209" s="140">
        <f>IF(U209="sníž. přenesená",N209,0)</f>
        <v>0</v>
      </c>
      <c r="BI209" s="140">
        <f>IF(U209="nulová",N209,0)</f>
        <v>0</v>
      </c>
      <c r="BJ209" s="20" t="s">
        <v>88</v>
      </c>
      <c r="BK209" s="140">
        <f>ROUND(L209*K209,2)</f>
        <v>0</v>
      </c>
      <c r="BL209" s="20" t="s">
        <v>181</v>
      </c>
      <c r="BM209" s="20" t="s">
        <v>428</v>
      </c>
    </row>
    <row r="210" s="1" customFormat="1" ht="25.5" customHeight="1">
      <c r="B210" s="44"/>
      <c r="C210" s="217" t="s">
        <v>429</v>
      </c>
      <c r="D210" s="217" t="s">
        <v>177</v>
      </c>
      <c r="E210" s="218" t="s">
        <v>430</v>
      </c>
      <c r="F210" s="219" t="s">
        <v>431</v>
      </c>
      <c r="G210" s="219"/>
      <c r="H210" s="219"/>
      <c r="I210" s="219"/>
      <c r="J210" s="220" t="s">
        <v>191</v>
      </c>
      <c r="K210" s="221">
        <v>6.5999999999999996</v>
      </c>
      <c r="L210" s="222">
        <v>0</v>
      </c>
      <c r="M210" s="223"/>
      <c r="N210" s="224">
        <f>ROUND(L210*K210,2)</f>
        <v>0</v>
      </c>
      <c r="O210" s="224"/>
      <c r="P210" s="224"/>
      <c r="Q210" s="224"/>
      <c r="R210" s="46"/>
      <c r="T210" s="225" t="s">
        <v>22</v>
      </c>
      <c r="U210" s="54" t="s">
        <v>45</v>
      </c>
      <c r="V210" s="45"/>
      <c r="W210" s="226">
        <f>V210*K210</f>
        <v>0</v>
      </c>
      <c r="X210" s="226">
        <v>0</v>
      </c>
      <c r="Y210" s="226">
        <f>X210*K210</f>
        <v>0</v>
      </c>
      <c r="Z210" s="226">
        <v>0.27000000000000002</v>
      </c>
      <c r="AA210" s="227">
        <f>Z210*K210</f>
        <v>1.782</v>
      </c>
      <c r="AR210" s="20" t="s">
        <v>181</v>
      </c>
      <c r="AT210" s="20" t="s">
        <v>177</v>
      </c>
      <c r="AU210" s="20" t="s">
        <v>119</v>
      </c>
      <c r="AY210" s="20" t="s">
        <v>176</v>
      </c>
      <c r="BE210" s="140">
        <f>IF(U210="základní",N210,0)</f>
        <v>0</v>
      </c>
      <c r="BF210" s="140">
        <f>IF(U210="snížená",N210,0)</f>
        <v>0</v>
      </c>
      <c r="BG210" s="140">
        <f>IF(U210="zákl. přenesená",N210,0)</f>
        <v>0</v>
      </c>
      <c r="BH210" s="140">
        <f>IF(U210="sníž. přenesená",N210,0)</f>
        <v>0</v>
      </c>
      <c r="BI210" s="140">
        <f>IF(U210="nulová",N210,0)</f>
        <v>0</v>
      </c>
      <c r="BJ210" s="20" t="s">
        <v>88</v>
      </c>
      <c r="BK210" s="140">
        <f>ROUND(L210*K210,2)</f>
        <v>0</v>
      </c>
      <c r="BL210" s="20" t="s">
        <v>181</v>
      </c>
      <c r="BM210" s="20" t="s">
        <v>432</v>
      </c>
    </row>
    <row r="211" s="1" customFormat="1" ht="38.25" customHeight="1">
      <c r="B211" s="44"/>
      <c r="C211" s="217" t="s">
        <v>433</v>
      </c>
      <c r="D211" s="217" t="s">
        <v>177</v>
      </c>
      <c r="E211" s="218" t="s">
        <v>434</v>
      </c>
      <c r="F211" s="219" t="s">
        <v>435</v>
      </c>
      <c r="G211" s="219"/>
      <c r="H211" s="219"/>
      <c r="I211" s="219"/>
      <c r="J211" s="220" t="s">
        <v>306</v>
      </c>
      <c r="K211" s="221">
        <v>1</v>
      </c>
      <c r="L211" s="222">
        <v>0</v>
      </c>
      <c r="M211" s="223"/>
      <c r="N211" s="224">
        <f>ROUND(L211*K211,2)</f>
        <v>0</v>
      </c>
      <c r="O211" s="224"/>
      <c r="P211" s="224"/>
      <c r="Q211" s="224"/>
      <c r="R211" s="46"/>
      <c r="T211" s="225" t="s">
        <v>22</v>
      </c>
      <c r="U211" s="54" t="s">
        <v>45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0.034000000000000002</v>
      </c>
      <c r="AA211" s="227">
        <f>Z211*K211</f>
        <v>0.034000000000000002</v>
      </c>
      <c r="AR211" s="20" t="s">
        <v>181</v>
      </c>
      <c r="AT211" s="20" t="s">
        <v>177</v>
      </c>
      <c r="AU211" s="20" t="s">
        <v>119</v>
      </c>
      <c r="AY211" s="20" t="s">
        <v>176</v>
      </c>
      <c r="BE211" s="140">
        <f>IF(U211="základní",N211,0)</f>
        <v>0</v>
      </c>
      <c r="BF211" s="140">
        <f>IF(U211="snížená",N211,0)</f>
        <v>0</v>
      </c>
      <c r="BG211" s="140">
        <f>IF(U211="zákl. přenesená",N211,0)</f>
        <v>0</v>
      </c>
      <c r="BH211" s="140">
        <f>IF(U211="sníž. přenesená",N211,0)</f>
        <v>0</v>
      </c>
      <c r="BI211" s="140">
        <f>IF(U211="nulová",N211,0)</f>
        <v>0</v>
      </c>
      <c r="BJ211" s="20" t="s">
        <v>88</v>
      </c>
      <c r="BK211" s="140">
        <f>ROUND(L211*K211,2)</f>
        <v>0</v>
      </c>
      <c r="BL211" s="20" t="s">
        <v>181</v>
      </c>
      <c r="BM211" s="20" t="s">
        <v>436</v>
      </c>
    </row>
    <row r="212" s="1" customFormat="1" ht="38.25" customHeight="1">
      <c r="B212" s="44"/>
      <c r="C212" s="217" t="s">
        <v>437</v>
      </c>
      <c r="D212" s="217" t="s">
        <v>177</v>
      </c>
      <c r="E212" s="218" t="s">
        <v>438</v>
      </c>
      <c r="F212" s="219" t="s">
        <v>439</v>
      </c>
      <c r="G212" s="219"/>
      <c r="H212" s="219"/>
      <c r="I212" s="219"/>
      <c r="J212" s="220" t="s">
        <v>306</v>
      </c>
      <c r="K212" s="221">
        <v>13</v>
      </c>
      <c r="L212" s="222">
        <v>0</v>
      </c>
      <c r="M212" s="223"/>
      <c r="N212" s="224">
        <f>ROUND(L212*K212,2)</f>
        <v>0</v>
      </c>
      <c r="O212" s="224"/>
      <c r="P212" s="224"/>
      <c r="Q212" s="224"/>
      <c r="R212" s="46"/>
      <c r="T212" s="225" t="s">
        <v>22</v>
      </c>
      <c r="U212" s="54" t="s">
        <v>45</v>
      </c>
      <c r="V212" s="45"/>
      <c r="W212" s="226">
        <f>V212*K212</f>
        <v>0</v>
      </c>
      <c r="X212" s="226">
        <v>0</v>
      </c>
      <c r="Y212" s="226">
        <f>X212*K212</f>
        <v>0</v>
      </c>
      <c r="Z212" s="226">
        <v>0.058999999999999997</v>
      </c>
      <c r="AA212" s="227">
        <f>Z212*K212</f>
        <v>0.7669999999999999</v>
      </c>
      <c r="AR212" s="20" t="s">
        <v>181</v>
      </c>
      <c r="AT212" s="20" t="s">
        <v>177</v>
      </c>
      <c r="AU212" s="20" t="s">
        <v>119</v>
      </c>
      <c r="AY212" s="20" t="s">
        <v>176</v>
      </c>
      <c r="BE212" s="140">
        <f>IF(U212="základní",N212,0)</f>
        <v>0</v>
      </c>
      <c r="BF212" s="140">
        <f>IF(U212="snížená",N212,0)</f>
        <v>0</v>
      </c>
      <c r="BG212" s="140">
        <f>IF(U212="zákl. přenesená",N212,0)</f>
        <v>0</v>
      </c>
      <c r="BH212" s="140">
        <f>IF(U212="sníž. přenesená",N212,0)</f>
        <v>0</v>
      </c>
      <c r="BI212" s="140">
        <f>IF(U212="nulová",N212,0)</f>
        <v>0</v>
      </c>
      <c r="BJ212" s="20" t="s">
        <v>88</v>
      </c>
      <c r="BK212" s="140">
        <f>ROUND(L212*K212,2)</f>
        <v>0</v>
      </c>
      <c r="BL212" s="20" t="s">
        <v>181</v>
      </c>
      <c r="BM212" s="20" t="s">
        <v>440</v>
      </c>
    </row>
    <row r="213" s="1" customFormat="1" ht="38.25" customHeight="1">
      <c r="B213" s="44"/>
      <c r="C213" s="217" t="s">
        <v>441</v>
      </c>
      <c r="D213" s="217" t="s">
        <v>177</v>
      </c>
      <c r="E213" s="218" t="s">
        <v>442</v>
      </c>
      <c r="F213" s="219" t="s">
        <v>443</v>
      </c>
      <c r="G213" s="219"/>
      <c r="H213" s="219"/>
      <c r="I213" s="219"/>
      <c r="J213" s="220" t="s">
        <v>191</v>
      </c>
      <c r="K213" s="221">
        <v>0.52500000000000002</v>
      </c>
      <c r="L213" s="222">
        <v>0</v>
      </c>
      <c r="M213" s="223"/>
      <c r="N213" s="224">
        <f>ROUND(L213*K213,2)</f>
        <v>0</v>
      </c>
      <c r="O213" s="224"/>
      <c r="P213" s="224"/>
      <c r="Q213" s="224"/>
      <c r="R213" s="46"/>
      <c r="T213" s="225" t="s">
        <v>22</v>
      </c>
      <c r="U213" s="54" t="s">
        <v>45</v>
      </c>
      <c r="V213" s="45"/>
      <c r="W213" s="226">
        <f>V213*K213</f>
        <v>0</v>
      </c>
      <c r="X213" s="226">
        <v>0</v>
      </c>
      <c r="Y213" s="226">
        <f>X213*K213</f>
        <v>0</v>
      </c>
      <c r="Z213" s="226">
        <v>0.36499999999999999</v>
      </c>
      <c r="AA213" s="227">
        <f>Z213*K213</f>
        <v>0.19162499999999999</v>
      </c>
      <c r="AR213" s="20" t="s">
        <v>181</v>
      </c>
      <c r="AT213" s="20" t="s">
        <v>177</v>
      </c>
      <c r="AU213" s="20" t="s">
        <v>119</v>
      </c>
      <c r="AY213" s="20" t="s">
        <v>176</v>
      </c>
      <c r="BE213" s="140">
        <f>IF(U213="základní",N213,0)</f>
        <v>0</v>
      </c>
      <c r="BF213" s="140">
        <f>IF(U213="snížená",N213,0)</f>
        <v>0</v>
      </c>
      <c r="BG213" s="140">
        <f>IF(U213="zákl. přenesená",N213,0)</f>
        <v>0</v>
      </c>
      <c r="BH213" s="140">
        <f>IF(U213="sníž. přenesená",N213,0)</f>
        <v>0</v>
      </c>
      <c r="BI213" s="140">
        <f>IF(U213="nulová",N213,0)</f>
        <v>0</v>
      </c>
      <c r="BJ213" s="20" t="s">
        <v>88</v>
      </c>
      <c r="BK213" s="140">
        <f>ROUND(L213*K213,2)</f>
        <v>0</v>
      </c>
      <c r="BL213" s="20" t="s">
        <v>181</v>
      </c>
      <c r="BM213" s="20" t="s">
        <v>444</v>
      </c>
    </row>
    <row r="214" s="1" customFormat="1" ht="38.25" customHeight="1">
      <c r="B214" s="44"/>
      <c r="C214" s="217" t="s">
        <v>445</v>
      </c>
      <c r="D214" s="217" t="s">
        <v>177</v>
      </c>
      <c r="E214" s="218" t="s">
        <v>446</v>
      </c>
      <c r="F214" s="219" t="s">
        <v>447</v>
      </c>
      <c r="G214" s="219"/>
      <c r="H214" s="219"/>
      <c r="I214" s="219"/>
      <c r="J214" s="220" t="s">
        <v>191</v>
      </c>
      <c r="K214" s="221">
        <v>345.01799999999997</v>
      </c>
      <c r="L214" s="222">
        <v>0</v>
      </c>
      <c r="M214" s="223"/>
      <c r="N214" s="224">
        <f>ROUND(L214*K214,2)</f>
        <v>0</v>
      </c>
      <c r="O214" s="224"/>
      <c r="P214" s="224"/>
      <c r="Q214" s="224"/>
      <c r="R214" s="46"/>
      <c r="T214" s="225" t="s">
        <v>22</v>
      </c>
      <c r="U214" s="54" t="s">
        <v>45</v>
      </c>
      <c r="V214" s="45"/>
      <c r="W214" s="226">
        <f>V214*K214</f>
        <v>0</v>
      </c>
      <c r="X214" s="226">
        <v>0</v>
      </c>
      <c r="Y214" s="226">
        <f>X214*K214</f>
        <v>0</v>
      </c>
      <c r="Z214" s="226">
        <v>0.0040000000000000001</v>
      </c>
      <c r="AA214" s="227">
        <f>Z214*K214</f>
        <v>1.380072</v>
      </c>
      <c r="AR214" s="20" t="s">
        <v>181</v>
      </c>
      <c r="AT214" s="20" t="s">
        <v>177</v>
      </c>
      <c r="AU214" s="20" t="s">
        <v>119</v>
      </c>
      <c r="AY214" s="20" t="s">
        <v>176</v>
      </c>
      <c r="BE214" s="140">
        <f>IF(U214="základní",N214,0)</f>
        <v>0</v>
      </c>
      <c r="BF214" s="140">
        <f>IF(U214="snížená",N214,0)</f>
        <v>0</v>
      </c>
      <c r="BG214" s="140">
        <f>IF(U214="zákl. přenesená",N214,0)</f>
        <v>0</v>
      </c>
      <c r="BH214" s="140">
        <f>IF(U214="sníž. přenesená",N214,0)</f>
        <v>0</v>
      </c>
      <c r="BI214" s="140">
        <f>IF(U214="nulová",N214,0)</f>
        <v>0</v>
      </c>
      <c r="BJ214" s="20" t="s">
        <v>88</v>
      </c>
      <c r="BK214" s="140">
        <f>ROUND(L214*K214,2)</f>
        <v>0</v>
      </c>
      <c r="BL214" s="20" t="s">
        <v>181</v>
      </c>
      <c r="BM214" s="20" t="s">
        <v>448</v>
      </c>
    </row>
    <row r="215" s="1" customFormat="1" ht="38.25" customHeight="1">
      <c r="B215" s="44"/>
      <c r="C215" s="217" t="s">
        <v>449</v>
      </c>
      <c r="D215" s="217" t="s">
        <v>177</v>
      </c>
      <c r="E215" s="218" t="s">
        <v>450</v>
      </c>
      <c r="F215" s="219" t="s">
        <v>451</v>
      </c>
      <c r="G215" s="219"/>
      <c r="H215" s="219"/>
      <c r="I215" s="219"/>
      <c r="J215" s="220" t="s">
        <v>191</v>
      </c>
      <c r="K215" s="221">
        <v>22</v>
      </c>
      <c r="L215" s="222">
        <v>0</v>
      </c>
      <c r="M215" s="223"/>
      <c r="N215" s="224">
        <f>ROUND(L215*K215,2)</f>
        <v>0</v>
      </c>
      <c r="O215" s="224"/>
      <c r="P215" s="224"/>
      <c r="Q215" s="224"/>
      <c r="R215" s="46"/>
      <c r="T215" s="225" t="s">
        <v>22</v>
      </c>
      <c r="U215" s="54" t="s">
        <v>45</v>
      </c>
      <c r="V215" s="45"/>
      <c r="W215" s="226">
        <f>V215*K215</f>
        <v>0</v>
      </c>
      <c r="X215" s="226">
        <v>0</v>
      </c>
      <c r="Y215" s="226">
        <f>X215*K215</f>
        <v>0</v>
      </c>
      <c r="Z215" s="226">
        <v>0.0040000000000000001</v>
      </c>
      <c r="AA215" s="227">
        <f>Z215*K215</f>
        <v>0.087999999999999995</v>
      </c>
      <c r="AR215" s="20" t="s">
        <v>181</v>
      </c>
      <c r="AT215" s="20" t="s">
        <v>177</v>
      </c>
      <c r="AU215" s="20" t="s">
        <v>119</v>
      </c>
      <c r="AY215" s="20" t="s">
        <v>176</v>
      </c>
      <c r="BE215" s="140">
        <f>IF(U215="základní",N215,0)</f>
        <v>0</v>
      </c>
      <c r="BF215" s="140">
        <f>IF(U215="snížená",N215,0)</f>
        <v>0</v>
      </c>
      <c r="BG215" s="140">
        <f>IF(U215="zákl. přenesená",N215,0)</f>
        <v>0</v>
      </c>
      <c r="BH215" s="140">
        <f>IF(U215="sníž. přenesená",N215,0)</f>
        <v>0</v>
      </c>
      <c r="BI215" s="140">
        <f>IF(U215="nulová",N215,0)</f>
        <v>0</v>
      </c>
      <c r="BJ215" s="20" t="s">
        <v>88</v>
      </c>
      <c r="BK215" s="140">
        <f>ROUND(L215*K215,2)</f>
        <v>0</v>
      </c>
      <c r="BL215" s="20" t="s">
        <v>181</v>
      </c>
      <c r="BM215" s="20" t="s">
        <v>452</v>
      </c>
    </row>
    <row r="216" s="1" customFormat="1" ht="38.25" customHeight="1">
      <c r="B216" s="44"/>
      <c r="C216" s="217" t="s">
        <v>453</v>
      </c>
      <c r="D216" s="217" t="s">
        <v>177</v>
      </c>
      <c r="E216" s="218" t="s">
        <v>454</v>
      </c>
      <c r="F216" s="219" t="s">
        <v>455</v>
      </c>
      <c r="G216" s="219"/>
      <c r="H216" s="219"/>
      <c r="I216" s="219"/>
      <c r="J216" s="220" t="s">
        <v>231</v>
      </c>
      <c r="K216" s="221">
        <v>4.5999999999999996</v>
      </c>
      <c r="L216" s="222">
        <v>0</v>
      </c>
      <c r="M216" s="223"/>
      <c r="N216" s="224">
        <f>ROUND(L216*K216,2)</f>
        <v>0</v>
      </c>
      <c r="O216" s="224"/>
      <c r="P216" s="224"/>
      <c r="Q216" s="224"/>
      <c r="R216" s="46"/>
      <c r="T216" s="225" t="s">
        <v>22</v>
      </c>
      <c r="U216" s="54" t="s">
        <v>45</v>
      </c>
      <c r="V216" s="45"/>
      <c r="W216" s="226">
        <f>V216*K216</f>
        <v>0</v>
      </c>
      <c r="X216" s="226">
        <v>0</v>
      </c>
      <c r="Y216" s="226">
        <f>X216*K216</f>
        <v>0</v>
      </c>
      <c r="Z216" s="226">
        <v>0.042000000000000003</v>
      </c>
      <c r="AA216" s="227">
        <f>Z216*K216</f>
        <v>0.19320000000000001</v>
      </c>
      <c r="AR216" s="20" t="s">
        <v>181</v>
      </c>
      <c r="AT216" s="20" t="s">
        <v>177</v>
      </c>
      <c r="AU216" s="20" t="s">
        <v>119</v>
      </c>
      <c r="AY216" s="20" t="s">
        <v>176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0" t="s">
        <v>88</v>
      </c>
      <c r="BK216" s="140">
        <f>ROUND(L216*K216,2)</f>
        <v>0</v>
      </c>
      <c r="BL216" s="20" t="s">
        <v>181</v>
      </c>
      <c r="BM216" s="20" t="s">
        <v>456</v>
      </c>
    </row>
    <row r="217" s="1" customFormat="1" ht="38.25" customHeight="1">
      <c r="B217" s="44"/>
      <c r="C217" s="217" t="s">
        <v>457</v>
      </c>
      <c r="D217" s="217" t="s">
        <v>177</v>
      </c>
      <c r="E217" s="218" t="s">
        <v>458</v>
      </c>
      <c r="F217" s="219" t="s">
        <v>459</v>
      </c>
      <c r="G217" s="219"/>
      <c r="H217" s="219"/>
      <c r="I217" s="219"/>
      <c r="J217" s="220" t="s">
        <v>203</v>
      </c>
      <c r="K217" s="221">
        <v>6.8970000000000002</v>
      </c>
      <c r="L217" s="222">
        <v>0</v>
      </c>
      <c r="M217" s="223"/>
      <c r="N217" s="224">
        <f>ROUND(L217*K217,2)</f>
        <v>0</v>
      </c>
      <c r="O217" s="224"/>
      <c r="P217" s="224"/>
      <c r="Q217" s="224"/>
      <c r="R217" s="46"/>
      <c r="T217" s="225" t="s">
        <v>22</v>
      </c>
      <c r="U217" s="54" t="s">
        <v>45</v>
      </c>
      <c r="V217" s="45"/>
      <c r="W217" s="226">
        <f>V217*K217</f>
        <v>0</v>
      </c>
      <c r="X217" s="226">
        <v>0</v>
      </c>
      <c r="Y217" s="226">
        <f>X217*K217</f>
        <v>0</v>
      </c>
      <c r="Z217" s="226">
        <v>2.2000000000000002</v>
      </c>
      <c r="AA217" s="227">
        <f>Z217*K217</f>
        <v>15.173400000000001</v>
      </c>
      <c r="AR217" s="20" t="s">
        <v>181</v>
      </c>
      <c r="AT217" s="20" t="s">
        <v>177</v>
      </c>
      <c r="AU217" s="20" t="s">
        <v>119</v>
      </c>
      <c r="AY217" s="20" t="s">
        <v>176</v>
      </c>
      <c r="BE217" s="140">
        <f>IF(U217="základní",N217,0)</f>
        <v>0</v>
      </c>
      <c r="BF217" s="140">
        <f>IF(U217="snížená",N217,0)</f>
        <v>0</v>
      </c>
      <c r="BG217" s="140">
        <f>IF(U217="zákl. přenesená",N217,0)</f>
        <v>0</v>
      </c>
      <c r="BH217" s="140">
        <f>IF(U217="sníž. přenesená",N217,0)</f>
        <v>0</v>
      </c>
      <c r="BI217" s="140">
        <f>IF(U217="nulová",N217,0)</f>
        <v>0</v>
      </c>
      <c r="BJ217" s="20" t="s">
        <v>88</v>
      </c>
      <c r="BK217" s="140">
        <f>ROUND(L217*K217,2)</f>
        <v>0</v>
      </c>
      <c r="BL217" s="20" t="s">
        <v>181</v>
      </c>
      <c r="BM217" s="20" t="s">
        <v>460</v>
      </c>
    </row>
    <row r="218" s="1" customFormat="1" ht="25.5" customHeight="1">
      <c r="B218" s="44"/>
      <c r="C218" s="217" t="s">
        <v>461</v>
      </c>
      <c r="D218" s="217" t="s">
        <v>177</v>
      </c>
      <c r="E218" s="218" t="s">
        <v>462</v>
      </c>
      <c r="F218" s="219" t="s">
        <v>463</v>
      </c>
      <c r="G218" s="219"/>
      <c r="H218" s="219"/>
      <c r="I218" s="219"/>
      <c r="J218" s="220" t="s">
        <v>231</v>
      </c>
      <c r="K218" s="221">
        <v>2</v>
      </c>
      <c r="L218" s="222">
        <v>0</v>
      </c>
      <c r="M218" s="223"/>
      <c r="N218" s="224">
        <f>ROUND(L218*K218,2)</f>
        <v>0</v>
      </c>
      <c r="O218" s="224"/>
      <c r="P218" s="224"/>
      <c r="Q218" s="224"/>
      <c r="R218" s="46"/>
      <c r="T218" s="225" t="s">
        <v>22</v>
      </c>
      <c r="U218" s="54" t="s">
        <v>45</v>
      </c>
      <c r="V218" s="45"/>
      <c r="W218" s="226">
        <f>V218*K218</f>
        <v>0</v>
      </c>
      <c r="X218" s="226">
        <v>0</v>
      </c>
      <c r="Y218" s="226">
        <f>X218*K218</f>
        <v>0</v>
      </c>
      <c r="Z218" s="226">
        <v>0.021999999999999999</v>
      </c>
      <c r="AA218" s="227">
        <f>Z218*K218</f>
        <v>0.043999999999999997</v>
      </c>
      <c r="AR218" s="20" t="s">
        <v>181</v>
      </c>
      <c r="AT218" s="20" t="s">
        <v>177</v>
      </c>
      <c r="AU218" s="20" t="s">
        <v>119</v>
      </c>
      <c r="AY218" s="20" t="s">
        <v>176</v>
      </c>
      <c r="BE218" s="140">
        <f>IF(U218="základní",N218,0)</f>
        <v>0</v>
      </c>
      <c r="BF218" s="140">
        <f>IF(U218="snížená",N218,0)</f>
        <v>0</v>
      </c>
      <c r="BG218" s="140">
        <f>IF(U218="zákl. přenesená",N218,0)</f>
        <v>0</v>
      </c>
      <c r="BH218" s="140">
        <f>IF(U218="sníž. přenesená",N218,0)</f>
        <v>0</v>
      </c>
      <c r="BI218" s="140">
        <f>IF(U218="nulová",N218,0)</f>
        <v>0</v>
      </c>
      <c r="BJ218" s="20" t="s">
        <v>88</v>
      </c>
      <c r="BK218" s="140">
        <f>ROUND(L218*K218,2)</f>
        <v>0</v>
      </c>
      <c r="BL218" s="20" t="s">
        <v>181</v>
      </c>
      <c r="BM218" s="20" t="s">
        <v>464</v>
      </c>
    </row>
    <row r="219" s="1" customFormat="1" ht="25.5" customHeight="1">
      <c r="B219" s="44"/>
      <c r="C219" s="217" t="s">
        <v>465</v>
      </c>
      <c r="D219" s="217" t="s">
        <v>177</v>
      </c>
      <c r="E219" s="218" t="s">
        <v>466</v>
      </c>
      <c r="F219" s="219" t="s">
        <v>467</v>
      </c>
      <c r="G219" s="219"/>
      <c r="H219" s="219"/>
      <c r="I219" s="219"/>
      <c r="J219" s="220" t="s">
        <v>231</v>
      </c>
      <c r="K219" s="221">
        <v>3.4500000000000002</v>
      </c>
      <c r="L219" s="222">
        <v>0</v>
      </c>
      <c r="M219" s="223"/>
      <c r="N219" s="224">
        <f>ROUND(L219*K219,2)</f>
        <v>0</v>
      </c>
      <c r="O219" s="224"/>
      <c r="P219" s="224"/>
      <c r="Q219" s="224"/>
      <c r="R219" s="46"/>
      <c r="T219" s="225" t="s">
        <v>22</v>
      </c>
      <c r="U219" s="54" t="s">
        <v>45</v>
      </c>
      <c r="V219" s="45"/>
      <c r="W219" s="226">
        <f>V219*K219</f>
        <v>0</v>
      </c>
      <c r="X219" s="226">
        <v>0</v>
      </c>
      <c r="Y219" s="226">
        <f>X219*K219</f>
        <v>0</v>
      </c>
      <c r="Z219" s="226">
        <v>0.045999999999999999</v>
      </c>
      <c r="AA219" s="227">
        <f>Z219*K219</f>
        <v>0.15870000000000001</v>
      </c>
      <c r="AR219" s="20" t="s">
        <v>181</v>
      </c>
      <c r="AT219" s="20" t="s">
        <v>177</v>
      </c>
      <c r="AU219" s="20" t="s">
        <v>119</v>
      </c>
      <c r="AY219" s="20" t="s">
        <v>176</v>
      </c>
      <c r="BE219" s="140">
        <f>IF(U219="základní",N219,0)</f>
        <v>0</v>
      </c>
      <c r="BF219" s="140">
        <f>IF(U219="snížená",N219,0)</f>
        <v>0</v>
      </c>
      <c r="BG219" s="140">
        <f>IF(U219="zákl. přenesená",N219,0)</f>
        <v>0</v>
      </c>
      <c r="BH219" s="140">
        <f>IF(U219="sníž. přenesená",N219,0)</f>
        <v>0</v>
      </c>
      <c r="BI219" s="140">
        <f>IF(U219="nulová",N219,0)</f>
        <v>0</v>
      </c>
      <c r="BJ219" s="20" t="s">
        <v>88</v>
      </c>
      <c r="BK219" s="140">
        <f>ROUND(L219*K219,2)</f>
        <v>0</v>
      </c>
      <c r="BL219" s="20" t="s">
        <v>181</v>
      </c>
      <c r="BM219" s="20" t="s">
        <v>468</v>
      </c>
    </row>
    <row r="220" s="1" customFormat="1" ht="25.5" customHeight="1">
      <c r="B220" s="44"/>
      <c r="C220" s="217" t="s">
        <v>469</v>
      </c>
      <c r="D220" s="217" t="s">
        <v>177</v>
      </c>
      <c r="E220" s="218" t="s">
        <v>470</v>
      </c>
      <c r="F220" s="219" t="s">
        <v>471</v>
      </c>
      <c r="G220" s="219"/>
      <c r="H220" s="219"/>
      <c r="I220" s="219"/>
      <c r="J220" s="220" t="s">
        <v>231</v>
      </c>
      <c r="K220" s="221">
        <v>34</v>
      </c>
      <c r="L220" s="222">
        <v>0</v>
      </c>
      <c r="M220" s="223"/>
      <c r="N220" s="224">
        <f>ROUND(L220*K220,2)</f>
        <v>0</v>
      </c>
      <c r="O220" s="224"/>
      <c r="P220" s="224"/>
      <c r="Q220" s="224"/>
      <c r="R220" s="46"/>
      <c r="T220" s="225" t="s">
        <v>22</v>
      </c>
      <c r="U220" s="54" t="s">
        <v>45</v>
      </c>
      <c r="V220" s="45"/>
      <c r="W220" s="226">
        <f>V220*K220</f>
        <v>0</v>
      </c>
      <c r="X220" s="226">
        <v>0</v>
      </c>
      <c r="Y220" s="226">
        <f>X220*K220</f>
        <v>0</v>
      </c>
      <c r="Z220" s="226">
        <v>0</v>
      </c>
      <c r="AA220" s="227">
        <f>Z220*K220</f>
        <v>0</v>
      </c>
      <c r="AR220" s="20" t="s">
        <v>181</v>
      </c>
      <c r="AT220" s="20" t="s">
        <v>177</v>
      </c>
      <c r="AU220" s="20" t="s">
        <v>119</v>
      </c>
      <c r="AY220" s="20" t="s">
        <v>176</v>
      </c>
      <c r="BE220" s="140">
        <f>IF(U220="základní",N220,0)</f>
        <v>0</v>
      </c>
      <c r="BF220" s="140">
        <f>IF(U220="snížená",N220,0)</f>
        <v>0</v>
      </c>
      <c r="BG220" s="140">
        <f>IF(U220="zákl. přenesená",N220,0)</f>
        <v>0</v>
      </c>
      <c r="BH220" s="140">
        <f>IF(U220="sníž. přenesená",N220,0)</f>
        <v>0</v>
      </c>
      <c r="BI220" s="140">
        <f>IF(U220="nulová",N220,0)</f>
        <v>0</v>
      </c>
      <c r="BJ220" s="20" t="s">
        <v>88</v>
      </c>
      <c r="BK220" s="140">
        <f>ROUND(L220*K220,2)</f>
        <v>0</v>
      </c>
      <c r="BL220" s="20" t="s">
        <v>181</v>
      </c>
      <c r="BM220" s="20" t="s">
        <v>472</v>
      </c>
    </row>
    <row r="221" s="1" customFormat="1" ht="25.5" customHeight="1">
      <c r="B221" s="44"/>
      <c r="C221" s="217" t="s">
        <v>473</v>
      </c>
      <c r="D221" s="217" t="s">
        <v>177</v>
      </c>
      <c r="E221" s="218" t="s">
        <v>474</v>
      </c>
      <c r="F221" s="219" t="s">
        <v>475</v>
      </c>
      <c r="G221" s="219"/>
      <c r="H221" s="219"/>
      <c r="I221" s="219"/>
      <c r="J221" s="220" t="s">
        <v>231</v>
      </c>
      <c r="K221" s="221">
        <v>21.600000000000001</v>
      </c>
      <c r="L221" s="222">
        <v>0</v>
      </c>
      <c r="M221" s="223"/>
      <c r="N221" s="224">
        <f>ROUND(L221*K221,2)</f>
        <v>0</v>
      </c>
      <c r="O221" s="224"/>
      <c r="P221" s="224"/>
      <c r="Q221" s="224"/>
      <c r="R221" s="46"/>
      <c r="T221" s="225" t="s">
        <v>22</v>
      </c>
      <c r="U221" s="54" t="s">
        <v>45</v>
      </c>
      <c r="V221" s="45"/>
      <c r="W221" s="226">
        <f>V221*K221</f>
        <v>0</v>
      </c>
      <c r="X221" s="226">
        <v>0</v>
      </c>
      <c r="Y221" s="226">
        <f>X221*K221</f>
        <v>0</v>
      </c>
      <c r="Z221" s="226">
        <v>0</v>
      </c>
      <c r="AA221" s="227">
        <f>Z221*K221</f>
        <v>0</v>
      </c>
      <c r="AR221" s="20" t="s">
        <v>181</v>
      </c>
      <c r="AT221" s="20" t="s">
        <v>177</v>
      </c>
      <c r="AU221" s="20" t="s">
        <v>119</v>
      </c>
      <c r="AY221" s="20" t="s">
        <v>176</v>
      </c>
      <c r="BE221" s="140">
        <f>IF(U221="základní",N221,0)</f>
        <v>0</v>
      </c>
      <c r="BF221" s="140">
        <f>IF(U221="snížená",N221,0)</f>
        <v>0</v>
      </c>
      <c r="BG221" s="140">
        <f>IF(U221="zákl. přenesená",N221,0)</f>
        <v>0</v>
      </c>
      <c r="BH221" s="140">
        <f>IF(U221="sníž. přenesená",N221,0)</f>
        <v>0</v>
      </c>
      <c r="BI221" s="140">
        <f>IF(U221="nulová",N221,0)</f>
        <v>0</v>
      </c>
      <c r="BJ221" s="20" t="s">
        <v>88</v>
      </c>
      <c r="BK221" s="140">
        <f>ROUND(L221*K221,2)</f>
        <v>0</v>
      </c>
      <c r="BL221" s="20" t="s">
        <v>181</v>
      </c>
      <c r="BM221" s="20" t="s">
        <v>476</v>
      </c>
    </row>
    <row r="222" s="1" customFormat="1" ht="25.5" customHeight="1">
      <c r="B222" s="44"/>
      <c r="C222" s="217" t="s">
        <v>477</v>
      </c>
      <c r="D222" s="217" t="s">
        <v>177</v>
      </c>
      <c r="E222" s="218" t="s">
        <v>478</v>
      </c>
      <c r="F222" s="219" t="s">
        <v>479</v>
      </c>
      <c r="G222" s="219"/>
      <c r="H222" s="219"/>
      <c r="I222" s="219"/>
      <c r="J222" s="220" t="s">
        <v>191</v>
      </c>
      <c r="K222" s="221">
        <v>245</v>
      </c>
      <c r="L222" s="222">
        <v>0</v>
      </c>
      <c r="M222" s="223"/>
      <c r="N222" s="224">
        <f>ROUND(L222*K222,2)</f>
        <v>0</v>
      </c>
      <c r="O222" s="224"/>
      <c r="P222" s="224"/>
      <c r="Q222" s="224"/>
      <c r="R222" s="46"/>
      <c r="T222" s="225" t="s">
        <v>22</v>
      </c>
      <c r="U222" s="54" t="s">
        <v>45</v>
      </c>
      <c r="V222" s="45"/>
      <c r="W222" s="226">
        <f>V222*K222</f>
        <v>0</v>
      </c>
      <c r="X222" s="226">
        <v>0</v>
      </c>
      <c r="Y222" s="226">
        <f>X222*K222</f>
        <v>0</v>
      </c>
      <c r="Z222" s="226">
        <v>0</v>
      </c>
      <c r="AA222" s="227">
        <f>Z222*K222</f>
        <v>0</v>
      </c>
      <c r="AR222" s="20" t="s">
        <v>181</v>
      </c>
      <c r="AT222" s="20" t="s">
        <v>177</v>
      </c>
      <c r="AU222" s="20" t="s">
        <v>119</v>
      </c>
      <c r="AY222" s="20" t="s">
        <v>176</v>
      </c>
      <c r="BE222" s="140">
        <f>IF(U222="základní",N222,0)</f>
        <v>0</v>
      </c>
      <c r="BF222" s="140">
        <f>IF(U222="snížená",N222,0)</f>
        <v>0</v>
      </c>
      <c r="BG222" s="140">
        <f>IF(U222="zákl. přenesená",N222,0)</f>
        <v>0</v>
      </c>
      <c r="BH222" s="140">
        <f>IF(U222="sníž. přenesená",N222,0)</f>
        <v>0</v>
      </c>
      <c r="BI222" s="140">
        <f>IF(U222="nulová",N222,0)</f>
        <v>0</v>
      </c>
      <c r="BJ222" s="20" t="s">
        <v>88</v>
      </c>
      <c r="BK222" s="140">
        <f>ROUND(L222*K222,2)</f>
        <v>0</v>
      </c>
      <c r="BL222" s="20" t="s">
        <v>181</v>
      </c>
      <c r="BM222" s="20" t="s">
        <v>480</v>
      </c>
    </row>
    <row r="223" s="1" customFormat="1" ht="25.5" customHeight="1">
      <c r="B223" s="44"/>
      <c r="C223" s="217" t="s">
        <v>481</v>
      </c>
      <c r="D223" s="217" t="s">
        <v>177</v>
      </c>
      <c r="E223" s="218" t="s">
        <v>482</v>
      </c>
      <c r="F223" s="219" t="s">
        <v>483</v>
      </c>
      <c r="G223" s="219"/>
      <c r="H223" s="219"/>
      <c r="I223" s="219"/>
      <c r="J223" s="220" t="s">
        <v>191</v>
      </c>
      <c r="K223" s="221">
        <v>490</v>
      </c>
      <c r="L223" s="222">
        <v>0</v>
      </c>
      <c r="M223" s="223"/>
      <c r="N223" s="224">
        <f>ROUND(L223*K223,2)</f>
        <v>0</v>
      </c>
      <c r="O223" s="224"/>
      <c r="P223" s="224"/>
      <c r="Q223" s="224"/>
      <c r="R223" s="46"/>
      <c r="T223" s="225" t="s">
        <v>22</v>
      </c>
      <c r="U223" s="54" t="s">
        <v>45</v>
      </c>
      <c r="V223" s="45"/>
      <c r="W223" s="226">
        <f>V223*K223</f>
        <v>0</v>
      </c>
      <c r="X223" s="226">
        <v>0</v>
      </c>
      <c r="Y223" s="226">
        <f>X223*K223</f>
        <v>0</v>
      </c>
      <c r="Z223" s="226">
        <v>0</v>
      </c>
      <c r="AA223" s="227">
        <f>Z223*K223</f>
        <v>0</v>
      </c>
      <c r="AR223" s="20" t="s">
        <v>181</v>
      </c>
      <c r="AT223" s="20" t="s">
        <v>177</v>
      </c>
      <c r="AU223" s="20" t="s">
        <v>119</v>
      </c>
      <c r="AY223" s="20" t="s">
        <v>176</v>
      </c>
      <c r="BE223" s="140">
        <f>IF(U223="základní",N223,0)</f>
        <v>0</v>
      </c>
      <c r="BF223" s="140">
        <f>IF(U223="snížená",N223,0)</f>
        <v>0</v>
      </c>
      <c r="BG223" s="140">
        <f>IF(U223="zákl. přenesená",N223,0)</f>
        <v>0</v>
      </c>
      <c r="BH223" s="140">
        <f>IF(U223="sníž. přenesená",N223,0)</f>
        <v>0</v>
      </c>
      <c r="BI223" s="140">
        <f>IF(U223="nulová",N223,0)</f>
        <v>0</v>
      </c>
      <c r="BJ223" s="20" t="s">
        <v>88</v>
      </c>
      <c r="BK223" s="140">
        <f>ROUND(L223*K223,2)</f>
        <v>0</v>
      </c>
      <c r="BL223" s="20" t="s">
        <v>181</v>
      </c>
      <c r="BM223" s="20" t="s">
        <v>484</v>
      </c>
    </row>
    <row r="224" s="1" customFormat="1" ht="38.25" customHeight="1">
      <c r="B224" s="44"/>
      <c r="C224" s="217" t="s">
        <v>485</v>
      </c>
      <c r="D224" s="217" t="s">
        <v>177</v>
      </c>
      <c r="E224" s="218" t="s">
        <v>486</v>
      </c>
      <c r="F224" s="219" t="s">
        <v>487</v>
      </c>
      <c r="G224" s="219"/>
      <c r="H224" s="219"/>
      <c r="I224" s="219"/>
      <c r="J224" s="220" t="s">
        <v>191</v>
      </c>
      <c r="K224" s="221">
        <v>18</v>
      </c>
      <c r="L224" s="222">
        <v>0</v>
      </c>
      <c r="M224" s="223"/>
      <c r="N224" s="224">
        <f>ROUND(L224*K224,2)</f>
        <v>0</v>
      </c>
      <c r="O224" s="224"/>
      <c r="P224" s="224"/>
      <c r="Q224" s="224"/>
      <c r="R224" s="46"/>
      <c r="T224" s="225" t="s">
        <v>22</v>
      </c>
      <c r="U224" s="54" t="s">
        <v>45</v>
      </c>
      <c r="V224" s="45"/>
      <c r="W224" s="226">
        <f>V224*K224</f>
        <v>0</v>
      </c>
      <c r="X224" s="226">
        <v>0</v>
      </c>
      <c r="Y224" s="226">
        <f>X224*K224</f>
        <v>0</v>
      </c>
      <c r="Z224" s="226">
        <v>0.035000000000000003</v>
      </c>
      <c r="AA224" s="227">
        <f>Z224*K224</f>
        <v>0.63000000000000012</v>
      </c>
      <c r="AR224" s="20" t="s">
        <v>181</v>
      </c>
      <c r="AT224" s="20" t="s">
        <v>177</v>
      </c>
      <c r="AU224" s="20" t="s">
        <v>119</v>
      </c>
      <c r="AY224" s="20" t="s">
        <v>176</v>
      </c>
      <c r="BE224" s="140">
        <f>IF(U224="základní",N224,0)</f>
        <v>0</v>
      </c>
      <c r="BF224" s="140">
        <f>IF(U224="snížená",N224,0)</f>
        <v>0</v>
      </c>
      <c r="BG224" s="140">
        <f>IF(U224="zákl. přenesená",N224,0)</f>
        <v>0</v>
      </c>
      <c r="BH224" s="140">
        <f>IF(U224="sníž. přenesená",N224,0)</f>
        <v>0</v>
      </c>
      <c r="BI224" s="140">
        <f>IF(U224="nulová",N224,0)</f>
        <v>0</v>
      </c>
      <c r="BJ224" s="20" t="s">
        <v>88</v>
      </c>
      <c r="BK224" s="140">
        <f>ROUND(L224*K224,2)</f>
        <v>0</v>
      </c>
      <c r="BL224" s="20" t="s">
        <v>181</v>
      </c>
      <c r="BM224" s="20" t="s">
        <v>488</v>
      </c>
    </row>
    <row r="225" s="1" customFormat="1" ht="25.5" customHeight="1">
      <c r="B225" s="44"/>
      <c r="C225" s="217" t="s">
        <v>489</v>
      </c>
      <c r="D225" s="217" t="s">
        <v>177</v>
      </c>
      <c r="E225" s="218" t="s">
        <v>490</v>
      </c>
      <c r="F225" s="219" t="s">
        <v>491</v>
      </c>
      <c r="G225" s="219"/>
      <c r="H225" s="219"/>
      <c r="I225" s="219"/>
      <c r="J225" s="220" t="s">
        <v>191</v>
      </c>
      <c r="K225" s="221">
        <v>245</v>
      </c>
      <c r="L225" s="222">
        <v>0</v>
      </c>
      <c r="M225" s="223"/>
      <c r="N225" s="224">
        <f>ROUND(L225*K225,2)</f>
        <v>0</v>
      </c>
      <c r="O225" s="224"/>
      <c r="P225" s="224"/>
      <c r="Q225" s="224"/>
      <c r="R225" s="46"/>
      <c r="T225" s="225" t="s">
        <v>22</v>
      </c>
      <c r="U225" s="54" t="s">
        <v>45</v>
      </c>
      <c r="V225" s="45"/>
      <c r="W225" s="226">
        <f>V225*K225</f>
        <v>0</v>
      </c>
      <c r="X225" s="226">
        <v>0</v>
      </c>
      <c r="Y225" s="226">
        <f>X225*K225</f>
        <v>0</v>
      </c>
      <c r="Z225" s="226">
        <v>0</v>
      </c>
      <c r="AA225" s="227">
        <f>Z225*K225</f>
        <v>0</v>
      </c>
      <c r="AR225" s="20" t="s">
        <v>181</v>
      </c>
      <c r="AT225" s="20" t="s">
        <v>177</v>
      </c>
      <c r="AU225" s="20" t="s">
        <v>119</v>
      </c>
      <c r="AY225" s="20" t="s">
        <v>176</v>
      </c>
      <c r="BE225" s="140">
        <f>IF(U225="základní",N225,0)</f>
        <v>0</v>
      </c>
      <c r="BF225" s="140">
        <f>IF(U225="snížená",N225,0)</f>
        <v>0</v>
      </c>
      <c r="BG225" s="140">
        <f>IF(U225="zákl. přenesená",N225,0)</f>
        <v>0</v>
      </c>
      <c r="BH225" s="140">
        <f>IF(U225="sníž. přenesená",N225,0)</f>
        <v>0</v>
      </c>
      <c r="BI225" s="140">
        <f>IF(U225="nulová",N225,0)</f>
        <v>0</v>
      </c>
      <c r="BJ225" s="20" t="s">
        <v>88</v>
      </c>
      <c r="BK225" s="140">
        <f>ROUND(L225*K225,2)</f>
        <v>0</v>
      </c>
      <c r="BL225" s="20" t="s">
        <v>181</v>
      </c>
      <c r="BM225" s="20" t="s">
        <v>492</v>
      </c>
    </row>
    <row r="226" s="1" customFormat="1" ht="25.5" customHeight="1">
      <c r="B226" s="44"/>
      <c r="C226" s="217" t="s">
        <v>493</v>
      </c>
      <c r="D226" s="217" t="s">
        <v>177</v>
      </c>
      <c r="E226" s="218" t="s">
        <v>494</v>
      </c>
      <c r="F226" s="219" t="s">
        <v>495</v>
      </c>
      <c r="G226" s="219"/>
      <c r="H226" s="219"/>
      <c r="I226" s="219"/>
      <c r="J226" s="220" t="s">
        <v>191</v>
      </c>
      <c r="K226" s="221">
        <v>70.804000000000002</v>
      </c>
      <c r="L226" s="222">
        <v>0</v>
      </c>
      <c r="M226" s="223"/>
      <c r="N226" s="224">
        <f>ROUND(L226*K226,2)</f>
        <v>0</v>
      </c>
      <c r="O226" s="224"/>
      <c r="P226" s="224"/>
      <c r="Q226" s="224"/>
      <c r="R226" s="46"/>
      <c r="T226" s="225" t="s">
        <v>22</v>
      </c>
      <c r="U226" s="54" t="s">
        <v>45</v>
      </c>
      <c r="V226" s="45"/>
      <c r="W226" s="226">
        <f>V226*K226</f>
        <v>0</v>
      </c>
      <c r="X226" s="226">
        <v>0</v>
      </c>
      <c r="Y226" s="226">
        <f>X226*K226</f>
        <v>0</v>
      </c>
      <c r="Z226" s="226">
        <v>0.068000000000000005</v>
      </c>
      <c r="AA226" s="227">
        <f>Z226*K226</f>
        <v>4.8146720000000007</v>
      </c>
      <c r="AR226" s="20" t="s">
        <v>181</v>
      </c>
      <c r="AT226" s="20" t="s">
        <v>177</v>
      </c>
      <c r="AU226" s="20" t="s">
        <v>119</v>
      </c>
      <c r="AY226" s="20" t="s">
        <v>176</v>
      </c>
      <c r="BE226" s="140">
        <f>IF(U226="základní",N226,0)</f>
        <v>0</v>
      </c>
      <c r="BF226" s="140">
        <f>IF(U226="snížená",N226,0)</f>
        <v>0</v>
      </c>
      <c r="BG226" s="140">
        <f>IF(U226="zákl. přenesená",N226,0)</f>
        <v>0</v>
      </c>
      <c r="BH226" s="140">
        <f>IF(U226="sníž. přenesená",N226,0)</f>
        <v>0</v>
      </c>
      <c r="BI226" s="140">
        <f>IF(U226="nulová",N226,0)</f>
        <v>0</v>
      </c>
      <c r="BJ226" s="20" t="s">
        <v>88</v>
      </c>
      <c r="BK226" s="140">
        <f>ROUND(L226*K226,2)</f>
        <v>0</v>
      </c>
      <c r="BL226" s="20" t="s">
        <v>181</v>
      </c>
      <c r="BM226" s="20" t="s">
        <v>496</v>
      </c>
    </row>
    <row r="227" s="1" customFormat="1" ht="38.25" customHeight="1">
      <c r="B227" s="44"/>
      <c r="C227" s="217" t="s">
        <v>497</v>
      </c>
      <c r="D227" s="217" t="s">
        <v>177</v>
      </c>
      <c r="E227" s="218" t="s">
        <v>498</v>
      </c>
      <c r="F227" s="219" t="s">
        <v>499</v>
      </c>
      <c r="G227" s="219"/>
      <c r="H227" s="219"/>
      <c r="I227" s="219"/>
      <c r="J227" s="220" t="s">
        <v>231</v>
      </c>
      <c r="K227" s="221">
        <v>4.4000000000000004</v>
      </c>
      <c r="L227" s="222">
        <v>0</v>
      </c>
      <c r="M227" s="223"/>
      <c r="N227" s="224">
        <f>ROUND(L227*K227,2)</f>
        <v>0</v>
      </c>
      <c r="O227" s="224"/>
      <c r="P227" s="224"/>
      <c r="Q227" s="224"/>
      <c r="R227" s="46"/>
      <c r="T227" s="225" t="s">
        <v>22</v>
      </c>
      <c r="U227" s="54" t="s">
        <v>45</v>
      </c>
      <c r="V227" s="45"/>
      <c r="W227" s="226">
        <f>V227*K227</f>
        <v>0</v>
      </c>
      <c r="X227" s="226">
        <v>0.02283</v>
      </c>
      <c r="Y227" s="226">
        <f>X227*K227</f>
        <v>0.100452</v>
      </c>
      <c r="Z227" s="226">
        <v>0</v>
      </c>
      <c r="AA227" s="227">
        <f>Z227*K227</f>
        <v>0</v>
      </c>
      <c r="AR227" s="20" t="s">
        <v>181</v>
      </c>
      <c r="AT227" s="20" t="s">
        <v>177</v>
      </c>
      <c r="AU227" s="20" t="s">
        <v>119</v>
      </c>
      <c r="AY227" s="20" t="s">
        <v>176</v>
      </c>
      <c r="BE227" s="140">
        <f>IF(U227="základní",N227,0)</f>
        <v>0</v>
      </c>
      <c r="BF227" s="140">
        <f>IF(U227="snížená",N227,0)</f>
        <v>0</v>
      </c>
      <c r="BG227" s="140">
        <f>IF(U227="zákl. přenesená",N227,0)</f>
        <v>0</v>
      </c>
      <c r="BH227" s="140">
        <f>IF(U227="sníž. přenesená",N227,0)</f>
        <v>0</v>
      </c>
      <c r="BI227" s="140">
        <f>IF(U227="nulová",N227,0)</f>
        <v>0</v>
      </c>
      <c r="BJ227" s="20" t="s">
        <v>88</v>
      </c>
      <c r="BK227" s="140">
        <f>ROUND(L227*K227,2)</f>
        <v>0</v>
      </c>
      <c r="BL227" s="20" t="s">
        <v>181</v>
      </c>
      <c r="BM227" s="20" t="s">
        <v>500</v>
      </c>
    </row>
    <row r="228" s="1" customFormat="1" ht="38.25" customHeight="1">
      <c r="B228" s="44"/>
      <c r="C228" s="217" t="s">
        <v>501</v>
      </c>
      <c r="D228" s="217" t="s">
        <v>177</v>
      </c>
      <c r="E228" s="218" t="s">
        <v>502</v>
      </c>
      <c r="F228" s="219" t="s">
        <v>503</v>
      </c>
      <c r="G228" s="219"/>
      <c r="H228" s="219"/>
      <c r="I228" s="219"/>
      <c r="J228" s="220" t="s">
        <v>180</v>
      </c>
      <c r="K228" s="221">
        <v>52.097999999999999</v>
      </c>
      <c r="L228" s="222">
        <v>0</v>
      </c>
      <c r="M228" s="223"/>
      <c r="N228" s="224">
        <f>ROUND(L228*K228,2)</f>
        <v>0</v>
      </c>
      <c r="O228" s="224"/>
      <c r="P228" s="224"/>
      <c r="Q228" s="224"/>
      <c r="R228" s="46"/>
      <c r="T228" s="225" t="s">
        <v>22</v>
      </c>
      <c r="U228" s="54" t="s">
        <v>45</v>
      </c>
      <c r="V228" s="45"/>
      <c r="W228" s="226">
        <f>V228*K228</f>
        <v>0</v>
      </c>
      <c r="X228" s="226">
        <v>0</v>
      </c>
      <c r="Y228" s="226">
        <f>X228*K228</f>
        <v>0</v>
      </c>
      <c r="Z228" s="226">
        <v>0</v>
      </c>
      <c r="AA228" s="227">
        <f>Z228*K228</f>
        <v>0</v>
      </c>
      <c r="AR228" s="20" t="s">
        <v>181</v>
      </c>
      <c r="AT228" s="20" t="s">
        <v>177</v>
      </c>
      <c r="AU228" s="20" t="s">
        <v>119</v>
      </c>
      <c r="AY228" s="20" t="s">
        <v>176</v>
      </c>
      <c r="BE228" s="140">
        <f>IF(U228="základní",N228,0)</f>
        <v>0</v>
      </c>
      <c r="BF228" s="140">
        <f>IF(U228="snížená",N228,0)</f>
        <v>0</v>
      </c>
      <c r="BG228" s="140">
        <f>IF(U228="zákl. přenesená",N228,0)</f>
        <v>0</v>
      </c>
      <c r="BH228" s="140">
        <f>IF(U228="sníž. přenesená",N228,0)</f>
        <v>0</v>
      </c>
      <c r="BI228" s="140">
        <f>IF(U228="nulová",N228,0)</f>
        <v>0</v>
      </c>
      <c r="BJ228" s="20" t="s">
        <v>88</v>
      </c>
      <c r="BK228" s="140">
        <f>ROUND(L228*K228,2)</f>
        <v>0</v>
      </c>
      <c r="BL228" s="20" t="s">
        <v>181</v>
      </c>
      <c r="BM228" s="20" t="s">
        <v>504</v>
      </c>
    </row>
    <row r="229" s="1" customFormat="1" ht="38.25" customHeight="1">
      <c r="B229" s="44"/>
      <c r="C229" s="217" t="s">
        <v>505</v>
      </c>
      <c r="D229" s="217" t="s">
        <v>177</v>
      </c>
      <c r="E229" s="218" t="s">
        <v>506</v>
      </c>
      <c r="F229" s="219" t="s">
        <v>507</v>
      </c>
      <c r="G229" s="219"/>
      <c r="H229" s="219"/>
      <c r="I229" s="219"/>
      <c r="J229" s="220" t="s">
        <v>180</v>
      </c>
      <c r="K229" s="221">
        <v>52.097999999999999</v>
      </c>
      <c r="L229" s="222">
        <v>0</v>
      </c>
      <c r="M229" s="223"/>
      <c r="N229" s="224">
        <f>ROUND(L229*K229,2)</f>
        <v>0</v>
      </c>
      <c r="O229" s="224"/>
      <c r="P229" s="224"/>
      <c r="Q229" s="224"/>
      <c r="R229" s="46"/>
      <c r="T229" s="225" t="s">
        <v>22</v>
      </c>
      <c r="U229" s="54" t="s">
        <v>45</v>
      </c>
      <c r="V229" s="45"/>
      <c r="W229" s="226">
        <f>V229*K229</f>
        <v>0</v>
      </c>
      <c r="X229" s="226">
        <v>0</v>
      </c>
      <c r="Y229" s="226">
        <f>X229*K229</f>
        <v>0</v>
      </c>
      <c r="Z229" s="226">
        <v>0</v>
      </c>
      <c r="AA229" s="227">
        <f>Z229*K229</f>
        <v>0</v>
      </c>
      <c r="AR229" s="20" t="s">
        <v>181</v>
      </c>
      <c r="AT229" s="20" t="s">
        <v>177</v>
      </c>
      <c r="AU229" s="20" t="s">
        <v>119</v>
      </c>
      <c r="AY229" s="20" t="s">
        <v>176</v>
      </c>
      <c r="BE229" s="140">
        <f>IF(U229="základní",N229,0)</f>
        <v>0</v>
      </c>
      <c r="BF229" s="140">
        <f>IF(U229="snížená",N229,0)</f>
        <v>0</v>
      </c>
      <c r="BG229" s="140">
        <f>IF(U229="zákl. přenesená",N229,0)</f>
        <v>0</v>
      </c>
      <c r="BH229" s="140">
        <f>IF(U229="sníž. přenesená",N229,0)</f>
        <v>0</v>
      </c>
      <c r="BI229" s="140">
        <f>IF(U229="nulová",N229,0)</f>
        <v>0</v>
      </c>
      <c r="BJ229" s="20" t="s">
        <v>88</v>
      </c>
      <c r="BK229" s="140">
        <f>ROUND(L229*K229,2)</f>
        <v>0</v>
      </c>
      <c r="BL229" s="20" t="s">
        <v>181</v>
      </c>
      <c r="BM229" s="20" t="s">
        <v>508</v>
      </c>
    </row>
    <row r="230" s="1" customFormat="1" ht="25.5" customHeight="1">
      <c r="B230" s="44"/>
      <c r="C230" s="217" t="s">
        <v>509</v>
      </c>
      <c r="D230" s="217" t="s">
        <v>177</v>
      </c>
      <c r="E230" s="218" t="s">
        <v>510</v>
      </c>
      <c r="F230" s="219" t="s">
        <v>511</v>
      </c>
      <c r="G230" s="219"/>
      <c r="H230" s="219"/>
      <c r="I230" s="219"/>
      <c r="J230" s="220" t="s">
        <v>180</v>
      </c>
      <c r="K230" s="221">
        <v>312.58800000000002</v>
      </c>
      <c r="L230" s="222">
        <v>0</v>
      </c>
      <c r="M230" s="223"/>
      <c r="N230" s="224">
        <f>ROUND(L230*K230,2)</f>
        <v>0</v>
      </c>
      <c r="O230" s="224"/>
      <c r="P230" s="224"/>
      <c r="Q230" s="224"/>
      <c r="R230" s="46"/>
      <c r="T230" s="225" t="s">
        <v>22</v>
      </c>
      <c r="U230" s="54" t="s">
        <v>45</v>
      </c>
      <c r="V230" s="45"/>
      <c r="W230" s="226">
        <f>V230*K230</f>
        <v>0</v>
      </c>
      <c r="X230" s="226">
        <v>0</v>
      </c>
      <c r="Y230" s="226">
        <f>X230*K230</f>
        <v>0</v>
      </c>
      <c r="Z230" s="226">
        <v>0</v>
      </c>
      <c r="AA230" s="227">
        <f>Z230*K230</f>
        <v>0</v>
      </c>
      <c r="AR230" s="20" t="s">
        <v>181</v>
      </c>
      <c r="AT230" s="20" t="s">
        <v>177</v>
      </c>
      <c r="AU230" s="20" t="s">
        <v>119</v>
      </c>
      <c r="AY230" s="20" t="s">
        <v>176</v>
      </c>
      <c r="BE230" s="140">
        <f>IF(U230="základní",N230,0)</f>
        <v>0</v>
      </c>
      <c r="BF230" s="140">
        <f>IF(U230="snížená",N230,0)</f>
        <v>0</v>
      </c>
      <c r="BG230" s="140">
        <f>IF(U230="zákl. přenesená",N230,0)</f>
        <v>0</v>
      </c>
      <c r="BH230" s="140">
        <f>IF(U230="sníž. přenesená",N230,0)</f>
        <v>0</v>
      </c>
      <c r="BI230" s="140">
        <f>IF(U230="nulová",N230,0)</f>
        <v>0</v>
      </c>
      <c r="BJ230" s="20" t="s">
        <v>88</v>
      </c>
      <c r="BK230" s="140">
        <f>ROUND(L230*K230,2)</f>
        <v>0</v>
      </c>
      <c r="BL230" s="20" t="s">
        <v>181</v>
      </c>
      <c r="BM230" s="20" t="s">
        <v>512</v>
      </c>
    </row>
    <row r="231" s="1" customFormat="1" ht="25.5" customHeight="1">
      <c r="B231" s="44"/>
      <c r="C231" s="217" t="s">
        <v>513</v>
      </c>
      <c r="D231" s="217" t="s">
        <v>177</v>
      </c>
      <c r="E231" s="218" t="s">
        <v>514</v>
      </c>
      <c r="F231" s="219" t="s">
        <v>515</v>
      </c>
      <c r="G231" s="219"/>
      <c r="H231" s="219"/>
      <c r="I231" s="219"/>
      <c r="J231" s="220" t="s">
        <v>180</v>
      </c>
      <c r="K231" s="221">
        <v>51.145000000000003</v>
      </c>
      <c r="L231" s="222">
        <v>0</v>
      </c>
      <c r="M231" s="223"/>
      <c r="N231" s="224">
        <f>ROUND(L231*K231,2)</f>
        <v>0</v>
      </c>
      <c r="O231" s="224"/>
      <c r="P231" s="224"/>
      <c r="Q231" s="224"/>
      <c r="R231" s="46"/>
      <c r="T231" s="225" t="s">
        <v>22</v>
      </c>
      <c r="U231" s="54" t="s">
        <v>45</v>
      </c>
      <c r="V231" s="45"/>
      <c r="W231" s="226">
        <f>V231*K231</f>
        <v>0</v>
      </c>
      <c r="X231" s="226">
        <v>0</v>
      </c>
      <c r="Y231" s="226">
        <f>X231*K231</f>
        <v>0</v>
      </c>
      <c r="Z231" s="226">
        <v>0</v>
      </c>
      <c r="AA231" s="227">
        <f>Z231*K231</f>
        <v>0</v>
      </c>
      <c r="AR231" s="20" t="s">
        <v>181</v>
      </c>
      <c r="AT231" s="20" t="s">
        <v>177</v>
      </c>
      <c r="AU231" s="20" t="s">
        <v>119</v>
      </c>
      <c r="AY231" s="20" t="s">
        <v>176</v>
      </c>
      <c r="BE231" s="140">
        <f>IF(U231="základní",N231,0)</f>
        <v>0</v>
      </c>
      <c r="BF231" s="140">
        <f>IF(U231="snížená",N231,0)</f>
        <v>0</v>
      </c>
      <c r="BG231" s="140">
        <f>IF(U231="zákl. přenesená",N231,0)</f>
        <v>0</v>
      </c>
      <c r="BH231" s="140">
        <f>IF(U231="sníž. přenesená",N231,0)</f>
        <v>0</v>
      </c>
      <c r="BI231" s="140">
        <f>IF(U231="nulová",N231,0)</f>
        <v>0</v>
      </c>
      <c r="BJ231" s="20" t="s">
        <v>88</v>
      </c>
      <c r="BK231" s="140">
        <f>ROUND(L231*K231,2)</f>
        <v>0</v>
      </c>
      <c r="BL231" s="20" t="s">
        <v>181</v>
      </c>
      <c r="BM231" s="20" t="s">
        <v>516</v>
      </c>
    </row>
    <row r="232" s="1" customFormat="1" ht="25.5" customHeight="1">
      <c r="B232" s="44"/>
      <c r="C232" s="217" t="s">
        <v>517</v>
      </c>
      <c r="D232" s="217" t="s">
        <v>177</v>
      </c>
      <c r="E232" s="218" t="s">
        <v>518</v>
      </c>
      <c r="F232" s="219" t="s">
        <v>519</v>
      </c>
      <c r="G232" s="219"/>
      <c r="H232" s="219"/>
      <c r="I232" s="219"/>
      <c r="J232" s="220" t="s">
        <v>180</v>
      </c>
      <c r="K232" s="221">
        <v>0.88600000000000001</v>
      </c>
      <c r="L232" s="222">
        <v>0</v>
      </c>
      <c r="M232" s="223"/>
      <c r="N232" s="224">
        <f>ROUND(L232*K232,2)</f>
        <v>0</v>
      </c>
      <c r="O232" s="224"/>
      <c r="P232" s="224"/>
      <c r="Q232" s="224"/>
      <c r="R232" s="46"/>
      <c r="T232" s="225" t="s">
        <v>22</v>
      </c>
      <c r="U232" s="54" t="s">
        <v>45</v>
      </c>
      <c r="V232" s="45"/>
      <c r="W232" s="226">
        <f>V232*K232</f>
        <v>0</v>
      </c>
      <c r="X232" s="226">
        <v>0</v>
      </c>
      <c r="Y232" s="226">
        <f>X232*K232</f>
        <v>0</v>
      </c>
      <c r="Z232" s="226">
        <v>0</v>
      </c>
      <c r="AA232" s="227">
        <f>Z232*K232</f>
        <v>0</v>
      </c>
      <c r="AR232" s="20" t="s">
        <v>181</v>
      </c>
      <c r="AT232" s="20" t="s">
        <v>177</v>
      </c>
      <c r="AU232" s="20" t="s">
        <v>119</v>
      </c>
      <c r="AY232" s="20" t="s">
        <v>176</v>
      </c>
      <c r="BE232" s="140">
        <f>IF(U232="základní",N232,0)</f>
        <v>0</v>
      </c>
      <c r="BF232" s="140">
        <f>IF(U232="snížená",N232,0)</f>
        <v>0</v>
      </c>
      <c r="BG232" s="140">
        <f>IF(U232="zákl. přenesená",N232,0)</f>
        <v>0</v>
      </c>
      <c r="BH232" s="140">
        <f>IF(U232="sníž. přenesená",N232,0)</f>
        <v>0</v>
      </c>
      <c r="BI232" s="140">
        <f>IF(U232="nulová",N232,0)</f>
        <v>0</v>
      </c>
      <c r="BJ232" s="20" t="s">
        <v>88</v>
      </c>
      <c r="BK232" s="140">
        <f>ROUND(L232*K232,2)</f>
        <v>0</v>
      </c>
      <c r="BL232" s="20" t="s">
        <v>181</v>
      </c>
      <c r="BM232" s="20" t="s">
        <v>520</v>
      </c>
    </row>
    <row r="233" s="1" customFormat="1" ht="38.25" customHeight="1">
      <c r="B233" s="44"/>
      <c r="C233" s="217" t="s">
        <v>521</v>
      </c>
      <c r="D233" s="217" t="s">
        <v>177</v>
      </c>
      <c r="E233" s="218" t="s">
        <v>522</v>
      </c>
      <c r="F233" s="219" t="s">
        <v>523</v>
      </c>
      <c r="G233" s="219"/>
      <c r="H233" s="219"/>
      <c r="I233" s="219"/>
      <c r="J233" s="220" t="s">
        <v>180</v>
      </c>
      <c r="K233" s="221">
        <v>0.067000000000000004</v>
      </c>
      <c r="L233" s="222">
        <v>0</v>
      </c>
      <c r="M233" s="223"/>
      <c r="N233" s="224">
        <f>ROUND(L233*K233,2)</f>
        <v>0</v>
      </c>
      <c r="O233" s="224"/>
      <c r="P233" s="224"/>
      <c r="Q233" s="224"/>
      <c r="R233" s="46"/>
      <c r="T233" s="225" t="s">
        <v>22</v>
      </c>
      <c r="U233" s="54" t="s">
        <v>45</v>
      </c>
      <c r="V233" s="45"/>
      <c r="W233" s="226">
        <f>V233*K233</f>
        <v>0</v>
      </c>
      <c r="X233" s="226">
        <v>0</v>
      </c>
      <c r="Y233" s="226">
        <f>X233*K233</f>
        <v>0</v>
      </c>
      <c r="Z233" s="226">
        <v>0</v>
      </c>
      <c r="AA233" s="227">
        <f>Z233*K233</f>
        <v>0</v>
      </c>
      <c r="AR233" s="20" t="s">
        <v>181</v>
      </c>
      <c r="AT233" s="20" t="s">
        <v>177</v>
      </c>
      <c r="AU233" s="20" t="s">
        <v>119</v>
      </c>
      <c r="AY233" s="20" t="s">
        <v>176</v>
      </c>
      <c r="BE233" s="140">
        <f>IF(U233="základní",N233,0)</f>
        <v>0</v>
      </c>
      <c r="BF233" s="140">
        <f>IF(U233="snížená",N233,0)</f>
        <v>0</v>
      </c>
      <c r="BG233" s="140">
        <f>IF(U233="zákl. přenesená",N233,0)</f>
        <v>0</v>
      </c>
      <c r="BH233" s="140">
        <f>IF(U233="sníž. přenesená",N233,0)</f>
        <v>0</v>
      </c>
      <c r="BI233" s="140">
        <f>IF(U233="nulová",N233,0)</f>
        <v>0</v>
      </c>
      <c r="BJ233" s="20" t="s">
        <v>88</v>
      </c>
      <c r="BK233" s="140">
        <f>ROUND(L233*K233,2)</f>
        <v>0</v>
      </c>
      <c r="BL233" s="20" t="s">
        <v>181</v>
      </c>
      <c r="BM233" s="20" t="s">
        <v>524</v>
      </c>
    </row>
    <row r="234" s="9" customFormat="1" ht="29.88" customHeight="1">
      <c r="B234" s="204"/>
      <c r="C234" s="205"/>
      <c r="D234" s="214" t="s">
        <v>137</v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36">
        <f>BK234</f>
        <v>0</v>
      </c>
      <c r="O234" s="237"/>
      <c r="P234" s="237"/>
      <c r="Q234" s="237"/>
      <c r="R234" s="207"/>
      <c r="T234" s="208"/>
      <c r="U234" s="205"/>
      <c r="V234" s="205"/>
      <c r="W234" s="209">
        <f>W235</f>
        <v>0</v>
      </c>
      <c r="X234" s="205"/>
      <c r="Y234" s="209">
        <f>Y235</f>
        <v>0</v>
      </c>
      <c r="Z234" s="205"/>
      <c r="AA234" s="210">
        <f>AA235</f>
        <v>0</v>
      </c>
      <c r="AR234" s="211" t="s">
        <v>88</v>
      </c>
      <c r="AT234" s="212" t="s">
        <v>79</v>
      </c>
      <c r="AU234" s="212" t="s">
        <v>88</v>
      </c>
      <c r="AY234" s="211" t="s">
        <v>176</v>
      </c>
      <c r="BK234" s="213">
        <f>BK235</f>
        <v>0</v>
      </c>
    </row>
    <row r="235" s="1" customFormat="1" ht="16.5" customHeight="1">
      <c r="B235" s="44"/>
      <c r="C235" s="217" t="s">
        <v>525</v>
      </c>
      <c r="D235" s="217" t="s">
        <v>177</v>
      </c>
      <c r="E235" s="218" t="s">
        <v>526</v>
      </c>
      <c r="F235" s="219" t="s">
        <v>527</v>
      </c>
      <c r="G235" s="219"/>
      <c r="H235" s="219"/>
      <c r="I235" s="219"/>
      <c r="J235" s="220" t="s">
        <v>180</v>
      </c>
      <c r="K235" s="221">
        <v>40.560000000000002</v>
      </c>
      <c r="L235" s="222">
        <v>0</v>
      </c>
      <c r="M235" s="223"/>
      <c r="N235" s="224">
        <f>ROUND(L235*K235,2)</f>
        <v>0</v>
      </c>
      <c r="O235" s="224"/>
      <c r="P235" s="224"/>
      <c r="Q235" s="224"/>
      <c r="R235" s="46"/>
      <c r="T235" s="225" t="s">
        <v>22</v>
      </c>
      <c r="U235" s="54" t="s">
        <v>45</v>
      </c>
      <c r="V235" s="45"/>
      <c r="W235" s="226">
        <f>V235*K235</f>
        <v>0</v>
      </c>
      <c r="X235" s="226">
        <v>0</v>
      </c>
      <c r="Y235" s="226">
        <f>X235*K235</f>
        <v>0</v>
      </c>
      <c r="Z235" s="226">
        <v>0</v>
      </c>
      <c r="AA235" s="227">
        <f>Z235*K235</f>
        <v>0</v>
      </c>
      <c r="AR235" s="20" t="s">
        <v>181</v>
      </c>
      <c r="AT235" s="20" t="s">
        <v>177</v>
      </c>
      <c r="AU235" s="20" t="s">
        <v>119</v>
      </c>
      <c r="AY235" s="20" t="s">
        <v>176</v>
      </c>
      <c r="BE235" s="140">
        <f>IF(U235="základní",N235,0)</f>
        <v>0</v>
      </c>
      <c r="BF235" s="140">
        <f>IF(U235="snížená",N235,0)</f>
        <v>0</v>
      </c>
      <c r="BG235" s="140">
        <f>IF(U235="zákl. přenesená",N235,0)</f>
        <v>0</v>
      </c>
      <c r="BH235" s="140">
        <f>IF(U235="sníž. přenesená",N235,0)</f>
        <v>0</v>
      </c>
      <c r="BI235" s="140">
        <f>IF(U235="nulová",N235,0)</f>
        <v>0</v>
      </c>
      <c r="BJ235" s="20" t="s">
        <v>88</v>
      </c>
      <c r="BK235" s="140">
        <f>ROUND(L235*K235,2)</f>
        <v>0</v>
      </c>
      <c r="BL235" s="20" t="s">
        <v>181</v>
      </c>
      <c r="BM235" s="20" t="s">
        <v>528</v>
      </c>
    </row>
    <row r="236" s="9" customFormat="1" ht="37.44001" customHeight="1">
      <c r="B236" s="204"/>
      <c r="C236" s="205"/>
      <c r="D236" s="206" t="s">
        <v>138</v>
      </c>
      <c r="E236" s="206"/>
      <c r="F236" s="206"/>
      <c r="G236" s="206"/>
      <c r="H236" s="206"/>
      <c r="I236" s="206"/>
      <c r="J236" s="206"/>
      <c r="K236" s="206"/>
      <c r="L236" s="206"/>
      <c r="M236" s="206"/>
      <c r="N236" s="238">
        <f>BK236</f>
        <v>0</v>
      </c>
      <c r="O236" s="239"/>
      <c r="P236" s="239"/>
      <c r="Q236" s="239"/>
      <c r="R236" s="207"/>
      <c r="T236" s="208"/>
      <c r="U236" s="205"/>
      <c r="V236" s="205"/>
      <c r="W236" s="209">
        <f>W237+W246+W255+W265+W282+W301+W327+W337+W346+W359+W364+W369+W375</f>
        <v>0</v>
      </c>
      <c r="X236" s="205"/>
      <c r="Y236" s="209">
        <f>Y237+Y246+Y255+Y265+Y282+Y301+Y327+Y337+Y346+Y359+Y364+Y369+Y375</f>
        <v>26.840529369999992</v>
      </c>
      <c r="Z236" s="205"/>
      <c r="AA236" s="210">
        <f>AA237+AA246+AA255+AA265+AA282+AA301+AA327+AA337+AA346+AA359+AA364+AA369+AA375</f>
        <v>5.9584818999999998</v>
      </c>
      <c r="AR236" s="211" t="s">
        <v>119</v>
      </c>
      <c r="AT236" s="212" t="s">
        <v>79</v>
      </c>
      <c r="AU236" s="212" t="s">
        <v>80</v>
      </c>
      <c r="AY236" s="211" t="s">
        <v>176</v>
      </c>
      <c r="BK236" s="213">
        <f>BK237+BK246+BK255+BK265+BK282+BK301+BK327+BK337+BK346+BK359+BK364+BK369+BK375</f>
        <v>0</v>
      </c>
    </row>
    <row r="237" s="9" customFormat="1" ht="19.92" customHeight="1">
      <c r="B237" s="204"/>
      <c r="C237" s="205"/>
      <c r="D237" s="214" t="s">
        <v>139</v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5">
        <f>BK237</f>
        <v>0</v>
      </c>
      <c r="O237" s="216"/>
      <c r="P237" s="216"/>
      <c r="Q237" s="216"/>
      <c r="R237" s="207"/>
      <c r="T237" s="208"/>
      <c r="U237" s="205"/>
      <c r="V237" s="205"/>
      <c r="W237" s="209">
        <f>SUM(W238:W245)</f>
        <v>0</v>
      </c>
      <c r="X237" s="205"/>
      <c r="Y237" s="209">
        <f>SUM(Y238:Y245)</f>
        <v>0.28352999999999995</v>
      </c>
      <c r="Z237" s="205"/>
      <c r="AA237" s="210">
        <f>SUM(AA238:AA245)</f>
        <v>0</v>
      </c>
      <c r="AR237" s="211" t="s">
        <v>119</v>
      </c>
      <c r="AT237" s="212" t="s">
        <v>79</v>
      </c>
      <c r="AU237" s="212" t="s">
        <v>88</v>
      </c>
      <c r="AY237" s="211" t="s">
        <v>176</v>
      </c>
      <c r="BK237" s="213">
        <f>SUM(BK238:BK245)</f>
        <v>0</v>
      </c>
    </row>
    <row r="238" s="1" customFormat="1" ht="38.25" customHeight="1">
      <c r="B238" s="44"/>
      <c r="C238" s="217" t="s">
        <v>529</v>
      </c>
      <c r="D238" s="217" t="s">
        <v>177</v>
      </c>
      <c r="E238" s="218" t="s">
        <v>530</v>
      </c>
      <c r="F238" s="219" t="s">
        <v>531</v>
      </c>
      <c r="G238" s="219"/>
      <c r="H238" s="219"/>
      <c r="I238" s="219"/>
      <c r="J238" s="220" t="s">
        <v>191</v>
      </c>
      <c r="K238" s="221">
        <v>17</v>
      </c>
      <c r="L238" s="222">
        <v>0</v>
      </c>
      <c r="M238" s="223"/>
      <c r="N238" s="224">
        <f>ROUND(L238*K238,2)</f>
        <v>0</v>
      </c>
      <c r="O238" s="224"/>
      <c r="P238" s="224"/>
      <c r="Q238" s="224"/>
      <c r="R238" s="46"/>
      <c r="T238" s="225" t="s">
        <v>22</v>
      </c>
      <c r="U238" s="54" t="s">
        <v>45</v>
      </c>
      <c r="V238" s="45"/>
      <c r="W238" s="226">
        <f>V238*K238</f>
        <v>0</v>
      </c>
      <c r="X238" s="226">
        <v>0</v>
      </c>
      <c r="Y238" s="226">
        <f>X238*K238</f>
        <v>0</v>
      </c>
      <c r="Z238" s="226">
        <v>0</v>
      </c>
      <c r="AA238" s="227">
        <f>Z238*K238</f>
        <v>0</v>
      </c>
      <c r="AR238" s="20" t="s">
        <v>240</v>
      </c>
      <c r="AT238" s="20" t="s">
        <v>177</v>
      </c>
      <c r="AU238" s="20" t="s">
        <v>119</v>
      </c>
      <c r="AY238" s="20" t="s">
        <v>176</v>
      </c>
      <c r="BE238" s="140">
        <f>IF(U238="základní",N238,0)</f>
        <v>0</v>
      </c>
      <c r="BF238" s="140">
        <f>IF(U238="snížená",N238,0)</f>
        <v>0</v>
      </c>
      <c r="BG238" s="140">
        <f>IF(U238="zákl. přenesená",N238,0)</f>
        <v>0</v>
      </c>
      <c r="BH238" s="140">
        <f>IF(U238="sníž. přenesená",N238,0)</f>
        <v>0</v>
      </c>
      <c r="BI238" s="140">
        <f>IF(U238="nulová",N238,0)</f>
        <v>0</v>
      </c>
      <c r="BJ238" s="20" t="s">
        <v>88</v>
      </c>
      <c r="BK238" s="140">
        <f>ROUND(L238*K238,2)</f>
        <v>0</v>
      </c>
      <c r="BL238" s="20" t="s">
        <v>240</v>
      </c>
      <c r="BM238" s="20" t="s">
        <v>532</v>
      </c>
    </row>
    <row r="239" s="1" customFormat="1" ht="16.5" customHeight="1">
      <c r="B239" s="44"/>
      <c r="C239" s="228" t="s">
        <v>533</v>
      </c>
      <c r="D239" s="228" t="s">
        <v>183</v>
      </c>
      <c r="E239" s="229" t="s">
        <v>534</v>
      </c>
      <c r="F239" s="230" t="s">
        <v>535</v>
      </c>
      <c r="G239" s="230"/>
      <c r="H239" s="230"/>
      <c r="I239" s="230"/>
      <c r="J239" s="231" t="s">
        <v>180</v>
      </c>
      <c r="K239" s="232">
        <v>0.0060000000000000001</v>
      </c>
      <c r="L239" s="233">
        <v>0</v>
      </c>
      <c r="M239" s="234"/>
      <c r="N239" s="235">
        <f>ROUND(L239*K239,2)</f>
        <v>0</v>
      </c>
      <c r="O239" s="224"/>
      <c r="P239" s="224"/>
      <c r="Q239" s="224"/>
      <c r="R239" s="46"/>
      <c r="T239" s="225" t="s">
        <v>22</v>
      </c>
      <c r="U239" s="54" t="s">
        <v>45</v>
      </c>
      <c r="V239" s="45"/>
      <c r="W239" s="226">
        <f>V239*K239</f>
        <v>0</v>
      </c>
      <c r="X239" s="226">
        <v>1</v>
      </c>
      <c r="Y239" s="226">
        <f>X239*K239</f>
        <v>0.0060000000000000001</v>
      </c>
      <c r="Z239" s="226">
        <v>0</v>
      </c>
      <c r="AA239" s="227">
        <f>Z239*K239</f>
        <v>0</v>
      </c>
      <c r="AR239" s="20" t="s">
        <v>303</v>
      </c>
      <c r="AT239" s="20" t="s">
        <v>183</v>
      </c>
      <c r="AU239" s="20" t="s">
        <v>119</v>
      </c>
      <c r="AY239" s="20" t="s">
        <v>176</v>
      </c>
      <c r="BE239" s="140">
        <f>IF(U239="základní",N239,0)</f>
        <v>0</v>
      </c>
      <c r="BF239" s="140">
        <f>IF(U239="snížená",N239,0)</f>
        <v>0</v>
      </c>
      <c r="BG239" s="140">
        <f>IF(U239="zákl. přenesená",N239,0)</f>
        <v>0</v>
      </c>
      <c r="BH239" s="140">
        <f>IF(U239="sníž. přenesená",N239,0)</f>
        <v>0</v>
      </c>
      <c r="BI239" s="140">
        <f>IF(U239="nulová",N239,0)</f>
        <v>0</v>
      </c>
      <c r="BJ239" s="20" t="s">
        <v>88</v>
      </c>
      <c r="BK239" s="140">
        <f>ROUND(L239*K239,2)</f>
        <v>0</v>
      </c>
      <c r="BL239" s="20" t="s">
        <v>240</v>
      </c>
      <c r="BM239" s="20" t="s">
        <v>536</v>
      </c>
    </row>
    <row r="240" s="1" customFormat="1" ht="25.5" customHeight="1">
      <c r="B240" s="44"/>
      <c r="C240" s="217" t="s">
        <v>537</v>
      </c>
      <c r="D240" s="217" t="s">
        <v>177</v>
      </c>
      <c r="E240" s="218" t="s">
        <v>538</v>
      </c>
      <c r="F240" s="219" t="s">
        <v>539</v>
      </c>
      <c r="G240" s="219"/>
      <c r="H240" s="219"/>
      <c r="I240" s="219"/>
      <c r="J240" s="220" t="s">
        <v>191</v>
      </c>
      <c r="K240" s="221">
        <v>17</v>
      </c>
      <c r="L240" s="222">
        <v>0</v>
      </c>
      <c r="M240" s="223"/>
      <c r="N240" s="224">
        <f>ROUND(L240*K240,2)</f>
        <v>0</v>
      </c>
      <c r="O240" s="224"/>
      <c r="P240" s="224"/>
      <c r="Q240" s="224"/>
      <c r="R240" s="46"/>
      <c r="T240" s="225" t="s">
        <v>22</v>
      </c>
      <c r="U240" s="54" t="s">
        <v>45</v>
      </c>
      <c r="V240" s="45"/>
      <c r="W240" s="226">
        <f>V240*K240</f>
        <v>0</v>
      </c>
      <c r="X240" s="226">
        <v>0.00040000000000000002</v>
      </c>
      <c r="Y240" s="226">
        <f>X240*K240</f>
        <v>0.0068000000000000005</v>
      </c>
      <c r="Z240" s="226">
        <v>0</v>
      </c>
      <c r="AA240" s="227">
        <f>Z240*K240</f>
        <v>0</v>
      </c>
      <c r="AR240" s="20" t="s">
        <v>240</v>
      </c>
      <c r="AT240" s="20" t="s">
        <v>177</v>
      </c>
      <c r="AU240" s="20" t="s">
        <v>119</v>
      </c>
      <c r="AY240" s="20" t="s">
        <v>176</v>
      </c>
      <c r="BE240" s="140">
        <f>IF(U240="základní",N240,0)</f>
        <v>0</v>
      </c>
      <c r="BF240" s="140">
        <f>IF(U240="snížená",N240,0)</f>
        <v>0</v>
      </c>
      <c r="BG240" s="140">
        <f>IF(U240="zákl. přenesená",N240,0)</f>
        <v>0</v>
      </c>
      <c r="BH240" s="140">
        <f>IF(U240="sníž. přenesená",N240,0)</f>
        <v>0</v>
      </c>
      <c r="BI240" s="140">
        <f>IF(U240="nulová",N240,0)</f>
        <v>0</v>
      </c>
      <c r="BJ240" s="20" t="s">
        <v>88</v>
      </c>
      <c r="BK240" s="140">
        <f>ROUND(L240*K240,2)</f>
        <v>0</v>
      </c>
      <c r="BL240" s="20" t="s">
        <v>240</v>
      </c>
      <c r="BM240" s="20" t="s">
        <v>540</v>
      </c>
    </row>
    <row r="241" s="1" customFormat="1" ht="16.5" customHeight="1">
      <c r="B241" s="44"/>
      <c r="C241" s="228" t="s">
        <v>541</v>
      </c>
      <c r="D241" s="228" t="s">
        <v>183</v>
      </c>
      <c r="E241" s="229" t="s">
        <v>542</v>
      </c>
      <c r="F241" s="230" t="s">
        <v>543</v>
      </c>
      <c r="G241" s="230"/>
      <c r="H241" s="230"/>
      <c r="I241" s="230"/>
      <c r="J241" s="231" t="s">
        <v>191</v>
      </c>
      <c r="K241" s="232">
        <v>19.550000000000001</v>
      </c>
      <c r="L241" s="233">
        <v>0</v>
      </c>
      <c r="M241" s="234"/>
      <c r="N241" s="235">
        <f>ROUND(L241*K241,2)</f>
        <v>0</v>
      </c>
      <c r="O241" s="224"/>
      <c r="P241" s="224"/>
      <c r="Q241" s="224"/>
      <c r="R241" s="46"/>
      <c r="T241" s="225" t="s">
        <v>22</v>
      </c>
      <c r="U241" s="54" t="s">
        <v>45</v>
      </c>
      <c r="V241" s="45"/>
      <c r="W241" s="226">
        <f>V241*K241</f>
        <v>0</v>
      </c>
      <c r="X241" s="226">
        <v>0.0044999999999999997</v>
      </c>
      <c r="Y241" s="226">
        <f>X241*K241</f>
        <v>0.087974999999999998</v>
      </c>
      <c r="Z241" s="226">
        <v>0</v>
      </c>
      <c r="AA241" s="227">
        <f>Z241*K241</f>
        <v>0</v>
      </c>
      <c r="AR241" s="20" t="s">
        <v>303</v>
      </c>
      <c r="AT241" s="20" t="s">
        <v>183</v>
      </c>
      <c r="AU241" s="20" t="s">
        <v>119</v>
      </c>
      <c r="AY241" s="20" t="s">
        <v>176</v>
      </c>
      <c r="BE241" s="140">
        <f>IF(U241="základní",N241,0)</f>
        <v>0</v>
      </c>
      <c r="BF241" s="140">
        <f>IF(U241="snížená",N241,0)</f>
        <v>0</v>
      </c>
      <c r="BG241" s="140">
        <f>IF(U241="zákl. přenesená",N241,0)</f>
        <v>0</v>
      </c>
      <c r="BH241" s="140">
        <f>IF(U241="sníž. přenesená",N241,0)</f>
        <v>0</v>
      </c>
      <c r="BI241" s="140">
        <f>IF(U241="nulová",N241,0)</f>
        <v>0</v>
      </c>
      <c r="BJ241" s="20" t="s">
        <v>88</v>
      </c>
      <c r="BK241" s="140">
        <f>ROUND(L241*K241,2)</f>
        <v>0</v>
      </c>
      <c r="BL241" s="20" t="s">
        <v>240</v>
      </c>
      <c r="BM241" s="20" t="s">
        <v>544</v>
      </c>
    </row>
    <row r="242" s="1" customFormat="1" ht="51" customHeight="1">
      <c r="B242" s="44"/>
      <c r="C242" s="217" t="s">
        <v>545</v>
      </c>
      <c r="D242" s="217" t="s">
        <v>177</v>
      </c>
      <c r="E242" s="218" t="s">
        <v>546</v>
      </c>
      <c r="F242" s="219" t="s">
        <v>547</v>
      </c>
      <c r="G242" s="219"/>
      <c r="H242" s="219"/>
      <c r="I242" s="219"/>
      <c r="J242" s="220" t="s">
        <v>191</v>
      </c>
      <c r="K242" s="221">
        <v>17</v>
      </c>
      <c r="L242" s="222">
        <v>0</v>
      </c>
      <c r="M242" s="223"/>
      <c r="N242" s="224">
        <f>ROUND(L242*K242,2)</f>
        <v>0</v>
      </c>
      <c r="O242" s="224"/>
      <c r="P242" s="224"/>
      <c r="Q242" s="224"/>
      <c r="R242" s="46"/>
      <c r="T242" s="225" t="s">
        <v>22</v>
      </c>
      <c r="U242" s="54" t="s">
        <v>45</v>
      </c>
      <c r="V242" s="45"/>
      <c r="W242" s="226">
        <f>V242*K242</f>
        <v>0</v>
      </c>
      <c r="X242" s="226">
        <v>0.0045799999999999999</v>
      </c>
      <c r="Y242" s="226">
        <f>X242*K242</f>
        <v>0.077859999999999999</v>
      </c>
      <c r="Z242" s="226">
        <v>0</v>
      </c>
      <c r="AA242" s="227">
        <f>Z242*K242</f>
        <v>0</v>
      </c>
      <c r="AR242" s="20" t="s">
        <v>240</v>
      </c>
      <c r="AT242" s="20" t="s">
        <v>177</v>
      </c>
      <c r="AU242" s="20" t="s">
        <v>119</v>
      </c>
      <c r="AY242" s="20" t="s">
        <v>176</v>
      </c>
      <c r="BE242" s="140">
        <f>IF(U242="základní",N242,0)</f>
        <v>0</v>
      </c>
      <c r="BF242" s="140">
        <f>IF(U242="snížená",N242,0)</f>
        <v>0</v>
      </c>
      <c r="BG242" s="140">
        <f>IF(U242="zákl. přenesená",N242,0)</f>
        <v>0</v>
      </c>
      <c r="BH242" s="140">
        <f>IF(U242="sníž. přenesená",N242,0)</f>
        <v>0</v>
      </c>
      <c r="BI242" s="140">
        <f>IF(U242="nulová",N242,0)</f>
        <v>0</v>
      </c>
      <c r="BJ242" s="20" t="s">
        <v>88</v>
      </c>
      <c r="BK242" s="140">
        <f>ROUND(L242*K242,2)</f>
        <v>0</v>
      </c>
      <c r="BL242" s="20" t="s">
        <v>240</v>
      </c>
      <c r="BM242" s="20" t="s">
        <v>548</v>
      </c>
    </row>
    <row r="243" s="1" customFormat="1" ht="51" customHeight="1">
      <c r="B243" s="44"/>
      <c r="C243" s="217" t="s">
        <v>549</v>
      </c>
      <c r="D243" s="217" t="s">
        <v>177</v>
      </c>
      <c r="E243" s="218" t="s">
        <v>550</v>
      </c>
      <c r="F243" s="219" t="s">
        <v>551</v>
      </c>
      <c r="G243" s="219"/>
      <c r="H243" s="219"/>
      <c r="I243" s="219"/>
      <c r="J243" s="220" t="s">
        <v>191</v>
      </c>
      <c r="K243" s="221">
        <v>23.309999999999999</v>
      </c>
      <c r="L243" s="222">
        <v>0</v>
      </c>
      <c r="M243" s="223"/>
      <c r="N243" s="224">
        <f>ROUND(L243*K243,2)</f>
        <v>0</v>
      </c>
      <c r="O243" s="224"/>
      <c r="P243" s="224"/>
      <c r="Q243" s="224"/>
      <c r="R243" s="46"/>
      <c r="T243" s="225" t="s">
        <v>22</v>
      </c>
      <c r="U243" s="54" t="s">
        <v>45</v>
      </c>
      <c r="V243" s="45"/>
      <c r="W243" s="226">
        <f>V243*K243</f>
        <v>0</v>
      </c>
      <c r="X243" s="226">
        <v>0.0044999999999999997</v>
      </c>
      <c r="Y243" s="226">
        <f>X243*K243</f>
        <v>0.10489499999999999</v>
      </c>
      <c r="Z243" s="226">
        <v>0</v>
      </c>
      <c r="AA243" s="227">
        <f>Z243*K243</f>
        <v>0</v>
      </c>
      <c r="AR243" s="20" t="s">
        <v>240</v>
      </c>
      <c r="AT243" s="20" t="s">
        <v>177</v>
      </c>
      <c r="AU243" s="20" t="s">
        <v>119</v>
      </c>
      <c r="AY243" s="20" t="s">
        <v>176</v>
      </c>
      <c r="BE243" s="140">
        <f>IF(U243="základní",N243,0)</f>
        <v>0</v>
      </c>
      <c r="BF243" s="140">
        <f>IF(U243="snížená",N243,0)</f>
        <v>0</v>
      </c>
      <c r="BG243" s="140">
        <f>IF(U243="zákl. přenesená",N243,0)</f>
        <v>0</v>
      </c>
      <c r="BH243" s="140">
        <f>IF(U243="sníž. přenesená",N243,0)</f>
        <v>0</v>
      </c>
      <c r="BI243" s="140">
        <f>IF(U243="nulová",N243,0)</f>
        <v>0</v>
      </c>
      <c r="BJ243" s="20" t="s">
        <v>88</v>
      </c>
      <c r="BK243" s="140">
        <f>ROUND(L243*K243,2)</f>
        <v>0</v>
      </c>
      <c r="BL243" s="20" t="s">
        <v>240</v>
      </c>
      <c r="BM243" s="20" t="s">
        <v>552</v>
      </c>
    </row>
    <row r="244" s="1" customFormat="1" ht="38.25" customHeight="1">
      <c r="B244" s="44"/>
      <c r="C244" s="217" t="s">
        <v>553</v>
      </c>
      <c r="D244" s="217" t="s">
        <v>177</v>
      </c>
      <c r="E244" s="218" t="s">
        <v>554</v>
      </c>
      <c r="F244" s="219" t="s">
        <v>555</v>
      </c>
      <c r="G244" s="219"/>
      <c r="H244" s="219"/>
      <c r="I244" s="219"/>
      <c r="J244" s="220" t="s">
        <v>180</v>
      </c>
      <c r="K244" s="221">
        <v>0.28399999999999997</v>
      </c>
      <c r="L244" s="222">
        <v>0</v>
      </c>
      <c r="M244" s="223"/>
      <c r="N244" s="224">
        <f>ROUND(L244*K244,2)</f>
        <v>0</v>
      </c>
      <c r="O244" s="224"/>
      <c r="P244" s="224"/>
      <c r="Q244" s="224"/>
      <c r="R244" s="46"/>
      <c r="T244" s="225" t="s">
        <v>22</v>
      </c>
      <c r="U244" s="54" t="s">
        <v>45</v>
      </c>
      <c r="V244" s="45"/>
      <c r="W244" s="226">
        <f>V244*K244</f>
        <v>0</v>
      </c>
      <c r="X244" s="226">
        <v>0</v>
      </c>
      <c r="Y244" s="226">
        <f>X244*K244</f>
        <v>0</v>
      </c>
      <c r="Z244" s="226">
        <v>0</v>
      </c>
      <c r="AA244" s="227">
        <f>Z244*K244</f>
        <v>0</v>
      </c>
      <c r="AR244" s="20" t="s">
        <v>240</v>
      </c>
      <c r="AT244" s="20" t="s">
        <v>177</v>
      </c>
      <c r="AU244" s="20" t="s">
        <v>119</v>
      </c>
      <c r="AY244" s="20" t="s">
        <v>176</v>
      </c>
      <c r="BE244" s="140">
        <f>IF(U244="základní",N244,0)</f>
        <v>0</v>
      </c>
      <c r="BF244" s="140">
        <f>IF(U244="snížená",N244,0)</f>
        <v>0</v>
      </c>
      <c r="BG244" s="140">
        <f>IF(U244="zákl. přenesená",N244,0)</f>
        <v>0</v>
      </c>
      <c r="BH244" s="140">
        <f>IF(U244="sníž. přenesená",N244,0)</f>
        <v>0</v>
      </c>
      <c r="BI244" s="140">
        <f>IF(U244="nulová",N244,0)</f>
        <v>0</v>
      </c>
      <c r="BJ244" s="20" t="s">
        <v>88</v>
      </c>
      <c r="BK244" s="140">
        <f>ROUND(L244*K244,2)</f>
        <v>0</v>
      </c>
      <c r="BL244" s="20" t="s">
        <v>240</v>
      </c>
      <c r="BM244" s="20" t="s">
        <v>556</v>
      </c>
    </row>
    <row r="245" s="1" customFormat="1" ht="25.5" customHeight="1">
      <c r="B245" s="44"/>
      <c r="C245" s="217" t="s">
        <v>557</v>
      </c>
      <c r="D245" s="217" t="s">
        <v>177</v>
      </c>
      <c r="E245" s="218" t="s">
        <v>558</v>
      </c>
      <c r="F245" s="219" t="s">
        <v>559</v>
      </c>
      <c r="G245" s="219"/>
      <c r="H245" s="219"/>
      <c r="I245" s="219"/>
      <c r="J245" s="220" t="s">
        <v>180</v>
      </c>
      <c r="K245" s="221">
        <v>0.28399999999999997</v>
      </c>
      <c r="L245" s="222">
        <v>0</v>
      </c>
      <c r="M245" s="223"/>
      <c r="N245" s="224">
        <f>ROUND(L245*K245,2)</f>
        <v>0</v>
      </c>
      <c r="O245" s="224"/>
      <c r="P245" s="224"/>
      <c r="Q245" s="224"/>
      <c r="R245" s="46"/>
      <c r="T245" s="225" t="s">
        <v>22</v>
      </c>
      <c r="U245" s="54" t="s">
        <v>45</v>
      </c>
      <c r="V245" s="45"/>
      <c r="W245" s="226">
        <f>V245*K245</f>
        <v>0</v>
      </c>
      <c r="X245" s="226">
        <v>0</v>
      </c>
      <c r="Y245" s="226">
        <f>X245*K245</f>
        <v>0</v>
      </c>
      <c r="Z245" s="226">
        <v>0</v>
      </c>
      <c r="AA245" s="227">
        <f>Z245*K245</f>
        <v>0</v>
      </c>
      <c r="AR245" s="20" t="s">
        <v>240</v>
      </c>
      <c r="AT245" s="20" t="s">
        <v>177</v>
      </c>
      <c r="AU245" s="20" t="s">
        <v>119</v>
      </c>
      <c r="AY245" s="20" t="s">
        <v>176</v>
      </c>
      <c r="BE245" s="140">
        <f>IF(U245="základní",N245,0)</f>
        <v>0</v>
      </c>
      <c r="BF245" s="140">
        <f>IF(U245="snížená",N245,0)</f>
        <v>0</v>
      </c>
      <c r="BG245" s="140">
        <f>IF(U245="zákl. přenesená",N245,0)</f>
        <v>0</v>
      </c>
      <c r="BH245" s="140">
        <f>IF(U245="sníž. přenesená",N245,0)</f>
        <v>0</v>
      </c>
      <c r="BI245" s="140">
        <f>IF(U245="nulová",N245,0)</f>
        <v>0</v>
      </c>
      <c r="BJ245" s="20" t="s">
        <v>88</v>
      </c>
      <c r="BK245" s="140">
        <f>ROUND(L245*K245,2)</f>
        <v>0</v>
      </c>
      <c r="BL245" s="20" t="s">
        <v>240</v>
      </c>
      <c r="BM245" s="20" t="s">
        <v>560</v>
      </c>
    </row>
    <row r="246" s="9" customFormat="1" ht="29.88" customHeight="1">
      <c r="B246" s="204"/>
      <c r="C246" s="205"/>
      <c r="D246" s="214" t="s">
        <v>140</v>
      </c>
      <c r="E246" s="214"/>
      <c r="F246" s="214"/>
      <c r="G246" s="214"/>
      <c r="H246" s="214"/>
      <c r="I246" s="214"/>
      <c r="J246" s="214"/>
      <c r="K246" s="214"/>
      <c r="L246" s="214"/>
      <c r="M246" s="214"/>
      <c r="N246" s="236">
        <f>BK246</f>
        <v>0</v>
      </c>
      <c r="O246" s="237"/>
      <c r="P246" s="237"/>
      <c r="Q246" s="237"/>
      <c r="R246" s="207"/>
      <c r="T246" s="208"/>
      <c r="U246" s="205"/>
      <c r="V246" s="205"/>
      <c r="W246" s="209">
        <f>SUM(W247:W254)</f>
        <v>0</v>
      </c>
      <c r="X246" s="205"/>
      <c r="Y246" s="209">
        <f>SUM(Y247:Y254)</f>
        <v>0.17312002000000001</v>
      </c>
      <c r="Z246" s="205"/>
      <c r="AA246" s="210">
        <f>SUM(AA247:AA254)</f>
        <v>0</v>
      </c>
      <c r="AR246" s="211" t="s">
        <v>119</v>
      </c>
      <c r="AT246" s="212" t="s">
        <v>79</v>
      </c>
      <c r="AU246" s="212" t="s">
        <v>88</v>
      </c>
      <c r="AY246" s="211" t="s">
        <v>176</v>
      </c>
      <c r="BK246" s="213">
        <f>SUM(BK247:BK254)</f>
        <v>0</v>
      </c>
    </row>
    <row r="247" s="1" customFormat="1" ht="38.25" customHeight="1">
      <c r="B247" s="44"/>
      <c r="C247" s="217" t="s">
        <v>561</v>
      </c>
      <c r="D247" s="217" t="s">
        <v>177</v>
      </c>
      <c r="E247" s="218" t="s">
        <v>562</v>
      </c>
      <c r="F247" s="219" t="s">
        <v>563</v>
      </c>
      <c r="G247" s="219"/>
      <c r="H247" s="219"/>
      <c r="I247" s="219"/>
      <c r="J247" s="220" t="s">
        <v>191</v>
      </c>
      <c r="K247" s="221">
        <v>50.630000000000003</v>
      </c>
      <c r="L247" s="222">
        <v>0</v>
      </c>
      <c r="M247" s="223"/>
      <c r="N247" s="224">
        <f>ROUND(L247*K247,2)</f>
        <v>0</v>
      </c>
      <c r="O247" s="224"/>
      <c r="P247" s="224"/>
      <c r="Q247" s="224"/>
      <c r="R247" s="46"/>
      <c r="T247" s="225" t="s">
        <v>22</v>
      </c>
      <c r="U247" s="54" t="s">
        <v>45</v>
      </c>
      <c r="V247" s="45"/>
      <c r="W247" s="226">
        <f>V247*K247</f>
        <v>0</v>
      </c>
      <c r="X247" s="226">
        <v>0</v>
      </c>
      <c r="Y247" s="226">
        <f>X247*K247</f>
        <v>0</v>
      </c>
      <c r="Z247" s="226">
        <v>0</v>
      </c>
      <c r="AA247" s="227">
        <f>Z247*K247</f>
        <v>0</v>
      </c>
      <c r="AR247" s="20" t="s">
        <v>240</v>
      </c>
      <c r="AT247" s="20" t="s">
        <v>177</v>
      </c>
      <c r="AU247" s="20" t="s">
        <v>119</v>
      </c>
      <c r="AY247" s="20" t="s">
        <v>176</v>
      </c>
      <c r="BE247" s="140">
        <f>IF(U247="základní",N247,0)</f>
        <v>0</v>
      </c>
      <c r="BF247" s="140">
        <f>IF(U247="snížená",N247,0)</f>
        <v>0</v>
      </c>
      <c r="BG247" s="140">
        <f>IF(U247="zákl. přenesená",N247,0)</f>
        <v>0</v>
      </c>
      <c r="BH247" s="140">
        <f>IF(U247="sníž. přenesená",N247,0)</f>
        <v>0</v>
      </c>
      <c r="BI247" s="140">
        <f>IF(U247="nulová",N247,0)</f>
        <v>0</v>
      </c>
      <c r="BJ247" s="20" t="s">
        <v>88</v>
      </c>
      <c r="BK247" s="140">
        <f>ROUND(L247*K247,2)</f>
        <v>0</v>
      </c>
      <c r="BL247" s="20" t="s">
        <v>240</v>
      </c>
      <c r="BM247" s="20" t="s">
        <v>564</v>
      </c>
    </row>
    <row r="248" s="1" customFormat="1" ht="25.5" customHeight="1">
      <c r="B248" s="44"/>
      <c r="C248" s="228" t="s">
        <v>565</v>
      </c>
      <c r="D248" s="228" t="s">
        <v>183</v>
      </c>
      <c r="E248" s="229" t="s">
        <v>566</v>
      </c>
      <c r="F248" s="230" t="s">
        <v>567</v>
      </c>
      <c r="G248" s="230"/>
      <c r="H248" s="230"/>
      <c r="I248" s="230"/>
      <c r="J248" s="231" t="s">
        <v>191</v>
      </c>
      <c r="K248" s="232">
        <v>51.643000000000001</v>
      </c>
      <c r="L248" s="233">
        <v>0</v>
      </c>
      <c r="M248" s="234"/>
      <c r="N248" s="235">
        <f>ROUND(L248*K248,2)</f>
        <v>0</v>
      </c>
      <c r="O248" s="224"/>
      <c r="P248" s="224"/>
      <c r="Q248" s="224"/>
      <c r="R248" s="46"/>
      <c r="T248" s="225" t="s">
        <v>22</v>
      </c>
      <c r="U248" s="54" t="s">
        <v>45</v>
      </c>
      <c r="V248" s="45"/>
      <c r="W248" s="226">
        <f>V248*K248</f>
        <v>0</v>
      </c>
      <c r="X248" s="226">
        <v>0.0032000000000000002</v>
      </c>
      <c r="Y248" s="226">
        <f>X248*K248</f>
        <v>0.1652576</v>
      </c>
      <c r="Z248" s="226">
        <v>0</v>
      </c>
      <c r="AA248" s="227">
        <f>Z248*K248</f>
        <v>0</v>
      </c>
      <c r="AR248" s="20" t="s">
        <v>303</v>
      </c>
      <c r="AT248" s="20" t="s">
        <v>183</v>
      </c>
      <c r="AU248" s="20" t="s">
        <v>119</v>
      </c>
      <c r="AY248" s="20" t="s">
        <v>176</v>
      </c>
      <c r="BE248" s="140">
        <f>IF(U248="základní",N248,0)</f>
        <v>0</v>
      </c>
      <c r="BF248" s="140">
        <f>IF(U248="snížená",N248,0)</f>
        <v>0</v>
      </c>
      <c r="BG248" s="140">
        <f>IF(U248="zákl. přenesená",N248,0)</f>
        <v>0</v>
      </c>
      <c r="BH248" s="140">
        <f>IF(U248="sníž. přenesená",N248,0)</f>
        <v>0</v>
      </c>
      <c r="BI248" s="140">
        <f>IF(U248="nulová",N248,0)</f>
        <v>0</v>
      </c>
      <c r="BJ248" s="20" t="s">
        <v>88</v>
      </c>
      <c r="BK248" s="140">
        <f>ROUND(L248*K248,2)</f>
        <v>0</v>
      </c>
      <c r="BL248" s="20" t="s">
        <v>240</v>
      </c>
      <c r="BM248" s="20" t="s">
        <v>568</v>
      </c>
    </row>
    <row r="249" s="1" customFormat="1" ht="38.25" customHeight="1">
      <c r="B249" s="44"/>
      <c r="C249" s="217" t="s">
        <v>569</v>
      </c>
      <c r="D249" s="217" t="s">
        <v>177</v>
      </c>
      <c r="E249" s="218" t="s">
        <v>562</v>
      </c>
      <c r="F249" s="219" t="s">
        <v>563</v>
      </c>
      <c r="G249" s="219"/>
      <c r="H249" s="219"/>
      <c r="I249" s="219"/>
      <c r="J249" s="220" t="s">
        <v>191</v>
      </c>
      <c r="K249" s="221">
        <v>50.630000000000003</v>
      </c>
      <c r="L249" s="222">
        <v>0</v>
      </c>
      <c r="M249" s="223"/>
      <c r="N249" s="224">
        <f>ROUND(L249*K249,2)</f>
        <v>0</v>
      </c>
      <c r="O249" s="224"/>
      <c r="P249" s="224"/>
      <c r="Q249" s="224"/>
      <c r="R249" s="46"/>
      <c r="T249" s="225" t="s">
        <v>22</v>
      </c>
      <c r="U249" s="54" t="s">
        <v>45</v>
      </c>
      <c r="V249" s="45"/>
      <c r="W249" s="226">
        <f>V249*K249</f>
        <v>0</v>
      </c>
      <c r="X249" s="226">
        <v>0</v>
      </c>
      <c r="Y249" s="226">
        <f>X249*K249</f>
        <v>0</v>
      </c>
      <c r="Z249" s="226">
        <v>0</v>
      </c>
      <c r="AA249" s="227">
        <f>Z249*K249</f>
        <v>0</v>
      </c>
      <c r="AR249" s="20" t="s">
        <v>240</v>
      </c>
      <c r="AT249" s="20" t="s">
        <v>177</v>
      </c>
      <c r="AU249" s="20" t="s">
        <v>119</v>
      </c>
      <c r="AY249" s="20" t="s">
        <v>176</v>
      </c>
      <c r="BE249" s="140">
        <f>IF(U249="základní",N249,0)</f>
        <v>0</v>
      </c>
      <c r="BF249" s="140">
        <f>IF(U249="snížená",N249,0)</f>
        <v>0</v>
      </c>
      <c r="BG249" s="140">
        <f>IF(U249="zákl. přenesená",N249,0)</f>
        <v>0</v>
      </c>
      <c r="BH249" s="140">
        <f>IF(U249="sníž. přenesená",N249,0)</f>
        <v>0</v>
      </c>
      <c r="BI249" s="140">
        <f>IF(U249="nulová",N249,0)</f>
        <v>0</v>
      </c>
      <c r="BJ249" s="20" t="s">
        <v>88</v>
      </c>
      <c r="BK249" s="140">
        <f>ROUND(L249*K249,2)</f>
        <v>0</v>
      </c>
      <c r="BL249" s="20" t="s">
        <v>240</v>
      </c>
      <c r="BM249" s="20" t="s">
        <v>570</v>
      </c>
    </row>
    <row r="250" s="1" customFormat="1" ht="16.5" customHeight="1">
      <c r="B250" s="44"/>
      <c r="C250" s="228" t="s">
        <v>571</v>
      </c>
      <c r="D250" s="228" t="s">
        <v>183</v>
      </c>
      <c r="E250" s="229" t="s">
        <v>572</v>
      </c>
      <c r="F250" s="230" t="s">
        <v>573</v>
      </c>
      <c r="G250" s="230"/>
      <c r="H250" s="230"/>
      <c r="I250" s="230"/>
      <c r="J250" s="231" t="s">
        <v>191</v>
      </c>
      <c r="K250" s="232">
        <v>51.643000000000001</v>
      </c>
      <c r="L250" s="233">
        <v>0</v>
      </c>
      <c r="M250" s="234"/>
      <c r="N250" s="235">
        <f>ROUND(L250*K250,2)</f>
        <v>0</v>
      </c>
      <c r="O250" s="224"/>
      <c r="P250" s="224"/>
      <c r="Q250" s="224"/>
      <c r="R250" s="46"/>
      <c r="T250" s="225" t="s">
        <v>22</v>
      </c>
      <c r="U250" s="54" t="s">
        <v>45</v>
      </c>
      <c r="V250" s="45"/>
      <c r="W250" s="226">
        <f>V250*K250</f>
        <v>0</v>
      </c>
      <c r="X250" s="226">
        <v>0.00013999999999999999</v>
      </c>
      <c r="Y250" s="226">
        <f>X250*K250</f>
        <v>0.0072300199999999993</v>
      </c>
      <c r="Z250" s="226">
        <v>0</v>
      </c>
      <c r="AA250" s="227">
        <f>Z250*K250</f>
        <v>0</v>
      </c>
      <c r="AR250" s="20" t="s">
        <v>303</v>
      </c>
      <c r="AT250" s="20" t="s">
        <v>183</v>
      </c>
      <c r="AU250" s="20" t="s">
        <v>119</v>
      </c>
      <c r="AY250" s="20" t="s">
        <v>176</v>
      </c>
      <c r="BE250" s="140">
        <f>IF(U250="základní",N250,0)</f>
        <v>0</v>
      </c>
      <c r="BF250" s="140">
        <f>IF(U250="snížená",N250,0)</f>
        <v>0</v>
      </c>
      <c r="BG250" s="140">
        <f>IF(U250="zákl. přenesená",N250,0)</f>
        <v>0</v>
      </c>
      <c r="BH250" s="140">
        <f>IF(U250="sníž. přenesená",N250,0)</f>
        <v>0</v>
      </c>
      <c r="BI250" s="140">
        <f>IF(U250="nulová",N250,0)</f>
        <v>0</v>
      </c>
      <c r="BJ250" s="20" t="s">
        <v>88</v>
      </c>
      <c r="BK250" s="140">
        <f>ROUND(L250*K250,2)</f>
        <v>0</v>
      </c>
      <c r="BL250" s="20" t="s">
        <v>240</v>
      </c>
      <c r="BM250" s="20" t="s">
        <v>574</v>
      </c>
    </row>
    <row r="251" s="1" customFormat="1" ht="25.5" customHeight="1">
      <c r="B251" s="44"/>
      <c r="C251" s="217" t="s">
        <v>575</v>
      </c>
      <c r="D251" s="217" t="s">
        <v>177</v>
      </c>
      <c r="E251" s="218" t="s">
        <v>576</v>
      </c>
      <c r="F251" s="219" t="s">
        <v>577</v>
      </c>
      <c r="G251" s="219"/>
      <c r="H251" s="219"/>
      <c r="I251" s="219"/>
      <c r="J251" s="220" t="s">
        <v>231</v>
      </c>
      <c r="K251" s="221">
        <v>31</v>
      </c>
      <c r="L251" s="222">
        <v>0</v>
      </c>
      <c r="M251" s="223"/>
      <c r="N251" s="224">
        <f>ROUND(L251*K251,2)</f>
        <v>0</v>
      </c>
      <c r="O251" s="224"/>
      <c r="P251" s="224"/>
      <c r="Q251" s="224"/>
      <c r="R251" s="46"/>
      <c r="T251" s="225" t="s">
        <v>22</v>
      </c>
      <c r="U251" s="54" t="s">
        <v>45</v>
      </c>
      <c r="V251" s="45"/>
      <c r="W251" s="226">
        <f>V251*K251</f>
        <v>0</v>
      </c>
      <c r="X251" s="226">
        <v>0</v>
      </c>
      <c r="Y251" s="226">
        <f>X251*K251</f>
        <v>0</v>
      </c>
      <c r="Z251" s="226">
        <v>0</v>
      </c>
      <c r="AA251" s="227">
        <f>Z251*K251</f>
        <v>0</v>
      </c>
      <c r="AR251" s="20" t="s">
        <v>240</v>
      </c>
      <c r="AT251" s="20" t="s">
        <v>177</v>
      </c>
      <c r="AU251" s="20" t="s">
        <v>119</v>
      </c>
      <c r="AY251" s="20" t="s">
        <v>176</v>
      </c>
      <c r="BE251" s="140">
        <f>IF(U251="základní",N251,0)</f>
        <v>0</v>
      </c>
      <c r="BF251" s="140">
        <f>IF(U251="snížená",N251,0)</f>
        <v>0</v>
      </c>
      <c r="BG251" s="140">
        <f>IF(U251="zákl. přenesená",N251,0)</f>
        <v>0</v>
      </c>
      <c r="BH251" s="140">
        <f>IF(U251="sníž. přenesená",N251,0)</f>
        <v>0</v>
      </c>
      <c r="BI251" s="140">
        <f>IF(U251="nulová",N251,0)</f>
        <v>0</v>
      </c>
      <c r="BJ251" s="20" t="s">
        <v>88</v>
      </c>
      <c r="BK251" s="140">
        <f>ROUND(L251*K251,2)</f>
        <v>0</v>
      </c>
      <c r="BL251" s="20" t="s">
        <v>240</v>
      </c>
      <c r="BM251" s="20" t="s">
        <v>578</v>
      </c>
    </row>
    <row r="252" s="1" customFormat="1" ht="25.5" customHeight="1">
      <c r="B252" s="44"/>
      <c r="C252" s="228" t="s">
        <v>579</v>
      </c>
      <c r="D252" s="228" t="s">
        <v>183</v>
      </c>
      <c r="E252" s="229" t="s">
        <v>580</v>
      </c>
      <c r="F252" s="230" t="s">
        <v>581</v>
      </c>
      <c r="G252" s="230"/>
      <c r="H252" s="230"/>
      <c r="I252" s="230"/>
      <c r="J252" s="231" t="s">
        <v>231</v>
      </c>
      <c r="K252" s="232">
        <v>31.620000000000001</v>
      </c>
      <c r="L252" s="233">
        <v>0</v>
      </c>
      <c r="M252" s="234"/>
      <c r="N252" s="235">
        <f>ROUND(L252*K252,2)</f>
        <v>0</v>
      </c>
      <c r="O252" s="224"/>
      <c r="P252" s="224"/>
      <c r="Q252" s="224"/>
      <c r="R252" s="46"/>
      <c r="T252" s="225" t="s">
        <v>22</v>
      </c>
      <c r="U252" s="54" t="s">
        <v>45</v>
      </c>
      <c r="V252" s="45"/>
      <c r="W252" s="226">
        <f>V252*K252</f>
        <v>0</v>
      </c>
      <c r="X252" s="226">
        <v>2.0000000000000002E-05</v>
      </c>
      <c r="Y252" s="226">
        <f>X252*K252</f>
        <v>0.00063240000000000008</v>
      </c>
      <c r="Z252" s="226">
        <v>0</v>
      </c>
      <c r="AA252" s="227">
        <f>Z252*K252</f>
        <v>0</v>
      </c>
      <c r="AR252" s="20" t="s">
        <v>303</v>
      </c>
      <c r="AT252" s="20" t="s">
        <v>183</v>
      </c>
      <c r="AU252" s="20" t="s">
        <v>119</v>
      </c>
      <c r="AY252" s="20" t="s">
        <v>176</v>
      </c>
      <c r="BE252" s="140">
        <f>IF(U252="základní",N252,0)</f>
        <v>0</v>
      </c>
      <c r="BF252" s="140">
        <f>IF(U252="snížená",N252,0)</f>
        <v>0</v>
      </c>
      <c r="BG252" s="140">
        <f>IF(U252="zákl. přenesená",N252,0)</f>
        <v>0</v>
      </c>
      <c r="BH252" s="140">
        <f>IF(U252="sníž. přenesená",N252,0)</f>
        <v>0</v>
      </c>
      <c r="BI252" s="140">
        <f>IF(U252="nulová",N252,0)</f>
        <v>0</v>
      </c>
      <c r="BJ252" s="20" t="s">
        <v>88</v>
      </c>
      <c r="BK252" s="140">
        <f>ROUND(L252*K252,2)</f>
        <v>0</v>
      </c>
      <c r="BL252" s="20" t="s">
        <v>240</v>
      </c>
      <c r="BM252" s="20" t="s">
        <v>582</v>
      </c>
    </row>
    <row r="253" s="1" customFormat="1" ht="25.5" customHeight="1">
      <c r="B253" s="44"/>
      <c r="C253" s="217" t="s">
        <v>583</v>
      </c>
      <c r="D253" s="217" t="s">
        <v>177</v>
      </c>
      <c r="E253" s="218" t="s">
        <v>584</v>
      </c>
      <c r="F253" s="219" t="s">
        <v>585</v>
      </c>
      <c r="G253" s="219"/>
      <c r="H253" s="219"/>
      <c r="I253" s="219"/>
      <c r="J253" s="220" t="s">
        <v>180</v>
      </c>
      <c r="K253" s="221">
        <v>0.17299999999999999</v>
      </c>
      <c r="L253" s="222">
        <v>0</v>
      </c>
      <c r="M253" s="223"/>
      <c r="N253" s="224">
        <f>ROUND(L253*K253,2)</f>
        <v>0</v>
      </c>
      <c r="O253" s="224"/>
      <c r="P253" s="224"/>
      <c r="Q253" s="224"/>
      <c r="R253" s="46"/>
      <c r="T253" s="225" t="s">
        <v>22</v>
      </c>
      <c r="U253" s="54" t="s">
        <v>45</v>
      </c>
      <c r="V253" s="45"/>
      <c r="W253" s="226">
        <f>V253*K253</f>
        <v>0</v>
      </c>
      <c r="X253" s="226">
        <v>0</v>
      </c>
      <c r="Y253" s="226">
        <f>X253*K253</f>
        <v>0</v>
      </c>
      <c r="Z253" s="226">
        <v>0</v>
      </c>
      <c r="AA253" s="227">
        <f>Z253*K253</f>
        <v>0</v>
      </c>
      <c r="AR253" s="20" t="s">
        <v>240</v>
      </c>
      <c r="AT253" s="20" t="s">
        <v>177</v>
      </c>
      <c r="AU253" s="20" t="s">
        <v>119</v>
      </c>
      <c r="AY253" s="20" t="s">
        <v>176</v>
      </c>
      <c r="BE253" s="140">
        <f>IF(U253="základní",N253,0)</f>
        <v>0</v>
      </c>
      <c r="BF253" s="140">
        <f>IF(U253="snížená",N253,0)</f>
        <v>0</v>
      </c>
      <c r="BG253" s="140">
        <f>IF(U253="zákl. přenesená",N253,0)</f>
        <v>0</v>
      </c>
      <c r="BH253" s="140">
        <f>IF(U253="sníž. přenesená",N253,0)</f>
        <v>0</v>
      </c>
      <c r="BI253" s="140">
        <f>IF(U253="nulová",N253,0)</f>
        <v>0</v>
      </c>
      <c r="BJ253" s="20" t="s">
        <v>88</v>
      </c>
      <c r="BK253" s="140">
        <f>ROUND(L253*K253,2)</f>
        <v>0</v>
      </c>
      <c r="BL253" s="20" t="s">
        <v>240</v>
      </c>
      <c r="BM253" s="20" t="s">
        <v>586</v>
      </c>
    </row>
    <row r="254" s="1" customFormat="1" ht="25.5" customHeight="1">
      <c r="B254" s="44"/>
      <c r="C254" s="217" t="s">
        <v>587</v>
      </c>
      <c r="D254" s="217" t="s">
        <v>177</v>
      </c>
      <c r="E254" s="218" t="s">
        <v>588</v>
      </c>
      <c r="F254" s="219" t="s">
        <v>589</v>
      </c>
      <c r="G254" s="219"/>
      <c r="H254" s="219"/>
      <c r="I254" s="219"/>
      <c r="J254" s="220" t="s">
        <v>180</v>
      </c>
      <c r="K254" s="221">
        <v>0.17299999999999999</v>
      </c>
      <c r="L254" s="222">
        <v>0</v>
      </c>
      <c r="M254" s="223"/>
      <c r="N254" s="224">
        <f>ROUND(L254*K254,2)</f>
        <v>0</v>
      </c>
      <c r="O254" s="224"/>
      <c r="P254" s="224"/>
      <c r="Q254" s="224"/>
      <c r="R254" s="46"/>
      <c r="T254" s="225" t="s">
        <v>22</v>
      </c>
      <c r="U254" s="54" t="s">
        <v>45</v>
      </c>
      <c r="V254" s="45"/>
      <c r="W254" s="226">
        <f>V254*K254</f>
        <v>0</v>
      </c>
      <c r="X254" s="226">
        <v>0</v>
      </c>
      <c r="Y254" s="226">
        <f>X254*K254</f>
        <v>0</v>
      </c>
      <c r="Z254" s="226">
        <v>0</v>
      </c>
      <c r="AA254" s="227">
        <f>Z254*K254</f>
        <v>0</v>
      </c>
      <c r="AR254" s="20" t="s">
        <v>240</v>
      </c>
      <c r="AT254" s="20" t="s">
        <v>177</v>
      </c>
      <c r="AU254" s="20" t="s">
        <v>119</v>
      </c>
      <c r="AY254" s="20" t="s">
        <v>176</v>
      </c>
      <c r="BE254" s="140">
        <f>IF(U254="základní",N254,0)</f>
        <v>0</v>
      </c>
      <c r="BF254" s="140">
        <f>IF(U254="snížená",N254,0)</f>
        <v>0</v>
      </c>
      <c r="BG254" s="140">
        <f>IF(U254="zákl. přenesená",N254,0)</f>
        <v>0</v>
      </c>
      <c r="BH254" s="140">
        <f>IF(U254="sníž. přenesená",N254,0)</f>
        <v>0</v>
      </c>
      <c r="BI254" s="140">
        <f>IF(U254="nulová",N254,0)</f>
        <v>0</v>
      </c>
      <c r="BJ254" s="20" t="s">
        <v>88</v>
      </c>
      <c r="BK254" s="140">
        <f>ROUND(L254*K254,2)</f>
        <v>0</v>
      </c>
      <c r="BL254" s="20" t="s">
        <v>240</v>
      </c>
      <c r="BM254" s="20" t="s">
        <v>590</v>
      </c>
    </row>
    <row r="255" s="9" customFormat="1" ht="29.88" customHeight="1">
      <c r="B255" s="204"/>
      <c r="C255" s="205"/>
      <c r="D255" s="214" t="s">
        <v>141</v>
      </c>
      <c r="E255" s="214"/>
      <c r="F255" s="214"/>
      <c r="G255" s="214"/>
      <c r="H255" s="214"/>
      <c r="I255" s="214"/>
      <c r="J255" s="214"/>
      <c r="K255" s="214"/>
      <c r="L255" s="214"/>
      <c r="M255" s="214"/>
      <c r="N255" s="236">
        <f>BK255</f>
        <v>0</v>
      </c>
      <c r="O255" s="237"/>
      <c r="P255" s="237"/>
      <c r="Q255" s="237"/>
      <c r="R255" s="207"/>
      <c r="T255" s="208"/>
      <c r="U255" s="205"/>
      <c r="V255" s="205"/>
      <c r="W255" s="209">
        <f>SUM(W256:W264)</f>
        <v>0</v>
      </c>
      <c r="X255" s="205"/>
      <c r="Y255" s="209">
        <f>SUM(Y256:Y264)</f>
        <v>1.7189966800000001</v>
      </c>
      <c r="Z255" s="205"/>
      <c r="AA255" s="210">
        <f>SUM(AA256:AA264)</f>
        <v>1.7440000000000002</v>
      </c>
      <c r="AR255" s="211" t="s">
        <v>119</v>
      </c>
      <c r="AT255" s="212" t="s">
        <v>79</v>
      </c>
      <c r="AU255" s="212" t="s">
        <v>88</v>
      </c>
      <c r="AY255" s="211" t="s">
        <v>176</v>
      </c>
      <c r="BK255" s="213">
        <f>SUM(BK256:BK264)</f>
        <v>0</v>
      </c>
    </row>
    <row r="256" s="1" customFormat="1" ht="38.25" customHeight="1">
      <c r="B256" s="44"/>
      <c r="C256" s="217" t="s">
        <v>591</v>
      </c>
      <c r="D256" s="217" t="s">
        <v>177</v>
      </c>
      <c r="E256" s="218" t="s">
        <v>592</v>
      </c>
      <c r="F256" s="219" t="s">
        <v>593</v>
      </c>
      <c r="G256" s="219"/>
      <c r="H256" s="219"/>
      <c r="I256" s="219"/>
      <c r="J256" s="220" t="s">
        <v>231</v>
      </c>
      <c r="K256" s="221">
        <v>14</v>
      </c>
      <c r="L256" s="222">
        <v>0</v>
      </c>
      <c r="M256" s="223"/>
      <c r="N256" s="224">
        <f>ROUND(L256*K256,2)</f>
        <v>0</v>
      </c>
      <c r="O256" s="224"/>
      <c r="P256" s="224"/>
      <c r="Q256" s="224"/>
      <c r="R256" s="46"/>
      <c r="T256" s="225" t="s">
        <v>22</v>
      </c>
      <c r="U256" s="54" t="s">
        <v>45</v>
      </c>
      <c r="V256" s="45"/>
      <c r="W256" s="226">
        <f>V256*K256</f>
        <v>0</v>
      </c>
      <c r="X256" s="226">
        <v>0</v>
      </c>
      <c r="Y256" s="226">
        <f>X256*K256</f>
        <v>0</v>
      </c>
      <c r="Z256" s="226">
        <v>0</v>
      </c>
      <c r="AA256" s="227">
        <f>Z256*K256</f>
        <v>0</v>
      </c>
      <c r="AR256" s="20" t="s">
        <v>240</v>
      </c>
      <c r="AT256" s="20" t="s">
        <v>177</v>
      </c>
      <c r="AU256" s="20" t="s">
        <v>119</v>
      </c>
      <c r="AY256" s="20" t="s">
        <v>176</v>
      </c>
      <c r="BE256" s="140">
        <f>IF(U256="základní",N256,0)</f>
        <v>0</v>
      </c>
      <c r="BF256" s="140">
        <f>IF(U256="snížená",N256,0)</f>
        <v>0</v>
      </c>
      <c r="BG256" s="140">
        <f>IF(U256="zákl. přenesená",N256,0)</f>
        <v>0</v>
      </c>
      <c r="BH256" s="140">
        <f>IF(U256="sníž. přenesená",N256,0)</f>
        <v>0</v>
      </c>
      <c r="BI256" s="140">
        <f>IF(U256="nulová",N256,0)</f>
        <v>0</v>
      </c>
      <c r="BJ256" s="20" t="s">
        <v>88</v>
      </c>
      <c r="BK256" s="140">
        <f>ROUND(L256*K256,2)</f>
        <v>0</v>
      </c>
      <c r="BL256" s="20" t="s">
        <v>240</v>
      </c>
      <c r="BM256" s="20" t="s">
        <v>594</v>
      </c>
    </row>
    <row r="257" s="1" customFormat="1" ht="25.5" customHeight="1">
      <c r="B257" s="44"/>
      <c r="C257" s="228" t="s">
        <v>595</v>
      </c>
      <c r="D257" s="228" t="s">
        <v>183</v>
      </c>
      <c r="E257" s="229" t="s">
        <v>596</v>
      </c>
      <c r="F257" s="230" t="s">
        <v>597</v>
      </c>
      <c r="G257" s="230"/>
      <c r="H257" s="230"/>
      <c r="I257" s="230"/>
      <c r="J257" s="231" t="s">
        <v>203</v>
      </c>
      <c r="K257" s="232">
        <v>0.154</v>
      </c>
      <c r="L257" s="233">
        <v>0</v>
      </c>
      <c r="M257" s="234"/>
      <c r="N257" s="235">
        <f>ROUND(L257*K257,2)</f>
        <v>0</v>
      </c>
      <c r="O257" s="224"/>
      <c r="P257" s="224"/>
      <c r="Q257" s="224"/>
      <c r="R257" s="46"/>
      <c r="T257" s="225" t="s">
        <v>22</v>
      </c>
      <c r="U257" s="54" t="s">
        <v>45</v>
      </c>
      <c r="V257" s="45"/>
      <c r="W257" s="226">
        <f>V257*K257</f>
        <v>0</v>
      </c>
      <c r="X257" s="226">
        <v>0.55000000000000004</v>
      </c>
      <c r="Y257" s="226">
        <f>X257*K257</f>
        <v>0.084700000000000011</v>
      </c>
      <c r="Z257" s="226">
        <v>0</v>
      </c>
      <c r="AA257" s="227">
        <f>Z257*K257</f>
        <v>0</v>
      </c>
      <c r="AR257" s="20" t="s">
        <v>303</v>
      </c>
      <c r="AT257" s="20" t="s">
        <v>183</v>
      </c>
      <c r="AU257" s="20" t="s">
        <v>119</v>
      </c>
      <c r="AY257" s="20" t="s">
        <v>176</v>
      </c>
      <c r="BE257" s="140">
        <f>IF(U257="základní",N257,0)</f>
        <v>0</v>
      </c>
      <c r="BF257" s="140">
        <f>IF(U257="snížená",N257,0)</f>
        <v>0</v>
      </c>
      <c r="BG257" s="140">
        <f>IF(U257="zákl. přenesená",N257,0)</f>
        <v>0</v>
      </c>
      <c r="BH257" s="140">
        <f>IF(U257="sníž. přenesená",N257,0)</f>
        <v>0</v>
      </c>
      <c r="BI257" s="140">
        <f>IF(U257="nulová",N257,0)</f>
        <v>0</v>
      </c>
      <c r="BJ257" s="20" t="s">
        <v>88</v>
      </c>
      <c r="BK257" s="140">
        <f>ROUND(L257*K257,2)</f>
        <v>0</v>
      </c>
      <c r="BL257" s="20" t="s">
        <v>240</v>
      </c>
      <c r="BM257" s="20" t="s">
        <v>598</v>
      </c>
    </row>
    <row r="258" s="1" customFormat="1" ht="38.25" customHeight="1">
      <c r="B258" s="44"/>
      <c r="C258" s="217" t="s">
        <v>599</v>
      </c>
      <c r="D258" s="217" t="s">
        <v>177</v>
      </c>
      <c r="E258" s="218" t="s">
        <v>600</v>
      </c>
      <c r="F258" s="219" t="s">
        <v>601</v>
      </c>
      <c r="G258" s="219"/>
      <c r="H258" s="219"/>
      <c r="I258" s="219"/>
      <c r="J258" s="220" t="s">
        <v>231</v>
      </c>
      <c r="K258" s="221">
        <v>96</v>
      </c>
      <c r="L258" s="222">
        <v>0</v>
      </c>
      <c r="M258" s="223"/>
      <c r="N258" s="224">
        <f>ROUND(L258*K258,2)</f>
        <v>0</v>
      </c>
      <c r="O258" s="224"/>
      <c r="P258" s="224"/>
      <c r="Q258" s="224"/>
      <c r="R258" s="46"/>
      <c r="T258" s="225" t="s">
        <v>22</v>
      </c>
      <c r="U258" s="54" t="s">
        <v>45</v>
      </c>
      <c r="V258" s="45"/>
      <c r="W258" s="226">
        <f>V258*K258</f>
        <v>0</v>
      </c>
      <c r="X258" s="226">
        <v>0</v>
      </c>
      <c r="Y258" s="226">
        <f>X258*K258</f>
        <v>0</v>
      </c>
      <c r="Z258" s="226">
        <v>0</v>
      </c>
      <c r="AA258" s="227">
        <f>Z258*K258</f>
        <v>0</v>
      </c>
      <c r="AR258" s="20" t="s">
        <v>240</v>
      </c>
      <c r="AT258" s="20" t="s">
        <v>177</v>
      </c>
      <c r="AU258" s="20" t="s">
        <v>119</v>
      </c>
      <c r="AY258" s="20" t="s">
        <v>176</v>
      </c>
      <c r="BE258" s="140">
        <f>IF(U258="základní",N258,0)</f>
        <v>0</v>
      </c>
      <c r="BF258" s="140">
        <f>IF(U258="snížená",N258,0)</f>
        <v>0</v>
      </c>
      <c r="BG258" s="140">
        <f>IF(U258="zákl. přenesená",N258,0)</f>
        <v>0</v>
      </c>
      <c r="BH258" s="140">
        <f>IF(U258="sníž. přenesená",N258,0)</f>
        <v>0</v>
      </c>
      <c r="BI258" s="140">
        <f>IF(U258="nulová",N258,0)</f>
        <v>0</v>
      </c>
      <c r="BJ258" s="20" t="s">
        <v>88</v>
      </c>
      <c r="BK258" s="140">
        <f>ROUND(L258*K258,2)</f>
        <v>0</v>
      </c>
      <c r="BL258" s="20" t="s">
        <v>240</v>
      </c>
      <c r="BM258" s="20" t="s">
        <v>602</v>
      </c>
    </row>
    <row r="259" s="1" customFormat="1" ht="25.5" customHeight="1">
      <c r="B259" s="44"/>
      <c r="C259" s="228" t="s">
        <v>603</v>
      </c>
      <c r="D259" s="228" t="s">
        <v>183</v>
      </c>
      <c r="E259" s="229" t="s">
        <v>604</v>
      </c>
      <c r="F259" s="230" t="s">
        <v>605</v>
      </c>
      <c r="G259" s="230"/>
      <c r="H259" s="230"/>
      <c r="I259" s="230"/>
      <c r="J259" s="231" t="s">
        <v>203</v>
      </c>
      <c r="K259" s="232">
        <v>2.9569999999999999</v>
      </c>
      <c r="L259" s="233">
        <v>0</v>
      </c>
      <c r="M259" s="234"/>
      <c r="N259" s="235">
        <f>ROUND(L259*K259,2)</f>
        <v>0</v>
      </c>
      <c r="O259" s="224"/>
      <c r="P259" s="224"/>
      <c r="Q259" s="224"/>
      <c r="R259" s="46"/>
      <c r="T259" s="225" t="s">
        <v>22</v>
      </c>
      <c r="U259" s="54" t="s">
        <v>45</v>
      </c>
      <c r="V259" s="45"/>
      <c r="W259" s="226">
        <f>V259*K259</f>
        <v>0</v>
      </c>
      <c r="X259" s="226">
        <v>0.55000000000000004</v>
      </c>
      <c r="Y259" s="226">
        <f>X259*K259</f>
        <v>1.62635</v>
      </c>
      <c r="Z259" s="226">
        <v>0</v>
      </c>
      <c r="AA259" s="227">
        <f>Z259*K259</f>
        <v>0</v>
      </c>
      <c r="AR259" s="20" t="s">
        <v>303</v>
      </c>
      <c r="AT259" s="20" t="s">
        <v>183</v>
      </c>
      <c r="AU259" s="20" t="s">
        <v>119</v>
      </c>
      <c r="AY259" s="20" t="s">
        <v>176</v>
      </c>
      <c r="BE259" s="140">
        <f>IF(U259="základní",N259,0)</f>
        <v>0</v>
      </c>
      <c r="BF259" s="140">
        <f>IF(U259="snížená",N259,0)</f>
        <v>0</v>
      </c>
      <c r="BG259" s="140">
        <f>IF(U259="zákl. přenesená",N259,0)</f>
        <v>0</v>
      </c>
      <c r="BH259" s="140">
        <f>IF(U259="sníž. přenesená",N259,0)</f>
        <v>0</v>
      </c>
      <c r="BI259" s="140">
        <f>IF(U259="nulová",N259,0)</f>
        <v>0</v>
      </c>
      <c r="BJ259" s="20" t="s">
        <v>88</v>
      </c>
      <c r="BK259" s="140">
        <f>ROUND(L259*K259,2)</f>
        <v>0</v>
      </c>
      <c r="BL259" s="20" t="s">
        <v>240</v>
      </c>
      <c r="BM259" s="20" t="s">
        <v>606</v>
      </c>
    </row>
    <row r="260" s="1" customFormat="1" ht="25.5" customHeight="1">
      <c r="B260" s="44"/>
      <c r="C260" s="217" t="s">
        <v>607</v>
      </c>
      <c r="D260" s="217" t="s">
        <v>177</v>
      </c>
      <c r="E260" s="218" t="s">
        <v>608</v>
      </c>
      <c r="F260" s="219" t="s">
        <v>609</v>
      </c>
      <c r="G260" s="219"/>
      <c r="H260" s="219"/>
      <c r="I260" s="219"/>
      <c r="J260" s="220" t="s">
        <v>203</v>
      </c>
      <c r="K260" s="221">
        <v>2.8279999999999998</v>
      </c>
      <c r="L260" s="222">
        <v>0</v>
      </c>
      <c r="M260" s="223"/>
      <c r="N260" s="224">
        <f>ROUND(L260*K260,2)</f>
        <v>0</v>
      </c>
      <c r="O260" s="224"/>
      <c r="P260" s="224"/>
      <c r="Q260" s="224"/>
      <c r="R260" s="46"/>
      <c r="T260" s="225" t="s">
        <v>22</v>
      </c>
      <c r="U260" s="54" t="s">
        <v>45</v>
      </c>
      <c r="V260" s="45"/>
      <c r="W260" s="226">
        <f>V260*K260</f>
        <v>0</v>
      </c>
      <c r="X260" s="226">
        <v>0.00281</v>
      </c>
      <c r="Y260" s="226">
        <f>X260*K260</f>
        <v>0.0079466799999999994</v>
      </c>
      <c r="Z260" s="226">
        <v>0</v>
      </c>
      <c r="AA260" s="227">
        <f>Z260*K260</f>
        <v>0</v>
      </c>
      <c r="AR260" s="20" t="s">
        <v>240</v>
      </c>
      <c r="AT260" s="20" t="s">
        <v>177</v>
      </c>
      <c r="AU260" s="20" t="s">
        <v>119</v>
      </c>
      <c r="AY260" s="20" t="s">
        <v>176</v>
      </c>
      <c r="BE260" s="140">
        <f>IF(U260="základní",N260,0)</f>
        <v>0</v>
      </c>
      <c r="BF260" s="140">
        <f>IF(U260="snížená",N260,0)</f>
        <v>0</v>
      </c>
      <c r="BG260" s="140">
        <f>IF(U260="zákl. přenesená",N260,0)</f>
        <v>0</v>
      </c>
      <c r="BH260" s="140">
        <f>IF(U260="sníž. přenesená",N260,0)</f>
        <v>0</v>
      </c>
      <c r="BI260" s="140">
        <f>IF(U260="nulová",N260,0)</f>
        <v>0</v>
      </c>
      <c r="BJ260" s="20" t="s">
        <v>88</v>
      </c>
      <c r="BK260" s="140">
        <f>ROUND(L260*K260,2)</f>
        <v>0</v>
      </c>
      <c r="BL260" s="20" t="s">
        <v>240</v>
      </c>
      <c r="BM260" s="20" t="s">
        <v>610</v>
      </c>
    </row>
    <row r="261" s="1" customFormat="1" ht="25.5" customHeight="1">
      <c r="B261" s="44"/>
      <c r="C261" s="217" t="s">
        <v>611</v>
      </c>
      <c r="D261" s="217" t="s">
        <v>177</v>
      </c>
      <c r="E261" s="218" t="s">
        <v>612</v>
      </c>
      <c r="F261" s="219" t="s">
        <v>613</v>
      </c>
      <c r="G261" s="219"/>
      <c r="H261" s="219"/>
      <c r="I261" s="219"/>
      <c r="J261" s="220" t="s">
        <v>231</v>
      </c>
      <c r="K261" s="221">
        <v>14</v>
      </c>
      <c r="L261" s="222">
        <v>0</v>
      </c>
      <c r="M261" s="223"/>
      <c r="N261" s="224">
        <f>ROUND(L261*K261,2)</f>
        <v>0</v>
      </c>
      <c r="O261" s="224"/>
      <c r="P261" s="224"/>
      <c r="Q261" s="224"/>
      <c r="R261" s="46"/>
      <c r="T261" s="225" t="s">
        <v>22</v>
      </c>
      <c r="U261" s="54" t="s">
        <v>45</v>
      </c>
      <c r="V261" s="45"/>
      <c r="W261" s="226">
        <f>V261*K261</f>
        <v>0</v>
      </c>
      <c r="X261" s="226">
        <v>0</v>
      </c>
      <c r="Y261" s="226">
        <f>X261*K261</f>
        <v>0</v>
      </c>
      <c r="Z261" s="226">
        <v>0.0080000000000000002</v>
      </c>
      <c r="AA261" s="227">
        <f>Z261*K261</f>
        <v>0.112</v>
      </c>
      <c r="AR261" s="20" t="s">
        <v>240</v>
      </c>
      <c r="AT261" s="20" t="s">
        <v>177</v>
      </c>
      <c r="AU261" s="20" t="s">
        <v>119</v>
      </c>
      <c r="AY261" s="20" t="s">
        <v>176</v>
      </c>
      <c r="BE261" s="140">
        <f>IF(U261="základní",N261,0)</f>
        <v>0</v>
      </c>
      <c r="BF261" s="140">
        <f>IF(U261="snížená",N261,0)</f>
        <v>0</v>
      </c>
      <c r="BG261" s="140">
        <f>IF(U261="zákl. přenesená",N261,0)</f>
        <v>0</v>
      </c>
      <c r="BH261" s="140">
        <f>IF(U261="sníž. přenesená",N261,0)</f>
        <v>0</v>
      </c>
      <c r="BI261" s="140">
        <f>IF(U261="nulová",N261,0)</f>
        <v>0</v>
      </c>
      <c r="BJ261" s="20" t="s">
        <v>88</v>
      </c>
      <c r="BK261" s="140">
        <f>ROUND(L261*K261,2)</f>
        <v>0</v>
      </c>
      <c r="BL261" s="20" t="s">
        <v>240</v>
      </c>
      <c r="BM261" s="20" t="s">
        <v>614</v>
      </c>
    </row>
    <row r="262" s="1" customFormat="1" ht="25.5" customHeight="1">
      <c r="B262" s="44"/>
      <c r="C262" s="217" t="s">
        <v>615</v>
      </c>
      <c r="D262" s="217" t="s">
        <v>177</v>
      </c>
      <c r="E262" s="218" t="s">
        <v>616</v>
      </c>
      <c r="F262" s="219" t="s">
        <v>617</v>
      </c>
      <c r="G262" s="219"/>
      <c r="H262" s="219"/>
      <c r="I262" s="219"/>
      <c r="J262" s="220" t="s">
        <v>231</v>
      </c>
      <c r="K262" s="221">
        <v>96</v>
      </c>
      <c r="L262" s="222">
        <v>0</v>
      </c>
      <c r="M262" s="223"/>
      <c r="N262" s="224">
        <f>ROUND(L262*K262,2)</f>
        <v>0</v>
      </c>
      <c r="O262" s="224"/>
      <c r="P262" s="224"/>
      <c r="Q262" s="224"/>
      <c r="R262" s="46"/>
      <c r="T262" s="225" t="s">
        <v>22</v>
      </c>
      <c r="U262" s="54" t="s">
        <v>45</v>
      </c>
      <c r="V262" s="45"/>
      <c r="W262" s="226">
        <f>V262*K262</f>
        <v>0</v>
      </c>
      <c r="X262" s="226">
        <v>0</v>
      </c>
      <c r="Y262" s="226">
        <f>X262*K262</f>
        <v>0</v>
      </c>
      <c r="Z262" s="226">
        <v>0.017000000000000001</v>
      </c>
      <c r="AA262" s="227">
        <f>Z262*K262</f>
        <v>1.6320000000000001</v>
      </c>
      <c r="AR262" s="20" t="s">
        <v>240</v>
      </c>
      <c r="AT262" s="20" t="s">
        <v>177</v>
      </c>
      <c r="AU262" s="20" t="s">
        <v>119</v>
      </c>
      <c r="AY262" s="20" t="s">
        <v>176</v>
      </c>
      <c r="BE262" s="140">
        <f>IF(U262="základní",N262,0)</f>
        <v>0</v>
      </c>
      <c r="BF262" s="140">
        <f>IF(U262="snížená",N262,0)</f>
        <v>0</v>
      </c>
      <c r="BG262" s="140">
        <f>IF(U262="zákl. přenesená",N262,0)</f>
        <v>0</v>
      </c>
      <c r="BH262" s="140">
        <f>IF(U262="sníž. přenesená",N262,0)</f>
        <v>0</v>
      </c>
      <c r="BI262" s="140">
        <f>IF(U262="nulová",N262,0)</f>
        <v>0</v>
      </c>
      <c r="BJ262" s="20" t="s">
        <v>88</v>
      </c>
      <c r="BK262" s="140">
        <f>ROUND(L262*K262,2)</f>
        <v>0</v>
      </c>
      <c r="BL262" s="20" t="s">
        <v>240</v>
      </c>
      <c r="BM262" s="20" t="s">
        <v>618</v>
      </c>
    </row>
    <row r="263" s="1" customFormat="1" ht="25.5" customHeight="1">
      <c r="B263" s="44"/>
      <c r="C263" s="217" t="s">
        <v>619</v>
      </c>
      <c r="D263" s="217" t="s">
        <v>177</v>
      </c>
      <c r="E263" s="218" t="s">
        <v>620</v>
      </c>
      <c r="F263" s="219" t="s">
        <v>621</v>
      </c>
      <c r="G263" s="219"/>
      <c r="H263" s="219"/>
      <c r="I263" s="219"/>
      <c r="J263" s="220" t="s">
        <v>180</v>
      </c>
      <c r="K263" s="221">
        <v>1.7190000000000001</v>
      </c>
      <c r="L263" s="222">
        <v>0</v>
      </c>
      <c r="M263" s="223"/>
      <c r="N263" s="224">
        <f>ROUND(L263*K263,2)</f>
        <v>0</v>
      </c>
      <c r="O263" s="224"/>
      <c r="P263" s="224"/>
      <c r="Q263" s="224"/>
      <c r="R263" s="46"/>
      <c r="T263" s="225" t="s">
        <v>22</v>
      </c>
      <c r="U263" s="54" t="s">
        <v>45</v>
      </c>
      <c r="V263" s="45"/>
      <c r="W263" s="226">
        <f>V263*K263</f>
        <v>0</v>
      </c>
      <c r="X263" s="226">
        <v>0</v>
      </c>
      <c r="Y263" s="226">
        <f>X263*K263</f>
        <v>0</v>
      </c>
      <c r="Z263" s="226">
        <v>0</v>
      </c>
      <c r="AA263" s="227">
        <f>Z263*K263</f>
        <v>0</v>
      </c>
      <c r="AR263" s="20" t="s">
        <v>240</v>
      </c>
      <c r="AT263" s="20" t="s">
        <v>177</v>
      </c>
      <c r="AU263" s="20" t="s">
        <v>119</v>
      </c>
      <c r="AY263" s="20" t="s">
        <v>176</v>
      </c>
      <c r="BE263" s="140">
        <f>IF(U263="základní",N263,0)</f>
        <v>0</v>
      </c>
      <c r="BF263" s="140">
        <f>IF(U263="snížená",N263,0)</f>
        <v>0</v>
      </c>
      <c r="BG263" s="140">
        <f>IF(U263="zákl. přenesená",N263,0)</f>
        <v>0</v>
      </c>
      <c r="BH263" s="140">
        <f>IF(U263="sníž. přenesená",N263,0)</f>
        <v>0</v>
      </c>
      <c r="BI263" s="140">
        <f>IF(U263="nulová",N263,0)</f>
        <v>0</v>
      </c>
      <c r="BJ263" s="20" t="s">
        <v>88</v>
      </c>
      <c r="BK263" s="140">
        <f>ROUND(L263*K263,2)</f>
        <v>0</v>
      </c>
      <c r="BL263" s="20" t="s">
        <v>240</v>
      </c>
      <c r="BM263" s="20" t="s">
        <v>622</v>
      </c>
    </row>
    <row r="264" s="1" customFormat="1" ht="25.5" customHeight="1">
      <c r="B264" s="44"/>
      <c r="C264" s="217" t="s">
        <v>623</v>
      </c>
      <c r="D264" s="217" t="s">
        <v>177</v>
      </c>
      <c r="E264" s="218" t="s">
        <v>624</v>
      </c>
      <c r="F264" s="219" t="s">
        <v>625</v>
      </c>
      <c r="G264" s="219"/>
      <c r="H264" s="219"/>
      <c r="I264" s="219"/>
      <c r="J264" s="220" t="s">
        <v>180</v>
      </c>
      <c r="K264" s="221">
        <v>1.7190000000000001</v>
      </c>
      <c r="L264" s="222">
        <v>0</v>
      </c>
      <c r="M264" s="223"/>
      <c r="N264" s="224">
        <f>ROUND(L264*K264,2)</f>
        <v>0</v>
      </c>
      <c r="O264" s="224"/>
      <c r="P264" s="224"/>
      <c r="Q264" s="224"/>
      <c r="R264" s="46"/>
      <c r="T264" s="225" t="s">
        <v>22</v>
      </c>
      <c r="U264" s="54" t="s">
        <v>45</v>
      </c>
      <c r="V264" s="45"/>
      <c r="W264" s="226">
        <f>V264*K264</f>
        <v>0</v>
      </c>
      <c r="X264" s="226">
        <v>0</v>
      </c>
      <c r="Y264" s="226">
        <f>X264*K264</f>
        <v>0</v>
      </c>
      <c r="Z264" s="226">
        <v>0</v>
      </c>
      <c r="AA264" s="227">
        <f>Z264*K264</f>
        <v>0</v>
      </c>
      <c r="AR264" s="20" t="s">
        <v>240</v>
      </c>
      <c r="AT264" s="20" t="s">
        <v>177</v>
      </c>
      <c r="AU264" s="20" t="s">
        <v>119</v>
      </c>
      <c r="AY264" s="20" t="s">
        <v>176</v>
      </c>
      <c r="BE264" s="140">
        <f>IF(U264="základní",N264,0)</f>
        <v>0</v>
      </c>
      <c r="BF264" s="140">
        <f>IF(U264="snížená",N264,0)</f>
        <v>0</v>
      </c>
      <c r="BG264" s="140">
        <f>IF(U264="zákl. přenesená",N264,0)</f>
        <v>0</v>
      </c>
      <c r="BH264" s="140">
        <f>IF(U264="sníž. přenesená",N264,0)</f>
        <v>0</v>
      </c>
      <c r="BI264" s="140">
        <f>IF(U264="nulová",N264,0)</f>
        <v>0</v>
      </c>
      <c r="BJ264" s="20" t="s">
        <v>88</v>
      </c>
      <c r="BK264" s="140">
        <f>ROUND(L264*K264,2)</f>
        <v>0</v>
      </c>
      <c r="BL264" s="20" t="s">
        <v>240</v>
      </c>
      <c r="BM264" s="20" t="s">
        <v>626</v>
      </c>
    </row>
    <row r="265" s="9" customFormat="1" ht="29.88" customHeight="1">
      <c r="B265" s="204"/>
      <c r="C265" s="205"/>
      <c r="D265" s="214" t="s">
        <v>142</v>
      </c>
      <c r="E265" s="214"/>
      <c r="F265" s="214"/>
      <c r="G265" s="214"/>
      <c r="H265" s="214"/>
      <c r="I265" s="214"/>
      <c r="J265" s="214"/>
      <c r="K265" s="214"/>
      <c r="L265" s="214"/>
      <c r="M265" s="214"/>
      <c r="N265" s="236">
        <f>BK265</f>
        <v>0</v>
      </c>
      <c r="O265" s="237"/>
      <c r="P265" s="237"/>
      <c r="Q265" s="237"/>
      <c r="R265" s="207"/>
      <c r="T265" s="208"/>
      <c r="U265" s="205"/>
      <c r="V265" s="205"/>
      <c r="W265" s="209">
        <f>SUM(W266:W281)</f>
        <v>0</v>
      </c>
      <c r="X265" s="205"/>
      <c r="Y265" s="209">
        <f>SUM(Y266:Y281)</f>
        <v>3.3566987499999996</v>
      </c>
      <c r="Z265" s="205"/>
      <c r="AA265" s="210">
        <f>SUM(AA266:AA281)</f>
        <v>0</v>
      </c>
      <c r="AR265" s="211" t="s">
        <v>119</v>
      </c>
      <c r="AT265" s="212" t="s">
        <v>79</v>
      </c>
      <c r="AU265" s="212" t="s">
        <v>88</v>
      </c>
      <c r="AY265" s="211" t="s">
        <v>176</v>
      </c>
      <c r="BK265" s="213">
        <f>SUM(BK266:BK281)</f>
        <v>0</v>
      </c>
    </row>
    <row r="266" s="1" customFormat="1" ht="25.5" customHeight="1">
      <c r="B266" s="44"/>
      <c r="C266" s="217" t="s">
        <v>627</v>
      </c>
      <c r="D266" s="217" t="s">
        <v>177</v>
      </c>
      <c r="E266" s="218" t="s">
        <v>628</v>
      </c>
      <c r="F266" s="219" t="s">
        <v>629</v>
      </c>
      <c r="G266" s="219"/>
      <c r="H266" s="219"/>
      <c r="I266" s="219"/>
      <c r="J266" s="220" t="s">
        <v>191</v>
      </c>
      <c r="K266" s="221">
        <v>81.165000000000006</v>
      </c>
      <c r="L266" s="222">
        <v>0</v>
      </c>
      <c r="M266" s="223"/>
      <c r="N266" s="224">
        <f>ROUND(L266*K266,2)</f>
        <v>0</v>
      </c>
      <c r="O266" s="224"/>
      <c r="P266" s="224"/>
      <c r="Q266" s="224"/>
      <c r="R266" s="46"/>
      <c r="T266" s="225" t="s">
        <v>22</v>
      </c>
      <c r="U266" s="54" t="s">
        <v>45</v>
      </c>
      <c r="V266" s="45"/>
      <c r="W266" s="226">
        <f>V266*K266</f>
        <v>0</v>
      </c>
      <c r="X266" s="226">
        <v>0.01261</v>
      </c>
      <c r="Y266" s="226">
        <f>X266*K266</f>
        <v>1.0234906500000001</v>
      </c>
      <c r="Z266" s="226">
        <v>0</v>
      </c>
      <c r="AA266" s="227">
        <f>Z266*K266</f>
        <v>0</v>
      </c>
      <c r="AR266" s="20" t="s">
        <v>240</v>
      </c>
      <c r="AT266" s="20" t="s">
        <v>177</v>
      </c>
      <c r="AU266" s="20" t="s">
        <v>119</v>
      </c>
      <c r="AY266" s="20" t="s">
        <v>176</v>
      </c>
      <c r="BE266" s="140">
        <f>IF(U266="základní",N266,0)</f>
        <v>0</v>
      </c>
      <c r="BF266" s="140">
        <f>IF(U266="snížená",N266,0)</f>
        <v>0</v>
      </c>
      <c r="BG266" s="140">
        <f>IF(U266="zákl. přenesená",N266,0)</f>
        <v>0</v>
      </c>
      <c r="BH266" s="140">
        <f>IF(U266="sníž. přenesená",N266,0)</f>
        <v>0</v>
      </c>
      <c r="BI266" s="140">
        <f>IF(U266="nulová",N266,0)</f>
        <v>0</v>
      </c>
      <c r="BJ266" s="20" t="s">
        <v>88</v>
      </c>
      <c r="BK266" s="140">
        <f>ROUND(L266*K266,2)</f>
        <v>0</v>
      </c>
      <c r="BL266" s="20" t="s">
        <v>240</v>
      </c>
      <c r="BM266" s="20" t="s">
        <v>630</v>
      </c>
    </row>
    <row r="267" s="1" customFormat="1" ht="25.5" customHeight="1">
      <c r="B267" s="44"/>
      <c r="C267" s="217" t="s">
        <v>631</v>
      </c>
      <c r="D267" s="217" t="s">
        <v>177</v>
      </c>
      <c r="E267" s="218" t="s">
        <v>632</v>
      </c>
      <c r="F267" s="219" t="s">
        <v>633</v>
      </c>
      <c r="G267" s="219"/>
      <c r="H267" s="219"/>
      <c r="I267" s="219"/>
      <c r="J267" s="220" t="s">
        <v>191</v>
      </c>
      <c r="K267" s="221">
        <v>35</v>
      </c>
      <c r="L267" s="222">
        <v>0</v>
      </c>
      <c r="M267" s="223"/>
      <c r="N267" s="224">
        <f>ROUND(L267*K267,2)</f>
        <v>0</v>
      </c>
      <c r="O267" s="224"/>
      <c r="P267" s="224"/>
      <c r="Q267" s="224"/>
      <c r="R267" s="46"/>
      <c r="T267" s="225" t="s">
        <v>22</v>
      </c>
      <c r="U267" s="54" t="s">
        <v>45</v>
      </c>
      <c r="V267" s="45"/>
      <c r="W267" s="226">
        <f>V267*K267</f>
        <v>0</v>
      </c>
      <c r="X267" s="226">
        <v>0.012919999999999999</v>
      </c>
      <c r="Y267" s="226">
        <f>X267*K267</f>
        <v>0.45219999999999999</v>
      </c>
      <c r="Z267" s="226">
        <v>0</v>
      </c>
      <c r="AA267" s="227">
        <f>Z267*K267</f>
        <v>0</v>
      </c>
      <c r="AR267" s="20" t="s">
        <v>240</v>
      </c>
      <c r="AT267" s="20" t="s">
        <v>177</v>
      </c>
      <c r="AU267" s="20" t="s">
        <v>119</v>
      </c>
      <c r="AY267" s="20" t="s">
        <v>176</v>
      </c>
      <c r="BE267" s="140">
        <f>IF(U267="základní",N267,0)</f>
        <v>0</v>
      </c>
      <c r="BF267" s="140">
        <f>IF(U267="snížená",N267,0)</f>
        <v>0</v>
      </c>
      <c r="BG267" s="140">
        <f>IF(U267="zákl. přenesená",N267,0)</f>
        <v>0</v>
      </c>
      <c r="BH267" s="140">
        <f>IF(U267="sníž. přenesená",N267,0)</f>
        <v>0</v>
      </c>
      <c r="BI267" s="140">
        <f>IF(U267="nulová",N267,0)</f>
        <v>0</v>
      </c>
      <c r="BJ267" s="20" t="s">
        <v>88</v>
      </c>
      <c r="BK267" s="140">
        <f>ROUND(L267*K267,2)</f>
        <v>0</v>
      </c>
      <c r="BL267" s="20" t="s">
        <v>240</v>
      </c>
      <c r="BM267" s="20" t="s">
        <v>634</v>
      </c>
    </row>
    <row r="268" s="1" customFormat="1" ht="16.5" customHeight="1">
      <c r="B268" s="44"/>
      <c r="C268" s="217" t="s">
        <v>635</v>
      </c>
      <c r="D268" s="217" t="s">
        <v>177</v>
      </c>
      <c r="E268" s="218" t="s">
        <v>636</v>
      </c>
      <c r="F268" s="219" t="s">
        <v>637</v>
      </c>
      <c r="G268" s="219"/>
      <c r="H268" s="219"/>
      <c r="I268" s="219"/>
      <c r="J268" s="220" t="s">
        <v>191</v>
      </c>
      <c r="K268" s="221">
        <v>116.16500000000001</v>
      </c>
      <c r="L268" s="222">
        <v>0</v>
      </c>
      <c r="M268" s="223"/>
      <c r="N268" s="224">
        <f>ROUND(L268*K268,2)</f>
        <v>0</v>
      </c>
      <c r="O268" s="224"/>
      <c r="P268" s="224"/>
      <c r="Q268" s="224"/>
      <c r="R268" s="46"/>
      <c r="T268" s="225" t="s">
        <v>22</v>
      </c>
      <c r="U268" s="54" t="s">
        <v>45</v>
      </c>
      <c r="V268" s="45"/>
      <c r="W268" s="226">
        <f>V268*K268</f>
        <v>0</v>
      </c>
      <c r="X268" s="226">
        <v>0.00010000000000000001</v>
      </c>
      <c r="Y268" s="226">
        <f>X268*K268</f>
        <v>0.011616500000000002</v>
      </c>
      <c r="Z268" s="226">
        <v>0</v>
      </c>
      <c r="AA268" s="227">
        <f>Z268*K268</f>
        <v>0</v>
      </c>
      <c r="AR268" s="20" t="s">
        <v>240</v>
      </c>
      <c r="AT268" s="20" t="s">
        <v>177</v>
      </c>
      <c r="AU268" s="20" t="s">
        <v>119</v>
      </c>
      <c r="AY268" s="20" t="s">
        <v>176</v>
      </c>
      <c r="BE268" s="140">
        <f>IF(U268="základní",N268,0)</f>
        <v>0</v>
      </c>
      <c r="BF268" s="140">
        <f>IF(U268="snížená",N268,0)</f>
        <v>0</v>
      </c>
      <c r="BG268" s="140">
        <f>IF(U268="zákl. přenesená",N268,0)</f>
        <v>0</v>
      </c>
      <c r="BH268" s="140">
        <f>IF(U268="sníž. přenesená",N268,0)</f>
        <v>0</v>
      </c>
      <c r="BI268" s="140">
        <f>IF(U268="nulová",N268,0)</f>
        <v>0</v>
      </c>
      <c r="BJ268" s="20" t="s">
        <v>88</v>
      </c>
      <c r="BK268" s="140">
        <f>ROUND(L268*K268,2)</f>
        <v>0</v>
      </c>
      <c r="BL268" s="20" t="s">
        <v>240</v>
      </c>
      <c r="BM268" s="20" t="s">
        <v>638</v>
      </c>
    </row>
    <row r="269" s="1" customFormat="1" ht="38.25" customHeight="1">
      <c r="B269" s="44"/>
      <c r="C269" s="217" t="s">
        <v>639</v>
      </c>
      <c r="D269" s="217" t="s">
        <v>177</v>
      </c>
      <c r="E269" s="218" t="s">
        <v>640</v>
      </c>
      <c r="F269" s="219" t="s">
        <v>641</v>
      </c>
      <c r="G269" s="219"/>
      <c r="H269" s="219"/>
      <c r="I269" s="219"/>
      <c r="J269" s="220" t="s">
        <v>191</v>
      </c>
      <c r="K269" s="221">
        <v>116.16500000000001</v>
      </c>
      <c r="L269" s="222">
        <v>0</v>
      </c>
      <c r="M269" s="223"/>
      <c r="N269" s="224">
        <f>ROUND(L269*K269,2)</f>
        <v>0</v>
      </c>
      <c r="O269" s="224"/>
      <c r="P269" s="224"/>
      <c r="Q269" s="224"/>
      <c r="R269" s="46"/>
      <c r="T269" s="225" t="s">
        <v>22</v>
      </c>
      <c r="U269" s="54" t="s">
        <v>45</v>
      </c>
      <c r="V269" s="45"/>
      <c r="W269" s="226">
        <f>V269*K269</f>
        <v>0</v>
      </c>
      <c r="X269" s="226">
        <v>0.00010000000000000001</v>
      </c>
      <c r="Y269" s="226">
        <f>X269*K269</f>
        <v>0.011616500000000002</v>
      </c>
      <c r="Z269" s="226">
        <v>0</v>
      </c>
      <c r="AA269" s="227">
        <f>Z269*K269</f>
        <v>0</v>
      </c>
      <c r="AR269" s="20" t="s">
        <v>240</v>
      </c>
      <c r="AT269" s="20" t="s">
        <v>177</v>
      </c>
      <c r="AU269" s="20" t="s">
        <v>119</v>
      </c>
      <c r="AY269" s="20" t="s">
        <v>176</v>
      </c>
      <c r="BE269" s="140">
        <f>IF(U269="základní",N269,0)</f>
        <v>0</v>
      </c>
      <c r="BF269" s="140">
        <f>IF(U269="snížená",N269,0)</f>
        <v>0</v>
      </c>
      <c r="BG269" s="140">
        <f>IF(U269="zákl. přenesená",N269,0)</f>
        <v>0</v>
      </c>
      <c r="BH269" s="140">
        <f>IF(U269="sníž. přenesená",N269,0)</f>
        <v>0</v>
      </c>
      <c r="BI269" s="140">
        <f>IF(U269="nulová",N269,0)</f>
        <v>0</v>
      </c>
      <c r="BJ269" s="20" t="s">
        <v>88</v>
      </c>
      <c r="BK269" s="140">
        <f>ROUND(L269*K269,2)</f>
        <v>0</v>
      </c>
      <c r="BL269" s="20" t="s">
        <v>240</v>
      </c>
      <c r="BM269" s="20" t="s">
        <v>642</v>
      </c>
    </row>
    <row r="270" s="1" customFormat="1" ht="38.25" customHeight="1">
      <c r="B270" s="44"/>
      <c r="C270" s="217" t="s">
        <v>643</v>
      </c>
      <c r="D270" s="217" t="s">
        <v>177</v>
      </c>
      <c r="E270" s="218" t="s">
        <v>644</v>
      </c>
      <c r="F270" s="219" t="s">
        <v>645</v>
      </c>
      <c r="G270" s="219"/>
      <c r="H270" s="219"/>
      <c r="I270" s="219"/>
      <c r="J270" s="220" t="s">
        <v>191</v>
      </c>
      <c r="K270" s="221">
        <v>3.5</v>
      </c>
      <c r="L270" s="222">
        <v>0</v>
      </c>
      <c r="M270" s="223"/>
      <c r="N270" s="224">
        <f>ROUND(L270*K270,2)</f>
        <v>0</v>
      </c>
      <c r="O270" s="224"/>
      <c r="P270" s="224"/>
      <c r="Q270" s="224"/>
      <c r="R270" s="46"/>
      <c r="T270" s="225" t="s">
        <v>22</v>
      </c>
      <c r="U270" s="54" t="s">
        <v>45</v>
      </c>
      <c r="V270" s="45"/>
      <c r="W270" s="226">
        <f>V270*K270</f>
        <v>0</v>
      </c>
      <c r="X270" s="226">
        <v>0.02503</v>
      </c>
      <c r="Y270" s="226">
        <f>X270*K270</f>
        <v>0.087605000000000002</v>
      </c>
      <c r="Z270" s="226">
        <v>0</v>
      </c>
      <c r="AA270" s="227">
        <f>Z270*K270</f>
        <v>0</v>
      </c>
      <c r="AR270" s="20" t="s">
        <v>240</v>
      </c>
      <c r="AT270" s="20" t="s">
        <v>177</v>
      </c>
      <c r="AU270" s="20" t="s">
        <v>119</v>
      </c>
      <c r="AY270" s="20" t="s">
        <v>176</v>
      </c>
      <c r="BE270" s="140">
        <f>IF(U270="základní",N270,0)</f>
        <v>0</v>
      </c>
      <c r="BF270" s="140">
        <f>IF(U270="snížená",N270,0)</f>
        <v>0</v>
      </c>
      <c r="BG270" s="140">
        <f>IF(U270="zákl. přenesená",N270,0)</f>
        <v>0</v>
      </c>
      <c r="BH270" s="140">
        <f>IF(U270="sníž. přenesená",N270,0)</f>
        <v>0</v>
      </c>
      <c r="BI270" s="140">
        <f>IF(U270="nulová",N270,0)</f>
        <v>0</v>
      </c>
      <c r="BJ270" s="20" t="s">
        <v>88</v>
      </c>
      <c r="BK270" s="140">
        <f>ROUND(L270*K270,2)</f>
        <v>0</v>
      </c>
      <c r="BL270" s="20" t="s">
        <v>240</v>
      </c>
      <c r="BM270" s="20" t="s">
        <v>646</v>
      </c>
    </row>
    <row r="271" s="1" customFormat="1" ht="16.5" customHeight="1">
      <c r="B271" s="44"/>
      <c r="C271" s="217" t="s">
        <v>647</v>
      </c>
      <c r="D271" s="217" t="s">
        <v>177</v>
      </c>
      <c r="E271" s="218" t="s">
        <v>648</v>
      </c>
      <c r="F271" s="219" t="s">
        <v>649</v>
      </c>
      <c r="G271" s="219"/>
      <c r="H271" s="219"/>
      <c r="I271" s="219"/>
      <c r="J271" s="220" t="s">
        <v>191</v>
      </c>
      <c r="K271" s="221">
        <v>3.5</v>
      </c>
      <c r="L271" s="222">
        <v>0</v>
      </c>
      <c r="M271" s="223"/>
      <c r="N271" s="224">
        <f>ROUND(L271*K271,2)</f>
        <v>0</v>
      </c>
      <c r="O271" s="224"/>
      <c r="P271" s="224"/>
      <c r="Q271" s="224"/>
      <c r="R271" s="46"/>
      <c r="T271" s="225" t="s">
        <v>22</v>
      </c>
      <c r="U271" s="54" t="s">
        <v>45</v>
      </c>
      <c r="V271" s="45"/>
      <c r="W271" s="226">
        <f>V271*K271</f>
        <v>0</v>
      </c>
      <c r="X271" s="226">
        <v>0.00020000000000000001</v>
      </c>
      <c r="Y271" s="226">
        <f>X271*K271</f>
        <v>0.00069999999999999999</v>
      </c>
      <c r="Z271" s="226">
        <v>0</v>
      </c>
      <c r="AA271" s="227">
        <f>Z271*K271</f>
        <v>0</v>
      </c>
      <c r="AR271" s="20" t="s">
        <v>240</v>
      </c>
      <c r="AT271" s="20" t="s">
        <v>177</v>
      </c>
      <c r="AU271" s="20" t="s">
        <v>119</v>
      </c>
      <c r="AY271" s="20" t="s">
        <v>176</v>
      </c>
      <c r="BE271" s="140">
        <f>IF(U271="základní",N271,0)</f>
        <v>0</v>
      </c>
      <c r="BF271" s="140">
        <f>IF(U271="snížená",N271,0)</f>
        <v>0</v>
      </c>
      <c r="BG271" s="140">
        <f>IF(U271="zákl. přenesená",N271,0)</f>
        <v>0</v>
      </c>
      <c r="BH271" s="140">
        <f>IF(U271="sníž. přenesená",N271,0)</f>
        <v>0</v>
      </c>
      <c r="BI271" s="140">
        <f>IF(U271="nulová",N271,0)</f>
        <v>0</v>
      </c>
      <c r="BJ271" s="20" t="s">
        <v>88</v>
      </c>
      <c r="BK271" s="140">
        <f>ROUND(L271*K271,2)</f>
        <v>0</v>
      </c>
      <c r="BL271" s="20" t="s">
        <v>240</v>
      </c>
      <c r="BM271" s="20" t="s">
        <v>650</v>
      </c>
    </row>
    <row r="272" s="1" customFormat="1" ht="38.25" customHeight="1">
      <c r="B272" s="44"/>
      <c r="C272" s="217" t="s">
        <v>651</v>
      </c>
      <c r="D272" s="217" t="s">
        <v>177</v>
      </c>
      <c r="E272" s="218" t="s">
        <v>652</v>
      </c>
      <c r="F272" s="219" t="s">
        <v>653</v>
      </c>
      <c r="G272" s="219"/>
      <c r="H272" s="219"/>
      <c r="I272" s="219"/>
      <c r="J272" s="220" t="s">
        <v>191</v>
      </c>
      <c r="K272" s="221">
        <v>20.84</v>
      </c>
      <c r="L272" s="222">
        <v>0</v>
      </c>
      <c r="M272" s="223"/>
      <c r="N272" s="224">
        <f>ROUND(L272*K272,2)</f>
        <v>0</v>
      </c>
      <c r="O272" s="224"/>
      <c r="P272" s="224"/>
      <c r="Q272" s="224"/>
      <c r="R272" s="46"/>
      <c r="T272" s="225" t="s">
        <v>22</v>
      </c>
      <c r="U272" s="54" t="s">
        <v>45</v>
      </c>
      <c r="V272" s="45"/>
      <c r="W272" s="226">
        <f>V272*K272</f>
        <v>0</v>
      </c>
      <c r="X272" s="226">
        <v>0.01087</v>
      </c>
      <c r="Y272" s="226">
        <f>X272*K272</f>
        <v>0.22653079999999998</v>
      </c>
      <c r="Z272" s="226">
        <v>0</v>
      </c>
      <c r="AA272" s="227">
        <f>Z272*K272</f>
        <v>0</v>
      </c>
      <c r="AR272" s="20" t="s">
        <v>240</v>
      </c>
      <c r="AT272" s="20" t="s">
        <v>177</v>
      </c>
      <c r="AU272" s="20" t="s">
        <v>119</v>
      </c>
      <c r="AY272" s="20" t="s">
        <v>176</v>
      </c>
      <c r="BE272" s="140">
        <f>IF(U272="základní",N272,0)</f>
        <v>0</v>
      </c>
      <c r="BF272" s="140">
        <f>IF(U272="snížená",N272,0)</f>
        <v>0</v>
      </c>
      <c r="BG272" s="140">
        <f>IF(U272="zákl. přenesená",N272,0)</f>
        <v>0</v>
      </c>
      <c r="BH272" s="140">
        <f>IF(U272="sníž. přenesená",N272,0)</f>
        <v>0</v>
      </c>
      <c r="BI272" s="140">
        <f>IF(U272="nulová",N272,0)</f>
        <v>0</v>
      </c>
      <c r="BJ272" s="20" t="s">
        <v>88</v>
      </c>
      <c r="BK272" s="140">
        <f>ROUND(L272*K272,2)</f>
        <v>0</v>
      </c>
      <c r="BL272" s="20" t="s">
        <v>240</v>
      </c>
      <c r="BM272" s="20" t="s">
        <v>654</v>
      </c>
    </row>
    <row r="273" s="1" customFormat="1" ht="25.5" customHeight="1">
      <c r="B273" s="44"/>
      <c r="C273" s="217" t="s">
        <v>655</v>
      </c>
      <c r="D273" s="217" t="s">
        <v>177</v>
      </c>
      <c r="E273" s="218" t="s">
        <v>656</v>
      </c>
      <c r="F273" s="219" t="s">
        <v>657</v>
      </c>
      <c r="G273" s="219"/>
      <c r="H273" s="219"/>
      <c r="I273" s="219"/>
      <c r="J273" s="220" t="s">
        <v>191</v>
      </c>
      <c r="K273" s="221">
        <v>3.3599999999999999</v>
      </c>
      <c r="L273" s="222">
        <v>0</v>
      </c>
      <c r="M273" s="223"/>
      <c r="N273" s="224">
        <f>ROUND(L273*K273,2)</f>
        <v>0</v>
      </c>
      <c r="O273" s="224"/>
      <c r="P273" s="224"/>
      <c r="Q273" s="224"/>
      <c r="R273" s="46"/>
      <c r="T273" s="225" t="s">
        <v>22</v>
      </c>
      <c r="U273" s="54" t="s">
        <v>45</v>
      </c>
      <c r="V273" s="45"/>
      <c r="W273" s="226">
        <f>V273*K273</f>
        <v>0</v>
      </c>
      <c r="X273" s="226">
        <v>0.01119</v>
      </c>
      <c r="Y273" s="226">
        <f>X273*K273</f>
        <v>0.037598399999999997</v>
      </c>
      <c r="Z273" s="226">
        <v>0</v>
      </c>
      <c r="AA273" s="227">
        <f>Z273*K273</f>
        <v>0</v>
      </c>
      <c r="AR273" s="20" t="s">
        <v>240</v>
      </c>
      <c r="AT273" s="20" t="s">
        <v>177</v>
      </c>
      <c r="AU273" s="20" t="s">
        <v>119</v>
      </c>
      <c r="AY273" s="20" t="s">
        <v>176</v>
      </c>
      <c r="BE273" s="140">
        <f>IF(U273="základní",N273,0)</f>
        <v>0</v>
      </c>
      <c r="BF273" s="140">
        <f>IF(U273="snížená",N273,0)</f>
        <v>0</v>
      </c>
      <c r="BG273" s="140">
        <f>IF(U273="zákl. přenesená",N273,0)</f>
        <v>0</v>
      </c>
      <c r="BH273" s="140">
        <f>IF(U273="sníž. přenesená",N273,0)</f>
        <v>0</v>
      </c>
      <c r="BI273" s="140">
        <f>IF(U273="nulová",N273,0)</f>
        <v>0</v>
      </c>
      <c r="BJ273" s="20" t="s">
        <v>88</v>
      </c>
      <c r="BK273" s="140">
        <f>ROUND(L273*K273,2)</f>
        <v>0</v>
      </c>
      <c r="BL273" s="20" t="s">
        <v>240</v>
      </c>
      <c r="BM273" s="20" t="s">
        <v>658</v>
      </c>
    </row>
    <row r="274" s="1" customFormat="1" ht="38.25" customHeight="1">
      <c r="B274" s="44"/>
      <c r="C274" s="217" t="s">
        <v>659</v>
      </c>
      <c r="D274" s="217" t="s">
        <v>177</v>
      </c>
      <c r="E274" s="218" t="s">
        <v>660</v>
      </c>
      <c r="F274" s="219" t="s">
        <v>661</v>
      </c>
      <c r="G274" s="219"/>
      <c r="H274" s="219"/>
      <c r="I274" s="219"/>
      <c r="J274" s="220" t="s">
        <v>191</v>
      </c>
      <c r="K274" s="221">
        <v>6.4050000000000002</v>
      </c>
      <c r="L274" s="222">
        <v>0</v>
      </c>
      <c r="M274" s="223"/>
      <c r="N274" s="224">
        <f>ROUND(L274*K274,2)</f>
        <v>0</v>
      </c>
      <c r="O274" s="224"/>
      <c r="P274" s="224"/>
      <c r="Q274" s="224"/>
      <c r="R274" s="46"/>
      <c r="T274" s="225" t="s">
        <v>22</v>
      </c>
      <c r="U274" s="54" t="s">
        <v>45</v>
      </c>
      <c r="V274" s="45"/>
      <c r="W274" s="226">
        <f>V274*K274</f>
        <v>0</v>
      </c>
      <c r="X274" s="226">
        <v>0.015740000000000001</v>
      </c>
      <c r="Y274" s="226">
        <f>X274*K274</f>
        <v>0.10081470000000001</v>
      </c>
      <c r="Z274" s="226">
        <v>0</v>
      </c>
      <c r="AA274" s="227">
        <f>Z274*K274</f>
        <v>0</v>
      </c>
      <c r="AR274" s="20" t="s">
        <v>240</v>
      </c>
      <c r="AT274" s="20" t="s">
        <v>177</v>
      </c>
      <c r="AU274" s="20" t="s">
        <v>119</v>
      </c>
      <c r="AY274" s="20" t="s">
        <v>176</v>
      </c>
      <c r="BE274" s="140">
        <f>IF(U274="základní",N274,0)</f>
        <v>0</v>
      </c>
      <c r="BF274" s="140">
        <f>IF(U274="snížená",N274,0)</f>
        <v>0</v>
      </c>
      <c r="BG274" s="140">
        <f>IF(U274="zákl. přenesená",N274,0)</f>
        <v>0</v>
      </c>
      <c r="BH274" s="140">
        <f>IF(U274="sníž. přenesená",N274,0)</f>
        <v>0</v>
      </c>
      <c r="BI274" s="140">
        <f>IF(U274="nulová",N274,0)</f>
        <v>0</v>
      </c>
      <c r="BJ274" s="20" t="s">
        <v>88</v>
      </c>
      <c r="BK274" s="140">
        <f>ROUND(L274*K274,2)</f>
        <v>0</v>
      </c>
      <c r="BL274" s="20" t="s">
        <v>240</v>
      </c>
      <c r="BM274" s="20" t="s">
        <v>662</v>
      </c>
    </row>
    <row r="275" s="1" customFormat="1" ht="16.5" customHeight="1">
      <c r="B275" s="44"/>
      <c r="C275" s="217" t="s">
        <v>663</v>
      </c>
      <c r="D275" s="217" t="s">
        <v>177</v>
      </c>
      <c r="E275" s="218" t="s">
        <v>664</v>
      </c>
      <c r="F275" s="219" t="s">
        <v>665</v>
      </c>
      <c r="G275" s="219"/>
      <c r="H275" s="219"/>
      <c r="I275" s="219"/>
      <c r="J275" s="220" t="s">
        <v>231</v>
      </c>
      <c r="K275" s="221">
        <v>5.1500000000000004</v>
      </c>
      <c r="L275" s="222">
        <v>0</v>
      </c>
      <c r="M275" s="223"/>
      <c r="N275" s="224">
        <f>ROUND(L275*K275,2)</f>
        <v>0</v>
      </c>
      <c r="O275" s="224"/>
      <c r="P275" s="224"/>
      <c r="Q275" s="224"/>
      <c r="R275" s="46"/>
      <c r="T275" s="225" t="s">
        <v>22</v>
      </c>
      <c r="U275" s="54" t="s">
        <v>45</v>
      </c>
      <c r="V275" s="45"/>
      <c r="W275" s="226">
        <f>V275*K275</f>
        <v>0</v>
      </c>
      <c r="X275" s="226">
        <v>0.00051999999999999995</v>
      </c>
      <c r="Y275" s="226">
        <f>X275*K275</f>
        <v>0.0026779999999999998</v>
      </c>
      <c r="Z275" s="226">
        <v>0</v>
      </c>
      <c r="AA275" s="227">
        <f>Z275*K275</f>
        <v>0</v>
      </c>
      <c r="AR275" s="20" t="s">
        <v>240</v>
      </c>
      <c r="AT275" s="20" t="s">
        <v>177</v>
      </c>
      <c r="AU275" s="20" t="s">
        <v>119</v>
      </c>
      <c r="AY275" s="20" t="s">
        <v>176</v>
      </c>
      <c r="BE275" s="140">
        <f>IF(U275="základní",N275,0)</f>
        <v>0</v>
      </c>
      <c r="BF275" s="140">
        <f>IF(U275="snížená",N275,0)</f>
        <v>0</v>
      </c>
      <c r="BG275" s="140">
        <f>IF(U275="zákl. přenesená",N275,0)</f>
        <v>0</v>
      </c>
      <c r="BH275" s="140">
        <f>IF(U275="sníž. přenesená",N275,0)</f>
        <v>0</v>
      </c>
      <c r="BI275" s="140">
        <f>IF(U275="nulová",N275,0)</f>
        <v>0</v>
      </c>
      <c r="BJ275" s="20" t="s">
        <v>88</v>
      </c>
      <c r="BK275" s="140">
        <f>ROUND(L275*K275,2)</f>
        <v>0</v>
      </c>
      <c r="BL275" s="20" t="s">
        <v>240</v>
      </c>
      <c r="BM275" s="20" t="s">
        <v>666</v>
      </c>
    </row>
    <row r="276" s="1" customFormat="1" ht="25.5" customHeight="1">
      <c r="B276" s="44"/>
      <c r="C276" s="217" t="s">
        <v>667</v>
      </c>
      <c r="D276" s="217" t="s">
        <v>177</v>
      </c>
      <c r="E276" s="218" t="s">
        <v>668</v>
      </c>
      <c r="F276" s="219" t="s">
        <v>669</v>
      </c>
      <c r="G276" s="219"/>
      <c r="H276" s="219"/>
      <c r="I276" s="219"/>
      <c r="J276" s="220" t="s">
        <v>191</v>
      </c>
      <c r="K276" s="221">
        <v>16.484999999999999</v>
      </c>
      <c r="L276" s="222">
        <v>0</v>
      </c>
      <c r="M276" s="223"/>
      <c r="N276" s="224">
        <f>ROUND(L276*K276,2)</f>
        <v>0</v>
      </c>
      <c r="O276" s="224"/>
      <c r="P276" s="224"/>
      <c r="Q276" s="224"/>
      <c r="R276" s="46"/>
      <c r="T276" s="225" t="s">
        <v>22</v>
      </c>
      <c r="U276" s="54" t="s">
        <v>45</v>
      </c>
      <c r="V276" s="45"/>
      <c r="W276" s="226">
        <f>V276*K276</f>
        <v>0</v>
      </c>
      <c r="X276" s="226">
        <v>0.00010000000000000001</v>
      </c>
      <c r="Y276" s="226">
        <f>X276*K276</f>
        <v>0.0016485</v>
      </c>
      <c r="Z276" s="226">
        <v>0</v>
      </c>
      <c r="AA276" s="227">
        <f>Z276*K276</f>
        <v>0</v>
      </c>
      <c r="AR276" s="20" t="s">
        <v>240</v>
      </c>
      <c r="AT276" s="20" t="s">
        <v>177</v>
      </c>
      <c r="AU276" s="20" t="s">
        <v>119</v>
      </c>
      <c r="AY276" s="20" t="s">
        <v>176</v>
      </c>
      <c r="BE276" s="140">
        <f>IF(U276="základní",N276,0)</f>
        <v>0</v>
      </c>
      <c r="BF276" s="140">
        <f>IF(U276="snížená",N276,0)</f>
        <v>0</v>
      </c>
      <c r="BG276" s="140">
        <f>IF(U276="zákl. přenesená",N276,0)</f>
        <v>0</v>
      </c>
      <c r="BH276" s="140">
        <f>IF(U276="sníž. přenesená",N276,0)</f>
        <v>0</v>
      </c>
      <c r="BI276" s="140">
        <f>IF(U276="nulová",N276,0)</f>
        <v>0</v>
      </c>
      <c r="BJ276" s="20" t="s">
        <v>88</v>
      </c>
      <c r="BK276" s="140">
        <f>ROUND(L276*K276,2)</f>
        <v>0</v>
      </c>
      <c r="BL276" s="20" t="s">
        <v>240</v>
      </c>
      <c r="BM276" s="20" t="s">
        <v>670</v>
      </c>
    </row>
    <row r="277" s="1" customFormat="1" ht="38.25" customHeight="1">
      <c r="B277" s="44"/>
      <c r="C277" s="217" t="s">
        <v>671</v>
      </c>
      <c r="D277" s="217" t="s">
        <v>177</v>
      </c>
      <c r="E277" s="218" t="s">
        <v>672</v>
      </c>
      <c r="F277" s="219" t="s">
        <v>673</v>
      </c>
      <c r="G277" s="219"/>
      <c r="H277" s="219"/>
      <c r="I277" s="219"/>
      <c r="J277" s="220" t="s">
        <v>191</v>
      </c>
      <c r="K277" s="221">
        <v>29.896999999999998</v>
      </c>
      <c r="L277" s="222">
        <v>0</v>
      </c>
      <c r="M277" s="223"/>
      <c r="N277" s="224">
        <f>ROUND(L277*K277,2)</f>
        <v>0</v>
      </c>
      <c r="O277" s="224"/>
      <c r="P277" s="224"/>
      <c r="Q277" s="224"/>
      <c r="R277" s="46"/>
      <c r="T277" s="225" t="s">
        <v>22</v>
      </c>
      <c r="U277" s="54" t="s">
        <v>45</v>
      </c>
      <c r="V277" s="45"/>
      <c r="W277" s="226">
        <f>V277*K277</f>
        <v>0</v>
      </c>
      <c r="X277" s="226">
        <v>0.040000000000000001</v>
      </c>
      <c r="Y277" s="226">
        <f>X277*K277</f>
        <v>1.1958800000000001</v>
      </c>
      <c r="Z277" s="226">
        <v>0</v>
      </c>
      <c r="AA277" s="227">
        <f>Z277*K277</f>
        <v>0</v>
      </c>
      <c r="AR277" s="20" t="s">
        <v>240</v>
      </c>
      <c r="AT277" s="20" t="s">
        <v>177</v>
      </c>
      <c r="AU277" s="20" t="s">
        <v>119</v>
      </c>
      <c r="AY277" s="20" t="s">
        <v>176</v>
      </c>
      <c r="BE277" s="140">
        <f>IF(U277="základní",N277,0)</f>
        <v>0</v>
      </c>
      <c r="BF277" s="140">
        <f>IF(U277="snížená",N277,0)</f>
        <v>0</v>
      </c>
      <c r="BG277" s="140">
        <f>IF(U277="zákl. přenesená",N277,0)</f>
        <v>0</v>
      </c>
      <c r="BH277" s="140">
        <f>IF(U277="sníž. přenesená",N277,0)</f>
        <v>0</v>
      </c>
      <c r="BI277" s="140">
        <f>IF(U277="nulová",N277,0)</f>
        <v>0</v>
      </c>
      <c r="BJ277" s="20" t="s">
        <v>88</v>
      </c>
      <c r="BK277" s="140">
        <f>ROUND(L277*K277,2)</f>
        <v>0</v>
      </c>
      <c r="BL277" s="20" t="s">
        <v>240</v>
      </c>
      <c r="BM277" s="20" t="s">
        <v>674</v>
      </c>
    </row>
    <row r="278" s="1" customFormat="1" ht="16.5" customHeight="1">
      <c r="B278" s="44"/>
      <c r="C278" s="217" t="s">
        <v>675</v>
      </c>
      <c r="D278" s="217" t="s">
        <v>177</v>
      </c>
      <c r="E278" s="218" t="s">
        <v>636</v>
      </c>
      <c r="F278" s="219" t="s">
        <v>637</v>
      </c>
      <c r="G278" s="219"/>
      <c r="H278" s="219"/>
      <c r="I278" s="219"/>
      <c r="J278" s="220" t="s">
        <v>191</v>
      </c>
      <c r="K278" s="221">
        <v>29.896999999999998</v>
      </c>
      <c r="L278" s="222">
        <v>0</v>
      </c>
      <c r="M278" s="223"/>
      <c r="N278" s="224">
        <f>ROUND(L278*K278,2)</f>
        <v>0</v>
      </c>
      <c r="O278" s="224"/>
      <c r="P278" s="224"/>
      <c r="Q278" s="224"/>
      <c r="R278" s="46"/>
      <c r="T278" s="225" t="s">
        <v>22</v>
      </c>
      <c r="U278" s="54" t="s">
        <v>45</v>
      </c>
      <c r="V278" s="45"/>
      <c r="W278" s="226">
        <f>V278*K278</f>
        <v>0</v>
      </c>
      <c r="X278" s="226">
        <v>0.00010000000000000001</v>
      </c>
      <c r="Y278" s="226">
        <f>X278*K278</f>
        <v>0.0029897000000000001</v>
      </c>
      <c r="Z278" s="226">
        <v>0</v>
      </c>
      <c r="AA278" s="227">
        <f>Z278*K278</f>
        <v>0</v>
      </c>
      <c r="AR278" s="20" t="s">
        <v>240</v>
      </c>
      <c r="AT278" s="20" t="s">
        <v>177</v>
      </c>
      <c r="AU278" s="20" t="s">
        <v>119</v>
      </c>
      <c r="AY278" s="20" t="s">
        <v>176</v>
      </c>
      <c r="BE278" s="140">
        <f>IF(U278="základní",N278,0)</f>
        <v>0</v>
      </c>
      <c r="BF278" s="140">
        <f>IF(U278="snížená",N278,0)</f>
        <v>0</v>
      </c>
      <c r="BG278" s="140">
        <f>IF(U278="zákl. přenesená",N278,0)</f>
        <v>0</v>
      </c>
      <c r="BH278" s="140">
        <f>IF(U278="sníž. přenesená",N278,0)</f>
        <v>0</v>
      </c>
      <c r="BI278" s="140">
        <f>IF(U278="nulová",N278,0)</f>
        <v>0</v>
      </c>
      <c r="BJ278" s="20" t="s">
        <v>88</v>
      </c>
      <c r="BK278" s="140">
        <f>ROUND(L278*K278,2)</f>
        <v>0</v>
      </c>
      <c r="BL278" s="20" t="s">
        <v>240</v>
      </c>
      <c r="BM278" s="20" t="s">
        <v>676</v>
      </c>
    </row>
    <row r="279" s="1" customFormat="1" ht="25.5" customHeight="1">
      <c r="B279" s="44"/>
      <c r="C279" s="217" t="s">
        <v>677</v>
      </c>
      <c r="D279" s="217" t="s">
        <v>177</v>
      </c>
      <c r="E279" s="218" t="s">
        <v>678</v>
      </c>
      <c r="F279" s="219" t="s">
        <v>679</v>
      </c>
      <c r="G279" s="219"/>
      <c r="H279" s="219"/>
      <c r="I279" s="219"/>
      <c r="J279" s="220" t="s">
        <v>191</v>
      </c>
      <c r="K279" s="221">
        <v>20.132999999999999</v>
      </c>
      <c r="L279" s="222">
        <v>0</v>
      </c>
      <c r="M279" s="223"/>
      <c r="N279" s="224">
        <f>ROUND(L279*K279,2)</f>
        <v>0</v>
      </c>
      <c r="O279" s="224"/>
      <c r="P279" s="224"/>
      <c r="Q279" s="224"/>
      <c r="R279" s="46"/>
      <c r="T279" s="225" t="s">
        <v>22</v>
      </c>
      <c r="U279" s="54" t="s">
        <v>45</v>
      </c>
      <c r="V279" s="45"/>
      <c r="W279" s="226">
        <f>V279*K279</f>
        <v>0</v>
      </c>
      <c r="X279" s="226">
        <v>0.01</v>
      </c>
      <c r="Y279" s="226">
        <f>X279*K279</f>
        <v>0.20133000000000001</v>
      </c>
      <c r="Z279" s="226">
        <v>0</v>
      </c>
      <c r="AA279" s="227">
        <f>Z279*K279</f>
        <v>0</v>
      </c>
      <c r="AR279" s="20" t="s">
        <v>240</v>
      </c>
      <c r="AT279" s="20" t="s">
        <v>177</v>
      </c>
      <c r="AU279" s="20" t="s">
        <v>119</v>
      </c>
      <c r="AY279" s="20" t="s">
        <v>176</v>
      </c>
      <c r="BE279" s="140">
        <f>IF(U279="základní",N279,0)</f>
        <v>0</v>
      </c>
      <c r="BF279" s="140">
        <f>IF(U279="snížená",N279,0)</f>
        <v>0</v>
      </c>
      <c r="BG279" s="140">
        <f>IF(U279="zákl. přenesená",N279,0)</f>
        <v>0</v>
      </c>
      <c r="BH279" s="140">
        <f>IF(U279="sníž. přenesená",N279,0)</f>
        <v>0</v>
      </c>
      <c r="BI279" s="140">
        <f>IF(U279="nulová",N279,0)</f>
        <v>0</v>
      </c>
      <c r="BJ279" s="20" t="s">
        <v>88</v>
      </c>
      <c r="BK279" s="140">
        <f>ROUND(L279*K279,2)</f>
        <v>0</v>
      </c>
      <c r="BL279" s="20" t="s">
        <v>240</v>
      </c>
      <c r="BM279" s="20" t="s">
        <v>680</v>
      </c>
    </row>
    <row r="280" s="1" customFormat="1" ht="25.5" customHeight="1">
      <c r="B280" s="44"/>
      <c r="C280" s="217" t="s">
        <v>681</v>
      </c>
      <c r="D280" s="217" t="s">
        <v>177</v>
      </c>
      <c r="E280" s="218" t="s">
        <v>682</v>
      </c>
      <c r="F280" s="219" t="s">
        <v>683</v>
      </c>
      <c r="G280" s="219"/>
      <c r="H280" s="219"/>
      <c r="I280" s="219"/>
      <c r="J280" s="220" t="s">
        <v>180</v>
      </c>
      <c r="K280" s="221">
        <v>3.3570000000000002</v>
      </c>
      <c r="L280" s="222">
        <v>0</v>
      </c>
      <c r="M280" s="223"/>
      <c r="N280" s="224">
        <f>ROUND(L280*K280,2)</f>
        <v>0</v>
      </c>
      <c r="O280" s="224"/>
      <c r="P280" s="224"/>
      <c r="Q280" s="224"/>
      <c r="R280" s="46"/>
      <c r="T280" s="225" t="s">
        <v>22</v>
      </c>
      <c r="U280" s="54" t="s">
        <v>45</v>
      </c>
      <c r="V280" s="45"/>
      <c r="W280" s="226">
        <f>V280*K280</f>
        <v>0</v>
      </c>
      <c r="X280" s="226">
        <v>0</v>
      </c>
      <c r="Y280" s="226">
        <f>X280*K280</f>
        <v>0</v>
      </c>
      <c r="Z280" s="226">
        <v>0</v>
      </c>
      <c r="AA280" s="227">
        <f>Z280*K280</f>
        <v>0</v>
      </c>
      <c r="AR280" s="20" t="s">
        <v>240</v>
      </c>
      <c r="AT280" s="20" t="s">
        <v>177</v>
      </c>
      <c r="AU280" s="20" t="s">
        <v>119</v>
      </c>
      <c r="AY280" s="20" t="s">
        <v>176</v>
      </c>
      <c r="BE280" s="140">
        <f>IF(U280="základní",N280,0)</f>
        <v>0</v>
      </c>
      <c r="BF280" s="140">
        <f>IF(U280="snížená",N280,0)</f>
        <v>0</v>
      </c>
      <c r="BG280" s="140">
        <f>IF(U280="zákl. přenesená",N280,0)</f>
        <v>0</v>
      </c>
      <c r="BH280" s="140">
        <f>IF(U280="sníž. přenesená",N280,0)</f>
        <v>0</v>
      </c>
      <c r="BI280" s="140">
        <f>IF(U280="nulová",N280,0)</f>
        <v>0</v>
      </c>
      <c r="BJ280" s="20" t="s">
        <v>88</v>
      </c>
      <c r="BK280" s="140">
        <f>ROUND(L280*K280,2)</f>
        <v>0</v>
      </c>
      <c r="BL280" s="20" t="s">
        <v>240</v>
      </c>
      <c r="BM280" s="20" t="s">
        <v>684</v>
      </c>
    </row>
    <row r="281" s="1" customFormat="1" ht="25.5" customHeight="1">
      <c r="B281" s="44"/>
      <c r="C281" s="217" t="s">
        <v>685</v>
      </c>
      <c r="D281" s="217" t="s">
        <v>177</v>
      </c>
      <c r="E281" s="218" t="s">
        <v>686</v>
      </c>
      <c r="F281" s="219" t="s">
        <v>687</v>
      </c>
      <c r="G281" s="219"/>
      <c r="H281" s="219"/>
      <c r="I281" s="219"/>
      <c r="J281" s="220" t="s">
        <v>180</v>
      </c>
      <c r="K281" s="221">
        <v>3.3570000000000002</v>
      </c>
      <c r="L281" s="222">
        <v>0</v>
      </c>
      <c r="M281" s="223"/>
      <c r="N281" s="224">
        <f>ROUND(L281*K281,2)</f>
        <v>0</v>
      </c>
      <c r="O281" s="224"/>
      <c r="P281" s="224"/>
      <c r="Q281" s="224"/>
      <c r="R281" s="46"/>
      <c r="T281" s="225" t="s">
        <v>22</v>
      </c>
      <c r="U281" s="54" t="s">
        <v>45</v>
      </c>
      <c r="V281" s="45"/>
      <c r="W281" s="226">
        <f>V281*K281</f>
        <v>0</v>
      </c>
      <c r="X281" s="226">
        <v>0</v>
      </c>
      <c r="Y281" s="226">
        <f>X281*K281</f>
        <v>0</v>
      </c>
      <c r="Z281" s="226">
        <v>0</v>
      </c>
      <c r="AA281" s="227">
        <f>Z281*K281</f>
        <v>0</v>
      </c>
      <c r="AR281" s="20" t="s">
        <v>240</v>
      </c>
      <c r="AT281" s="20" t="s">
        <v>177</v>
      </c>
      <c r="AU281" s="20" t="s">
        <v>119</v>
      </c>
      <c r="AY281" s="20" t="s">
        <v>176</v>
      </c>
      <c r="BE281" s="140">
        <f>IF(U281="základní",N281,0)</f>
        <v>0</v>
      </c>
      <c r="BF281" s="140">
        <f>IF(U281="snížená",N281,0)</f>
        <v>0</v>
      </c>
      <c r="BG281" s="140">
        <f>IF(U281="zákl. přenesená",N281,0)</f>
        <v>0</v>
      </c>
      <c r="BH281" s="140">
        <f>IF(U281="sníž. přenesená",N281,0)</f>
        <v>0</v>
      </c>
      <c r="BI281" s="140">
        <f>IF(U281="nulová",N281,0)</f>
        <v>0</v>
      </c>
      <c r="BJ281" s="20" t="s">
        <v>88</v>
      </c>
      <c r="BK281" s="140">
        <f>ROUND(L281*K281,2)</f>
        <v>0</v>
      </c>
      <c r="BL281" s="20" t="s">
        <v>240</v>
      </c>
      <c r="BM281" s="20" t="s">
        <v>688</v>
      </c>
    </row>
    <row r="282" s="9" customFormat="1" ht="29.88" customHeight="1">
      <c r="B282" s="204"/>
      <c r="C282" s="205"/>
      <c r="D282" s="214" t="s">
        <v>143</v>
      </c>
      <c r="E282" s="214"/>
      <c r="F282" s="214"/>
      <c r="G282" s="214"/>
      <c r="H282" s="214"/>
      <c r="I282" s="214"/>
      <c r="J282" s="214"/>
      <c r="K282" s="214"/>
      <c r="L282" s="214"/>
      <c r="M282" s="214"/>
      <c r="N282" s="236">
        <f>BK282</f>
        <v>0</v>
      </c>
      <c r="O282" s="237"/>
      <c r="P282" s="237"/>
      <c r="Q282" s="237"/>
      <c r="R282" s="207"/>
      <c r="T282" s="208"/>
      <c r="U282" s="205"/>
      <c r="V282" s="205"/>
      <c r="W282" s="209">
        <f>SUM(W283:W300)</f>
        <v>0</v>
      </c>
      <c r="X282" s="205"/>
      <c r="Y282" s="209">
        <f>SUM(Y283:Y300)</f>
        <v>0.34999999999999998</v>
      </c>
      <c r="Z282" s="205"/>
      <c r="AA282" s="210">
        <f>SUM(AA283:AA300)</f>
        <v>0</v>
      </c>
      <c r="AR282" s="211" t="s">
        <v>119</v>
      </c>
      <c r="AT282" s="212" t="s">
        <v>79</v>
      </c>
      <c r="AU282" s="212" t="s">
        <v>88</v>
      </c>
      <c r="AY282" s="211" t="s">
        <v>176</v>
      </c>
      <c r="BK282" s="213">
        <f>SUM(BK283:BK300)</f>
        <v>0</v>
      </c>
    </row>
    <row r="283" s="1" customFormat="1" ht="51" customHeight="1">
      <c r="B283" s="44"/>
      <c r="C283" s="217" t="s">
        <v>689</v>
      </c>
      <c r="D283" s="217" t="s">
        <v>177</v>
      </c>
      <c r="E283" s="218" t="s">
        <v>690</v>
      </c>
      <c r="F283" s="219" t="s">
        <v>691</v>
      </c>
      <c r="G283" s="219"/>
      <c r="H283" s="219"/>
      <c r="I283" s="219"/>
      <c r="J283" s="220" t="s">
        <v>383</v>
      </c>
      <c r="K283" s="221">
        <v>1</v>
      </c>
      <c r="L283" s="222">
        <v>0</v>
      </c>
      <c r="M283" s="223"/>
      <c r="N283" s="224">
        <f>ROUND(L283*K283,2)</f>
        <v>0</v>
      </c>
      <c r="O283" s="224"/>
      <c r="P283" s="224"/>
      <c r="Q283" s="224"/>
      <c r="R283" s="46"/>
      <c r="T283" s="225" t="s">
        <v>22</v>
      </c>
      <c r="U283" s="54" t="s">
        <v>45</v>
      </c>
      <c r="V283" s="45"/>
      <c r="W283" s="226">
        <f>V283*K283</f>
        <v>0</v>
      </c>
      <c r="X283" s="226">
        <v>0.040000000000000001</v>
      </c>
      <c r="Y283" s="226">
        <f>X283*K283</f>
        <v>0.040000000000000001</v>
      </c>
      <c r="Z283" s="226">
        <v>0</v>
      </c>
      <c r="AA283" s="227">
        <f>Z283*K283</f>
        <v>0</v>
      </c>
      <c r="AR283" s="20" t="s">
        <v>240</v>
      </c>
      <c r="AT283" s="20" t="s">
        <v>177</v>
      </c>
      <c r="AU283" s="20" t="s">
        <v>119</v>
      </c>
      <c r="AY283" s="20" t="s">
        <v>176</v>
      </c>
      <c r="BE283" s="140">
        <f>IF(U283="základní",N283,0)</f>
        <v>0</v>
      </c>
      <c r="BF283" s="140">
        <f>IF(U283="snížená",N283,0)</f>
        <v>0</v>
      </c>
      <c r="BG283" s="140">
        <f>IF(U283="zákl. přenesená",N283,0)</f>
        <v>0</v>
      </c>
      <c r="BH283" s="140">
        <f>IF(U283="sníž. přenesená",N283,0)</f>
        <v>0</v>
      </c>
      <c r="BI283" s="140">
        <f>IF(U283="nulová",N283,0)</f>
        <v>0</v>
      </c>
      <c r="BJ283" s="20" t="s">
        <v>88</v>
      </c>
      <c r="BK283" s="140">
        <f>ROUND(L283*K283,2)</f>
        <v>0</v>
      </c>
      <c r="BL283" s="20" t="s">
        <v>240</v>
      </c>
      <c r="BM283" s="20" t="s">
        <v>692</v>
      </c>
    </row>
    <row r="284" s="1" customFormat="1" ht="51" customHeight="1">
      <c r="B284" s="44"/>
      <c r="C284" s="217" t="s">
        <v>693</v>
      </c>
      <c r="D284" s="217" t="s">
        <v>177</v>
      </c>
      <c r="E284" s="218" t="s">
        <v>694</v>
      </c>
      <c r="F284" s="219" t="s">
        <v>695</v>
      </c>
      <c r="G284" s="219"/>
      <c r="H284" s="219"/>
      <c r="I284" s="219"/>
      <c r="J284" s="220" t="s">
        <v>383</v>
      </c>
      <c r="K284" s="221">
        <v>1</v>
      </c>
      <c r="L284" s="222">
        <v>0</v>
      </c>
      <c r="M284" s="223"/>
      <c r="N284" s="224">
        <f>ROUND(L284*K284,2)</f>
        <v>0</v>
      </c>
      <c r="O284" s="224"/>
      <c r="P284" s="224"/>
      <c r="Q284" s="224"/>
      <c r="R284" s="46"/>
      <c r="T284" s="225" t="s">
        <v>22</v>
      </c>
      <c r="U284" s="54" t="s">
        <v>45</v>
      </c>
      <c r="V284" s="45"/>
      <c r="W284" s="226">
        <f>V284*K284</f>
        <v>0</v>
      </c>
      <c r="X284" s="226">
        <v>0.02</v>
      </c>
      <c r="Y284" s="226">
        <f>X284*K284</f>
        <v>0.02</v>
      </c>
      <c r="Z284" s="226">
        <v>0</v>
      </c>
      <c r="AA284" s="227">
        <f>Z284*K284</f>
        <v>0</v>
      </c>
      <c r="AR284" s="20" t="s">
        <v>240</v>
      </c>
      <c r="AT284" s="20" t="s">
        <v>177</v>
      </c>
      <c r="AU284" s="20" t="s">
        <v>119</v>
      </c>
      <c r="AY284" s="20" t="s">
        <v>176</v>
      </c>
      <c r="BE284" s="140">
        <f>IF(U284="základní",N284,0)</f>
        <v>0</v>
      </c>
      <c r="BF284" s="140">
        <f>IF(U284="snížená",N284,0)</f>
        <v>0</v>
      </c>
      <c r="BG284" s="140">
        <f>IF(U284="zákl. přenesená",N284,0)</f>
        <v>0</v>
      </c>
      <c r="BH284" s="140">
        <f>IF(U284="sníž. přenesená",N284,0)</f>
        <v>0</v>
      </c>
      <c r="BI284" s="140">
        <f>IF(U284="nulová",N284,0)</f>
        <v>0</v>
      </c>
      <c r="BJ284" s="20" t="s">
        <v>88</v>
      </c>
      <c r="BK284" s="140">
        <f>ROUND(L284*K284,2)</f>
        <v>0</v>
      </c>
      <c r="BL284" s="20" t="s">
        <v>240</v>
      </c>
      <c r="BM284" s="20" t="s">
        <v>696</v>
      </c>
    </row>
    <row r="285" s="1" customFormat="1" ht="63.75" customHeight="1">
      <c r="B285" s="44"/>
      <c r="C285" s="217" t="s">
        <v>697</v>
      </c>
      <c r="D285" s="217" t="s">
        <v>177</v>
      </c>
      <c r="E285" s="218" t="s">
        <v>698</v>
      </c>
      <c r="F285" s="219" t="s">
        <v>699</v>
      </c>
      <c r="G285" s="219"/>
      <c r="H285" s="219"/>
      <c r="I285" s="219"/>
      <c r="J285" s="220" t="s">
        <v>383</v>
      </c>
      <c r="K285" s="221">
        <v>1</v>
      </c>
      <c r="L285" s="222">
        <v>0</v>
      </c>
      <c r="M285" s="223"/>
      <c r="N285" s="224">
        <f>ROUND(L285*K285,2)</f>
        <v>0</v>
      </c>
      <c r="O285" s="224"/>
      <c r="P285" s="224"/>
      <c r="Q285" s="224"/>
      <c r="R285" s="46"/>
      <c r="T285" s="225" t="s">
        <v>22</v>
      </c>
      <c r="U285" s="54" t="s">
        <v>45</v>
      </c>
      <c r="V285" s="45"/>
      <c r="W285" s="226">
        <f>V285*K285</f>
        <v>0</v>
      </c>
      <c r="X285" s="226">
        <v>0.02</v>
      </c>
      <c r="Y285" s="226">
        <f>X285*K285</f>
        <v>0.02</v>
      </c>
      <c r="Z285" s="226">
        <v>0</v>
      </c>
      <c r="AA285" s="227">
        <f>Z285*K285</f>
        <v>0</v>
      </c>
      <c r="AR285" s="20" t="s">
        <v>240</v>
      </c>
      <c r="AT285" s="20" t="s">
        <v>177</v>
      </c>
      <c r="AU285" s="20" t="s">
        <v>119</v>
      </c>
      <c r="AY285" s="20" t="s">
        <v>176</v>
      </c>
      <c r="BE285" s="140">
        <f>IF(U285="základní",N285,0)</f>
        <v>0</v>
      </c>
      <c r="BF285" s="140">
        <f>IF(U285="snížená",N285,0)</f>
        <v>0</v>
      </c>
      <c r="BG285" s="140">
        <f>IF(U285="zákl. přenesená",N285,0)</f>
        <v>0</v>
      </c>
      <c r="BH285" s="140">
        <f>IF(U285="sníž. přenesená",N285,0)</f>
        <v>0</v>
      </c>
      <c r="BI285" s="140">
        <f>IF(U285="nulová",N285,0)</f>
        <v>0</v>
      </c>
      <c r="BJ285" s="20" t="s">
        <v>88</v>
      </c>
      <c r="BK285" s="140">
        <f>ROUND(L285*K285,2)</f>
        <v>0</v>
      </c>
      <c r="BL285" s="20" t="s">
        <v>240</v>
      </c>
      <c r="BM285" s="20" t="s">
        <v>700</v>
      </c>
    </row>
    <row r="286" s="1" customFormat="1" ht="38.25" customHeight="1">
      <c r="B286" s="44"/>
      <c r="C286" s="217" t="s">
        <v>701</v>
      </c>
      <c r="D286" s="217" t="s">
        <v>177</v>
      </c>
      <c r="E286" s="218" t="s">
        <v>702</v>
      </c>
      <c r="F286" s="219" t="s">
        <v>703</v>
      </c>
      <c r="G286" s="219"/>
      <c r="H286" s="219"/>
      <c r="I286" s="219"/>
      <c r="J286" s="220" t="s">
        <v>383</v>
      </c>
      <c r="K286" s="221">
        <v>1</v>
      </c>
      <c r="L286" s="222">
        <v>0</v>
      </c>
      <c r="M286" s="223"/>
      <c r="N286" s="224">
        <f>ROUND(L286*K286,2)</f>
        <v>0</v>
      </c>
      <c r="O286" s="224"/>
      <c r="P286" s="224"/>
      <c r="Q286" s="224"/>
      <c r="R286" s="46"/>
      <c r="T286" s="225" t="s">
        <v>22</v>
      </c>
      <c r="U286" s="54" t="s">
        <v>45</v>
      </c>
      <c r="V286" s="45"/>
      <c r="W286" s="226">
        <f>V286*K286</f>
        <v>0</v>
      </c>
      <c r="X286" s="226">
        <v>0.050000000000000003</v>
      </c>
      <c r="Y286" s="226">
        <f>X286*K286</f>
        <v>0.050000000000000003</v>
      </c>
      <c r="Z286" s="226">
        <v>0</v>
      </c>
      <c r="AA286" s="227">
        <f>Z286*K286</f>
        <v>0</v>
      </c>
      <c r="AR286" s="20" t="s">
        <v>240</v>
      </c>
      <c r="AT286" s="20" t="s">
        <v>177</v>
      </c>
      <c r="AU286" s="20" t="s">
        <v>119</v>
      </c>
      <c r="AY286" s="20" t="s">
        <v>176</v>
      </c>
      <c r="BE286" s="140">
        <f>IF(U286="základní",N286,0)</f>
        <v>0</v>
      </c>
      <c r="BF286" s="140">
        <f>IF(U286="snížená",N286,0)</f>
        <v>0</v>
      </c>
      <c r="BG286" s="140">
        <f>IF(U286="zákl. přenesená",N286,0)</f>
        <v>0</v>
      </c>
      <c r="BH286" s="140">
        <f>IF(U286="sníž. přenesená",N286,0)</f>
        <v>0</v>
      </c>
      <c r="BI286" s="140">
        <f>IF(U286="nulová",N286,0)</f>
        <v>0</v>
      </c>
      <c r="BJ286" s="20" t="s">
        <v>88</v>
      </c>
      <c r="BK286" s="140">
        <f>ROUND(L286*K286,2)</f>
        <v>0</v>
      </c>
      <c r="BL286" s="20" t="s">
        <v>240</v>
      </c>
      <c r="BM286" s="20" t="s">
        <v>704</v>
      </c>
    </row>
    <row r="287" s="1" customFormat="1" ht="51" customHeight="1">
      <c r="B287" s="44"/>
      <c r="C287" s="217" t="s">
        <v>705</v>
      </c>
      <c r="D287" s="217" t="s">
        <v>177</v>
      </c>
      <c r="E287" s="218" t="s">
        <v>706</v>
      </c>
      <c r="F287" s="219" t="s">
        <v>707</v>
      </c>
      <c r="G287" s="219"/>
      <c r="H287" s="219"/>
      <c r="I287" s="219"/>
      <c r="J287" s="220" t="s">
        <v>383</v>
      </c>
      <c r="K287" s="221">
        <v>1</v>
      </c>
      <c r="L287" s="222">
        <v>0</v>
      </c>
      <c r="M287" s="223"/>
      <c r="N287" s="224">
        <f>ROUND(L287*K287,2)</f>
        <v>0</v>
      </c>
      <c r="O287" s="224"/>
      <c r="P287" s="224"/>
      <c r="Q287" s="224"/>
      <c r="R287" s="46"/>
      <c r="T287" s="225" t="s">
        <v>22</v>
      </c>
      <c r="U287" s="54" t="s">
        <v>45</v>
      </c>
      <c r="V287" s="45"/>
      <c r="W287" s="226">
        <f>V287*K287</f>
        <v>0</v>
      </c>
      <c r="X287" s="226">
        <v>0.040000000000000001</v>
      </c>
      <c r="Y287" s="226">
        <f>X287*K287</f>
        <v>0.040000000000000001</v>
      </c>
      <c r="Z287" s="226">
        <v>0</v>
      </c>
      <c r="AA287" s="227">
        <f>Z287*K287</f>
        <v>0</v>
      </c>
      <c r="AR287" s="20" t="s">
        <v>240</v>
      </c>
      <c r="AT287" s="20" t="s">
        <v>177</v>
      </c>
      <c r="AU287" s="20" t="s">
        <v>119</v>
      </c>
      <c r="AY287" s="20" t="s">
        <v>176</v>
      </c>
      <c r="BE287" s="140">
        <f>IF(U287="základní",N287,0)</f>
        <v>0</v>
      </c>
      <c r="BF287" s="140">
        <f>IF(U287="snížená",N287,0)</f>
        <v>0</v>
      </c>
      <c r="BG287" s="140">
        <f>IF(U287="zákl. přenesená",N287,0)</f>
        <v>0</v>
      </c>
      <c r="BH287" s="140">
        <f>IF(U287="sníž. přenesená",N287,0)</f>
        <v>0</v>
      </c>
      <c r="BI287" s="140">
        <f>IF(U287="nulová",N287,0)</f>
        <v>0</v>
      </c>
      <c r="BJ287" s="20" t="s">
        <v>88</v>
      </c>
      <c r="BK287" s="140">
        <f>ROUND(L287*K287,2)</f>
        <v>0</v>
      </c>
      <c r="BL287" s="20" t="s">
        <v>240</v>
      </c>
      <c r="BM287" s="20" t="s">
        <v>708</v>
      </c>
    </row>
    <row r="288" s="1" customFormat="1" ht="51" customHeight="1">
      <c r="B288" s="44"/>
      <c r="C288" s="217" t="s">
        <v>709</v>
      </c>
      <c r="D288" s="217" t="s">
        <v>177</v>
      </c>
      <c r="E288" s="218" t="s">
        <v>710</v>
      </c>
      <c r="F288" s="219" t="s">
        <v>711</v>
      </c>
      <c r="G288" s="219"/>
      <c r="H288" s="219"/>
      <c r="I288" s="219"/>
      <c r="J288" s="220" t="s">
        <v>383</v>
      </c>
      <c r="K288" s="221">
        <v>1</v>
      </c>
      <c r="L288" s="222">
        <v>0</v>
      </c>
      <c r="M288" s="223"/>
      <c r="N288" s="224">
        <f>ROUND(L288*K288,2)</f>
        <v>0</v>
      </c>
      <c r="O288" s="224"/>
      <c r="P288" s="224"/>
      <c r="Q288" s="224"/>
      <c r="R288" s="46"/>
      <c r="T288" s="225" t="s">
        <v>22</v>
      </c>
      <c r="U288" s="54" t="s">
        <v>45</v>
      </c>
      <c r="V288" s="45"/>
      <c r="W288" s="226">
        <f>V288*K288</f>
        <v>0</v>
      </c>
      <c r="X288" s="226">
        <v>0.10000000000000001</v>
      </c>
      <c r="Y288" s="226">
        <f>X288*K288</f>
        <v>0.10000000000000001</v>
      </c>
      <c r="Z288" s="226">
        <v>0</v>
      </c>
      <c r="AA288" s="227">
        <f>Z288*K288</f>
        <v>0</v>
      </c>
      <c r="AR288" s="20" t="s">
        <v>240</v>
      </c>
      <c r="AT288" s="20" t="s">
        <v>177</v>
      </c>
      <c r="AU288" s="20" t="s">
        <v>119</v>
      </c>
      <c r="AY288" s="20" t="s">
        <v>176</v>
      </c>
      <c r="BE288" s="140">
        <f>IF(U288="základní",N288,0)</f>
        <v>0</v>
      </c>
      <c r="BF288" s="140">
        <f>IF(U288="snížená",N288,0)</f>
        <v>0</v>
      </c>
      <c r="BG288" s="140">
        <f>IF(U288="zákl. přenesená",N288,0)</f>
        <v>0</v>
      </c>
      <c r="BH288" s="140">
        <f>IF(U288="sníž. přenesená",N288,0)</f>
        <v>0</v>
      </c>
      <c r="BI288" s="140">
        <f>IF(U288="nulová",N288,0)</f>
        <v>0</v>
      </c>
      <c r="BJ288" s="20" t="s">
        <v>88</v>
      </c>
      <c r="BK288" s="140">
        <f>ROUND(L288*K288,2)</f>
        <v>0</v>
      </c>
      <c r="BL288" s="20" t="s">
        <v>240</v>
      </c>
      <c r="BM288" s="20" t="s">
        <v>712</v>
      </c>
    </row>
    <row r="289" s="1" customFormat="1" ht="51" customHeight="1">
      <c r="B289" s="44"/>
      <c r="C289" s="217" t="s">
        <v>713</v>
      </c>
      <c r="D289" s="217" t="s">
        <v>177</v>
      </c>
      <c r="E289" s="218" t="s">
        <v>714</v>
      </c>
      <c r="F289" s="219" t="s">
        <v>715</v>
      </c>
      <c r="G289" s="219"/>
      <c r="H289" s="219"/>
      <c r="I289" s="219"/>
      <c r="J289" s="220" t="s">
        <v>383</v>
      </c>
      <c r="K289" s="221">
        <v>2</v>
      </c>
      <c r="L289" s="222">
        <v>0</v>
      </c>
      <c r="M289" s="223"/>
      <c r="N289" s="224">
        <f>ROUND(L289*K289,2)</f>
        <v>0</v>
      </c>
      <c r="O289" s="224"/>
      <c r="P289" s="224"/>
      <c r="Q289" s="224"/>
      <c r="R289" s="46"/>
      <c r="T289" s="225" t="s">
        <v>22</v>
      </c>
      <c r="U289" s="54" t="s">
        <v>45</v>
      </c>
      <c r="V289" s="45"/>
      <c r="W289" s="226">
        <f>V289*K289</f>
        <v>0</v>
      </c>
      <c r="X289" s="226">
        <v>0.02</v>
      </c>
      <c r="Y289" s="226">
        <f>X289*K289</f>
        <v>0.040000000000000001</v>
      </c>
      <c r="Z289" s="226">
        <v>0</v>
      </c>
      <c r="AA289" s="227">
        <f>Z289*K289</f>
        <v>0</v>
      </c>
      <c r="AR289" s="20" t="s">
        <v>240</v>
      </c>
      <c r="AT289" s="20" t="s">
        <v>177</v>
      </c>
      <c r="AU289" s="20" t="s">
        <v>119</v>
      </c>
      <c r="AY289" s="20" t="s">
        <v>176</v>
      </c>
      <c r="BE289" s="140">
        <f>IF(U289="základní",N289,0)</f>
        <v>0</v>
      </c>
      <c r="BF289" s="140">
        <f>IF(U289="snížená",N289,0)</f>
        <v>0</v>
      </c>
      <c r="BG289" s="140">
        <f>IF(U289="zákl. přenesená",N289,0)</f>
        <v>0</v>
      </c>
      <c r="BH289" s="140">
        <f>IF(U289="sníž. přenesená",N289,0)</f>
        <v>0</v>
      </c>
      <c r="BI289" s="140">
        <f>IF(U289="nulová",N289,0)</f>
        <v>0</v>
      </c>
      <c r="BJ289" s="20" t="s">
        <v>88</v>
      </c>
      <c r="BK289" s="140">
        <f>ROUND(L289*K289,2)</f>
        <v>0</v>
      </c>
      <c r="BL289" s="20" t="s">
        <v>240</v>
      </c>
      <c r="BM289" s="20" t="s">
        <v>716</v>
      </c>
    </row>
    <row r="290" s="1" customFormat="1" ht="63.75" customHeight="1">
      <c r="B290" s="44"/>
      <c r="C290" s="217" t="s">
        <v>717</v>
      </c>
      <c r="D290" s="217" t="s">
        <v>177</v>
      </c>
      <c r="E290" s="218" t="s">
        <v>718</v>
      </c>
      <c r="F290" s="219" t="s">
        <v>719</v>
      </c>
      <c r="G290" s="219"/>
      <c r="H290" s="219"/>
      <c r="I290" s="219"/>
      <c r="J290" s="220" t="s">
        <v>383</v>
      </c>
      <c r="K290" s="221">
        <v>1</v>
      </c>
      <c r="L290" s="222">
        <v>0</v>
      </c>
      <c r="M290" s="223"/>
      <c r="N290" s="224">
        <f>ROUND(L290*K290,2)</f>
        <v>0</v>
      </c>
      <c r="O290" s="224"/>
      <c r="P290" s="224"/>
      <c r="Q290" s="224"/>
      <c r="R290" s="46"/>
      <c r="T290" s="225" t="s">
        <v>22</v>
      </c>
      <c r="U290" s="54" t="s">
        <v>45</v>
      </c>
      <c r="V290" s="45"/>
      <c r="W290" s="226">
        <f>V290*K290</f>
        <v>0</v>
      </c>
      <c r="X290" s="226">
        <v>0.040000000000000001</v>
      </c>
      <c r="Y290" s="226">
        <f>X290*K290</f>
        <v>0.040000000000000001</v>
      </c>
      <c r="Z290" s="226">
        <v>0</v>
      </c>
      <c r="AA290" s="227">
        <f>Z290*K290</f>
        <v>0</v>
      </c>
      <c r="AR290" s="20" t="s">
        <v>240</v>
      </c>
      <c r="AT290" s="20" t="s">
        <v>177</v>
      </c>
      <c r="AU290" s="20" t="s">
        <v>119</v>
      </c>
      <c r="AY290" s="20" t="s">
        <v>176</v>
      </c>
      <c r="BE290" s="140">
        <f>IF(U290="základní",N290,0)</f>
        <v>0</v>
      </c>
      <c r="BF290" s="140">
        <f>IF(U290="snížená",N290,0)</f>
        <v>0</v>
      </c>
      <c r="BG290" s="140">
        <f>IF(U290="zákl. přenesená",N290,0)</f>
        <v>0</v>
      </c>
      <c r="BH290" s="140">
        <f>IF(U290="sníž. přenesená",N290,0)</f>
        <v>0</v>
      </c>
      <c r="BI290" s="140">
        <f>IF(U290="nulová",N290,0)</f>
        <v>0</v>
      </c>
      <c r="BJ290" s="20" t="s">
        <v>88</v>
      </c>
      <c r="BK290" s="140">
        <f>ROUND(L290*K290,2)</f>
        <v>0</v>
      </c>
      <c r="BL290" s="20" t="s">
        <v>240</v>
      </c>
      <c r="BM290" s="20" t="s">
        <v>720</v>
      </c>
    </row>
    <row r="291" s="1" customFormat="1" ht="76.5" customHeight="1">
      <c r="B291" s="44"/>
      <c r="C291" s="217" t="s">
        <v>721</v>
      </c>
      <c r="D291" s="217" t="s">
        <v>177</v>
      </c>
      <c r="E291" s="218" t="s">
        <v>722</v>
      </c>
      <c r="F291" s="219" t="s">
        <v>723</v>
      </c>
      <c r="G291" s="219"/>
      <c r="H291" s="219"/>
      <c r="I291" s="219"/>
      <c r="J291" s="220" t="s">
        <v>383</v>
      </c>
      <c r="K291" s="221">
        <v>1</v>
      </c>
      <c r="L291" s="222">
        <v>0</v>
      </c>
      <c r="M291" s="223"/>
      <c r="N291" s="224">
        <f>ROUND(L291*K291,2)</f>
        <v>0</v>
      </c>
      <c r="O291" s="224"/>
      <c r="P291" s="224"/>
      <c r="Q291" s="224"/>
      <c r="R291" s="46"/>
      <c r="T291" s="225" t="s">
        <v>22</v>
      </c>
      <c r="U291" s="54" t="s">
        <v>45</v>
      </c>
      <c r="V291" s="45"/>
      <c r="W291" s="226">
        <f>V291*K291</f>
        <v>0</v>
      </c>
      <c r="X291" s="226">
        <v>0</v>
      </c>
      <c r="Y291" s="226">
        <f>X291*K291</f>
        <v>0</v>
      </c>
      <c r="Z291" s="226">
        <v>0</v>
      </c>
      <c r="AA291" s="227">
        <f>Z291*K291</f>
        <v>0</v>
      </c>
      <c r="AR291" s="20" t="s">
        <v>240</v>
      </c>
      <c r="AT291" s="20" t="s">
        <v>177</v>
      </c>
      <c r="AU291" s="20" t="s">
        <v>119</v>
      </c>
      <c r="AY291" s="20" t="s">
        <v>176</v>
      </c>
      <c r="BE291" s="140">
        <f>IF(U291="základní",N291,0)</f>
        <v>0</v>
      </c>
      <c r="BF291" s="140">
        <f>IF(U291="snížená",N291,0)</f>
        <v>0</v>
      </c>
      <c r="BG291" s="140">
        <f>IF(U291="zákl. přenesená",N291,0)</f>
        <v>0</v>
      </c>
      <c r="BH291" s="140">
        <f>IF(U291="sníž. přenesená",N291,0)</f>
        <v>0</v>
      </c>
      <c r="BI291" s="140">
        <f>IF(U291="nulová",N291,0)</f>
        <v>0</v>
      </c>
      <c r="BJ291" s="20" t="s">
        <v>88</v>
      </c>
      <c r="BK291" s="140">
        <f>ROUND(L291*K291,2)</f>
        <v>0</v>
      </c>
      <c r="BL291" s="20" t="s">
        <v>240</v>
      </c>
      <c r="BM291" s="20" t="s">
        <v>724</v>
      </c>
    </row>
    <row r="292" s="1" customFormat="1" ht="63.75" customHeight="1">
      <c r="B292" s="44"/>
      <c r="C292" s="217" t="s">
        <v>725</v>
      </c>
      <c r="D292" s="217" t="s">
        <v>177</v>
      </c>
      <c r="E292" s="218" t="s">
        <v>726</v>
      </c>
      <c r="F292" s="219" t="s">
        <v>727</v>
      </c>
      <c r="G292" s="219"/>
      <c r="H292" s="219"/>
      <c r="I292" s="219"/>
      <c r="J292" s="220" t="s">
        <v>383</v>
      </c>
      <c r="K292" s="221">
        <v>1</v>
      </c>
      <c r="L292" s="222">
        <v>0</v>
      </c>
      <c r="M292" s="223"/>
      <c r="N292" s="224">
        <f>ROUND(L292*K292,2)</f>
        <v>0</v>
      </c>
      <c r="O292" s="224"/>
      <c r="P292" s="224"/>
      <c r="Q292" s="224"/>
      <c r="R292" s="46"/>
      <c r="T292" s="225" t="s">
        <v>22</v>
      </c>
      <c r="U292" s="54" t="s">
        <v>45</v>
      </c>
      <c r="V292" s="45"/>
      <c r="W292" s="226">
        <f>V292*K292</f>
        <v>0</v>
      </c>
      <c r="X292" s="226">
        <v>0</v>
      </c>
      <c r="Y292" s="226">
        <f>X292*K292</f>
        <v>0</v>
      </c>
      <c r="Z292" s="226">
        <v>0</v>
      </c>
      <c r="AA292" s="227">
        <f>Z292*K292</f>
        <v>0</v>
      </c>
      <c r="AR292" s="20" t="s">
        <v>240</v>
      </c>
      <c r="AT292" s="20" t="s">
        <v>177</v>
      </c>
      <c r="AU292" s="20" t="s">
        <v>119</v>
      </c>
      <c r="AY292" s="20" t="s">
        <v>176</v>
      </c>
      <c r="BE292" s="140">
        <f>IF(U292="základní",N292,0)</f>
        <v>0</v>
      </c>
      <c r="BF292" s="140">
        <f>IF(U292="snížená",N292,0)</f>
        <v>0</v>
      </c>
      <c r="BG292" s="140">
        <f>IF(U292="zákl. přenesená",N292,0)</f>
        <v>0</v>
      </c>
      <c r="BH292" s="140">
        <f>IF(U292="sníž. přenesená",N292,0)</f>
        <v>0</v>
      </c>
      <c r="BI292" s="140">
        <f>IF(U292="nulová",N292,0)</f>
        <v>0</v>
      </c>
      <c r="BJ292" s="20" t="s">
        <v>88</v>
      </c>
      <c r="BK292" s="140">
        <f>ROUND(L292*K292,2)</f>
        <v>0</v>
      </c>
      <c r="BL292" s="20" t="s">
        <v>240</v>
      </c>
      <c r="BM292" s="20" t="s">
        <v>728</v>
      </c>
    </row>
    <row r="293" s="1" customFormat="1" ht="63.75" customHeight="1">
      <c r="B293" s="44"/>
      <c r="C293" s="217" t="s">
        <v>729</v>
      </c>
      <c r="D293" s="217" t="s">
        <v>177</v>
      </c>
      <c r="E293" s="218" t="s">
        <v>730</v>
      </c>
      <c r="F293" s="219" t="s">
        <v>731</v>
      </c>
      <c r="G293" s="219"/>
      <c r="H293" s="219"/>
      <c r="I293" s="219"/>
      <c r="J293" s="220" t="s">
        <v>383</v>
      </c>
      <c r="K293" s="221">
        <v>1</v>
      </c>
      <c r="L293" s="222">
        <v>0</v>
      </c>
      <c r="M293" s="223"/>
      <c r="N293" s="224">
        <f>ROUND(L293*K293,2)</f>
        <v>0</v>
      </c>
      <c r="O293" s="224"/>
      <c r="P293" s="224"/>
      <c r="Q293" s="224"/>
      <c r="R293" s="46"/>
      <c r="T293" s="225" t="s">
        <v>22</v>
      </c>
      <c r="U293" s="54" t="s">
        <v>45</v>
      </c>
      <c r="V293" s="45"/>
      <c r="W293" s="226">
        <f>V293*K293</f>
        <v>0</v>
      </c>
      <c r="X293" s="226">
        <v>0</v>
      </c>
      <c r="Y293" s="226">
        <f>X293*K293</f>
        <v>0</v>
      </c>
      <c r="Z293" s="226">
        <v>0</v>
      </c>
      <c r="AA293" s="227">
        <f>Z293*K293</f>
        <v>0</v>
      </c>
      <c r="AR293" s="20" t="s">
        <v>240</v>
      </c>
      <c r="AT293" s="20" t="s">
        <v>177</v>
      </c>
      <c r="AU293" s="20" t="s">
        <v>119</v>
      </c>
      <c r="AY293" s="20" t="s">
        <v>176</v>
      </c>
      <c r="BE293" s="140">
        <f>IF(U293="základní",N293,0)</f>
        <v>0</v>
      </c>
      <c r="BF293" s="140">
        <f>IF(U293="snížená",N293,0)</f>
        <v>0</v>
      </c>
      <c r="BG293" s="140">
        <f>IF(U293="zákl. přenesená",N293,0)</f>
        <v>0</v>
      </c>
      <c r="BH293" s="140">
        <f>IF(U293="sníž. přenesená",N293,0)</f>
        <v>0</v>
      </c>
      <c r="BI293" s="140">
        <f>IF(U293="nulová",N293,0)</f>
        <v>0</v>
      </c>
      <c r="BJ293" s="20" t="s">
        <v>88</v>
      </c>
      <c r="BK293" s="140">
        <f>ROUND(L293*K293,2)</f>
        <v>0</v>
      </c>
      <c r="BL293" s="20" t="s">
        <v>240</v>
      </c>
      <c r="BM293" s="20" t="s">
        <v>732</v>
      </c>
    </row>
    <row r="294" s="1" customFormat="1" ht="63.75" customHeight="1">
      <c r="B294" s="44"/>
      <c r="C294" s="217" t="s">
        <v>733</v>
      </c>
      <c r="D294" s="217" t="s">
        <v>177</v>
      </c>
      <c r="E294" s="218" t="s">
        <v>734</v>
      </c>
      <c r="F294" s="219" t="s">
        <v>735</v>
      </c>
      <c r="G294" s="219"/>
      <c r="H294" s="219"/>
      <c r="I294" s="219"/>
      <c r="J294" s="220" t="s">
        <v>383</v>
      </c>
      <c r="K294" s="221">
        <v>1</v>
      </c>
      <c r="L294" s="222">
        <v>0</v>
      </c>
      <c r="M294" s="223"/>
      <c r="N294" s="224">
        <f>ROUND(L294*K294,2)</f>
        <v>0</v>
      </c>
      <c r="O294" s="224"/>
      <c r="P294" s="224"/>
      <c r="Q294" s="224"/>
      <c r="R294" s="46"/>
      <c r="T294" s="225" t="s">
        <v>22</v>
      </c>
      <c r="U294" s="54" t="s">
        <v>45</v>
      </c>
      <c r="V294" s="45"/>
      <c r="W294" s="226">
        <f>V294*K294</f>
        <v>0</v>
      </c>
      <c r="X294" s="226">
        <v>0</v>
      </c>
      <c r="Y294" s="226">
        <f>X294*K294</f>
        <v>0</v>
      </c>
      <c r="Z294" s="226">
        <v>0</v>
      </c>
      <c r="AA294" s="227">
        <f>Z294*K294</f>
        <v>0</v>
      </c>
      <c r="AR294" s="20" t="s">
        <v>240</v>
      </c>
      <c r="AT294" s="20" t="s">
        <v>177</v>
      </c>
      <c r="AU294" s="20" t="s">
        <v>119</v>
      </c>
      <c r="AY294" s="20" t="s">
        <v>176</v>
      </c>
      <c r="BE294" s="140">
        <f>IF(U294="základní",N294,0)</f>
        <v>0</v>
      </c>
      <c r="BF294" s="140">
        <f>IF(U294="snížená",N294,0)</f>
        <v>0</v>
      </c>
      <c r="BG294" s="140">
        <f>IF(U294="zákl. přenesená",N294,0)</f>
        <v>0</v>
      </c>
      <c r="BH294" s="140">
        <f>IF(U294="sníž. přenesená",N294,0)</f>
        <v>0</v>
      </c>
      <c r="BI294" s="140">
        <f>IF(U294="nulová",N294,0)</f>
        <v>0</v>
      </c>
      <c r="BJ294" s="20" t="s">
        <v>88</v>
      </c>
      <c r="BK294" s="140">
        <f>ROUND(L294*K294,2)</f>
        <v>0</v>
      </c>
      <c r="BL294" s="20" t="s">
        <v>240</v>
      </c>
      <c r="BM294" s="20" t="s">
        <v>736</v>
      </c>
    </row>
    <row r="295" s="1" customFormat="1" ht="63.75" customHeight="1">
      <c r="B295" s="44"/>
      <c r="C295" s="217" t="s">
        <v>737</v>
      </c>
      <c r="D295" s="217" t="s">
        <v>177</v>
      </c>
      <c r="E295" s="218" t="s">
        <v>738</v>
      </c>
      <c r="F295" s="219" t="s">
        <v>739</v>
      </c>
      <c r="G295" s="219"/>
      <c r="H295" s="219"/>
      <c r="I295" s="219"/>
      <c r="J295" s="220" t="s">
        <v>383</v>
      </c>
      <c r="K295" s="221">
        <v>1</v>
      </c>
      <c r="L295" s="222">
        <v>0</v>
      </c>
      <c r="M295" s="223"/>
      <c r="N295" s="224">
        <f>ROUND(L295*K295,2)</f>
        <v>0</v>
      </c>
      <c r="O295" s="224"/>
      <c r="P295" s="224"/>
      <c r="Q295" s="224"/>
      <c r="R295" s="46"/>
      <c r="T295" s="225" t="s">
        <v>22</v>
      </c>
      <c r="U295" s="54" t="s">
        <v>45</v>
      </c>
      <c r="V295" s="45"/>
      <c r="W295" s="226">
        <f>V295*K295</f>
        <v>0</v>
      </c>
      <c r="X295" s="226">
        <v>0</v>
      </c>
      <c r="Y295" s="226">
        <f>X295*K295</f>
        <v>0</v>
      </c>
      <c r="Z295" s="226">
        <v>0</v>
      </c>
      <c r="AA295" s="227">
        <f>Z295*K295</f>
        <v>0</v>
      </c>
      <c r="AR295" s="20" t="s">
        <v>240</v>
      </c>
      <c r="AT295" s="20" t="s">
        <v>177</v>
      </c>
      <c r="AU295" s="20" t="s">
        <v>119</v>
      </c>
      <c r="AY295" s="20" t="s">
        <v>176</v>
      </c>
      <c r="BE295" s="140">
        <f>IF(U295="základní",N295,0)</f>
        <v>0</v>
      </c>
      <c r="BF295" s="140">
        <f>IF(U295="snížená",N295,0)</f>
        <v>0</v>
      </c>
      <c r="BG295" s="140">
        <f>IF(U295="zákl. přenesená",N295,0)</f>
        <v>0</v>
      </c>
      <c r="BH295" s="140">
        <f>IF(U295="sníž. přenesená",N295,0)</f>
        <v>0</v>
      </c>
      <c r="BI295" s="140">
        <f>IF(U295="nulová",N295,0)</f>
        <v>0</v>
      </c>
      <c r="BJ295" s="20" t="s">
        <v>88</v>
      </c>
      <c r="BK295" s="140">
        <f>ROUND(L295*K295,2)</f>
        <v>0</v>
      </c>
      <c r="BL295" s="20" t="s">
        <v>240</v>
      </c>
      <c r="BM295" s="20" t="s">
        <v>740</v>
      </c>
    </row>
    <row r="296" s="1" customFormat="1" ht="76.5" customHeight="1">
      <c r="B296" s="44"/>
      <c r="C296" s="217" t="s">
        <v>741</v>
      </c>
      <c r="D296" s="217" t="s">
        <v>177</v>
      </c>
      <c r="E296" s="218" t="s">
        <v>742</v>
      </c>
      <c r="F296" s="219" t="s">
        <v>743</v>
      </c>
      <c r="G296" s="219"/>
      <c r="H296" s="219"/>
      <c r="I296" s="219"/>
      <c r="J296" s="220" t="s">
        <v>383</v>
      </c>
      <c r="K296" s="221">
        <v>1</v>
      </c>
      <c r="L296" s="222">
        <v>0</v>
      </c>
      <c r="M296" s="223"/>
      <c r="N296" s="224">
        <f>ROUND(L296*K296,2)</f>
        <v>0</v>
      </c>
      <c r="O296" s="224"/>
      <c r="P296" s="224"/>
      <c r="Q296" s="224"/>
      <c r="R296" s="46"/>
      <c r="T296" s="225" t="s">
        <v>22</v>
      </c>
      <c r="U296" s="54" t="s">
        <v>45</v>
      </c>
      <c r="V296" s="45"/>
      <c r="W296" s="226">
        <f>V296*K296</f>
        <v>0</v>
      </c>
      <c r="X296" s="226">
        <v>0</v>
      </c>
      <c r="Y296" s="226">
        <f>X296*K296</f>
        <v>0</v>
      </c>
      <c r="Z296" s="226">
        <v>0</v>
      </c>
      <c r="AA296" s="227">
        <f>Z296*K296</f>
        <v>0</v>
      </c>
      <c r="AR296" s="20" t="s">
        <v>240</v>
      </c>
      <c r="AT296" s="20" t="s">
        <v>177</v>
      </c>
      <c r="AU296" s="20" t="s">
        <v>119</v>
      </c>
      <c r="AY296" s="20" t="s">
        <v>176</v>
      </c>
      <c r="BE296" s="140">
        <f>IF(U296="základní",N296,0)</f>
        <v>0</v>
      </c>
      <c r="BF296" s="140">
        <f>IF(U296="snížená",N296,0)</f>
        <v>0</v>
      </c>
      <c r="BG296" s="140">
        <f>IF(U296="zákl. přenesená",N296,0)</f>
        <v>0</v>
      </c>
      <c r="BH296" s="140">
        <f>IF(U296="sníž. přenesená",N296,0)</f>
        <v>0</v>
      </c>
      <c r="BI296" s="140">
        <f>IF(U296="nulová",N296,0)</f>
        <v>0</v>
      </c>
      <c r="BJ296" s="20" t="s">
        <v>88</v>
      </c>
      <c r="BK296" s="140">
        <f>ROUND(L296*K296,2)</f>
        <v>0</v>
      </c>
      <c r="BL296" s="20" t="s">
        <v>240</v>
      </c>
      <c r="BM296" s="20" t="s">
        <v>744</v>
      </c>
    </row>
    <row r="297" s="1" customFormat="1" ht="76.5" customHeight="1">
      <c r="B297" s="44"/>
      <c r="C297" s="217" t="s">
        <v>745</v>
      </c>
      <c r="D297" s="217" t="s">
        <v>177</v>
      </c>
      <c r="E297" s="218" t="s">
        <v>746</v>
      </c>
      <c r="F297" s="219" t="s">
        <v>747</v>
      </c>
      <c r="G297" s="219"/>
      <c r="H297" s="219"/>
      <c r="I297" s="219"/>
      <c r="J297" s="220" t="s">
        <v>383</v>
      </c>
      <c r="K297" s="221">
        <v>2</v>
      </c>
      <c r="L297" s="222">
        <v>0</v>
      </c>
      <c r="M297" s="223"/>
      <c r="N297" s="224">
        <f>ROUND(L297*K297,2)</f>
        <v>0</v>
      </c>
      <c r="O297" s="224"/>
      <c r="P297" s="224"/>
      <c r="Q297" s="224"/>
      <c r="R297" s="46"/>
      <c r="T297" s="225" t="s">
        <v>22</v>
      </c>
      <c r="U297" s="54" t="s">
        <v>45</v>
      </c>
      <c r="V297" s="45"/>
      <c r="W297" s="226">
        <f>V297*K297</f>
        <v>0</v>
      </c>
      <c r="X297" s="226">
        <v>0</v>
      </c>
      <c r="Y297" s="226">
        <f>X297*K297</f>
        <v>0</v>
      </c>
      <c r="Z297" s="226">
        <v>0</v>
      </c>
      <c r="AA297" s="227">
        <f>Z297*K297</f>
        <v>0</v>
      </c>
      <c r="AR297" s="20" t="s">
        <v>240</v>
      </c>
      <c r="AT297" s="20" t="s">
        <v>177</v>
      </c>
      <c r="AU297" s="20" t="s">
        <v>119</v>
      </c>
      <c r="AY297" s="20" t="s">
        <v>176</v>
      </c>
      <c r="BE297" s="140">
        <f>IF(U297="základní",N297,0)</f>
        <v>0</v>
      </c>
      <c r="BF297" s="140">
        <f>IF(U297="snížená",N297,0)</f>
        <v>0</v>
      </c>
      <c r="BG297" s="140">
        <f>IF(U297="zákl. přenesená",N297,0)</f>
        <v>0</v>
      </c>
      <c r="BH297" s="140">
        <f>IF(U297="sníž. přenesená",N297,0)</f>
        <v>0</v>
      </c>
      <c r="BI297" s="140">
        <f>IF(U297="nulová",N297,0)</f>
        <v>0</v>
      </c>
      <c r="BJ297" s="20" t="s">
        <v>88</v>
      </c>
      <c r="BK297" s="140">
        <f>ROUND(L297*K297,2)</f>
        <v>0</v>
      </c>
      <c r="BL297" s="20" t="s">
        <v>240</v>
      </c>
      <c r="BM297" s="20" t="s">
        <v>748</v>
      </c>
    </row>
    <row r="298" s="1" customFormat="1" ht="89.25" customHeight="1">
      <c r="B298" s="44"/>
      <c r="C298" s="217" t="s">
        <v>749</v>
      </c>
      <c r="D298" s="217" t="s">
        <v>177</v>
      </c>
      <c r="E298" s="218" t="s">
        <v>750</v>
      </c>
      <c r="F298" s="219" t="s">
        <v>751</v>
      </c>
      <c r="G298" s="219"/>
      <c r="H298" s="219"/>
      <c r="I298" s="219"/>
      <c r="J298" s="220" t="s">
        <v>383</v>
      </c>
      <c r="K298" s="221">
        <v>1</v>
      </c>
      <c r="L298" s="222">
        <v>0</v>
      </c>
      <c r="M298" s="223"/>
      <c r="N298" s="224">
        <f>ROUND(L298*K298,2)</f>
        <v>0</v>
      </c>
      <c r="O298" s="224"/>
      <c r="P298" s="224"/>
      <c r="Q298" s="224"/>
      <c r="R298" s="46"/>
      <c r="T298" s="225" t="s">
        <v>22</v>
      </c>
      <c r="U298" s="54" t="s">
        <v>45</v>
      </c>
      <c r="V298" s="45"/>
      <c r="W298" s="226">
        <f>V298*K298</f>
        <v>0</v>
      </c>
      <c r="X298" s="226">
        <v>0</v>
      </c>
      <c r="Y298" s="226">
        <f>X298*K298</f>
        <v>0</v>
      </c>
      <c r="Z298" s="226">
        <v>0</v>
      </c>
      <c r="AA298" s="227">
        <f>Z298*K298</f>
        <v>0</v>
      </c>
      <c r="AR298" s="20" t="s">
        <v>240</v>
      </c>
      <c r="AT298" s="20" t="s">
        <v>177</v>
      </c>
      <c r="AU298" s="20" t="s">
        <v>119</v>
      </c>
      <c r="AY298" s="20" t="s">
        <v>176</v>
      </c>
      <c r="BE298" s="140">
        <f>IF(U298="základní",N298,0)</f>
        <v>0</v>
      </c>
      <c r="BF298" s="140">
        <f>IF(U298="snížená",N298,0)</f>
        <v>0</v>
      </c>
      <c r="BG298" s="140">
        <f>IF(U298="zákl. přenesená",N298,0)</f>
        <v>0</v>
      </c>
      <c r="BH298" s="140">
        <f>IF(U298="sníž. přenesená",N298,0)</f>
        <v>0</v>
      </c>
      <c r="BI298" s="140">
        <f>IF(U298="nulová",N298,0)</f>
        <v>0</v>
      </c>
      <c r="BJ298" s="20" t="s">
        <v>88</v>
      </c>
      <c r="BK298" s="140">
        <f>ROUND(L298*K298,2)</f>
        <v>0</v>
      </c>
      <c r="BL298" s="20" t="s">
        <v>240</v>
      </c>
      <c r="BM298" s="20" t="s">
        <v>752</v>
      </c>
    </row>
    <row r="299" s="1" customFormat="1" ht="25.5" customHeight="1">
      <c r="B299" s="44"/>
      <c r="C299" s="217" t="s">
        <v>753</v>
      </c>
      <c r="D299" s="217" t="s">
        <v>177</v>
      </c>
      <c r="E299" s="218" t="s">
        <v>754</v>
      </c>
      <c r="F299" s="219" t="s">
        <v>755</v>
      </c>
      <c r="G299" s="219"/>
      <c r="H299" s="219"/>
      <c r="I299" s="219"/>
      <c r="J299" s="220" t="s">
        <v>180</v>
      </c>
      <c r="K299" s="221">
        <v>0.34999999999999998</v>
      </c>
      <c r="L299" s="222">
        <v>0</v>
      </c>
      <c r="M299" s="223"/>
      <c r="N299" s="224">
        <f>ROUND(L299*K299,2)</f>
        <v>0</v>
      </c>
      <c r="O299" s="224"/>
      <c r="P299" s="224"/>
      <c r="Q299" s="224"/>
      <c r="R299" s="46"/>
      <c r="T299" s="225" t="s">
        <v>22</v>
      </c>
      <c r="U299" s="54" t="s">
        <v>45</v>
      </c>
      <c r="V299" s="45"/>
      <c r="W299" s="226">
        <f>V299*K299</f>
        <v>0</v>
      </c>
      <c r="X299" s="226">
        <v>0</v>
      </c>
      <c r="Y299" s="226">
        <f>X299*K299</f>
        <v>0</v>
      </c>
      <c r="Z299" s="226">
        <v>0</v>
      </c>
      <c r="AA299" s="227">
        <f>Z299*K299</f>
        <v>0</v>
      </c>
      <c r="AR299" s="20" t="s">
        <v>240</v>
      </c>
      <c r="AT299" s="20" t="s">
        <v>177</v>
      </c>
      <c r="AU299" s="20" t="s">
        <v>119</v>
      </c>
      <c r="AY299" s="20" t="s">
        <v>176</v>
      </c>
      <c r="BE299" s="140">
        <f>IF(U299="základní",N299,0)</f>
        <v>0</v>
      </c>
      <c r="BF299" s="140">
        <f>IF(U299="snížená",N299,0)</f>
        <v>0</v>
      </c>
      <c r="BG299" s="140">
        <f>IF(U299="zákl. přenesená",N299,0)</f>
        <v>0</v>
      </c>
      <c r="BH299" s="140">
        <f>IF(U299="sníž. přenesená",N299,0)</f>
        <v>0</v>
      </c>
      <c r="BI299" s="140">
        <f>IF(U299="nulová",N299,0)</f>
        <v>0</v>
      </c>
      <c r="BJ299" s="20" t="s">
        <v>88</v>
      </c>
      <c r="BK299" s="140">
        <f>ROUND(L299*K299,2)</f>
        <v>0</v>
      </c>
      <c r="BL299" s="20" t="s">
        <v>240</v>
      </c>
      <c r="BM299" s="20" t="s">
        <v>756</v>
      </c>
    </row>
    <row r="300" s="1" customFormat="1" ht="25.5" customHeight="1">
      <c r="B300" s="44"/>
      <c r="C300" s="217" t="s">
        <v>757</v>
      </c>
      <c r="D300" s="217" t="s">
        <v>177</v>
      </c>
      <c r="E300" s="218" t="s">
        <v>758</v>
      </c>
      <c r="F300" s="219" t="s">
        <v>759</v>
      </c>
      <c r="G300" s="219"/>
      <c r="H300" s="219"/>
      <c r="I300" s="219"/>
      <c r="J300" s="220" t="s">
        <v>180</v>
      </c>
      <c r="K300" s="221">
        <v>0.34999999999999998</v>
      </c>
      <c r="L300" s="222">
        <v>0</v>
      </c>
      <c r="M300" s="223"/>
      <c r="N300" s="224">
        <f>ROUND(L300*K300,2)</f>
        <v>0</v>
      </c>
      <c r="O300" s="224"/>
      <c r="P300" s="224"/>
      <c r="Q300" s="224"/>
      <c r="R300" s="46"/>
      <c r="T300" s="225" t="s">
        <v>22</v>
      </c>
      <c r="U300" s="54" t="s">
        <v>45</v>
      </c>
      <c r="V300" s="45"/>
      <c r="W300" s="226">
        <f>V300*K300</f>
        <v>0</v>
      </c>
      <c r="X300" s="226">
        <v>0</v>
      </c>
      <c r="Y300" s="226">
        <f>X300*K300</f>
        <v>0</v>
      </c>
      <c r="Z300" s="226">
        <v>0</v>
      </c>
      <c r="AA300" s="227">
        <f>Z300*K300</f>
        <v>0</v>
      </c>
      <c r="AR300" s="20" t="s">
        <v>240</v>
      </c>
      <c r="AT300" s="20" t="s">
        <v>177</v>
      </c>
      <c r="AU300" s="20" t="s">
        <v>119</v>
      </c>
      <c r="AY300" s="20" t="s">
        <v>176</v>
      </c>
      <c r="BE300" s="140">
        <f>IF(U300="základní",N300,0)</f>
        <v>0</v>
      </c>
      <c r="BF300" s="140">
        <f>IF(U300="snížená",N300,0)</f>
        <v>0</v>
      </c>
      <c r="BG300" s="140">
        <f>IF(U300="zákl. přenesená",N300,0)</f>
        <v>0</v>
      </c>
      <c r="BH300" s="140">
        <f>IF(U300="sníž. přenesená",N300,0)</f>
        <v>0</v>
      </c>
      <c r="BI300" s="140">
        <f>IF(U300="nulová",N300,0)</f>
        <v>0</v>
      </c>
      <c r="BJ300" s="20" t="s">
        <v>88</v>
      </c>
      <c r="BK300" s="140">
        <f>ROUND(L300*K300,2)</f>
        <v>0</v>
      </c>
      <c r="BL300" s="20" t="s">
        <v>240</v>
      </c>
      <c r="BM300" s="20" t="s">
        <v>760</v>
      </c>
    </row>
    <row r="301" s="9" customFormat="1" ht="29.88" customHeight="1">
      <c r="B301" s="204"/>
      <c r="C301" s="205"/>
      <c r="D301" s="214" t="s">
        <v>144</v>
      </c>
      <c r="E301" s="214"/>
      <c r="F301" s="214"/>
      <c r="G301" s="214"/>
      <c r="H301" s="214"/>
      <c r="I301" s="214"/>
      <c r="J301" s="214"/>
      <c r="K301" s="214"/>
      <c r="L301" s="214"/>
      <c r="M301" s="214"/>
      <c r="N301" s="236">
        <f>BK301</f>
        <v>0</v>
      </c>
      <c r="O301" s="237"/>
      <c r="P301" s="237"/>
      <c r="Q301" s="237"/>
      <c r="R301" s="207"/>
      <c r="T301" s="208"/>
      <c r="U301" s="205"/>
      <c r="V301" s="205"/>
      <c r="W301" s="209">
        <f>SUM(W302:W326)</f>
        <v>0</v>
      </c>
      <c r="X301" s="205"/>
      <c r="Y301" s="209">
        <f>SUM(Y302:Y326)</f>
        <v>13.392895999999999</v>
      </c>
      <c r="Z301" s="205"/>
      <c r="AA301" s="210">
        <f>SUM(AA302:AA326)</f>
        <v>0</v>
      </c>
      <c r="AR301" s="211" t="s">
        <v>119</v>
      </c>
      <c r="AT301" s="212" t="s">
        <v>79</v>
      </c>
      <c r="AU301" s="212" t="s">
        <v>88</v>
      </c>
      <c r="AY301" s="211" t="s">
        <v>176</v>
      </c>
      <c r="BK301" s="213">
        <f>SUM(BK302:BK326)</f>
        <v>0</v>
      </c>
    </row>
    <row r="302" s="1" customFormat="1" ht="25.5" customHeight="1">
      <c r="B302" s="44"/>
      <c r="C302" s="217" t="s">
        <v>761</v>
      </c>
      <c r="D302" s="217" t="s">
        <v>177</v>
      </c>
      <c r="E302" s="218" t="s">
        <v>762</v>
      </c>
      <c r="F302" s="219" t="s">
        <v>763</v>
      </c>
      <c r="G302" s="219"/>
      <c r="H302" s="219"/>
      <c r="I302" s="219"/>
      <c r="J302" s="220" t="s">
        <v>191</v>
      </c>
      <c r="K302" s="221">
        <v>145</v>
      </c>
      <c r="L302" s="222">
        <v>0</v>
      </c>
      <c r="M302" s="223"/>
      <c r="N302" s="224">
        <f>ROUND(L302*K302,2)</f>
        <v>0</v>
      </c>
      <c r="O302" s="224"/>
      <c r="P302" s="224"/>
      <c r="Q302" s="224"/>
      <c r="R302" s="46"/>
      <c r="T302" s="225" t="s">
        <v>22</v>
      </c>
      <c r="U302" s="54" t="s">
        <v>45</v>
      </c>
      <c r="V302" s="45"/>
      <c r="W302" s="226">
        <f>V302*K302</f>
        <v>0</v>
      </c>
      <c r="X302" s="226">
        <v>0.0080000000000000002</v>
      </c>
      <c r="Y302" s="226">
        <f>X302*K302</f>
        <v>1.1599999999999999</v>
      </c>
      <c r="Z302" s="226">
        <v>0</v>
      </c>
      <c r="AA302" s="227">
        <f>Z302*K302</f>
        <v>0</v>
      </c>
      <c r="AR302" s="20" t="s">
        <v>240</v>
      </c>
      <c r="AT302" s="20" t="s">
        <v>177</v>
      </c>
      <c r="AU302" s="20" t="s">
        <v>119</v>
      </c>
      <c r="AY302" s="20" t="s">
        <v>176</v>
      </c>
      <c r="BE302" s="140">
        <f>IF(U302="základní",N302,0)</f>
        <v>0</v>
      </c>
      <c r="BF302" s="140">
        <f>IF(U302="snížená",N302,0)</f>
        <v>0</v>
      </c>
      <c r="BG302" s="140">
        <f>IF(U302="zákl. přenesená",N302,0)</f>
        <v>0</v>
      </c>
      <c r="BH302" s="140">
        <f>IF(U302="sníž. přenesená",N302,0)</f>
        <v>0</v>
      </c>
      <c r="BI302" s="140">
        <f>IF(U302="nulová",N302,0)</f>
        <v>0</v>
      </c>
      <c r="BJ302" s="20" t="s">
        <v>88</v>
      </c>
      <c r="BK302" s="140">
        <f>ROUND(L302*K302,2)</f>
        <v>0</v>
      </c>
      <c r="BL302" s="20" t="s">
        <v>240</v>
      </c>
      <c r="BM302" s="20" t="s">
        <v>764</v>
      </c>
    </row>
    <row r="303" s="1" customFormat="1" ht="25.5" customHeight="1">
      <c r="B303" s="44"/>
      <c r="C303" s="217" t="s">
        <v>765</v>
      </c>
      <c r="D303" s="217" t="s">
        <v>177</v>
      </c>
      <c r="E303" s="218" t="s">
        <v>766</v>
      </c>
      <c r="F303" s="219" t="s">
        <v>767</v>
      </c>
      <c r="G303" s="219"/>
      <c r="H303" s="219"/>
      <c r="I303" s="219"/>
      <c r="J303" s="220" t="s">
        <v>191</v>
      </c>
      <c r="K303" s="221">
        <v>14.699999999999999</v>
      </c>
      <c r="L303" s="222">
        <v>0</v>
      </c>
      <c r="M303" s="223"/>
      <c r="N303" s="224">
        <f>ROUND(L303*K303,2)</f>
        <v>0</v>
      </c>
      <c r="O303" s="224"/>
      <c r="P303" s="224"/>
      <c r="Q303" s="224"/>
      <c r="R303" s="46"/>
      <c r="T303" s="225" t="s">
        <v>22</v>
      </c>
      <c r="U303" s="54" t="s">
        <v>45</v>
      </c>
      <c r="V303" s="45"/>
      <c r="W303" s="226">
        <f>V303*K303</f>
        <v>0</v>
      </c>
      <c r="X303" s="226">
        <v>0.0080000000000000002</v>
      </c>
      <c r="Y303" s="226">
        <f>X303*K303</f>
        <v>0.1176</v>
      </c>
      <c r="Z303" s="226">
        <v>0</v>
      </c>
      <c r="AA303" s="227">
        <f>Z303*K303</f>
        <v>0</v>
      </c>
      <c r="AR303" s="20" t="s">
        <v>240</v>
      </c>
      <c r="AT303" s="20" t="s">
        <v>177</v>
      </c>
      <c r="AU303" s="20" t="s">
        <v>119</v>
      </c>
      <c r="AY303" s="20" t="s">
        <v>176</v>
      </c>
      <c r="BE303" s="140">
        <f>IF(U303="základní",N303,0)</f>
        <v>0</v>
      </c>
      <c r="BF303" s="140">
        <f>IF(U303="snížená",N303,0)</f>
        <v>0</v>
      </c>
      <c r="BG303" s="140">
        <f>IF(U303="zákl. přenesená",N303,0)</f>
        <v>0</v>
      </c>
      <c r="BH303" s="140">
        <f>IF(U303="sníž. přenesená",N303,0)</f>
        <v>0</v>
      </c>
      <c r="BI303" s="140">
        <f>IF(U303="nulová",N303,0)</f>
        <v>0</v>
      </c>
      <c r="BJ303" s="20" t="s">
        <v>88</v>
      </c>
      <c r="BK303" s="140">
        <f>ROUND(L303*K303,2)</f>
        <v>0</v>
      </c>
      <c r="BL303" s="20" t="s">
        <v>240</v>
      </c>
      <c r="BM303" s="20" t="s">
        <v>768</v>
      </c>
    </row>
    <row r="304" s="1" customFormat="1" ht="25.5" customHeight="1">
      <c r="B304" s="44"/>
      <c r="C304" s="217" t="s">
        <v>769</v>
      </c>
      <c r="D304" s="217" t="s">
        <v>177</v>
      </c>
      <c r="E304" s="218" t="s">
        <v>770</v>
      </c>
      <c r="F304" s="219" t="s">
        <v>771</v>
      </c>
      <c r="G304" s="219"/>
      <c r="H304" s="219"/>
      <c r="I304" s="219"/>
      <c r="J304" s="220" t="s">
        <v>191</v>
      </c>
      <c r="K304" s="221">
        <v>27.300000000000001</v>
      </c>
      <c r="L304" s="222">
        <v>0</v>
      </c>
      <c r="M304" s="223"/>
      <c r="N304" s="224">
        <f>ROUND(L304*K304,2)</f>
        <v>0</v>
      </c>
      <c r="O304" s="224"/>
      <c r="P304" s="224"/>
      <c r="Q304" s="224"/>
      <c r="R304" s="46"/>
      <c r="T304" s="225" t="s">
        <v>22</v>
      </c>
      <c r="U304" s="54" t="s">
        <v>45</v>
      </c>
      <c r="V304" s="45"/>
      <c r="W304" s="226">
        <f>V304*K304</f>
        <v>0</v>
      </c>
      <c r="X304" s="226">
        <v>0.0080000000000000002</v>
      </c>
      <c r="Y304" s="226">
        <f>X304*K304</f>
        <v>0.21840000000000001</v>
      </c>
      <c r="Z304" s="226">
        <v>0</v>
      </c>
      <c r="AA304" s="227">
        <f>Z304*K304</f>
        <v>0</v>
      </c>
      <c r="AR304" s="20" t="s">
        <v>240</v>
      </c>
      <c r="AT304" s="20" t="s">
        <v>177</v>
      </c>
      <c r="AU304" s="20" t="s">
        <v>119</v>
      </c>
      <c r="AY304" s="20" t="s">
        <v>176</v>
      </c>
      <c r="BE304" s="140">
        <f>IF(U304="základní",N304,0)</f>
        <v>0</v>
      </c>
      <c r="BF304" s="140">
        <f>IF(U304="snížená",N304,0)</f>
        <v>0</v>
      </c>
      <c r="BG304" s="140">
        <f>IF(U304="zákl. přenesená",N304,0)</f>
        <v>0</v>
      </c>
      <c r="BH304" s="140">
        <f>IF(U304="sníž. přenesená",N304,0)</f>
        <v>0</v>
      </c>
      <c r="BI304" s="140">
        <f>IF(U304="nulová",N304,0)</f>
        <v>0</v>
      </c>
      <c r="BJ304" s="20" t="s">
        <v>88</v>
      </c>
      <c r="BK304" s="140">
        <f>ROUND(L304*K304,2)</f>
        <v>0</v>
      </c>
      <c r="BL304" s="20" t="s">
        <v>240</v>
      </c>
      <c r="BM304" s="20" t="s">
        <v>772</v>
      </c>
    </row>
    <row r="305" s="1" customFormat="1" ht="25.5" customHeight="1">
      <c r="B305" s="44"/>
      <c r="C305" s="217" t="s">
        <v>773</v>
      </c>
      <c r="D305" s="217" t="s">
        <v>177</v>
      </c>
      <c r="E305" s="218" t="s">
        <v>774</v>
      </c>
      <c r="F305" s="219" t="s">
        <v>775</v>
      </c>
      <c r="G305" s="219"/>
      <c r="H305" s="219"/>
      <c r="I305" s="219"/>
      <c r="J305" s="220" t="s">
        <v>383</v>
      </c>
      <c r="K305" s="221">
        <v>4</v>
      </c>
      <c r="L305" s="222">
        <v>0</v>
      </c>
      <c r="M305" s="223"/>
      <c r="N305" s="224">
        <f>ROUND(L305*K305,2)</f>
        <v>0</v>
      </c>
      <c r="O305" s="224"/>
      <c r="P305" s="224"/>
      <c r="Q305" s="224"/>
      <c r="R305" s="46"/>
      <c r="T305" s="225" t="s">
        <v>22</v>
      </c>
      <c r="U305" s="54" t="s">
        <v>45</v>
      </c>
      <c r="V305" s="45"/>
      <c r="W305" s="226">
        <f>V305*K305</f>
        <v>0</v>
      </c>
      <c r="X305" s="226">
        <v>0.002</v>
      </c>
      <c r="Y305" s="226">
        <f>X305*K305</f>
        <v>0.0080000000000000002</v>
      </c>
      <c r="Z305" s="226">
        <v>0</v>
      </c>
      <c r="AA305" s="227">
        <f>Z305*K305</f>
        <v>0</v>
      </c>
      <c r="AR305" s="20" t="s">
        <v>240</v>
      </c>
      <c r="AT305" s="20" t="s">
        <v>177</v>
      </c>
      <c r="AU305" s="20" t="s">
        <v>119</v>
      </c>
      <c r="AY305" s="20" t="s">
        <v>176</v>
      </c>
      <c r="BE305" s="140">
        <f>IF(U305="základní",N305,0)</f>
        <v>0</v>
      </c>
      <c r="BF305" s="140">
        <f>IF(U305="snížená",N305,0)</f>
        <v>0</v>
      </c>
      <c r="BG305" s="140">
        <f>IF(U305="zákl. přenesená",N305,0)</f>
        <v>0</v>
      </c>
      <c r="BH305" s="140">
        <f>IF(U305="sníž. přenesená",N305,0)</f>
        <v>0</v>
      </c>
      <c r="BI305" s="140">
        <f>IF(U305="nulová",N305,0)</f>
        <v>0</v>
      </c>
      <c r="BJ305" s="20" t="s">
        <v>88</v>
      </c>
      <c r="BK305" s="140">
        <f>ROUND(L305*K305,2)</f>
        <v>0</v>
      </c>
      <c r="BL305" s="20" t="s">
        <v>240</v>
      </c>
      <c r="BM305" s="20" t="s">
        <v>776</v>
      </c>
    </row>
    <row r="306" s="1" customFormat="1" ht="25.5" customHeight="1">
      <c r="B306" s="44"/>
      <c r="C306" s="217" t="s">
        <v>777</v>
      </c>
      <c r="D306" s="217" t="s">
        <v>177</v>
      </c>
      <c r="E306" s="218" t="s">
        <v>778</v>
      </c>
      <c r="F306" s="219" t="s">
        <v>779</v>
      </c>
      <c r="G306" s="219"/>
      <c r="H306" s="219"/>
      <c r="I306" s="219"/>
      <c r="J306" s="220" t="s">
        <v>780</v>
      </c>
      <c r="K306" s="221">
        <v>9000</v>
      </c>
      <c r="L306" s="222">
        <v>0</v>
      </c>
      <c r="M306" s="223"/>
      <c r="N306" s="224">
        <f>ROUND(L306*K306,2)</f>
        <v>0</v>
      </c>
      <c r="O306" s="224"/>
      <c r="P306" s="224"/>
      <c r="Q306" s="224"/>
      <c r="R306" s="46"/>
      <c r="T306" s="225" t="s">
        <v>22</v>
      </c>
      <c r="U306" s="54" t="s">
        <v>45</v>
      </c>
      <c r="V306" s="45"/>
      <c r="W306" s="226">
        <f>V306*K306</f>
        <v>0</v>
      </c>
      <c r="X306" s="226">
        <v>0.001</v>
      </c>
      <c r="Y306" s="226">
        <f>X306*K306</f>
        <v>9</v>
      </c>
      <c r="Z306" s="226">
        <v>0</v>
      </c>
      <c r="AA306" s="227">
        <f>Z306*K306</f>
        <v>0</v>
      </c>
      <c r="AR306" s="20" t="s">
        <v>240</v>
      </c>
      <c r="AT306" s="20" t="s">
        <v>177</v>
      </c>
      <c r="AU306" s="20" t="s">
        <v>119</v>
      </c>
      <c r="AY306" s="20" t="s">
        <v>176</v>
      </c>
      <c r="BE306" s="140">
        <f>IF(U306="základní",N306,0)</f>
        <v>0</v>
      </c>
      <c r="BF306" s="140">
        <f>IF(U306="snížená",N306,0)</f>
        <v>0</v>
      </c>
      <c r="BG306" s="140">
        <f>IF(U306="zákl. přenesená",N306,0)</f>
        <v>0</v>
      </c>
      <c r="BH306" s="140">
        <f>IF(U306="sníž. přenesená",N306,0)</f>
        <v>0</v>
      </c>
      <c r="BI306" s="140">
        <f>IF(U306="nulová",N306,0)</f>
        <v>0</v>
      </c>
      <c r="BJ306" s="20" t="s">
        <v>88</v>
      </c>
      <c r="BK306" s="140">
        <f>ROUND(L306*K306,2)</f>
        <v>0</v>
      </c>
      <c r="BL306" s="20" t="s">
        <v>240</v>
      </c>
      <c r="BM306" s="20" t="s">
        <v>781</v>
      </c>
    </row>
    <row r="307" s="1" customFormat="1" ht="25.5" customHeight="1">
      <c r="B307" s="44"/>
      <c r="C307" s="217" t="s">
        <v>782</v>
      </c>
      <c r="D307" s="217" t="s">
        <v>177</v>
      </c>
      <c r="E307" s="218" t="s">
        <v>783</v>
      </c>
      <c r="F307" s="219" t="s">
        <v>784</v>
      </c>
      <c r="G307" s="219"/>
      <c r="H307" s="219"/>
      <c r="I307" s="219"/>
      <c r="J307" s="220" t="s">
        <v>780</v>
      </c>
      <c r="K307" s="221">
        <v>4500</v>
      </c>
      <c r="L307" s="222">
        <v>0</v>
      </c>
      <c r="M307" s="223"/>
      <c r="N307" s="224">
        <f>ROUND(L307*K307,2)</f>
        <v>0</v>
      </c>
      <c r="O307" s="224"/>
      <c r="P307" s="224"/>
      <c r="Q307" s="224"/>
      <c r="R307" s="46"/>
      <c r="T307" s="225" t="s">
        <v>22</v>
      </c>
      <c r="U307" s="54" t="s">
        <v>45</v>
      </c>
      <c r="V307" s="45"/>
      <c r="W307" s="226">
        <f>V307*K307</f>
        <v>0</v>
      </c>
      <c r="X307" s="226">
        <v>0</v>
      </c>
      <c r="Y307" s="226">
        <f>X307*K307</f>
        <v>0</v>
      </c>
      <c r="Z307" s="226">
        <v>0</v>
      </c>
      <c r="AA307" s="227">
        <f>Z307*K307</f>
        <v>0</v>
      </c>
      <c r="AR307" s="20" t="s">
        <v>240</v>
      </c>
      <c r="AT307" s="20" t="s">
        <v>177</v>
      </c>
      <c r="AU307" s="20" t="s">
        <v>119</v>
      </c>
      <c r="AY307" s="20" t="s">
        <v>176</v>
      </c>
      <c r="BE307" s="140">
        <f>IF(U307="základní",N307,0)</f>
        <v>0</v>
      </c>
      <c r="BF307" s="140">
        <f>IF(U307="snížená",N307,0)</f>
        <v>0</v>
      </c>
      <c r="BG307" s="140">
        <f>IF(U307="zákl. přenesená",N307,0)</f>
        <v>0</v>
      </c>
      <c r="BH307" s="140">
        <f>IF(U307="sníž. přenesená",N307,0)</f>
        <v>0</v>
      </c>
      <c r="BI307" s="140">
        <f>IF(U307="nulová",N307,0)</f>
        <v>0</v>
      </c>
      <c r="BJ307" s="20" t="s">
        <v>88</v>
      </c>
      <c r="BK307" s="140">
        <f>ROUND(L307*K307,2)</f>
        <v>0</v>
      </c>
      <c r="BL307" s="20" t="s">
        <v>240</v>
      </c>
      <c r="BM307" s="20" t="s">
        <v>785</v>
      </c>
    </row>
    <row r="308" s="1" customFormat="1" ht="25.5" customHeight="1">
      <c r="B308" s="44"/>
      <c r="C308" s="217" t="s">
        <v>786</v>
      </c>
      <c r="D308" s="217" t="s">
        <v>177</v>
      </c>
      <c r="E308" s="218" t="s">
        <v>787</v>
      </c>
      <c r="F308" s="219" t="s">
        <v>788</v>
      </c>
      <c r="G308" s="219"/>
      <c r="H308" s="219"/>
      <c r="I308" s="219"/>
      <c r="J308" s="220" t="s">
        <v>780</v>
      </c>
      <c r="K308" s="221">
        <v>45.012</v>
      </c>
      <c r="L308" s="222">
        <v>0</v>
      </c>
      <c r="M308" s="223"/>
      <c r="N308" s="224">
        <f>ROUND(L308*K308,2)</f>
        <v>0</v>
      </c>
      <c r="O308" s="224"/>
      <c r="P308" s="224"/>
      <c r="Q308" s="224"/>
      <c r="R308" s="46"/>
      <c r="T308" s="225" t="s">
        <v>22</v>
      </c>
      <c r="U308" s="54" t="s">
        <v>45</v>
      </c>
      <c r="V308" s="45"/>
      <c r="W308" s="226">
        <f>V308*K308</f>
        <v>0</v>
      </c>
      <c r="X308" s="226">
        <v>0.001</v>
      </c>
      <c r="Y308" s="226">
        <f>X308*K308</f>
        <v>0.045012000000000003</v>
      </c>
      <c r="Z308" s="226">
        <v>0</v>
      </c>
      <c r="AA308" s="227">
        <f>Z308*K308</f>
        <v>0</v>
      </c>
      <c r="AR308" s="20" t="s">
        <v>240</v>
      </c>
      <c r="AT308" s="20" t="s">
        <v>177</v>
      </c>
      <c r="AU308" s="20" t="s">
        <v>119</v>
      </c>
      <c r="AY308" s="20" t="s">
        <v>176</v>
      </c>
      <c r="BE308" s="140">
        <f>IF(U308="základní",N308,0)</f>
        <v>0</v>
      </c>
      <c r="BF308" s="140">
        <f>IF(U308="snížená",N308,0)</f>
        <v>0</v>
      </c>
      <c r="BG308" s="140">
        <f>IF(U308="zákl. přenesená",N308,0)</f>
        <v>0</v>
      </c>
      <c r="BH308" s="140">
        <f>IF(U308="sníž. přenesená",N308,0)</f>
        <v>0</v>
      </c>
      <c r="BI308" s="140">
        <f>IF(U308="nulová",N308,0)</f>
        <v>0</v>
      </c>
      <c r="BJ308" s="20" t="s">
        <v>88</v>
      </c>
      <c r="BK308" s="140">
        <f>ROUND(L308*K308,2)</f>
        <v>0</v>
      </c>
      <c r="BL308" s="20" t="s">
        <v>240</v>
      </c>
      <c r="BM308" s="20" t="s">
        <v>789</v>
      </c>
    </row>
    <row r="309" s="1" customFormat="1" ht="25.5" customHeight="1">
      <c r="B309" s="44"/>
      <c r="C309" s="217" t="s">
        <v>790</v>
      </c>
      <c r="D309" s="217" t="s">
        <v>177</v>
      </c>
      <c r="E309" s="218" t="s">
        <v>791</v>
      </c>
      <c r="F309" s="219" t="s">
        <v>792</v>
      </c>
      <c r="G309" s="219"/>
      <c r="H309" s="219"/>
      <c r="I309" s="219"/>
      <c r="J309" s="220" t="s">
        <v>780</v>
      </c>
      <c r="K309" s="221">
        <v>30.734000000000002</v>
      </c>
      <c r="L309" s="222">
        <v>0</v>
      </c>
      <c r="M309" s="223"/>
      <c r="N309" s="224">
        <f>ROUND(L309*K309,2)</f>
        <v>0</v>
      </c>
      <c r="O309" s="224"/>
      <c r="P309" s="224"/>
      <c r="Q309" s="224"/>
      <c r="R309" s="46"/>
      <c r="T309" s="225" t="s">
        <v>22</v>
      </c>
      <c r="U309" s="54" t="s">
        <v>45</v>
      </c>
      <c r="V309" s="45"/>
      <c r="W309" s="226">
        <f>V309*K309</f>
        <v>0</v>
      </c>
      <c r="X309" s="226">
        <v>0.001</v>
      </c>
      <c r="Y309" s="226">
        <f>X309*K309</f>
        <v>0.030734000000000001</v>
      </c>
      <c r="Z309" s="226">
        <v>0</v>
      </c>
      <c r="AA309" s="227">
        <f>Z309*K309</f>
        <v>0</v>
      </c>
      <c r="AR309" s="20" t="s">
        <v>240</v>
      </c>
      <c r="AT309" s="20" t="s">
        <v>177</v>
      </c>
      <c r="AU309" s="20" t="s">
        <v>119</v>
      </c>
      <c r="AY309" s="20" t="s">
        <v>176</v>
      </c>
      <c r="BE309" s="140">
        <f>IF(U309="základní",N309,0)</f>
        <v>0</v>
      </c>
      <c r="BF309" s="140">
        <f>IF(U309="snížená",N309,0)</f>
        <v>0</v>
      </c>
      <c r="BG309" s="140">
        <f>IF(U309="zákl. přenesená",N309,0)</f>
        <v>0</v>
      </c>
      <c r="BH309" s="140">
        <f>IF(U309="sníž. přenesená",N309,0)</f>
        <v>0</v>
      </c>
      <c r="BI309" s="140">
        <f>IF(U309="nulová",N309,0)</f>
        <v>0</v>
      </c>
      <c r="BJ309" s="20" t="s">
        <v>88</v>
      </c>
      <c r="BK309" s="140">
        <f>ROUND(L309*K309,2)</f>
        <v>0</v>
      </c>
      <c r="BL309" s="20" t="s">
        <v>240</v>
      </c>
      <c r="BM309" s="20" t="s">
        <v>793</v>
      </c>
    </row>
    <row r="310" s="1" customFormat="1" ht="38.25" customHeight="1">
      <c r="B310" s="44"/>
      <c r="C310" s="217" t="s">
        <v>794</v>
      </c>
      <c r="D310" s="217" t="s">
        <v>177</v>
      </c>
      <c r="E310" s="218" t="s">
        <v>795</v>
      </c>
      <c r="F310" s="219" t="s">
        <v>796</v>
      </c>
      <c r="G310" s="219"/>
      <c r="H310" s="219"/>
      <c r="I310" s="219"/>
      <c r="J310" s="220" t="s">
        <v>383</v>
      </c>
      <c r="K310" s="221">
        <v>4</v>
      </c>
      <c r="L310" s="222">
        <v>0</v>
      </c>
      <c r="M310" s="223"/>
      <c r="N310" s="224">
        <f>ROUND(L310*K310,2)</f>
        <v>0</v>
      </c>
      <c r="O310" s="224"/>
      <c r="P310" s="224"/>
      <c r="Q310" s="224"/>
      <c r="R310" s="46"/>
      <c r="T310" s="225" t="s">
        <v>22</v>
      </c>
      <c r="U310" s="54" t="s">
        <v>45</v>
      </c>
      <c r="V310" s="45"/>
      <c r="W310" s="226">
        <f>V310*K310</f>
        <v>0</v>
      </c>
      <c r="X310" s="226">
        <v>0.0030000000000000001</v>
      </c>
      <c r="Y310" s="226">
        <f>X310*K310</f>
        <v>0.012</v>
      </c>
      <c r="Z310" s="226">
        <v>0</v>
      </c>
      <c r="AA310" s="227">
        <f>Z310*K310</f>
        <v>0</v>
      </c>
      <c r="AR310" s="20" t="s">
        <v>240</v>
      </c>
      <c r="AT310" s="20" t="s">
        <v>177</v>
      </c>
      <c r="AU310" s="20" t="s">
        <v>119</v>
      </c>
      <c r="AY310" s="20" t="s">
        <v>176</v>
      </c>
      <c r="BE310" s="140">
        <f>IF(U310="základní",N310,0)</f>
        <v>0</v>
      </c>
      <c r="BF310" s="140">
        <f>IF(U310="snížená",N310,0)</f>
        <v>0</v>
      </c>
      <c r="BG310" s="140">
        <f>IF(U310="zákl. přenesená",N310,0)</f>
        <v>0</v>
      </c>
      <c r="BH310" s="140">
        <f>IF(U310="sníž. přenesená",N310,0)</f>
        <v>0</v>
      </c>
      <c r="BI310" s="140">
        <f>IF(U310="nulová",N310,0)</f>
        <v>0</v>
      </c>
      <c r="BJ310" s="20" t="s">
        <v>88</v>
      </c>
      <c r="BK310" s="140">
        <f>ROUND(L310*K310,2)</f>
        <v>0</v>
      </c>
      <c r="BL310" s="20" t="s">
        <v>240</v>
      </c>
      <c r="BM310" s="20" t="s">
        <v>797</v>
      </c>
    </row>
    <row r="311" s="1" customFormat="1" ht="25.5" customHeight="1">
      <c r="B311" s="44"/>
      <c r="C311" s="217" t="s">
        <v>798</v>
      </c>
      <c r="D311" s="217" t="s">
        <v>177</v>
      </c>
      <c r="E311" s="218" t="s">
        <v>799</v>
      </c>
      <c r="F311" s="219" t="s">
        <v>800</v>
      </c>
      <c r="G311" s="219"/>
      <c r="H311" s="219"/>
      <c r="I311" s="219"/>
      <c r="J311" s="220" t="s">
        <v>383</v>
      </c>
      <c r="K311" s="221">
        <v>8</v>
      </c>
      <c r="L311" s="222">
        <v>0</v>
      </c>
      <c r="M311" s="223"/>
      <c r="N311" s="224">
        <f>ROUND(L311*K311,2)</f>
        <v>0</v>
      </c>
      <c r="O311" s="224"/>
      <c r="P311" s="224"/>
      <c r="Q311" s="224"/>
      <c r="R311" s="46"/>
      <c r="T311" s="225" t="s">
        <v>22</v>
      </c>
      <c r="U311" s="54" t="s">
        <v>45</v>
      </c>
      <c r="V311" s="45"/>
      <c r="W311" s="226">
        <f>V311*K311</f>
        <v>0</v>
      </c>
      <c r="X311" s="226">
        <v>0.0030000000000000001</v>
      </c>
      <c r="Y311" s="226">
        <f>X311*K311</f>
        <v>0.024</v>
      </c>
      <c r="Z311" s="226">
        <v>0</v>
      </c>
      <c r="AA311" s="227">
        <f>Z311*K311</f>
        <v>0</v>
      </c>
      <c r="AR311" s="20" t="s">
        <v>240</v>
      </c>
      <c r="AT311" s="20" t="s">
        <v>177</v>
      </c>
      <c r="AU311" s="20" t="s">
        <v>119</v>
      </c>
      <c r="AY311" s="20" t="s">
        <v>176</v>
      </c>
      <c r="BE311" s="140">
        <f>IF(U311="základní",N311,0)</f>
        <v>0</v>
      </c>
      <c r="BF311" s="140">
        <f>IF(U311="snížená",N311,0)</f>
        <v>0</v>
      </c>
      <c r="BG311" s="140">
        <f>IF(U311="zákl. přenesená",N311,0)</f>
        <v>0</v>
      </c>
      <c r="BH311" s="140">
        <f>IF(U311="sníž. přenesená",N311,0)</f>
        <v>0</v>
      </c>
      <c r="BI311" s="140">
        <f>IF(U311="nulová",N311,0)</f>
        <v>0</v>
      </c>
      <c r="BJ311" s="20" t="s">
        <v>88</v>
      </c>
      <c r="BK311" s="140">
        <f>ROUND(L311*K311,2)</f>
        <v>0</v>
      </c>
      <c r="BL311" s="20" t="s">
        <v>240</v>
      </c>
      <c r="BM311" s="20" t="s">
        <v>801</v>
      </c>
    </row>
    <row r="312" s="1" customFormat="1" ht="51" customHeight="1">
      <c r="B312" s="44"/>
      <c r="C312" s="217" t="s">
        <v>802</v>
      </c>
      <c r="D312" s="217" t="s">
        <v>177</v>
      </c>
      <c r="E312" s="218" t="s">
        <v>803</v>
      </c>
      <c r="F312" s="219" t="s">
        <v>804</v>
      </c>
      <c r="G312" s="219"/>
      <c r="H312" s="219"/>
      <c r="I312" s="219"/>
      <c r="J312" s="220" t="s">
        <v>383</v>
      </c>
      <c r="K312" s="221">
        <v>6</v>
      </c>
      <c r="L312" s="222">
        <v>0</v>
      </c>
      <c r="M312" s="223"/>
      <c r="N312" s="224">
        <f>ROUND(L312*K312,2)</f>
        <v>0</v>
      </c>
      <c r="O312" s="224"/>
      <c r="P312" s="224"/>
      <c r="Q312" s="224"/>
      <c r="R312" s="46"/>
      <c r="T312" s="225" t="s">
        <v>22</v>
      </c>
      <c r="U312" s="54" t="s">
        <v>45</v>
      </c>
      <c r="V312" s="45"/>
      <c r="W312" s="226">
        <f>V312*K312</f>
        <v>0</v>
      </c>
      <c r="X312" s="226">
        <v>0.0050000000000000001</v>
      </c>
      <c r="Y312" s="226">
        <f>X312*K312</f>
        <v>0.029999999999999999</v>
      </c>
      <c r="Z312" s="226">
        <v>0</v>
      </c>
      <c r="AA312" s="227">
        <f>Z312*K312</f>
        <v>0</v>
      </c>
      <c r="AR312" s="20" t="s">
        <v>240</v>
      </c>
      <c r="AT312" s="20" t="s">
        <v>177</v>
      </c>
      <c r="AU312" s="20" t="s">
        <v>119</v>
      </c>
      <c r="AY312" s="20" t="s">
        <v>176</v>
      </c>
      <c r="BE312" s="140">
        <f>IF(U312="základní",N312,0)</f>
        <v>0</v>
      </c>
      <c r="BF312" s="140">
        <f>IF(U312="snížená",N312,0)</f>
        <v>0</v>
      </c>
      <c r="BG312" s="140">
        <f>IF(U312="zákl. přenesená",N312,0)</f>
        <v>0</v>
      </c>
      <c r="BH312" s="140">
        <f>IF(U312="sníž. přenesená",N312,0)</f>
        <v>0</v>
      </c>
      <c r="BI312" s="140">
        <f>IF(U312="nulová",N312,0)</f>
        <v>0</v>
      </c>
      <c r="BJ312" s="20" t="s">
        <v>88</v>
      </c>
      <c r="BK312" s="140">
        <f>ROUND(L312*K312,2)</f>
        <v>0</v>
      </c>
      <c r="BL312" s="20" t="s">
        <v>240</v>
      </c>
      <c r="BM312" s="20" t="s">
        <v>805</v>
      </c>
    </row>
    <row r="313" s="1" customFormat="1" ht="51" customHeight="1">
      <c r="B313" s="44"/>
      <c r="C313" s="217" t="s">
        <v>806</v>
      </c>
      <c r="D313" s="217" t="s">
        <v>177</v>
      </c>
      <c r="E313" s="218" t="s">
        <v>807</v>
      </c>
      <c r="F313" s="219" t="s">
        <v>808</v>
      </c>
      <c r="G313" s="219"/>
      <c r="H313" s="219"/>
      <c r="I313" s="219"/>
      <c r="J313" s="220" t="s">
        <v>383</v>
      </c>
      <c r="K313" s="221">
        <v>3</v>
      </c>
      <c r="L313" s="222">
        <v>0</v>
      </c>
      <c r="M313" s="223"/>
      <c r="N313" s="224">
        <f>ROUND(L313*K313,2)</f>
        <v>0</v>
      </c>
      <c r="O313" s="224"/>
      <c r="P313" s="224"/>
      <c r="Q313" s="224"/>
      <c r="R313" s="46"/>
      <c r="T313" s="225" t="s">
        <v>22</v>
      </c>
      <c r="U313" s="54" t="s">
        <v>45</v>
      </c>
      <c r="V313" s="45"/>
      <c r="W313" s="226">
        <f>V313*K313</f>
        <v>0</v>
      </c>
      <c r="X313" s="226">
        <v>0.0050000000000000001</v>
      </c>
      <c r="Y313" s="226">
        <f>X313*K313</f>
        <v>0.014999999999999999</v>
      </c>
      <c r="Z313" s="226">
        <v>0</v>
      </c>
      <c r="AA313" s="227">
        <f>Z313*K313</f>
        <v>0</v>
      </c>
      <c r="AR313" s="20" t="s">
        <v>240</v>
      </c>
      <c r="AT313" s="20" t="s">
        <v>177</v>
      </c>
      <c r="AU313" s="20" t="s">
        <v>119</v>
      </c>
      <c r="AY313" s="20" t="s">
        <v>176</v>
      </c>
      <c r="BE313" s="140">
        <f>IF(U313="základní",N313,0)</f>
        <v>0</v>
      </c>
      <c r="BF313" s="140">
        <f>IF(U313="snížená",N313,0)</f>
        <v>0</v>
      </c>
      <c r="BG313" s="140">
        <f>IF(U313="zákl. přenesená",N313,0)</f>
        <v>0</v>
      </c>
      <c r="BH313" s="140">
        <f>IF(U313="sníž. přenesená",N313,0)</f>
        <v>0</v>
      </c>
      <c r="BI313" s="140">
        <f>IF(U313="nulová",N313,0)</f>
        <v>0</v>
      </c>
      <c r="BJ313" s="20" t="s">
        <v>88</v>
      </c>
      <c r="BK313" s="140">
        <f>ROUND(L313*K313,2)</f>
        <v>0</v>
      </c>
      <c r="BL313" s="20" t="s">
        <v>240</v>
      </c>
      <c r="BM313" s="20" t="s">
        <v>809</v>
      </c>
    </row>
    <row r="314" s="1" customFormat="1" ht="25.5" customHeight="1">
      <c r="B314" s="44"/>
      <c r="C314" s="217" t="s">
        <v>810</v>
      </c>
      <c r="D314" s="217" t="s">
        <v>177</v>
      </c>
      <c r="E314" s="218" t="s">
        <v>811</v>
      </c>
      <c r="F314" s="219" t="s">
        <v>812</v>
      </c>
      <c r="G314" s="219"/>
      <c r="H314" s="219"/>
      <c r="I314" s="219"/>
      <c r="J314" s="220" t="s">
        <v>780</v>
      </c>
      <c r="K314" s="221">
        <v>2120.1500000000001</v>
      </c>
      <c r="L314" s="222">
        <v>0</v>
      </c>
      <c r="M314" s="223"/>
      <c r="N314" s="224">
        <f>ROUND(L314*K314,2)</f>
        <v>0</v>
      </c>
      <c r="O314" s="224"/>
      <c r="P314" s="224"/>
      <c r="Q314" s="224"/>
      <c r="R314" s="46"/>
      <c r="T314" s="225" t="s">
        <v>22</v>
      </c>
      <c r="U314" s="54" t="s">
        <v>45</v>
      </c>
      <c r="V314" s="45"/>
      <c r="W314" s="226">
        <f>V314*K314</f>
        <v>0</v>
      </c>
      <c r="X314" s="226">
        <v>0.001</v>
      </c>
      <c r="Y314" s="226">
        <f>X314*K314</f>
        <v>2.1201500000000002</v>
      </c>
      <c r="Z314" s="226">
        <v>0</v>
      </c>
      <c r="AA314" s="227">
        <f>Z314*K314</f>
        <v>0</v>
      </c>
      <c r="AR314" s="20" t="s">
        <v>240</v>
      </c>
      <c r="AT314" s="20" t="s">
        <v>177</v>
      </c>
      <c r="AU314" s="20" t="s">
        <v>119</v>
      </c>
      <c r="AY314" s="20" t="s">
        <v>176</v>
      </c>
      <c r="BE314" s="140">
        <f>IF(U314="základní",N314,0)</f>
        <v>0</v>
      </c>
      <c r="BF314" s="140">
        <f>IF(U314="snížená",N314,0)</f>
        <v>0</v>
      </c>
      <c r="BG314" s="140">
        <f>IF(U314="zákl. přenesená",N314,0)</f>
        <v>0</v>
      </c>
      <c r="BH314" s="140">
        <f>IF(U314="sníž. přenesená",N314,0)</f>
        <v>0</v>
      </c>
      <c r="BI314" s="140">
        <f>IF(U314="nulová",N314,0)</f>
        <v>0</v>
      </c>
      <c r="BJ314" s="20" t="s">
        <v>88</v>
      </c>
      <c r="BK314" s="140">
        <f>ROUND(L314*K314,2)</f>
        <v>0</v>
      </c>
      <c r="BL314" s="20" t="s">
        <v>240</v>
      </c>
      <c r="BM314" s="20" t="s">
        <v>813</v>
      </c>
    </row>
    <row r="315" s="1" customFormat="1" ht="25.5" customHeight="1">
      <c r="B315" s="44"/>
      <c r="C315" s="217" t="s">
        <v>814</v>
      </c>
      <c r="D315" s="217" t="s">
        <v>177</v>
      </c>
      <c r="E315" s="218" t="s">
        <v>815</v>
      </c>
      <c r="F315" s="219" t="s">
        <v>816</v>
      </c>
      <c r="G315" s="219"/>
      <c r="H315" s="219"/>
      <c r="I315" s="219"/>
      <c r="J315" s="220" t="s">
        <v>383</v>
      </c>
      <c r="K315" s="221">
        <v>2</v>
      </c>
      <c r="L315" s="222">
        <v>0</v>
      </c>
      <c r="M315" s="223"/>
      <c r="N315" s="224">
        <f>ROUND(L315*K315,2)</f>
        <v>0</v>
      </c>
      <c r="O315" s="224"/>
      <c r="P315" s="224"/>
      <c r="Q315" s="224"/>
      <c r="R315" s="46"/>
      <c r="T315" s="225" t="s">
        <v>22</v>
      </c>
      <c r="U315" s="54" t="s">
        <v>45</v>
      </c>
      <c r="V315" s="45"/>
      <c r="W315" s="226">
        <f>V315*K315</f>
        <v>0</v>
      </c>
      <c r="X315" s="226">
        <v>0.0030000000000000001</v>
      </c>
      <c r="Y315" s="226">
        <f>X315*K315</f>
        <v>0.0060000000000000001</v>
      </c>
      <c r="Z315" s="226">
        <v>0</v>
      </c>
      <c r="AA315" s="227">
        <f>Z315*K315</f>
        <v>0</v>
      </c>
      <c r="AR315" s="20" t="s">
        <v>240</v>
      </c>
      <c r="AT315" s="20" t="s">
        <v>177</v>
      </c>
      <c r="AU315" s="20" t="s">
        <v>119</v>
      </c>
      <c r="AY315" s="20" t="s">
        <v>176</v>
      </c>
      <c r="BE315" s="140">
        <f>IF(U315="základní",N315,0)</f>
        <v>0</v>
      </c>
      <c r="BF315" s="140">
        <f>IF(U315="snížená",N315,0)</f>
        <v>0</v>
      </c>
      <c r="BG315" s="140">
        <f>IF(U315="zákl. přenesená",N315,0)</f>
        <v>0</v>
      </c>
      <c r="BH315" s="140">
        <f>IF(U315="sníž. přenesená",N315,0)</f>
        <v>0</v>
      </c>
      <c r="BI315" s="140">
        <f>IF(U315="nulová",N315,0)</f>
        <v>0</v>
      </c>
      <c r="BJ315" s="20" t="s">
        <v>88</v>
      </c>
      <c r="BK315" s="140">
        <f>ROUND(L315*K315,2)</f>
        <v>0</v>
      </c>
      <c r="BL315" s="20" t="s">
        <v>240</v>
      </c>
      <c r="BM315" s="20" t="s">
        <v>817</v>
      </c>
    </row>
    <row r="316" s="1" customFormat="1" ht="38.25" customHeight="1">
      <c r="B316" s="44"/>
      <c r="C316" s="217" t="s">
        <v>818</v>
      </c>
      <c r="D316" s="217" t="s">
        <v>177</v>
      </c>
      <c r="E316" s="218" t="s">
        <v>819</v>
      </c>
      <c r="F316" s="219" t="s">
        <v>820</v>
      </c>
      <c r="G316" s="219"/>
      <c r="H316" s="219"/>
      <c r="I316" s="219"/>
      <c r="J316" s="220" t="s">
        <v>383</v>
      </c>
      <c r="K316" s="221">
        <v>13</v>
      </c>
      <c r="L316" s="222">
        <v>0</v>
      </c>
      <c r="M316" s="223"/>
      <c r="N316" s="224">
        <f>ROUND(L316*K316,2)</f>
        <v>0</v>
      </c>
      <c r="O316" s="224"/>
      <c r="P316" s="224"/>
      <c r="Q316" s="224"/>
      <c r="R316" s="46"/>
      <c r="T316" s="225" t="s">
        <v>22</v>
      </c>
      <c r="U316" s="54" t="s">
        <v>45</v>
      </c>
      <c r="V316" s="45"/>
      <c r="W316" s="226">
        <f>V316*K316</f>
        <v>0</v>
      </c>
      <c r="X316" s="226">
        <v>0.0030000000000000001</v>
      </c>
      <c r="Y316" s="226">
        <f>X316*K316</f>
        <v>0.039</v>
      </c>
      <c r="Z316" s="226">
        <v>0</v>
      </c>
      <c r="AA316" s="227">
        <f>Z316*K316</f>
        <v>0</v>
      </c>
      <c r="AR316" s="20" t="s">
        <v>240</v>
      </c>
      <c r="AT316" s="20" t="s">
        <v>177</v>
      </c>
      <c r="AU316" s="20" t="s">
        <v>119</v>
      </c>
      <c r="AY316" s="20" t="s">
        <v>176</v>
      </c>
      <c r="BE316" s="140">
        <f>IF(U316="základní",N316,0)</f>
        <v>0</v>
      </c>
      <c r="BF316" s="140">
        <f>IF(U316="snížená",N316,0)</f>
        <v>0</v>
      </c>
      <c r="BG316" s="140">
        <f>IF(U316="zákl. přenesená",N316,0)</f>
        <v>0</v>
      </c>
      <c r="BH316" s="140">
        <f>IF(U316="sníž. přenesená",N316,0)</f>
        <v>0</v>
      </c>
      <c r="BI316" s="140">
        <f>IF(U316="nulová",N316,0)</f>
        <v>0</v>
      </c>
      <c r="BJ316" s="20" t="s">
        <v>88</v>
      </c>
      <c r="BK316" s="140">
        <f>ROUND(L316*K316,2)</f>
        <v>0</v>
      </c>
      <c r="BL316" s="20" t="s">
        <v>240</v>
      </c>
      <c r="BM316" s="20" t="s">
        <v>821</v>
      </c>
    </row>
    <row r="317" s="1" customFormat="1" ht="38.25" customHeight="1">
      <c r="B317" s="44"/>
      <c r="C317" s="217" t="s">
        <v>822</v>
      </c>
      <c r="D317" s="217" t="s">
        <v>177</v>
      </c>
      <c r="E317" s="218" t="s">
        <v>823</v>
      </c>
      <c r="F317" s="219" t="s">
        <v>824</v>
      </c>
      <c r="G317" s="219"/>
      <c r="H317" s="219"/>
      <c r="I317" s="219"/>
      <c r="J317" s="220" t="s">
        <v>383</v>
      </c>
      <c r="K317" s="221">
        <v>2</v>
      </c>
      <c r="L317" s="222">
        <v>0</v>
      </c>
      <c r="M317" s="223"/>
      <c r="N317" s="224">
        <f>ROUND(L317*K317,2)</f>
        <v>0</v>
      </c>
      <c r="O317" s="224"/>
      <c r="P317" s="224"/>
      <c r="Q317" s="224"/>
      <c r="R317" s="46"/>
      <c r="T317" s="225" t="s">
        <v>22</v>
      </c>
      <c r="U317" s="54" t="s">
        <v>45</v>
      </c>
      <c r="V317" s="45"/>
      <c r="W317" s="226">
        <f>V317*K317</f>
        <v>0</v>
      </c>
      <c r="X317" s="226">
        <v>0.0050000000000000001</v>
      </c>
      <c r="Y317" s="226">
        <f>X317*K317</f>
        <v>0.01</v>
      </c>
      <c r="Z317" s="226">
        <v>0</v>
      </c>
      <c r="AA317" s="227">
        <f>Z317*K317</f>
        <v>0</v>
      </c>
      <c r="AR317" s="20" t="s">
        <v>240</v>
      </c>
      <c r="AT317" s="20" t="s">
        <v>177</v>
      </c>
      <c r="AU317" s="20" t="s">
        <v>119</v>
      </c>
      <c r="AY317" s="20" t="s">
        <v>176</v>
      </c>
      <c r="BE317" s="140">
        <f>IF(U317="základní",N317,0)</f>
        <v>0</v>
      </c>
      <c r="BF317" s="140">
        <f>IF(U317="snížená",N317,0)</f>
        <v>0</v>
      </c>
      <c r="BG317" s="140">
        <f>IF(U317="zákl. přenesená",N317,0)</f>
        <v>0</v>
      </c>
      <c r="BH317" s="140">
        <f>IF(U317="sníž. přenesená",N317,0)</f>
        <v>0</v>
      </c>
      <c r="BI317" s="140">
        <f>IF(U317="nulová",N317,0)</f>
        <v>0</v>
      </c>
      <c r="BJ317" s="20" t="s">
        <v>88</v>
      </c>
      <c r="BK317" s="140">
        <f>ROUND(L317*K317,2)</f>
        <v>0</v>
      </c>
      <c r="BL317" s="20" t="s">
        <v>240</v>
      </c>
      <c r="BM317" s="20" t="s">
        <v>825</v>
      </c>
    </row>
    <row r="318" s="1" customFormat="1" ht="38.25" customHeight="1">
      <c r="B318" s="44"/>
      <c r="C318" s="217" t="s">
        <v>826</v>
      </c>
      <c r="D318" s="217" t="s">
        <v>177</v>
      </c>
      <c r="E318" s="218" t="s">
        <v>827</v>
      </c>
      <c r="F318" s="219" t="s">
        <v>828</v>
      </c>
      <c r="G318" s="219"/>
      <c r="H318" s="219"/>
      <c r="I318" s="219"/>
      <c r="J318" s="220" t="s">
        <v>383</v>
      </c>
      <c r="K318" s="221">
        <v>2</v>
      </c>
      <c r="L318" s="222">
        <v>0</v>
      </c>
      <c r="M318" s="223"/>
      <c r="N318" s="224">
        <f>ROUND(L318*K318,2)</f>
        <v>0</v>
      </c>
      <c r="O318" s="224"/>
      <c r="P318" s="224"/>
      <c r="Q318" s="224"/>
      <c r="R318" s="46"/>
      <c r="T318" s="225" t="s">
        <v>22</v>
      </c>
      <c r="U318" s="54" t="s">
        <v>45</v>
      </c>
      <c r="V318" s="45"/>
      <c r="W318" s="226">
        <f>V318*K318</f>
        <v>0</v>
      </c>
      <c r="X318" s="226">
        <v>0.0060000000000000001</v>
      </c>
      <c r="Y318" s="226">
        <f>X318*K318</f>
        <v>0.012</v>
      </c>
      <c r="Z318" s="226">
        <v>0</v>
      </c>
      <c r="AA318" s="227">
        <f>Z318*K318</f>
        <v>0</v>
      </c>
      <c r="AR318" s="20" t="s">
        <v>240</v>
      </c>
      <c r="AT318" s="20" t="s">
        <v>177</v>
      </c>
      <c r="AU318" s="20" t="s">
        <v>119</v>
      </c>
      <c r="AY318" s="20" t="s">
        <v>176</v>
      </c>
      <c r="BE318" s="140">
        <f>IF(U318="základní",N318,0)</f>
        <v>0</v>
      </c>
      <c r="BF318" s="140">
        <f>IF(U318="snížená",N318,0)</f>
        <v>0</v>
      </c>
      <c r="BG318" s="140">
        <f>IF(U318="zákl. přenesená",N318,0)</f>
        <v>0</v>
      </c>
      <c r="BH318" s="140">
        <f>IF(U318="sníž. přenesená",N318,0)</f>
        <v>0</v>
      </c>
      <c r="BI318" s="140">
        <f>IF(U318="nulová",N318,0)</f>
        <v>0</v>
      </c>
      <c r="BJ318" s="20" t="s">
        <v>88</v>
      </c>
      <c r="BK318" s="140">
        <f>ROUND(L318*K318,2)</f>
        <v>0</v>
      </c>
      <c r="BL318" s="20" t="s">
        <v>240</v>
      </c>
      <c r="BM318" s="20" t="s">
        <v>829</v>
      </c>
    </row>
    <row r="319" s="1" customFormat="1" ht="51" customHeight="1">
      <c r="B319" s="44"/>
      <c r="C319" s="217" t="s">
        <v>830</v>
      </c>
      <c r="D319" s="217" t="s">
        <v>177</v>
      </c>
      <c r="E319" s="218" t="s">
        <v>831</v>
      </c>
      <c r="F319" s="219" t="s">
        <v>832</v>
      </c>
      <c r="G319" s="219"/>
      <c r="H319" s="219"/>
      <c r="I319" s="219"/>
      <c r="J319" s="220" t="s">
        <v>383</v>
      </c>
      <c r="K319" s="221">
        <v>1</v>
      </c>
      <c r="L319" s="222">
        <v>0</v>
      </c>
      <c r="M319" s="223"/>
      <c r="N319" s="224">
        <f>ROUND(L319*K319,2)</f>
        <v>0</v>
      </c>
      <c r="O319" s="224"/>
      <c r="P319" s="224"/>
      <c r="Q319" s="224"/>
      <c r="R319" s="46"/>
      <c r="T319" s="225" t="s">
        <v>22</v>
      </c>
      <c r="U319" s="54" t="s">
        <v>45</v>
      </c>
      <c r="V319" s="45"/>
      <c r="W319" s="226">
        <f>V319*K319</f>
        <v>0</v>
      </c>
      <c r="X319" s="226">
        <v>0.10000000000000001</v>
      </c>
      <c r="Y319" s="226">
        <f>X319*K319</f>
        <v>0.10000000000000001</v>
      </c>
      <c r="Z319" s="226">
        <v>0</v>
      </c>
      <c r="AA319" s="227">
        <f>Z319*K319</f>
        <v>0</v>
      </c>
      <c r="AR319" s="20" t="s">
        <v>240</v>
      </c>
      <c r="AT319" s="20" t="s">
        <v>177</v>
      </c>
      <c r="AU319" s="20" t="s">
        <v>119</v>
      </c>
      <c r="AY319" s="20" t="s">
        <v>176</v>
      </c>
      <c r="BE319" s="140">
        <f>IF(U319="základní",N319,0)</f>
        <v>0</v>
      </c>
      <c r="BF319" s="140">
        <f>IF(U319="snížená",N319,0)</f>
        <v>0</v>
      </c>
      <c r="BG319" s="140">
        <f>IF(U319="zákl. přenesená",N319,0)</f>
        <v>0</v>
      </c>
      <c r="BH319" s="140">
        <f>IF(U319="sníž. přenesená",N319,0)</f>
        <v>0</v>
      </c>
      <c r="BI319" s="140">
        <f>IF(U319="nulová",N319,0)</f>
        <v>0</v>
      </c>
      <c r="BJ319" s="20" t="s">
        <v>88</v>
      </c>
      <c r="BK319" s="140">
        <f>ROUND(L319*K319,2)</f>
        <v>0</v>
      </c>
      <c r="BL319" s="20" t="s">
        <v>240</v>
      </c>
      <c r="BM319" s="20" t="s">
        <v>833</v>
      </c>
    </row>
    <row r="320" s="1" customFormat="1" ht="25.5" customHeight="1">
      <c r="B320" s="44"/>
      <c r="C320" s="217" t="s">
        <v>834</v>
      </c>
      <c r="D320" s="217" t="s">
        <v>177</v>
      </c>
      <c r="E320" s="218" t="s">
        <v>835</v>
      </c>
      <c r="F320" s="219" t="s">
        <v>836</v>
      </c>
      <c r="G320" s="219"/>
      <c r="H320" s="219"/>
      <c r="I320" s="219"/>
      <c r="J320" s="220" t="s">
        <v>383</v>
      </c>
      <c r="K320" s="221">
        <v>4</v>
      </c>
      <c r="L320" s="222">
        <v>0</v>
      </c>
      <c r="M320" s="223"/>
      <c r="N320" s="224">
        <f>ROUND(L320*K320,2)</f>
        <v>0</v>
      </c>
      <c r="O320" s="224"/>
      <c r="P320" s="224"/>
      <c r="Q320" s="224"/>
      <c r="R320" s="46"/>
      <c r="T320" s="225" t="s">
        <v>22</v>
      </c>
      <c r="U320" s="54" t="s">
        <v>45</v>
      </c>
      <c r="V320" s="45"/>
      <c r="W320" s="226">
        <f>V320*K320</f>
        <v>0</v>
      </c>
      <c r="X320" s="226">
        <v>0.0050000000000000001</v>
      </c>
      <c r="Y320" s="226">
        <f>X320*K320</f>
        <v>0.02</v>
      </c>
      <c r="Z320" s="226">
        <v>0</v>
      </c>
      <c r="AA320" s="227">
        <f>Z320*K320</f>
        <v>0</v>
      </c>
      <c r="AR320" s="20" t="s">
        <v>240</v>
      </c>
      <c r="AT320" s="20" t="s">
        <v>177</v>
      </c>
      <c r="AU320" s="20" t="s">
        <v>119</v>
      </c>
      <c r="AY320" s="20" t="s">
        <v>176</v>
      </c>
      <c r="BE320" s="140">
        <f>IF(U320="základní",N320,0)</f>
        <v>0</v>
      </c>
      <c r="BF320" s="140">
        <f>IF(U320="snížená",N320,0)</f>
        <v>0</v>
      </c>
      <c r="BG320" s="140">
        <f>IF(U320="zákl. přenesená",N320,0)</f>
        <v>0</v>
      </c>
      <c r="BH320" s="140">
        <f>IF(U320="sníž. přenesená",N320,0)</f>
        <v>0</v>
      </c>
      <c r="BI320" s="140">
        <f>IF(U320="nulová",N320,0)</f>
        <v>0</v>
      </c>
      <c r="BJ320" s="20" t="s">
        <v>88</v>
      </c>
      <c r="BK320" s="140">
        <f>ROUND(L320*K320,2)</f>
        <v>0</v>
      </c>
      <c r="BL320" s="20" t="s">
        <v>240</v>
      </c>
      <c r="BM320" s="20" t="s">
        <v>837</v>
      </c>
    </row>
    <row r="321" s="1" customFormat="1" ht="63.75" customHeight="1">
      <c r="B321" s="44"/>
      <c r="C321" s="217" t="s">
        <v>838</v>
      </c>
      <c r="D321" s="217" t="s">
        <v>177</v>
      </c>
      <c r="E321" s="218" t="s">
        <v>839</v>
      </c>
      <c r="F321" s="219" t="s">
        <v>840</v>
      </c>
      <c r="G321" s="219"/>
      <c r="H321" s="219"/>
      <c r="I321" s="219"/>
      <c r="J321" s="220" t="s">
        <v>383</v>
      </c>
      <c r="K321" s="221">
        <v>1</v>
      </c>
      <c r="L321" s="222">
        <v>0</v>
      </c>
      <c r="M321" s="223"/>
      <c r="N321" s="224">
        <f>ROUND(L321*K321,2)</f>
        <v>0</v>
      </c>
      <c r="O321" s="224"/>
      <c r="P321" s="224"/>
      <c r="Q321" s="224"/>
      <c r="R321" s="46"/>
      <c r="T321" s="225" t="s">
        <v>22</v>
      </c>
      <c r="U321" s="54" t="s">
        <v>45</v>
      </c>
      <c r="V321" s="45"/>
      <c r="W321" s="226">
        <f>V321*K321</f>
        <v>0</v>
      </c>
      <c r="X321" s="226">
        <v>0.125</v>
      </c>
      <c r="Y321" s="226">
        <f>X321*K321</f>
        <v>0.125</v>
      </c>
      <c r="Z321" s="226">
        <v>0</v>
      </c>
      <c r="AA321" s="227">
        <f>Z321*K321</f>
        <v>0</v>
      </c>
      <c r="AR321" s="20" t="s">
        <v>240</v>
      </c>
      <c r="AT321" s="20" t="s">
        <v>177</v>
      </c>
      <c r="AU321" s="20" t="s">
        <v>119</v>
      </c>
      <c r="AY321" s="20" t="s">
        <v>176</v>
      </c>
      <c r="BE321" s="140">
        <f>IF(U321="základní",N321,0)</f>
        <v>0</v>
      </c>
      <c r="BF321" s="140">
        <f>IF(U321="snížená",N321,0)</f>
        <v>0</v>
      </c>
      <c r="BG321" s="140">
        <f>IF(U321="zákl. přenesená",N321,0)</f>
        <v>0</v>
      </c>
      <c r="BH321" s="140">
        <f>IF(U321="sníž. přenesená",N321,0)</f>
        <v>0</v>
      </c>
      <c r="BI321" s="140">
        <f>IF(U321="nulová",N321,0)</f>
        <v>0</v>
      </c>
      <c r="BJ321" s="20" t="s">
        <v>88</v>
      </c>
      <c r="BK321" s="140">
        <f>ROUND(L321*K321,2)</f>
        <v>0</v>
      </c>
      <c r="BL321" s="20" t="s">
        <v>240</v>
      </c>
      <c r="BM321" s="20" t="s">
        <v>841</v>
      </c>
    </row>
    <row r="322" s="1" customFormat="1" ht="51" customHeight="1">
      <c r="B322" s="44"/>
      <c r="C322" s="217" t="s">
        <v>842</v>
      </c>
      <c r="D322" s="217" t="s">
        <v>177</v>
      </c>
      <c r="E322" s="218" t="s">
        <v>843</v>
      </c>
      <c r="F322" s="219" t="s">
        <v>844</v>
      </c>
      <c r="G322" s="219"/>
      <c r="H322" s="219"/>
      <c r="I322" s="219"/>
      <c r="J322" s="220" t="s">
        <v>383</v>
      </c>
      <c r="K322" s="221">
        <v>1</v>
      </c>
      <c r="L322" s="222">
        <v>0</v>
      </c>
      <c r="M322" s="223"/>
      <c r="N322" s="224">
        <f>ROUND(L322*K322,2)</f>
        <v>0</v>
      </c>
      <c r="O322" s="224"/>
      <c r="P322" s="224"/>
      <c r="Q322" s="224"/>
      <c r="R322" s="46"/>
      <c r="T322" s="225" t="s">
        <v>22</v>
      </c>
      <c r="U322" s="54" t="s">
        <v>45</v>
      </c>
      <c r="V322" s="45"/>
      <c r="W322" s="226">
        <f>V322*K322</f>
        <v>0</v>
      </c>
      <c r="X322" s="226">
        <v>0.10000000000000001</v>
      </c>
      <c r="Y322" s="226">
        <f>X322*K322</f>
        <v>0.10000000000000001</v>
      </c>
      <c r="Z322" s="226">
        <v>0</v>
      </c>
      <c r="AA322" s="227">
        <f>Z322*K322</f>
        <v>0</v>
      </c>
      <c r="AR322" s="20" t="s">
        <v>240</v>
      </c>
      <c r="AT322" s="20" t="s">
        <v>177</v>
      </c>
      <c r="AU322" s="20" t="s">
        <v>119</v>
      </c>
      <c r="AY322" s="20" t="s">
        <v>176</v>
      </c>
      <c r="BE322" s="140">
        <f>IF(U322="základní",N322,0)</f>
        <v>0</v>
      </c>
      <c r="BF322" s="140">
        <f>IF(U322="snížená",N322,0)</f>
        <v>0</v>
      </c>
      <c r="BG322" s="140">
        <f>IF(U322="zákl. přenesená",N322,0)</f>
        <v>0</v>
      </c>
      <c r="BH322" s="140">
        <f>IF(U322="sníž. přenesená",N322,0)</f>
        <v>0</v>
      </c>
      <c r="BI322" s="140">
        <f>IF(U322="nulová",N322,0)</f>
        <v>0</v>
      </c>
      <c r="BJ322" s="20" t="s">
        <v>88</v>
      </c>
      <c r="BK322" s="140">
        <f>ROUND(L322*K322,2)</f>
        <v>0</v>
      </c>
      <c r="BL322" s="20" t="s">
        <v>240</v>
      </c>
      <c r="BM322" s="20" t="s">
        <v>845</v>
      </c>
    </row>
    <row r="323" s="1" customFormat="1" ht="51" customHeight="1">
      <c r="B323" s="44"/>
      <c r="C323" s="217" t="s">
        <v>846</v>
      </c>
      <c r="D323" s="217" t="s">
        <v>177</v>
      </c>
      <c r="E323" s="218" t="s">
        <v>847</v>
      </c>
      <c r="F323" s="219" t="s">
        <v>848</v>
      </c>
      <c r="G323" s="219"/>
      <c r="H323" s="219"/>
      <c r="I323" s="219"/>
      <c r="J323" s="220" t="s">
        <v>383</v>
      </c>
      <c r="K323" s="221">
        <v>1</v>
      </c>
      <c r="L323" s="222">
        <v>0</v>
      </c>
      <c r="M323" s="223"/>
      <c r="N323" s="224">
        <f>ROUND(L323*K323,2)</f>
        <v>0</v>
      </c>
      <c r="O323" s="224"/>
      <c r="P323" s="224"/>
      <c r="Q323" s="224"/>
      <c r="R323" s="46"/>
      <c r="T323" s="225" t="s">
        <v>22</v>
      </c>
      <c r="U323" s="54" t="s">
        <v>45</v>
      </c>
      <c r="V323" s="45"/>
      <c r="W323" s="226">
        <f>V323*K323</f>
        <v>0</v>
      </c>
      <c r="X323" s="226">
        <v>0.10000000000000001</v>
      </c>
      <c r="Y323" s="226">
        <f>X323*K323</f>
        <v>0.10000000000000001</v>
      </c>
      <c r="Z323" s="226">
        <v>0</v>
      </c>
      <c r="AA323" s="227">
        <f>Z323*K323</f>
        <v>0</v>
      </c>
      <c r="AR323" s="20" t="s">
        <v>240</v>
      </c>
      <c r="AT323" s="20" t="s">
        <v>177</v>
      </c>
      <c r="AU323" s="20" t="s">
        <v>119</v>
      </c>
      <c r="AY323" s="20" t="s">
        <v>176</v>
      </c>
      <c r="BE323" s="140">
        <f>IF(U323="základní",N323,0)</f>
        <v>0</v>
      </c>
      <c r="BF323" s="140">
        <f>IF(U323="snížená",N323,0)</f>
        <v>0</v>
      </c>
      <c r="BG323" s="140">
        <f>IF(U323="zákl. přenesená",N323,0)</f>
        <v>0</v>
      </c>
      <c r="BH323" s="140">
        <f>IF(U323="sníž. přenesená",N323,0)</f>
        <v>0</v>
      </c>
      <c r="BI323" s="140">
        <f>IF(U323="nulová",N323,0)</f>
        <v>0</v>
      </c>
      <c r="BJ323" s="20" t="s">
        <v>88</v>
      </c>
      <c r="BK323" s="140">
        <f>ROUND(L323*K323,2)</f>
        <v>0</v>
      </c>
      <c r="BL323" s="20" t="s">
        <v>240</v>
      </c>
      <c r="BM323" s="20" t="s">
        <v>849</v>
      </c>
    </row>
    <row r="324" s="1" customFormat="1" ht="51" customHeight="1">
      <c r="B324" s="44"/>
      <c r="C324" s="217" t="s">
        <v>850</v>
      </c>
      <c r="D324" s="217" t="s">
        <v>177</v>
      </c>
      <c r="E324" s="218" t="s">
        <v>851</v>
      </c>
      <c r="F324" s="219" t="s">
        <v>852</v>
      </c>
      <c r="G324" s="219"/>
      <c r="H324" s="219"/>
      <c r="I324" s="219"/>
      <c r="J324" s="220" t="s">
        <v>383</v>
      </c>
      <c r="K324" s="221">
        <v>1</v>
      </c>
      <c r="L324" s="222">
        <v>0</v>
      </c>
      <c r="M324" s="223"/>
      <c r="N324" s="224">
        <f>ROUND(L324*K324,2)</f>
        <v>0</v>
      </c>
      <c r="O324" s="224"/>
      <c r="P324" s="224"/>
      <c r="Q324" s="224"/>
      <c r="R324" s="46"/>
      <c r="T324" s="225" t="s">
        <v>22</v>
      </c>
      <c r="U324" s="54" t="s">
        <v>45</v>
      </c>
      <c r="V324" s="45"/>
      <c r="W324" s="226">
        <f>V324*K324</f>
        <v>0</v>
      </c>
      <c r="X324" s="226">
        <v>0.10000000000000001</v>
      </c>
      <c r="Y324" s="226">
        <f>X324*K324</f>
        <v>0.10000000000000001</v>
      </c>
      <c r="Z324" s="226">
        <v>0</v>
      </c>
      <c r="AA324" s="227">
        <f>Z324*K324</f>
        <v>0</v>
      </c>
      <c r="AR324" s="20" t="s">
        <v>240</v>
      </c>
      <c r="AT324" s="20" t="s">
        <v>177</v>
      </c>
      <c r="AU324" s="20" t="s">
        <v>119</v>
      </c>
      <c r="AY324" s="20" t="s">
        <v>176</v>
      </c>
      <c r="BE324" s="140">
        <f>IF(U324="základní",N324,0)</f>
        <v>0</v>
      </c>
      <c r="BF324" s="140">
        <f>IF(U324="snížená",N324,0)</f>
        <v>0</v>
      </c>
      <c r="BG324" s="140">
        <f>IF(U324="zákl. přenesená",N324,0)</f>
        <v>0</v>
      </c>
      <c r="BH324" s="140">
        <f>IF(U324="sníž. přenesená",N324,0)</f>
        <v>0</v>
      </c>
      <c r="BI324" s="140">
        <f>IF(U324="nulová",N324,0)</f>
        <v>0</v>
      </c>
      <c r="BJ324" s="20" t="s">
        <v>88</v>
      </c>
      <c r="BK324" s="140">
        <f>ROUND(L324*K324,2)</f>
        <v>0</v>
      </c>
      <c r="BL324" s="20" t="s">
        <v>240</v>
      </c>
      <c r="BM324" s="20" t="s">
        <v>853</v>
      </c>
    </row>
    <row r="325" s="1" customFormat="1" ht="25.5" customHeight="1">
      <c r="B325" s="44"/>
      <c r="C325" s="217" t="s">
        <v>854</v>
      </c>
      <c r="D325" s="217" t="s">
        <v>177</v>
      </c>
      <c r="E325" s="218" t="s">
        <v>855</v>
      </c>
      <c r="F325" s="219" t="s">
        <v>856</v>
      </c>
      <c r="G325" s="219"/>
      <c r="H325" s="219"/>
      <c r="I325" s="219"/>
      <c r="J325" s="220" t="s">
        <v>180</v>
      </c>
      <c r="K325" s="221">
        <v>13.393000000000001</v>
      </c>
      <c r="L325" s="222">
        <v>0</v>
      </c>
      <c r="M325" s="223"/>
      <c r="N325" s="224">
        <f>ROUND(L325*K325,2)</f>
        <v>0</v>
      </c>
      <c r="O325" s="224"/>
      <c r="P325" s="224"/>
      <c r="Q325" s="224"/>
      <c r="R325" s="46"/>
      <c r="T325" s="225" t="s">
        <v>22</v>
      </c>
      <c r="U325" s="54" t="s">
        <v>45</v>
      </c>
      <c r="V325" s="45"/>
      <c r="W325" s="226">
        <f>V325*K325</f>
        <v>0</v>
      </c>
      <c r="X325" s="226">
        <v>0</v>
      </c>
      <c r="Y325" s="226">
        <f>X325*K325</f>
        <v>0</v>
      </c>
      <c r="Z325" s="226">
        <v>0</v>
      </c>
      <c r="AA325" s="227">
        <f>Z325*K325</f>
        <v>0</v>
      </c>
      <c r="AR325" s="20" t="s">
        <v>240</v>
      </c>
      <c r="AT325" s="20" t="s">
        <v>177</v>
      </c>
      <c r="AU325" s="20" t="s">
        <v>119</v>
      </c>
      <c r="AY325" s="20" t="s">
        <v>176</v>
      </c>
      <c r="BE325" s="140">
        <f>IF(U325="základní",N325,0)</f>
        <v>0</v>
      </c>
      <c r="BF325" s="140">
        <f>IF(U325="snížená",N325,0)</f>
        <v>0</v>
      </c>
      <c r="BG325" s="140">
        <f>IF(U325="zákl. přenesená",N325,0)</f>
        <v>0</v>
      </c>
      <c r="BH325" s="140">
        <f>IF(U325="sníž. přenesená",N325,0)</f>
        <v>0</v>
      </c>
      <c r="BI325" s="140">
        <f>IF(U325="nulová",N325,0)</f>
        <v>0</v>
      </c>
      <c r="BJ325" s="20" t="s">
        <v>88</v>
      </c>
      <c r="BK325" s="140">
        <f>ROUND(L325*K325,2)</f>
        <v>0</v>
      </c>
      <c r="BL325" s="20" t="s">
        <v>240</v>
      </c>
      <c r="BM325" s="20" t="s">
        <v>857</v>
      </c>
    </row>
    <row r="326" s="1" customFormat="1" ht="25.5" customHeight="1">
      <c r="B326" s="44"/>
      <c r="C326" s="217" t="s">
        <v>858</v>
      </c>
      <c r="D326" s="217" t="s">
        <v>177</v>
      </c>
      <c r="E326" s="218" t="s">
        <v>859</v>
      </c>
      <c r="F326" s="219" t="s">
        <v>860</v>
      </c>
      <c r="G326" s="219"/>
      <c r="H326" s="219"/>
      <c r="I326" s="219"/>
      <c r="J326" s="220" t="s">
        <v>180</v>
      </c>
      <c r="K326" s="221">
        <v>13.393000000000001</v>
      </c>
      <c r="L326" s="222">
        <v>0</v>
      </c>
      <c r="M326" s="223"/>
      <c r="N326" s="224">
        <f>ROUND(L326*K326,2)</f>
        <v>0</v>
      </c>
      <c r="O326" s="224"/>
      <c r="P326" s="224"/>
      <c r="Q326" s="224"/>
      <c r="R326" s="46"/>
      <c r="T326" s="225" t="s">
        <v>22</v>
      </c>
      <c r="U326" s="54" t="s">
        <v>45</v>
      </c>
      <c r="V326" s="45"/>
      <c r="W326" s="226">
        <f>V326*K326</f>
        <v>0</v>
      </c>
      <c r="X326" s="226">
        <v>0</v>
      </c>
      <c r="Y326" s="226">
        <f>X326*K326</f>
        <v>0</v>
      </c>
      <c r="Z326" s="226">
        <v>0</v>
      </c>
      <c r="AA326" s="227">
        <f>Z326*K326</f>
        <v>0</v>
      </c>
      <c r="AR326" s="20" t="s">
        <v>240</v>
      </c>
      <c r="AT326" s="20" t="s">
        <v>177</v>
      </c>
      <c r="AU326" s="20" t="s">
        <v>119</v>
      </c>
      <c r="AY326" s="20" t="s">
        <v>176</v>
      </c>
      <c r="BE326" s="140">
        <f>IF(U326="základní",N326,0)</f>
        <v>0</v>
      </c>
      <c r="BF326" s="140">
        <f>IF(U326="snížená",N326,0)</f>
        <v>0</v>
      </c>
      <c r="BG326" s="140">
        <f>IF(U326="zákl. přenesená",N326,0)</f>
        <v>0</v>
      </c>
      <c r="BH326" s="140">
        <f>IF(U326="sníž. přenesená",N326,0)</f>
        <v>0</v>
      </c>
      <c r="BI326" s="140">
        <f>IF(U326="nulová",N326,0)</f>
        <v>0</v>
      </c>
      <c r="BJ326" s="20" t="s">
        <v>88</v>
      </c>
      <c r="BK326" s="140">
        <f>ROUND(L326*K326,2)</f>
        <v>0</v>
      </c>
      <c r="BL326" s="20" t="s">
        <v>240</v>
      </c>
      <c r="BM326" s="20" t="s">
        <v>861</v>
      </c>
    </row>
    <row r="327" s="9" customFormat="1" ht="29.88" customHeight="1">
      <c r="B327" s="204"/>
      <c r="C327" s="205"/>
      <c r="D327" s="214" t="s">
        <v>145</v>
      </c>
      <c r="E327" s="214"/>
      <c r="F327" s="214"/>
      <c r="G327" s="214"/>
      <c r="H327" s="214"/>
      <c r="I327" s="214"/>
      <c r="J327" s="214"/>
      <c r="K327" s="214"/>
      <c r="L327" s="214"/>
      <c r="M327" s="214"/>
      <c r="N327" s="236">
        <f>BK327</f>
        <v>0</v>
      </c>
      <c r="O327" s="237"/>
      <c r="P327" s="237"/>
      <c r="Q327" s="237"/>
      <c r="R327" s="207"/>
      <c r="T327" s="208"/>
      <c r="U327" s="205"/>
      <c r="V327" s="205"/>
      <c r="W327" s="209">
        <f>SUM(W328:W336)</f>
        <v>0</v>
      </c>
      <c r="X327" s="205"/>
      <c r="Y327" s="209">
        <f>SUM(Y328:Y336)</f>
        <v>1.2902799999999999</v>
      </c>
      <c r="Z327" s="205"/>
      <c r="AA327" s="210">
        <f>SUM(AA328:AA336)</f>
        <v>0</v>
      </c>
      <c r="AR327" s="211" t="s">
        <v>119</v>
      </c>
      <c r="AT327" s="212" t="s">
        <v>79</v>
      </c>
      <c r="AU327" s="212" t="s">
        <v>88</v>
      </c>
      <c r="AY327" s="211" t="s">
        <v>176</v>
      </c>
      <c r="BK327" s="213">
        <f>SUM(BK328:BK336)</f>
        <v>0</v>
      </c>
    </row>
    <row r="328" s="1" customFormat="1" ht="25.5" customHeight="1">
      <c r="B328" s="44"/>
      <c r="C328" s="217" t="s">
        <v>862</v>
      </c>
      <c r="D328" s="217" t="s">
        <v>177</v>
      </c>
      <c r="E328" s="218" t="s">
        <v>863</v>
      </c>
      <c r="F328" s="219" t="s">
        <v>864</v>
      </c>
      <c r="G328" s="219"/>
      <c r="H328" s="219"/>
      <c r="I328" s="219"/>
      <c r="J328" s="220" t="s">
        <v>191</v>
      </c>
      <c r="K328" s="221">
        <v>31</v>
      </c>
      <c r="L328" s="222">
        <v>0</v>
      </c>
      <c r="M328" s="223"/>
      <c r="N328" s="224">
        <f>ROUND(L328*K328,2)</f>
        <v>0</v>
      </c>
      <c r="O328" s="224"/>
      <c r="P328" s="224"/>
      <c r="Q328" s="224"/>
      <c r="R328" s="46"/>
      <c r="T328" s="225" t="s">
        <v>22</v>
      </c>
      <c r="U328" s="54" t="s">
        <v>45</v>
      </c>
      <c r="V328" s="45"/>
      <c r="W328" s="226">
        <f>V328*K328</f>
        <v>0</v>
      </c>
      <c r="X328" s="226">
        <v>0.0077000000000000002</v>
      </c>
      <c r="Y328" s="226">
        <f>X328*K328</f>
        <v>0.2387</v>
      </c>
      <c r="Z328" s="226">
        <v>0</v>
      </c>
      <c r="AA328" s="227">
        <f>Z328*K328</f>
        <v>0</v>
      </c>
      <c r="AR328" s="20" t="s">
        <v>240</v>
      </c>
      <c r="AT328" s="20" t="s">
        <v>177</v>
      </c>
      <c r="AU328" s="20" t="s">
        <v>119</v>
      </c>
      <c r="AY328" s="20" t="s">
        <v>176</v>
      </c>
      <c r="BE328" s="140">
        <f>IF(U328="základní",N328,0)</f>
        <v>0</v>
      </c>
      <c r="BF328" s="140">
        <f>IF(U328="snížená",N328,0)</f>
        <v>0</v>
      </c>
      <c r="BG328" s="140">
        <f>IF(U328="zákl. přenesená",N328,0)</f>
        <v>0</v>
      </c>
      <c r="BH328" s="140">
        <f>IF(U328="sníž. přenesená",N328,0)</f>
        <v>0</v>
      </c>
      <c r="BI328" s="140">
        <f>IF(U328="nulová",N328,0)</f>
        <v>0</v>
      </c>
      <c r="BJ328" s="20" t="s">
        <v>88</v>
      </c>
      <c r="BK328" s="140">
        <f>ROUND(L328*K328,2)</f>
        <v>0</v>
      </c>
      <c r="BL328" s="20" t="s">
        <v>240</v>
      </c>
      <c r="BM328" s="20" t="s">
        <v>865</v>
      </c>
    </row>
    <row r="329" s="1" customFormat="1" ht="38.25" customHeight="1">
      <c r="B329" s="44"/>
      <c r="C329" s="217" t="s">
        <v>866</v>
      </c>
      <c r="D329" s="217" t="s">
        <v>177</v>
      </c>
      <c r="E329" s="218" t="s">
        <v>867</v>
      </c>
      <c r="F329" s="219" t="s">
        <v>868</v>
      </c>
      <c r="G329" s="219"/>
      <c r="H329" s="219"/>
      <c r="I329" s="219"/>
      <c r="J329" s="220" t="s">
        <v>191</v>
      </c>
      <c r="K329" s="221">
        <v>124</v>
      </c>
      <c r="L329" s="222">
        <v>0</v>
      </c>
      <c r="M329" s="223"/>
      <c r="N329" s="224">
        <f>ROUND(L329*K329,2)</f>
        <v>0</v>
      </c>
      <c r="O329" s="224"/>
      <c r="P329" s="224"/>
      <c r="Q329" s="224"/>
      <c r="R329" s="46"/>
      <c r="T329" s="225" t="s">
        <v>22</v>
      </c>
      <c r="U329" s="54" t="s">
        <v>45</v>
      </c>
      <c r="V329" s="45"/>
      <c r="W329" s="226">
        <f>V329*K329</f>
        <v>0</v>
      </c>
      <c r="X329" s="226">
        <v>0.0019300000000000001</v>
      </c>
      <c r="Y329" s="226">
        <f>X329*K329</f>
        <v>0.23932000000000001</v>
      </c>
      <c r="Z329" s="226">
        <v>0</v>
      </c>
      <c r="AA329" s="227">
        <f>Z329*K329</f>
        <v>0</v>
      </c>
      <c r="AR329" s="20" t="s">
        <v>240</v>
      </c>
      <c r="AT329" s="20" t="s">
        <v>177</v>
      </c>
      <c r="AU329" s="20" t="s">
        <v>119</v>
      </c>
      <c r="AY329" s="20" t="s">
        <v>176</v>
      </c>
      <c r="BE329" s="140">
        <f>IF(U329="základní",N329,0)</f>
        <v>0</v>
      </c>
      <c r="BF329" s="140">
        <f>IF(U329="snížená",N329,0)</f>
        <v>0</v>
      </c>
      <c r="BG329" s="140">
        <f>IF(U329="zákl. přenesená",N329,0)</f>
        <v>0</v>
      </c>
      <c r="BH329" s="140">
        <f>IF(U329="sníž. přenesená",N329,0)</f>
        <v>0</v>
      </c>
      <c r="BI329" s="140">
        <f>IF(U329="nulová",N329,0)</f>
        <v>0</v>
      </c>
      <c r="BJ329" s="20" t="s">
        <v>88</v>
      </c>
      <c r="BK329" s="140">
        <f>ROUND(L329*K329,2)</f>
        <v>0</v>
      </c>
      <c r="BL329" s="20" t="s">
        <v>240</v>
      </c>
      <c r="BM329" s="20" t="s">
        <v>869</v>
      </c>
    </row>
    <row r="330" s="1" customFormat="1" ht="51" customHeight="1">
      <c r="B330" s="44"/>
      <c r="C330" s="217" t="s">
        <v>870</v>
      </c>
      <c r="D330" s="217" t="s">
        <v>177</v>
      </c>
      <c r="E330" s="218" t="s">
        <v>871</v>
      </c>
      <c r="F330" s="219" t="s">
        <v>872</v>
      </c>
      <c r="G330" s="219"/>
      <c r="H330" s="219"/>
      <c r="I330" s="219"/>
      <c r="J330" s="220" t="s">
        <v>191</v>
      </c>
      <c r="K330" s="221">
        <v>31</v>
      </c>
      <c r="L330" s="222">
        <v>0</v>
      </c>
      <c r="M330" s="223"/>
      <c r="N330" s="224">
        <f>ROUND(L330*K330,2)</f>
        <v>0</v>
      </c>
      <c r="O330" s="224"/>
      <c r="P330" s="224"/>
      <c r="Q330" s="224"/>
      <c r="R330" s="46"/>
      <c r="T330" s="225" t="s">
        <v>22</v>
      </c>
      <c r="U330" s="54" t="s">
        <v>45</v>
      </c>
      <c r="V330" s="45"/>
      <c r="W330" s="226">
        <f>V330*K330</f>
        <v>0</v>
      </c>
      <c r="X330" s="226">
        <v>0.0037599999999999999</v>
      </c>
      <c r="Y330" s="226">
        <f>X330*K330</f>
        <v>0.11656</v>
      </c>
      <c r="Z330" s="226">
        <v>0</v>
      </c>
      <c r="AA330" s="227">
        <f>Z330*K330</f>
        <v>0</v>
      </c>
      <c r="AR330" s="20" t="s">
        <v>240</v>
      </c>
      <c r="AT330" s="20" t="s">
        <v>177</v>
      </c>
      <c r="AU330" s="20" t="s">
        <v>119</v>
      </c>
      <c r="AY330" s="20" t="s">
        <v>176</v>
      </c>
      <c r="BE330" s="140">
        <f>IF(U330="základní",N330,0)</f>
        <v>0</v>
      </c>
      <c r="BF330" s="140">
        <f>IF(U330="snížená",N330,0)</f>
        <v>0</v>
      </c>
      <c r="BG330" s="140">
        <f>IF(U330="zákl. přenesená",N330,0)</f>
        <v>0</v>
      </c>
      <c r="BH330" s="140">
        <f>IF(U330="sníž. přenesená",N330,0)</f>
        <v>0</v>
      </c>
      <c r="BI330" s="140">
        <f>IF(U330="nulová",N330,0)</f>
        <v>0</v>
      </c>
      <c r="BJ330" s="20" t="s">
        <v>88</v>
      </c>
      <c r="BK330" s="140">
        <f>ROUND(L330*K330,2)</f>
        <v>0</v>
      </c>
      <c r="BL330" s="20" t="s">
        <v>240</v>
      </c>
      <c r="BM330" s="20" t="s">
        <v>873</v>
      </c>
    </row>
    <row r="331" s="1" customFormat="1" ht="38.25" customHeight="1">
      <c r="B331" s="44"/>
      <c r="C331" s="217" t="s">
        <v>874</v>
      </c>
      <c r="D331" s="217" t="s">
        <v>177</v>
      </c>
      <c r="E331" s="218" t="s">
        <v>875</v>
      </c>
      <c r="F331" s="219" t="s">
        <v>876</v>
      </c>
      <c r="G331" s="219"/>
      <c r="H331" s="219"/>
      <c r="I331" s="219"/>
      <c r="J331" s="220" t="s">
        <v>231</v>
      </c>
      <c r="K331" s="221">
        <v>15</v>
      </c>
      <c r="L331" s="222">
        <v>0</v>
      </c>
      <c r="M331" s="223"/>
      <c r="N331" s="224">
        <f>ROUND(L331*K331,2)</f>
        <v>0</v>
      </c>
      <c r="O331" s="224"/>
      <c r="P331" s="224"/>
      <c r="Q331" s="224"/>
      <c r="R331" s="46"/>
      <c r="T331" s="225" t="s">
        <v>22</v>
      </c>
      <c r="U331" s="54" t="s">
        <v>45</v>
      </c>
      <c r="V331" s="45"/>
      <c r="W331" s="226">
        <f>V331*K331</f>
        <v>0</v>
      </c>
      <c r="X331" s="226">
        <v>0.00062</v>
      </c>
      <c r="Y331" s="226">
        <f>X331*K331</f>
        <v>0.0092999999999999992</v>
      </c>
      <c r="Z331" s="226">
        <v>0</v>
      </c>
      <c r="AA331" s="227">
        <f>Z331*K331</f>
        <v>0</v>
      </c>
      <c r="AR331" s="20" t="s">
        <v>240</v>
      </c>
      <c r="AT331" s="20" t="s">
        <v>177</v>
      </c>
      <c r="AU331" s="20" t="s">
        <v>119</v>
      </c>
      <c r="AY331" s="20" t="s">
        <v>176</v>
      </c>
      <c r="BE331" s="140">
        <f>IF(U331="základní",N331,0)</f>
        <v>0</v>
      </c>
      <c r="BF331" s="140">
        <f>IF(U331="snížená",N331,0)</f>
        <v>0</v>
      </c>
      <c r="BG331" s="140">
        <f>IF(U331="zákl. přenesená",N331,0)</f>
        <v>0</v>
      </c>
      <c r="BH331" s="140">
        <f>IF(U331="sníž. přenesená",N331,0)</f>
        <v>0</v>
      </c>
      <c r="BI331" s="140">
        <f>IF(U331="nulová",N331,0)</f>
        <v>0</v>
      </c>
      <c r="BJ331" s="20" t="s">
        <v>88</v>
      </c>
      <c r="BK331" s="140">
        <f>ROUND(L331*K331,2)</f>
        <v>0</v>
      </c>
      <c r="BL331" s="20" t="s">
        <v>240</v>
      </c>
      <c r="BM331" s="20" t="s">
        <v>877</v>
      </c>
    </row>
    <row r="332" s="1" customFormat="1" ht="16.5" customHeight="1">
      <c r="B332" s="44"/>
      <c r="C332" s="228" t="s">
        <v>878</v>
      </c>
      <c r="D332" s="228" t="s">
        <v>183</v>
      </c>
      <c r="E332" s="229" t="s">
        <v>879</v>
      </c>
      <c r="F332" s="230" t="s">
        <v>880</v>
      </c>
      <c r="G332" s="230"/>
      <c r="H332" s="230"/>
      <c r="I332" s="230"/>
      <c r="J332" s="231" t="s">
        <v>191</v>
      </c>
      <c r="K332" s="232">
        <v>35.75</v>
      </c>
      <c r="L332" s="233">
        <v>0</v>
      </c>
      <c r="M332" s="234"/>
      <c r="N332" s="235">
        <f>ROUND(L332*K332,2)</f>
        <v>0</v>
      </c>
      <c r="O332" s="224"/>
      <c r="P332" s="224"/>
      <c r="Q332" s="224"/>
      <c r="R332" s="46"/>
      <c r="T332" s="225" t="s">
        <v>22</v>
      </c>
      <c r="U332" s="54" t="s">
        <v>45</v>
      </c>
      <c r="V332" s="45"/>
      <c r="W332" s="226">
        <f>V332*K332</f>
        <v>0</v>
      </c>
      <c r="X332" s="226">
        <v>0.019199999999999998</v>
      </c>
      <c r="Y332" s="226">
        <f>X332*K332</f>
        <v>0.6863999999999999</v>
      </c>
      <c r="Z332" s="226">
        <v>0</v>
      </c>
      <c r="AA332" s="227">
        <f>Z332*K332</f>
        <v>0</v>
      </c>
      <c r="AR332" s="20" t="s">
        <v>303</v>
      </c>
      <c r="AT332" s="20" t="s">
        <v>183</v>
      </c>
      <c r="AU332" s="20" t="s">
        <v>119</v>
      </c>
      <c r="AY332" s="20" t="s">
        <v>176</v>
      </c>
      <c r="BE332" s="140">
        <f>IF(U332="základní",N332,0)</f>
        <v>0</v>
      </c>
      <c r="BF332" s="140">
        <f>IF(U332="snížená",N332,0)</f>
        <v>0</v>
      </c>
      <c r="BG332" s="140">
        <f>IF(U332="zákl. přenesená",N332,0)</f>
        <v>0</v>
      </c>
      <c r="BH332" s="140">
        <f>IF(U332="sníž. přenesená",N332,0)</f>
        <v>0</v>
      </c>
      <c r="BI332" s="140">
        <f>IF(U332="nulová",N332,0)</f>
        <v>0</v>
      </c>
      <c r="BJ332" s="20" t="s">
        <v>88</v>
      </c>
      <c r="BK332" s="140">
        <f>ROUND(L332*K332,2)</f>
        <v>0</v>
      </c>
      <c r="BL332" s="20" t="s">
        <v>240</v>
      </c>
      <c r="BM332" s="20" t="s">
        <v>881</v>
      </c>
    </row>
    <row r="333" s="1" customFormat="1" ht="25.5" customHeight="1">
      <c r="B333" s="44"/>
      <c r="C333" s="217" t="s">
        <v>882</v>
      </c>
      <c r="D333" s="217" t="s">
        <v>177</v>
      </c>
      <c r="E333" s="218" t="s">
        <v>883</v>
      </c>
      <c r="F333" s="219" t="s">
        <v>884</v>
      </c>
      <c r="G333" s="219"/>
      <c r="H333" s="219"/>
      <c r="I333" s="219"/>
      <c r="J333" s="220" t="s">
        <v>231</v>
      </c>
      <c r="K333" s="221">
        <v>2.3500000000000001</v>
      </c>
      <c r="L333" s="222">
        <v>0</v>
      </c>
      <c r="M333" s="223"/>
      <c r="N333" s="224">
        <f>ROUND(L333*K333,2)</f>
        <v>0</v>
      </c>
      <c r="O333" s="224"/>
      <c r="P333" s="224"/>
      <c r="Q333" s="224"/>
      <c r="R333" s="46"/>
      <c r="T333" s="225" t="s">
        <v>22</v>
      </c>
      <c r="U333" s="54" t="s">
        <v>45</v>
      </c>
      <c r="V333" s="45"/>
      <c r="W333" s="226">
        <f>V333*K333</f>
        <v>0</v>
      </c>
      <c r="X333" s="226">
        <v>0</v>
      </c>
      <c r="Y333" s="226">
        <f>X333*K333</f>
        <v>0</v>
      </c>
      <c r="Z333" s="226">
        <v>0</v>
      </c>
      <c r="AA333" s="227">
        <f>Z333*K333</f>
        <v>0</v>
      </c>
      <c r="AR333" s="20" t="s">
        <v>240</v>
      </c>
      <c r="AT333" s="20" t="s">
        <v>177</v>
      </c>
      <c r="AU333" s="20" t="s">
        <v>119</v>
      </c>
      <c r="AY333" s="20" t="s">
        <v>176</v>
      </c>
      <c r="BE333" s="140">
        <f>IF(U333="základní",N333,0)</f>
        <v>0</v>
      </c>
      <c r="BF333" s="140">
        <f>IF(U333="snížená",N333,0)</f>
        <v>0</v>
      </c>
      <c r="BG333" s="140">
        <f>IF(U333="zákl. přenesená",N333,0)</f>
        <v>0</v>
      </c>
      <c r="BH333" s="140">
        <f>IF(U333="sníž. přenesená",N333,0)</f>
        <v>0</v>
      </c>
      <c r="BI333" s="140">
        <f>IF(U333="nulová",N333,0)</f>
        <v>0</v>
      </c>
      <c r="BJ333" s="20" t="s">
        <v>88</v>
      </c>
      <c r="BK333" s="140">
        <f>ROUND(L333*K333,2)</f>
        <v>0</v>
      </c>
      <c r="BL333" s="20" t="s">
        <v>240</v>
      </c>
      <c r="BM333" s="20" t="s">
        <v>885</v>
      </c>
    </row>
    <row r="334" s="1" customFormat="1" ht="25.5" customHeight="1">
      <c r="B334" s="44"/>
      <c r="C334" s="217" t="s">
        <v>886</v>
      </c>
      <c r="D334" s="217" t="s">
        <v>177</v>
      </c>
      <c r="E334" s="218" t="s">
        <v>887</v>
      </c>
      <c r="F334" s="219" t="s">
        <v>888</v>
      </c>
      <c r="G334" s="219"/>
      <c r="H334" s="219"/>
      <c r="I334" s="219"/>
      <c r="J334" s="220" t="s">
        <v>231</v>
      </c>
      <c r="K334" s="221">
        <v>6</v>
      </c>
      <c r="L334" s="222">
        <v>0</v>
      </c>
      <c r="M334" s="223"/>
      <c r="N334" s="224">
        <f>ROUND(L334*K334,2)</f>
        <v>0</v>
      </c>
      <c r="O334" s="224"/>
      <c r="P334" s="224"/>
      <c r="Q334" s="224"/>
      <c r="R334" s="46"/>
      <c r="T334" s="225" t="s">
        <v>22</v>
      </c>
      <c r="U334" s="54" t="s">
        <v>45</v>
      </c>
      <c r="V334" s="45"/>
      <c r="W334" s="226">
        <f>V334*K334</f>
        <v>0</v>
      </c>
      <c r="X334" s="226">
        <v>0</v>
      </c>
      <c r="Y334" s="226">
        <f>X334*K334</f>
        <v>0</v>
      </c>
      <c r="Z334" s="226">
        <v>0</v>
      </c>
      <c r="AA334" s="227">
        <f>Z334*K334</f>
        <v>0</v>
      </c>
      <c r="AR334" s="20" t="s">
        <v>240</v>
      </c>
      <c r="AT334" s="20" t="s">
        <v>177</v>
      </c>
      <c r="AU334" s="20" t="s">
        <v>119</v>
      </c>
      <c r="AY334" s="20" t="s">
        <v>176</v>
      </c>
      <c r="BE334" s="140">
        <f>IF(U334="základní",N334,0)</f>
        <v>0</v>
      </c>
      <c r="BF334" s="140">
        <f>IF(U334="snížená",N334,0)</f>
        <v>0</v>
      </c>
      <c r="BG334" s="140">
        <f>IF(U334="zákl. přenesená",N334,0)</f>
        <v>0</v>
      </c>
      <c r="BH334" s="140">
        <f>IF(U334="sníž. přenesená",N334,0)</f>
        <v>0</v>
      </c>
      <c r="BI334" s="140">
        <f>IF(U334="nulová",N334,0)</f>
        <v>0</v>
      </c>
      <c r="BJ334" s="20" t="s">
        <v>88</v>
      </c>
      <c r="BK334" s="140">
        <f>ROUND(L334*K334,2)</f>
        <v>0</v>
      </c>
      <c r="BL334" s="20" t="s">
        <v>240</v>
      </c>
      <c r="BM334" s="20" t="s">
        <v>889</v>
      </c>
    </row>
    <row r="335" s="1" customFormat="1" ht="25.5" customHeight="1">
      <c r="B335" s="44"/>
      <c r="C335" s="217" t="s">
        <v>890</v>
      </c>
      <c r="D335" s="217" t="s">
        <v>177</v>
      </c>
      <c r="E335" s="218" t="s">
        <v>891</v>
      </c>
      <c r="F335" s="219" t="s">
        <v>892</v>
      </c>
      <c r="G335" s="219"/>
      <c r="H335" s="219"/>
      <c r="I335" s="219"/>
      <c r="J335" s="220" t="s">
        <v>180</v>
      </c>
      <c r="K335" s="221">
        <v>1.29</v>
      </c>
      <c r="L335" s="222">
        <v>0</v>
      </c>
      <c r="M335" s="223"/>
      <c r="N335" s="224">
        <f>ROUND(L335*K335,2)</f>
        <v>0</v>
      </c>
      <c r="O335" s="224"/>
      <c r="P335" s="224"/>
      <c r="Q335" s="224"/>
      <c r="R335" s="46"/>
      <c r="T335" s="225" t="s">
        <v>22</v>
      </c>
      <c r="U335" s="54" t="s">
        <v>45</v>
      </c>
      <c r="V335" s="45"/>
      <c r="W335" s="226">
        <f>V335*K335</f>
        <v>0</v>
      </c>
      <c r="X335" s="226">
        <v>0</v>
      </c>
      <c r="Y335" s="226">
        <f>X335*K335</f>
        <v>0</v>
      </c>
      <c r="Z335" s="226">
        <v>0</v>
      </c>
      <c r="AA335" s="227">
        <f>Z335*K335</f>
        <v>0</v>
      </c>
      <c r="AR335" s="20" t="s">
        <v>240</v>
      </c>
      <c r="AT335" s="20" t="s">
        <v>177</v>
      </c>
      <c r="AU335" s="20" t="s">
        <v>119</v>
      </c>
      <c r="AY335" s="20" t="s">
        <v>176</v>
      </c>
      <c r="BE335" s="140">
        <f>IF(U335="základní",N335,0)</f>
        <v>0</v>
      </c>
      <c r="BF335" s="140">
        <f>IF(U335="snížená",N335,0)</f>
        <v>0</v>
      </c>
      <c r="BG335" s="140">
        <f>IF(U335="zákl. přenesená",N335,0)</f>
        <v>0</v>
      </c>
      <c r="BH335" s="140">
        <f>IF(U335="sníž. přenesená",N335,0)</f>
        <v>0</v>
      </c>
      <c r="BI335" s="140">
        <f>IF(U335="nulová",N335,0)</f>
        <v>0</v>
      </c>
      <c r="BJ335" s="20" t="s">
        <v>88</v>
      </c>
      <c r="BK335" s="140">
        <f>ROUND(L335*K335,2)</f>
        <v>0</v>
      </c>
      <c r="BL335" s="20" t="s">
        <v>240</v>
      </c>
      <c r="BM335" s="20" t="s">
        <v>893</v>
      </c>
    </row>
    <row r="336" s="1" customFormat="1" ht="25.5" customHeight="1">
      <c r="B336" s="44"/>
      <c r="C336" s="217" t="s">
        <v>894</v>
      </c>
      <c r="D336" s="217" t="s">
        <v>177</v>
      </c>
      <c r="E336" s="218" t="s">
        <v>895</v>
      </c>
      <c r="F336" s="219" t="s">
        <v>896</v>
      </c>
      <c r="G336" s="219"/>
      <c r="H336" s="219"/>
      <c r="I336" s="219"/>
      <c r="J336" s="220" t="s">
        <v>180</v>
      </c>
      <c r="K336" s="221">
        <v>1.29</v>
      </c>
      <c r="L336" s="222">
        <v>0</v>
      </c>
      <c r="M336" s="223"/>
      <c r="N336" s="224">
        <f>ROUND(L336*K336,2)</f>
        <v>0</v>
      </c>
      <c r="O336" s="224"/>
      <c r="P336" s="224"/>
      <c r="Q336" s="224"/>
      <c r="R336" s="46"/>
      <c r="T336" s="225" t="s">
        <v>22</v>
      </c>
      <c r="U336" s="54" t="s">
        <v>45</v>
      </c>
      <c r="V336" s="45"/>
      <c r="W336" s="226">
        <f>V336*K336</f>
        <v>0</v>
      </c>
      <c r="X336" s="226">
        <v>0</v>
      </c>
      <c r="Y336" s="226">
        <f>X336*K336</f>
        <v>0</v>
      </c>
      <c r="Z336" s="226">
        <v>0</v>
      </c>
      <c r="AA336" s="227">
        <f>Z336*K336</f>
        <v>0</v>
      </c>
      <c r="AR336" s="20" t="s">
        <v>240</v>
      </c>
      <c r="AT336" s="20" t="s">
        <v>177</v>
      </c>
      <c r="AU336" s="20" t="s">
        <v>119</v>
      </c>
      <c r="AY336" s="20" t="s">
        <v>176</v>
      </c>
      <c r="BE336" s="140">
        <f>IF(U336="základní",N336,0)</f>
        <v>0</v>
      </c>
      <c r="BF336" s="140">
        <f>IF(U336="snížená",N336,0)</f>
        <v>0</v>
      </c>
      <c r="BG336" s="140">
        <f>IF(U336="zákl. přenesená",N336,0)</f>
        <v>0</v>
      </c>
      <c r="BH336" s="140">
        <f>IF(U336="sníž. přenesená",N336,0)</f>
        <v>0</v>
      </c>
      <c r="BI336" s="140">
        <f>IF(U336="nulová",N336,0)</f>
        <v>0</v>
      </c>
      <c r="BJ336" s="20" t="s">
        <v>88</v>
      </c>
      <c r="BK336" s="140">
        <f>ROUND(L336*K336,2)</f>
        <v>0</v>
      </c>
      <c r="BL336" s="20" t="s">
        <v>240</v>
      </c>
      <c r="BM336" s="20" t="s">
        <v>897</v>
      </c>
    </row>
    <row r="337" s="9" customFormat="1" ht="29.88" customHeight="1">
      <c r="B337" s="204"/>
      <c r="C337" s="205"/>
      <c r="D337" s="214" t="s">
        <v>146</v>
      </c>
      <c r="E337" s="214"/>
      <c r="F337" s="214"/>
      <c r="G337" s="214"/>
      <c r="H337" s="214"/>
      <c r="I337" s="214"/>
      <c r="J337" s="214"/>
      <c r="K337" s="214"/>
      <c r="L337" s="214"/>
      <c r="M337" s="214"/>
      <c r="N337" s="236">
        <f>BK337</f>
        <v>0</v>
      </c>
      <c r="O337" s="237"/>
      <c r="P337" s="237"/>
      <c r="Q337" s="237"/>
      <c r="R337" s="207"/>
      <c r="T337" s="208"/>
      <c r="U337" s="205"/>
      <c r="V337" s="205"/>
      <c r="W337" s="209">
        <f>SUM(W338:W345)</f>
        <v>0</v>
      </c>
      <c r="X337" s="205"/>
      <c r="Y337" s="209">
        <f>SUM(Y338:Y345)</f>
        <v>0.33086080000000001</v>
      </c>
      <c r="Z337" s="205"/>
      <c r="AA337" s="210">
        <f>SUM(AA338:AA345)</f>
        <v>0</v>
      </c>
      <c r="AR337" s="211" t="s">
        <v>119</v>
      </c>
      <c r="AT337" s="212" t="s">
        <v>79</v>
      </c>
      <c r="AU337" s="212" t="s">
        <v>88</v>
      </c>
      <c r="AY337" s="211" t="s">
        <v>176</v>
      </c>
      <c r="BK337" s="213">
        <f>SUM(BK338:BK345)</f>
        <v>0</v>
      </c>
    </row>
    <row r="338" s="1" customFormat="1" ht="25.5" customHeight="1">
      <c r="B338" s="44"/>
      <c r="C338" s="217" t="s">
        <v>898</v>
      </c>
      <c r="D338" s="217" t="s">
        <v>177</v>
      </c>
      <c r="E338" s="218" t="s">
        <v>899</v>
      </c>
      <c r="F338" s="219" t="s">
        <v>900</v>
      </c>
      <c r="G338" s="219"/>
      <c r="H338" s="219"/>
      <c r="I338" s="219"/>
      <c r="J338" s="220" t="s">
        <v>191</v>
      </c>
      <c r="K338" s="221">
        <v>27.199999999999999</v>
      </c>
      <c r="L338" s="222">
        <v>0</v>
      </c>
      <c r="M338" s="223"/>
      <c r="N338" s="224">
        <f>ROUND(L338*K338,2)</f>
        <v>0</v>
      </c>
      <c r="O338" s="224"/>
      <c r="P338" s="224"/>
      <c r="Q338" s="224"/>
      <c r="R338" s="46"/>
      <c r="T338" s="225" t="s">
        <v>22</v>
      </c>
      <c r="U338" s="54" t="s">
        <v>45</v>
      </c>
      <c r="V338" s="45"/>
      <c r="W338" s="226">
        <f>V338*K338</f>
        <v>0</v>
      </c>
      <c r="X338" s="226">
        <v>0.0074999999999999997</v>
      </c>
      <c r="Y338" s="226">
        <f>X338*K338</f>
        <v>0.20399999999999999</v>
      </c>
      <c r="Z338" s="226">
        <v>0</v>
      </c>
      <c r="AA338" s="227">
        <f>Z338*K338</f>
        <v>0</v>
      </c>
      <c r="AR338" s="20" t="s">
        <v>240</v>
      </c>
      <c r="AT338" s="20" t="s">
        <v>177</v>
      </c>
      <c r="AU338" s="20" t="s">
        <v>119</v>
      </c>
      <c r="AY338" s="20" t="s">
        <v>176</v>
      </c>
      <c r="BE338" s="140">
        <f>IF(U338="základní",N338,0)</f>
        <v>0</v>
      </c>
      <c r="BF338" s="140">
        <f>IF(U338="snížená",N338,0)</f>
        <v>0</v>
      </c>
      <c r="BG338" s="140">
        <f>IF(U338="zákl. přenesená",N338,0)</f>
        <v>0</v>
      </c>
      <c r="BH338" s="140">
        <f>IF(U338="sníž. přenesená",N338,0)</f>
        <v>0</v>
      </c>
      <c r="BI338" s="140">
        <f>IF(U338="nulová",N338,0)</f>
        <v>0</v>
      </c>
      <c r="BJ338" s="20" t="s">
        <v>88</v>
      </c>
      <c r="BK338" s="140">
        <f>ROUND(L338*K338,2)</f>
        <v>0</v>
      </c>
      <c r="BL338" s="20" t="s">
        <v>240</v>
      </c>
      <c r="BM338" s="20" t="s">
        <v>901</v>
      </c>
    </row>
    <row r="339" s="1" customFormat="1" ht="25.5" customHeight="1">
      <c r="B339" s="44"/>
      <c r="C339" s="217" t="s">
        <v>902</v>
      </c>
      <c r="D339" s="217" t="s">
        <v>177</v>
      </c>
      <c r="E339" s="218" t="s">
        <v>903</v>
      </c>
      <c r="F339" s="219" t="s">
        <v>904</v>
      </c>
      <c r="G339" s="219"/>
      <c r="H339" s="219"/>
      <c r="I339" s="219"/>
      <c r="J339" s="220" t="s">
        <v>191</v>
      </c>
      <c r="K339" s="221">
        <v>27.199999999999999</v>
      </c>
      <c r="L339" s="222">
        <v>0</v>
      </c>
      <c r="M339" s="223"/>
      <c r="N339" s="224">
        <f>ROUND(L339*K339,2)</f>
        <v>0</v>
      </c>
      <c r="O339" s="224"/>
      <c r="P339" s="224"/>
      <c r="Q339" s="224"/>
      <c r="R339" s="46"/>
      <c r="T339" s="225" t="s">
        <v>22</v>
      </c>
      <c r="U339" s="54" t="s">
        <v>45</v>
      </c>
      <c r="V339" s="45"/>
      <c r="W339" s="226">
        <f>V339*K339</f>
        <v>0</v>
      </c>
      <c r="X339" s="226">
        <v>0</v>
      </c>
      <c r="Y339" s="226">
        <f>X339*K339</f>
        <v>0</v>
      </c>
      <c r="Z339" s="226">
        <v>0</v>
      </c>
      <c r="AA339" s="227">
        <f>Z339*K339</f>
        <v>0</v>
      </c>
      <c r="AR339" s="20" t="s">
        <v>240</v>
      </c>
      <c r="AT339" s="20" t="s">
        <v>177</v>
      </c>
      <c r="AU339" s="20" t="s">
        <v>119</v>
      </c>
      <c r="AY339" s="20" t="s">
        <v>176</v>
      </c>
      <c r="BE339" s="140">
        <f>IF(U339="základní",N339,0)</f>
        <v>0</v>
      </c>
      <c r="BF339" s="140">
        <f>IF(U339="snížená",N339,0)</f>
        <v>0</v>
      </c>
      <c r="BG339" s="140">
        <f>IF(U339="zákl. přenesená",N339,0)</f>
        <v>0</v>
      </c>
      <c r="BH339" s="140">
        <f>IF(U339="sníž. přenesená",N339,0)</f>
        <v>0</v>
      </c>
      <c r="BI339" s="140">
        <f>IF(U339="nulová",N339,0)</f>
        <v>0</v>
      </c>
      <c r="BJ339" s="20" t="s">
        <v>88</v>
      </c>
      <c r="BK339" s="140">
        <f>ROUND(L339*K339,2)</f>
        <v>0</v>
      </c>
      <c r="BL339" s="20" t="s">
        <v>240</v>
      </c>
      <c r="BM339" s="20" t="s">
        <v>905</v>
      </c>
    </row>
    <row r="340" s="1" customFormat="1" ht="25.5" customHeight="1">
      <c r="B340" s="44"/>
      <c r="C340" s="217" t="s">
        <v>906</v>
      </c>
      <c r="D340" s="217" t="s">
        <v>177</v>
      </c>
      <c r="E340" s="218" t="s">
        <v>907</v>
      </c>
      <c r="F340" s="219" t="s">
        <v>908</v>
      </c>
      <c r="G340" s="219"/>
      <c r="H340" s="219"/>
      <c r="I340" s="219"/>
      <c r="J340" s="220" t="s">
        <v>191</v>
      </c>
      <c r="K340" s="221">
        <v>27.199999999999999</v>
      </c>
      <c r="L340" s="222">
        <v>0</v>
      </c>
      <c r="M340" s="223"/>
      <c r="N340" s="224">
        <f>ROUND(L340*K340,2)</f>
        <v>0</v>
      </c>
      <c r="O340" s="224"/>
      <c r="P340" s="224"/>
      <c r="Q340" s="224"/>
      <c r="R340" s="46"/>
      <c r="T340" s="225" t="s">
        <v>22</v>
      </c>
      <c r="U340" s="54" t="s">
        <v>45</v>
      </c>
      <c r="V340" s="45"/>
      <c r="W340" s="226">
        <f>V340*K340</f>
        <v>0</v>
      </c>
      <c r="X340" s="226">
        <v>0.00069999999999999999</v>
      </c>
      <c r="Y340" s="226">
        <f>X340*K340</f>
        <v>0.019039999999999998</v>
      </c>
      <c r="Z340" s="226">
        <v>0</v>
      </c>
      <c r="AA340" s="227">
        <f>Z340*K340</f>
        <v>0</v>
      </c>
      <c r="AR340" s="20" t="s">
        <v>240</v>
      </c>
      <c r="AT340" s="20" t="s">
        <v>177</v>
      </c>
      <c r="AU340" s="20" t="s">
        <v>119</v>
      </c>
      <c r="AY340" s="20" t="s">
        <v>176</v>
      </c>
      <c r="BE340" s="140">
        <f>IF(U340="základní",N340,0)</f>
        <v>0</v>
      </c>
      <c r="BF340" s="140">
        <f>IF(U340="snížená",N340,0)</f>
        <v>0</v>
      </c>
      <c r="BG340" s="140">
        <f>IF(U340="zákl. přenesená",N340,0)</f>
        <v>0</v>
      </c>
      <c r="BH340" s="140">
        <f>IF(U340="sníž. přenesená",N340,0)</f>
        <v>0</v>
      </c>
      <c r="BI340" s="140">
        <f>IF(U340="nulová",N340,0)</f>
        <v>0</v>
      </c>
      <c r="BJ340" s="20" t="s">
        <v>88</v>
      </c>
      <c r="BK340" s="140">
        <f>ROUND(L340*K340,2)</f>
        <v>0</v>
      </c>
      <c r="BL340" s="20" t="s">
        <v>240</v>
      </c>
      <c r="BM340" s="20" t="s">
        <v>909</v>
      </c>
    </row>
    <row r="341" s="1" customFormat="1" ht="25.5" customHeight="1">
      <c r="B341" s="44"/>
      <c r="C341" s="228" t="s">
        <v>910</v>
      </c>
      <c r="D341" s="228" t="s">
        <v>183</v>
      </c>
      <c r="E341" s="229" t="s">
        <v>911</v>
      </c>
      <c r="F341" s="230" t="s">
        <v>912</v>
      </c>
      <c r="G341" s="230"/>
      <c r="H341" s="230"/>
      <c r="I341" s="230"/>
      <c r="J341" s="231" t="s">
        <v>191</v>
      </c>
      <c r="K341" s="232">
        <v>29.920000000000002</v>
      </c>
      <c r="L341" s="233">
        <v>0</v>
      </c>
      <c r="M341" s="234"/>
      <c r="N341" s="235">
        <f>ROUND(L341*K341,2)</f>
        <v>0</v>
      </c>
      <c r="O341" s="224"/>
      <c r="P341" s="224"/>
      <c r="Q341" s="224"/>
      <c r="R341" s="46"/>
      <c r="T341" s="225" t="s">
        <v>22</v>
      </c>
      <c r="U341" s="54" t="s">
        <v>45</v>
      </c>
      <c r="V341" s="45"/>
      <c r="W341" s="226">
        <f>V341*K341</f>
        <v>0</v>
      </c>
      <c r="X341" s="226">
        <v>0.0033999999999999998</v>
      </c>
      <c r="Y341" s="226">
        <f>X341*K341</f>
        <v>0.101728</v>
      </c>
      <c r="Z341" s="226">
        <v>0</v>
      </c>
      <c r="AA341" s="227">
        <f>Z341*K341</f>
        <v>0</v>
      </c>
      <c r="AR341" s="20" t="s">
        <v>303</v>
      </c>
      <c r="AT341" s="20" t="s">
        <v>183</v>
      </c>
      <c r="AU341" s="20" t="s">
        <v>119</v>
      </c>
      <c r="AY341" s="20" t="s">
        <v>176</v>
      </c>
      <c r="BE341" s="140">
        <f>IF(U341="základní",N341,0)</f>
        <v>0</v>
      </c>
      <c r="BF341" s="140">
        <f>IF(U341="snížená",N341,0)</f>
        <v>0</v>
      </c>
      <c r="BG341" s="140">
        <f>IF(U341="zákl. přenesená",N341,0)</f>
        <v>0</v>
      </c>
      <c r="BH341" s="140">
        <f>IF(U341="sníž. přenesená",N341,0)</f>
        <v>0</v>
      </c>
      <c r="BI341" s="140">
        <f>IF(U341="nulová",N341,0)</f>
        <v>0</v>
      </c>
      <c r="BJ341" s="20" t="s">
        <v>88</v>
      </c>
      <c r="BK341" s="140">
        <f>ROUND(L341*K341,2)</f>
        <v>0</v>
      </c>
      <c r="BL341" s="20" t="s">
        <v>240</v>
      </c>
      <c r="BM341" s="20" t="s">
        <v>913</v>
      </c>
    </row>
    <row r="342" s="1" customFormat="1" ht="25.5" customHeight="1">
      <c r="B342" s="44"/>
      <c r="C342" s="217" t="s">
        <v>914</v>
      </c>
      <c r="D342" s="217" t="s">
        <v>177</v>
      </c>
      <c r="E342" s="218" t="s">
        <v>915</v>
      </c>
      <c r="F342" s="219" t="s">
        <v>916</v>
      </c>
      <c r="G342" s="219"/>
      <c r="H342" s="219"/>
      <c r="I342" s="219"/>
      <c r="J342" s="220" t="s">
        <v>231</v>
      </c>
      <c r="K342" s="221">
        <v>13.6</v>
      </c>
      <c r="L342" s="222">
        <v>0</v>
      </c>
      <c r="M342" s="223"/>
      <c r="N342" s="224">
        <f>ROUND(L342*K342,2)</f>
        <v>0</v>
      </c>
      <c r="O342" s="224"/>
      <c r="P342" s="224"/>
      <c r="Q342" s="224"/>
      <c r="R342" s="46"/>
      <c r="T342" s="225" t="s">
        <v>22</v>
      </c>
      <c r="U342" s="54" t="s">
        <v>45</v>
      </c>
      <c r="V342" s="45"/>
      <c r="W342" s="226">
        <f>V342*K342</f>
        <v>0</v>
      </c>
      <c r="X342" s="226">
        <v>3.0000000000000001E-05</v>
      </c>
      <c r="Y342" s="226">
        <f>X342*K342</f>
        <v>0.000408</v>
      </c>
      <c r="Z342" s="226">
        <v>0</v>
      </c>
      <c r="AA342" s="227">
        <f>Z342*K342</f>
        <v>0</v>
      </c>
      <c r="AR342" s="20" t="s">
        <v>240</v>
      </c>
      <c r="AT342" s="20" t="s">
        <v>177</v>
      </c>
      <c r="AU342" s="20" t="s">
        <v>119</v>
      </c>
      <c r="AY342" s="20" t="s">
        <v>176</v>
      </c>
      <c r="BE342" s="140">
        <f>IF(U342="základní",N342,0)</f>
        <v>0</v>
      </c>
      <c r="BF342" s="140">
        <f>IF(U342="snížená",N342,0)</f>
        <v>0</v>
      </c>
      <c r="BG342" s="140">
        <f>IF(U342="zákl. přenesená",N342,0)</f>
        <v>0</v>
      </c>
      <c r="BH342" s="140">
        <f>IF(U342="sníž. přenesená",N342,0)</f>
        <v>0</v>
      </c>
      <c r="BI342" s="140">
        <f>IF(U342="nulová",N342,0)</f>
        <v>0</v>
      </c>
      <c r="BJ342" s="20" t="s">
        <v>88</v>
      </c>
      <c r="BK342" s="140">
        <f>ROUND(L342*K342,2)</f>
        <v>0</v>
      </c>
      <c r="BL342" s="20" t="s">
        <v>240</v>
      </c>
      <c r="BM342" s="20" t="s">
        <v>917</v>
      </c>
    </row>
    <row r="343" s="1" customFormat="1" ht="25.5" customHeight="1">
      <c r="B343" s="44"/>
      <c r="C343" s="228" t="s">
        <v>918</v>
      </c>
      <c r="D343" s="228" t="s">
        <v>183</v>
      </c>
      <c r="E343" s="229" t="s">
        <v>919</v>
      </c>
      <c r="F343" s="230" t="s">
        <v>920</v>
      </c>
      <c r="G343" s="230"/>
      <c r="H343" s="230"/>
      <c r="I343" s="230"/>
      <c r="J343" s="231" t="s">
        <v>231</v>
      </c>
      <c r="K343" s="232">
        <v>14.960000000000001</v>
      </c>
      <c r="L343" s="233">
        <v>0</v>
      </c>
      <c r="M343" s="234"/>
      <c r="N343" s="235">
        <f>ROUND(L343*K343,2)</f>
        <v>0</v>
      </c>
      <c r="O343" s="224"/>
      <c r="P343" s="224"/>
      <c r="Q343" s="224"/>
      <c r="R343" s="46"/>
      <c r="T343" s="225" t="s">
        <v>22</v>
      </c>
      <c r="U343" s="54" t="s">
        <v>45</v>
      </c>
      <c r="V343" s="45"/>
      <c r="W343" s="226">
        <f>V343*K343</f>
        <v>0</v>
      </c>
      <c r="X343" s="226">
        <v>0.00038000000000000002</v>
      </c>
      <c r="Y343" s="226">
        <f>X343*K343</f>
        <v>0.0056848000000000003</v>
      </c>
      <c r="Z343" s="226">
        <v>0</v>
      </c>
      <c r="AA343" s="227">
        <f>Z343*K343</f>
        <v>0</v>
      </c>
      <c r="AR343" s="20" t="s">
        <v>303</v>
      </c>
      <c r="AT343" s="20" t="s">
        <v>183</v>
      </c>
      <c r="AU343" s="20" t="s">
        <v>119</v>
      </c>
      <c r="AY343" s="20" t="s">
        <v>176</v>
      </c>
      <c r="BE343" s="140">
        <f>IF(U343="základní",N343,0)</f>
        <v>0</v>
      </c>
      <c r="BF343" s="140">
        <f>IF(U343="snížená",N343,0)</f>
        <v>0</v>
      </c>
      <c r="BG343" s="140">
        <f>IF(U343="zákl. přenesená",N343,0)</f>
        <v>0</v>
      </c>
      <c r="BH343" s="140">
        <f>IF(U343="sníž. přenesená",N343,0)</f>
        <v>0</v>
      </c>
      <c r="BI343" s="140">
        <f>IF(U343="nulová",N343,0)</f>
        <v>0</v>
      </c>
      <c r="BJ343" s="20" t="s">
        <v>88</v>
      </c>
      <c r="BK343" s="140">
        <f>ROUND(L343*K343,2)</f>
        <v>0</v>
      </c>
      <c r="BL343" s="20" t="s">
        <v>240</v>
      </c>
      <c r="BM343" s="20" t="s">
        <v>921</v>
      </c>
    </row>
    <row r="344" s="1" customFormat="1" ht="25.5" customHeight="1">
      <c r="B344" s="44"/>
      <c r="C344" s="217" t="s">
        <v>922</v>
      </c>
      <c r="D344" s="217" t="s">
        <v>177</v>
      </c>
      <c r="E344" s="218" t="s">
        <v>923</v>
      </c>
      <c r="F344" s="219" t="s">
        <v>924</v>
      </c>
      <c r="G344" s="219"/>
      <c r="H344" s="219"/>
      <c r="I344" s="219"/>
      <c r="J344" s="220" t="s">
        <v>180</v>
      </c>
      <c r="K344" s="221">
        <v>0.33100000000000002</v>
      </c>
      <c r="L344" s="222">
        <v>0</v>
      </c>
      <c r="M344" s="223"/>
      <c r="N344" s="224">
        <f>ROUND(L344*K344,2)</f>
        <v>0</v>
      </c>
      <c r="O344" s="224"/>
      <c r="P344" s="224"/>
      <c r="Q344" s="224"/>
      <c r="R344" s="46"/>
      <c r="T344" s="225" t="s">
        <v>22</v>
      </c>
      <c r="U344" s="54" t="s">
        <v>45</v>
      </c>
      <c r="V344" s="45"/>
      <c r="W344" s="226">
        <f>V344*K344</f>
        <v>0</v>
      </c>
      <c r="X344" s="226">
        <v>0</v>
      </c>
      <c r="Y344" s="226">
        <f>X344*K344</f>
        <v>0</v>
      </c>
      <c r="Z344" s="226">
        <v>0</v>
      </c>
      <c r="AA344" s="227">
        <f>Z344*K344</f>
        <v>0</v>
      </c>
      <c r="AR344" s="20" t="s">
        <v>240</v>
      </c>
      <c r="AT344" s="20" t="s">
        <v>177</v>
      </c>
      <c r="AU344" s="20" t="s">
        <v>119</v>
      </c>
      <c r="AY344" s="20" t="s">
        <v>176</v>
      </c>
      <c r="BE344" s="140">
        <f>IF(U344="základní",N344,0)</f>
        <v>0</v>
      </c>
      <c r="BF344" s="140">
        <f>IF(U344="snížená",N344,0)</f>
        <v>0</v>
      </c>
      <c r="BG344" s="140">
        <f>IF(U344="zákl. přenesená",N344,0)</f>
        <v>0</v>
      </c>
      <c r="BH344" s="140">
        <f>IF(U344="sníž. přenesená",N344,0)</f>
        <v>0</v>
      </c>
      <c r="BI344" s="140">
        <f>IF(U344="nulová",N344,0)</f>
        <v>0</v>
      </c>
      <c r="BJ344" s="20" t="s">
        <v>88</v>
      </c>
      <c r="BK344" s="140">
        <f>ROUND(L344*K344,2)</f>
        <v>0</v>
      </c>
      <c r="BL344" s="20" t="s">
        <v>240</v>
      </c>
      <c r="BM344" s="20" t="s">
        <v>925</v>
      </c>
    </row>
    <row r="345" s="1" customFormat="1" ht="25.5" customHeight="1">
      <c r="B345" s="44"/>
      <c r="C345" s="217" t="s">
        <v>926</v>
      </c>
      <c r="D345" s="217" t="s">
        <v>177</v>
      </c>
      <c r="E345" s="218" t="s">
        <v>927</v>
      </c>
      <c r="F345" s="219" t="s">
        <v>928</v>
      </c>
      <c r="G345" s="219"/>
      <c r="H345" s="219"/>
      <c r="I345" s="219"/>
      <c r="J345" s="220" t="s">
        <v>180</v>
      </c>
      <c r="K345" s="221">
        <v>0.33100000000000002</v>
      </c>
      <c r="L345" s="222">
        <v>0</v>
      </c>
      <c r="M345" s="223"/>
      <c r="N345" s="224">
        <f>ROUND(L345*K345,2)</f>
        <v>0</v>
      </c>
      <c r="O345" s="224"/>
      <c r="P345" s="224"/>
      <c r="Q345" s="224"/>
      <c r="R345" s="46"/>
      <c r="T345" s="225" t="s">
        <v>22</v>
      </c>
      <c r="U345" s="54" t="s">
        <v>45</v>
      </c>
      <c r="V345" s="45"/>
      <c r="W345" s="226">
        <f>V345*K345</f>
        <v>0</v>
      </c>
      <c r="X345" s="226">
        <v>0</v>
      </c>
      <c r="Y345" s="226">
        <f>X345*K345</f>
        <v>0</v>
      </c>
      <c r="Z345" s="226">
        <v>0</v>
      </c>
      <c r="AA345" s="227">
        <f>Z345*K345</f>
        <v>0</v>
      </c>
      <c r="AR345" s="20" t="s">
        <v>240</v>
      </c>
      <c r="AT345" s="20" t="s">
        <v>177</v>
      </c>
      <c r="AU345" s="20" t="s">
        <v>119</v>
      </c>
      <c r="AY345" s="20" t="s">
        <v>176</v>
      </c>
      <c r="BE345" s="140">
        <f>IF(U345="základní",N345,0)</f>
        <v>0</v>
      </c>
      <c r="BF345" s="140">
        <f>IF(U345="snížená",N345,0)</f>
        <v>0</v>
      </c>
      <c r="BG345" s="140">
        <f>IF(U345="zákl. přenesená",N345,0)</f>
        <v>0</v>
      </c>
      <c r="BH345" s="140">
        <f>IF(U345="sníž. přenesená",N345,0)</f>
        <v>0</v>
      </c>
      <c r="BI345" s="140">
        <f>IF(U345="nulová",N345,0)</f>
        <v>0</v>
      </c>
      <c r="BJ345" s="20" t="s">
        <v>88</v>
      </c>
      <c r="BK345" s="140">
        <f>ROUND(L345*K345,2)</f>
        <v>0</v>
      </c>
      <c r="BL345" s="20" t="s">
        <v>240</v>
      </c>
      <c r="BM345" s="20" t="s">
        <v>929</v>
      </c>
    </row>
    <row r="346" s="9" customFormat="1" ht="29.88" customHeight="1">
      <c r="B346" s="204"/>
      <c r="C346" s="205"/>
      <c r="D346" s="214" t="s">
        <v>147</v>
      </c>
      <c r="E346" s="214"/>
      <c r="F346" s="214"/>
      <c r="G346" s="214"/>
      <c r="H346" s="214"/>
      <c r="I346" s="214"/>
      <c r="J346" s="214"/>
      <c r="K346" s="214"/>
      <c r="L346" s="214"/>
      <c r="M346" s="214"/>
      <c r="N346" s="236">
        <f>BK346</f>
        <v>0</v>
      </c>
      <c r="O346" s="237"/>
      <c r="P346" s="237"/>
      <c r="Q346" s="237"/>
      <c r="R346" s="207"/>
      <c r="T346" s="208"/>
      <c r="U346" s="205"/>
      <c r="V346" s="205"/>
      <c r="W346" s="209">
        <f>SUM(W347:W358)</f>
        <v>0</v>
      </c>
      <c r="X346" s="205"/>
      <c r="Y346" s="209">
        <f>SUM(Y347:Y358)</f>
        <v>3.9644300000000001</v>
      </c>
      <c r="Z346" s="205"/>
      <c r="AA346" s="210">
        <f>SUM(AA347:AA358)</f>
        <v>0</v>
      </c>
      <c r="AR346" s="211" t="s">
        <v>119</v>
      </c>
      <c r="AT346" s="212" t="s">
        <v>79</v>
      </c>
      <c r="AU346" s="212" t="s">
        <v>88</v>
      </c>
      <c r="AY346" s="211" t="s">
        <v>176</v>
      </c>
      <c r="BK346" s="213">
        <f>SUM(BK347:BK358)</f>
        <v>0</v>
      </c>
    </row>
    <row r="347" s="1" customFormat="1" ht="63.75" customHeight="1">
      <c r="B347" s="44"/>
      <c r="C347" s="217" t="s">
        <v>930</v>
      </c>
      <c r="D347" s="217" t="s">
        <v>177</v>
      </c>
      <c r="E347" s="218" t="s">
        <v>931</v>
      </c>
      <c r="F347" s="219" t="s">
        <v>932</v>
      </c>
      <c r="G347" s="219"/>
      <c r="H347" s="219"/>
      <c r="I347" s="219"/>
      <c r="J347" s="220" t="s">
        <v>191</v>
      </c>
      <c r="K347" s="221">
        <v>147</v>
      </c>
      <c r="L347" s="222">
        <v>0</v>
      </c>
      <c r="M347" s="223"/>
      <c r="N347" s="224">
        <f>ROUND(L347*K347,2)</f>
        <v>0</v>
      </c>
      <c r="O347" s="224"/>
      <c r="P347" s="224"/>
      <c r="Q347" s="224"/>
      <c r="R347" s="46"/>
      <c r="T347" s="225" t="s">
        <v>22</v>
      </c>
      <c r="U347" s="54" t="s">
        <v>45</v>
      </c>
      <c r="V347" s="45"/>
      <c r="W347" s="226">
        <f>V347*K347</f>
        <v>0</v>
      </c>
      <c r="X347" s="226">
        <v>0.0075500000000000003</v>
      </c>
      <c r="Y347" s="226">
        <f>X347*K347</f>
        <v>1.10985</v>
      </c>
      <c r="Z347" s="226">
        <v>0</v>
      </c>
      <c r="AA347" s="227">
        <f>Z347*K347</f>
        <v>0</v>
      </c>
      <c r="AR347" s="20" t="s">
        <v>240</v>
      </c>
      <c r="AT347" s="20" t="s">
        <v>177</v>
      </c>
      <c r="AU347" s="20" t="s">
        <v>119</v>
      </c>
      <c r="AY347" s="20" t="s">
        <v>176</v>
      </c>
      <c r="BE347" s="140">
        <f>IF(U347="základní",N347,0)</f>
        <v>0</v>
      </c>
      <c r="BF347" s="140">
        <f>IF(U347="snížená",N347,0)</f>
        <v>0</v>
      </c>
      <c r="BG347" s="140">
        <f>IF(U347="zákl. přenesená",N347,0)</f>
        <v>0</v>
      </c>
      <c r="BH347" s="140">
        <f>IF(U347="sníž. přenesená",N347,0)</f>
        <v>0</v>
      </c>
      <c r="BI347" s="140">
        <f>IF(U347="nulová",N347,0)</f>
        <v>0</v>
      </c>
      <c r="BJ347" s="20" t="s">
        <v>88</v>
      </c>
      <c r="BK347" s="140">
        <f>ROUND(L347*K347,2)</f>
        <v>0</v>
      </c>
      <c r="BL347" s="20" t="s">
        <v>240</v>
      </c>
      <c r="BM347" s="20" t="s">
        <v>933</v>
      </c>
    </row>
    <row r="348" s="1" customFormat="1" ht="25.5" customHeight="1">
      <c r="B348" s="44"/>
      <c r="C348" s="217" t="s">
        <v>934</v>
      </c>
      <c r="D348" s="217" t="s">
        <v>177</v>
      </c>
      <c r="E348" s="218" t="s">
        <v>935</v>
      </c>
      <c r="F348" s="219" t="s">
        <v>936</v>
      </c>
      <c r="G348" s="219"/>
      <c r="H348" s="219"/>
      <c r="I348" s="219"/>
      <c r="J348" s="220" t="s">
        <v>191</v>
      </c>
      <c r="K348" s="221">
        <v>147</v>
      </c>
      <c r="L348" s="222">
        <v>0</v>
      </c>
      <c r="M348" s="223"/>
      <c r="N348" s="224">
        <f>ROUND(L348*K348,2)</f>
        <v>0</v>
      </c>
      <c r="O348" s="224"/>
      <c r="P348" s="224"/>
      <c r="Q348" s="224"/>
      <c r="R348" s="46"/>
      <c r="T348" s="225" t="s">
        <v>22</v>
      </c>
      <c r="U348" s="54" t="s">
        <v>45</v>
      </c>
      <c r="V348" s="45"/>
      <c r="W348" s="226">
        <f>V348*K348</f>
        <v>0</v>
      </c>
      <c r="X348" s="226">
        <v>0.00029999999999999997</v>
      </c>
      <c r="Y348" s="226">
        <f>X348*K348</f>
        <v>0.044099999999999993</v>
      </c>
      <c r="Z348" s="226">
        <v>0</v>
      </c>
      <c r="AA348" s="227">
        <f>Z348*K348</f>
        <v>0</v>
      </c>
      <c r="AR348" s="20" t="s">
        <v>240</v>
      </c>
      <c r="AT348" s="20" t="s">
        <v>177</v>
      </c>
      <c r="AU348" s="20" t="s">
        <v>119</v>
      </c>
      <c r="AY348" s="20" t="s">
        <v>176</v>
      </c>
      <c r="BE348" s="140">
        <f>IF(U348="základní",N348,0)</f>
        <v>0</v>
      </c>
      <c r="BF348" s="140">
        <f>IF(U348="snížená",N348,0)</f>
        <v>0</v>
      </c>
      <c r="BG348" s="140">
        <f>IF(U348="zákl. přenesená",N348,0)</f>
        <v>0</v>
      </c>
      <c r="BH348" s="140">
        <f>IF(U348="sníž. přenesená",N348,0)</f>
        <v>0</v>
      </c>
      <c r="BI348" s="140">
        <f>IF(U348="nulová",N348,0)</f>
        <v>0</v>
      </c>
      <c r="BJ348" s="20" t="s">
        <v>88</v>
      </c>
      <c r="BK348" s="140">
        <f>ROUND(L348*K348,2)</f>
        <v>0</v>
      </c>
      <c r="BL348" s="20" t="s">
        <v>240</v>
      </c>
      <c r="BM348" s="20" t="s">
        <v>937</v>
      </c>
    </row>
    <row r="349" s="1" customFormat="1" ht="38.25" customHeight="1">
      <c r="B349" s="44"/>
      <c r="C349" s="217" t="s">
        <v>938</v>
      </c>
      <c r="D349" s="217" t="s">
        <v>177</v>
      </c>
      <c r="E349" s="218" t="s">
        <v>939</v>
      </c>
      <c r="F349" s="219" t="s">
        <v>940</v>
      </c>
      <c r="G349" s="219"/>
      <c r="H349" s="219"/>
      <c r="I349" s="219"/>
      <c r="J349" s="220" t="s">
        <v>191</v>
      </c>
      <c r="K349" s="221">
        <v>147</v>
      </c>
      <c r="L349" s="222">
        <v>0</v>
      </c>
      <c r="M349" s="223"/>
      <c r="N349" s="224">
        <f>ROUND(L349*K349,2)</f>
        <v>0</v>
      </c>
      <c r="O349" s="224"/>
      <c r="P349" s="224"/>
      <c r="Q349" s="224"/>
      <c r="R349" s="46"/>
      <c r="T349" s="225" t="s">
        <v>22</v>
      </c>
      <c r="U349" s="54" t="s">
        <v>45</v>
      </c>
      <c r="V349" s="45"/>
      <c r="W349" s="226">
        <f>V349*K349</f>
        <v>0</v>
      </c>
      <c r="X349" s="226">
        <v>0.0054000000000000003</v>
      </c>
      <c r="Y349" s="226">
        <f>X349*K349</f>
        <v>0.79380000000000006</v>
      </c>
      <c r="Z349" s="226">
        <v>0</v>
      </c>
      <c r="AA349" s="227">
        <f>Z349*K349</f>
        <v>0</v>
      </c>
      <c r="AR349" s="20" t="s">
        <v>240</v>
      </c>
      <c r="AT349" s="20" t="s">
        <v>177</v>
      </c>
      <c r="AU349" s="20" t="s">
        <v>119</v>
      </c>
      <c r="AY349" s="20" t="s">
        <v>176</v>
      </c>
      <c r="BE349" s="140">
        <f>IF(U349="základní",N349,0)</f>
        <v>0</v>
      </c>
      <c r="BF349" s="140">
        <f>IF(U349="snížená",N349,0)</f>
        <v>0</v>
      </c>
      <c r="BG349" s="140">
        <f>IF(U349="zákl. přenesená",N349,0)</f>
        <v>0</v>
      </c>
      <c r="BH349" s="140">
        <f>IF(U349="sníž. přenesená",N349,0)</f>
        <v>0</v>
      </c>
      <c r="BI349" s="140">
        <f>IF(U349="nulová",N349,0)</f>
        <v>0</v>
      </c>
      <c r="BJ349" s="20" t="s">
        <v>88</v>
      </c>
      <c r="BK349" s="140">
        <f>ROUND(L349*K349,2)</f>
        <v>0</v>
      </c>
      <c r="BL349" s="20" t="s">
        <v>240</v>
      </c>
      <c r="BM349" s="20" t="s">
        <v>941</v>
      </c>
    </row>
    <row r="350" s="1" customFormat="1" ht="38.25" customHeight="1">
      <c r="B350" s="44"/>
      <c r="C350" s="217" t="s">
        <v>942</v>
      </c>
      <c r="D350" s="217" t="s">
        <v>177</v>
      </c>
      <c r="E350" s="218" t="s">
        <v>943</v>
      </c>
      <c r="F350" s="219" t="s">
        <v>944</v>
      </c>
      <c r="G350" s="219"/>
      <c r="H350" s="219"/>
      <c r="I350" s="219"/>
      <c r="J350" s="220" t="s">
        <v>191</v>
      </c>
      <c r="K350" s="221">
        <v>147</v>
      </c>
      <c r="L350" s="222">
        <v>0</v>
      </c>
      <c r="M350" s="223"/>
      <c r="N350" s="224">
        <f>ROUND(L350*K350,2)</f>
        <v>0</v>
      </c>
      <c r="O350" s="224"/>
      <c r="P350" s="224"/>
      <c r="Q350" s="224"/>
      <c r="R350" s="46"/>
      <c r="T350" s="225" t="s">
        <v>22</v>
      </c>
      <c r="U350" s="54" t="s">
        <v>45</v>
      </c>
      <c r="V350" s="45"/>
      <c r="W350" s="226">
        <f>V350*K350</f>
        <v>0</v>
      </c>
      <c r="X350" s="226">
        <v>0.001</v>
      </c>
      <c r="Y350" s="226">
        <f>X350*K350</f>
        <v>0.14699999999999999</v>
      </c>
      <c r="Z350" s="226">
        <v>0</v>
      </c>
      <c r="AA350" s="227">
        <f>Z350*K350</f>
        <v>0</v>
      </c>
      <c r="AR350" s="20" t="s">
        <v>240</v>
      </c>
      <c r="AT350" s="20" t="s">
        <v>177</v>
      </c>
      <c r="AU350" s="20" t="s">
        <v>119</v>
      </c>
      <c r="AY350" s="20" t="s">
        <v>176</v>
      </c>
      <c r="BE350" s="140">
        <f>IF(U350="základní",N350,0)</f>
        <v>0</v>
      </c>
      <c r="BF350" s="140">
        <f>IF(U350="snížená",N350,0)</f>
        <v>0</v>
      </c>
      <c r="BG350" s="140">
        <f>IF(U350="zákl. přenesená",N350,0)</f>
        <v>0</v>
      </c>
      <c r="BH350" s="140">
        <f>IF(U350="sníž. přenesená",N350,0)</f>
        <v>0</v>
      </c>
      <c r="BI350" s="140">
        <f>IF(U350="nulová",N350,0)</f>
        <v>0</v>
      </c>
      <c r="BJ350" s="20" t="s">
        <v>88</v>
      </c>
      <c r="BK350" s="140">
        <f>ROUND(L350*K350,2)</f>
        <v>0</v>
      </c>
      <c r="BL350" s="20" t="s">
        <v>240</v>
      </c>
      <c r="BM350" s="20" t="s">
        <v>945</v>
      </c>
    </row>
    <row r="351" s="1" customFormat="1" ht="63.75" customHeight="1">
      <c r="B351" s="44"/>
      <c r="C351" s="217" t="s">
        <v>946</v>
      </c>
      <c r="D351" s="217" t="s">
        <v>177</v>
      </c>
      <c r="E351" s="218" t="s">
        <v>947</v>
      </c>
      <c r="F351" s="219" t="s">
        <v>948</v>
      </c>
      <c r="G351" s="219"/>
      <c r="H351" s="219"/>
      <c r="I351" s="219"/>
      <c r="J351" s="220" t="s">
        <v>231</v>
      </c>
      <c r="K351" s="221">
        <v>99</v>
      </c>
      <c r="L351" s="222">
        <v>0</v>
      </c>
      <c r="M351" s="223"/>
      <c r="N351" s="224">
        <f>ROUND(L351*K351,2)</f>
        <v>0</v>
      </c>
      <c r="O351" s="224"/>
      <c r="P351" s="224"/>
      <c r="Q351" s="224"/>
      <c r="R351" s="46"/>
      <c r="T351" s="225" t="s">
        <v>22</v>
      </c>
      <c r="U351" s="54" t="s">
        <v>45</v>
      </c>
      <c r="V351" s="45"/>
      <c r="W351" s="226">
        <f>V351*K351</f>
        <v>0</v>
      </c>
      <c r="X351" s="226">
        <v>0.00346</v>
      </c>
      <c r="Y351" s="226">
        <f>X351*K351</f>
        <v>0.34254000000000001</v>
      </c>
      <c r="Z351" s="226">
        <v>0</v>
      </c>
      <c r="AA351" s="227">
        <f>Z351*K351</f>
        <v>0</v>
      </c>
      <c r="AR351" s="20" t="s">
        <v>240</v>
      </c>
      <c r="AT351" s="20" t="s">
        <v>177</v>
      </c>
      <c r="AU351" s="20" t="s">
        <v>119</v>
      </c>
      <c r="AY351" s="20" t="s">
        <v>176</v>
      </c>
      <c r="BE351" s="140">
        <f>IF(U351="základní",N351,0)</f>
        <v>0</v>
      </c>
      <c r="BF351" s="140">
        <f>IF(U351="snížená",N351,0)</f>
        <v>0</v>
      </c>
      <c r="BG351" s="140">
        <f>IF(U351="zákl. přenesená",N351,0)</f>
        <v>0</v>
      </c>
      <c r="BH351" s="140">
        <f>IF(U351="sníž. přenesená",N351,0)</f>
        <v>0</v>
      </c>
      <c r="BI351" s="140">
        <f>IF(U351="nulová",N351,0)</f>
        <v>0</v>
      </c>
      <c r="BJ351" s="20" t="s">
        <v>88</v>
      </c>
      <c r="BK351" s="140">
        <f>ROUND(L351*K351,2)</f>
        <v>0</v>
      </c>
      <c r="BL351" s="20" t="s">
        <v>240</v>
      </c>
      <c r="BM351" s="20" t="s">
        <v>949</v>
      </c>
    </row>
    <row r="352" s="1" customFormat="1" ht="63.75" customHeight="1">
      <c r="B352" s="44"/>
      <c r="C352" s="217" t="s">
        <v>950</v>
      </c>
      <c r="D352" s="217" t="s">
        <v>177</v>
      </c>
      <c r="E352" s="218" t="s">
        <v>931</v>
      </c>
      <c r="F352" s="219" t="s">
        <v>932</v>
      </c>
      <c r="G352" s="219"/>
      <c r="H352" s="219"/>
      <c r="I352" s="219"/>
      <c r="J352" s="220" t="s">
        <v>191</v>
      </c>
      <c r="K352" s="221">
        <v>98</v>
      </c>
      <c r="L352" s="222">
        <v>0</v>
      </c>
      <c r="M352" s="223"/>
      <c r="N352" s="224">
        <f>ROUND(L352*K352,2)</f>
        <v>0</v>
      </c>
      <c r="O352" s="224"/>
      <c r="P352" s="224"/>
      <c r="Q352" s="224"/>
      <c r="R352" s="46"/>
      <c r="T352" s="225" t="s">
        <v>22</v>
      </c>
      <c r="U352" s="54" t="s">
        <v>45</v>
      </c>
      <c r="V352" s="45"/>
      <c r="W352" s="226">
        <f>V352*K352</f>
        <v>0</v>
      </c>
      <c r="X352" s="226">
        <v>0.0075500000000000003</v>
      </c>
      <c r="Y352" s="226">
        <f>X352*K352</f>
        <v>0.7399</v>
      </c>
      <c r="Z352" s="226">
        <v>0</v>
      </c>
      <c r="AA352" s="227">
        <f>Z352*K352</f>
        <v>0</v>
      </c>
      <c r="AR352" s="20" t="s">
        <v>240</v>
      </c>
      <c r="AT352" s="20" t="s">
        <v>177</v>
      </c>
      <c r="AU352" s="20" t="s">
        <v>119</v>
      </c>
      <c r="AY352" s="20" t="s">
        <v>176</v>
      </c>
      <c r="BE352" s="140">
        <f>IF(U352="základní",N352,0)</f>
        <v>0</v>
      </c>
      <c r="BF352" s="140">
        <f>IF(U352="snížená",N352,0)</f>
        <v>0</v>
      </c>
      <c r="BG352" s="140">
        <f>IF(U352="zákl. přenesená",N352,0)</f>
        <v>0</v>
      </c>
      <c r="BH352" s="140">
        <f>IF(U352="sníž. přenesená",N352,0)</f>
        <v>0</v>
      </c>
      <c r="BI352" s="140">
        <f>IF(U352="nulová",N352,0)</f>
        <v>0</v>
      </c>
      <c r="BJ352" s="20" t="s">
        <v>88</v>
      </c>
      <c r="BK352" s="140">
        <f>ROUND(L352*K352,2)</f>
        <v>0</v>
      </c>
      <c r="BL352" s="20" t="s">
        <v>240</v>
      </c>
      <c r="BM352" s="20" t="s">
        <v>951</v>
      </c>
    </row>
    <row r="353" s="1" customFormat="1" ht="25.5" customHeight="1">
      <c r="B353" s="44"/>
      <c r="C353" s="217" t="s">
        <v>952</v>
      </c>
      <c r="D353" s="217" t="s">
        <v>177</v>
      </c>
      <c r="E353" s="218" t="s">
        <v>935</v>
      </c>
      <c r="F353" s="219" t="s">
        <v>936</v>
      </c>
      <c r="G353" s="219"/>
      <c r="H353" s="219"/>
      <c r="I353" s="219"/>
      <c r="J353" s="220" t="s">
        <v>191</v>
      </c>
      <c r="K353" s="221">
        <v>98</v>
      </c>
      <c r="L353" s="222">
        <v>0</v>
      </c>
      <c r="M353" s="223"/>
      <c r="N353" s="224">
        <f>ROUND(L353*K353,2)</f>
        <v>0</v>
      </c>
      <c r="O353" s="224"/>
      <c r="P353" s="224"/>
      <c r="Q353" s="224"/>
      <c r="R353" s="46"/>
      <c r="T353" s="225" t="s">
        <v>22</v>
      </c>
      <c r="U353" s="54" t="s">
        <v>45</v>
      </c>
      <c r="V353" s="45"/>
      <c r="W353" s="226">
        <f>V353*K353</f>
        <v>0</v>
      </c>
      <c r="X353" s="226">
        <v>0.00029999999999999997</v>
      </c>
      <c r="Y353" s="226">
        <f>X353*K353</f>
        <v>0.029399999999999999</v>
      </c>
      <c r="Z353" s="226">
        <v>0</v>
      </c>
      <c r="AA353" s="227">
        <f>Z353*K353</f>
        <v>0</v>
      </c>
      <c r="AR353" s="20" t="s">
        <v>240</v>
      </c>
      <c r="AT353" s="20" t="s">
        <v>177</v>
      </c>
      <c r="AU353" s="20" t="s">
        <v>119</v>
      </c>
      <c r="AY353" s="20" t="s">
        <v>176</v>
      </c>
      <c r="BE353" s="140">
        <f>IF(U353="základní",N353,0)</f>
        <v>0</v>
      </c>
      <c r="BF353" s="140">
        <f>IF(U353="snížená",N353,0)</f>
        <v>0</v>
      </c>
      <c r="BG353" s="140">
        <f>IF(U353="zákl. přenesená",N353,0)</f>
        <v>0</v>
      </c>
      <c r="BH353" s="140">
        <f>IF(U353="sníž. přenesená",N353,0)</f>
        <v>0</v>
      </c>
      <c r="BI353" s="140">
        <f>IF(U353="nulová",N353,0)</f>
        <v>0</v>
      </c>
      <c r="BJ353" s="20" t="s">
        <v>88</v>
      </c>
      <c r="BK353" s="140">
        <f>ROUND(L353*K353,2)</f>
        <v>0</v>
      </c>
      <c r="BL353" s="20" t="s">
        <v>240</v>
      </c>
      <c r="BM353" s="20" t="s">
        <v>953</v>
      </c>
    </row>
    <row r="354" s="1" customFormat="1" ht="25.5" customHeight="1">
      <c r="B354" s="44"/>
      <c r="C354" s="217" t="s">
        <v>954</v>
      </c>
      <c r="D354" s="217" t="s">
        <v>177</v>
      </c>
      <c r="E354" s="218" t="s">
        <v>955</v>
      </c>
      <c r="F354" s="219" t="s">
        <v>956</v>
      </c>
      <c r="G354" s="219"/>
      <c r="H354" s="219"/>
      <c r="I354" s="219"/>
      <c r="J354" s="220" t="s">
        <v>191</v>
      </c>
      <c r="K354" s="221">
        <v>98</v>
      </c>
      <c r="L354" s="222">
        <v>0</v>
      </c>
      <c r="M354" s="223"/>
      <c r="N354" s="224">
        <f>ROUND(L354*K354,2)</f>
        <v>0</v>
      </c>
      <c r="O354" s="224"/>
      <c r="P354" s="224"/>
      <c r="Q354" s="224"/>
      <c r="R354" s="46"/>
      <c r="T354" s="225" t="s">
        <v>22</v>
      </c>
      <c r="U354" s="54" t="s">
        <v>45</v>
      </c>
      <c r="V354" s="45"/>
      <c r="W354" s="226">
        <f>V354*K354</f>
        <v>0</v>
      </c>
      <c r="X354" s="226">
        <v>0.0054000000000000003</v>
      </c>
      <c r="Y354" s="226">
        <f>X354*K354</f>
        <v>0.5292</v>
      </c>
      <c r="Z354" s="226">
        <v>0</v>
      </c>
      <c r="AA354" s="227">
        <f>Z354*K354</f>
        <v>0</v>
      </c>
      <c r="AR354" s="20" t="s">
        <v>240</v>
      </c>
      <c r="AT354" s="20" t="s">
        <v>177</v>
      </c>
      <c r="AU354" s="20" t="s">
        <v>119</v>
      </c>
      <c r="AY354" s="20" t="s">
        <v>176</v>
      </c>
      <c r="BE354" s="140">
        <f>IF(U354="základní",N354,0)</f>
        <v>0</v>
      </c>
      <c r="BF354" s="140">
        <f>IF(U354="snížená",N354,0)</f>
        <v>0</v>
      </c>
      <c r="BG354" s="140">
        <f>IF(U354="zákl. přenesená",N354,0)</f>
        <v>0</v>
      </c>
      <c r="BH354" s="140">
        <f>IF(U354="sníž. přenesená",N354,0)</f>
        <v>0</v>
      </c>
      <c r="BI354" s="140">
        <f>IF(U354="nulová",N354,0)</f>
        <v>0</v>
      </c>
      <c r="BJ354" s="20" t="s">
        <v>88</v>
      </c>
      <c r="BK354" s="140">
        <f>ROUND(L354*K354,2)</f>
        <v>0</v>
      </c>
      <c r="BL354" s="20" t="s">
        <v>240</v>
      </c>
      <c r="BM354" s="20" t="s">
        <v>957</v>
      </c>
    </row>
    <row r="355" s="1" customFormat="1" ht="25.5" customHeight="1">
      <c r="B355" s="44"/>
      <c r="C355" s="217" t="s">
        <v>958</v>
      </c>
      <c r="D355" s="217" t="s">
        <v>177</v>
      </c>
      <c r="E355" s="218" t="s">
        <v>959</v>
      </c>
      <c r="F355" s="219" t="s">
        <v>960</v>
      </c>
      <c r="G355" s="219"/>
      <c r="H355" s="219"/>
      <c r="I355" s="219"/>
      <c r="J355" s="220" t="s">
        <v>191</v>
      </c>
      <c r="K355" s="221">
        <v>98</v>
      </c>
      <c r="L355" s="222">
        <v>0</v>
      </c>
      <c r="M355" s="223"/>
      <c r="N355" s="224">
        <f>ROUND(L355*K355,2)</f>
        <v>0</v>
      </c>
      <c r="O355" s="224"/>
      <c r="P355" s="224"/>
      <c r="Q355" s="224"/>
      <c r="R355" s="46"/>
      <c r="T355" s="225" t="s">
        <v>22</v>
      </c>
      <c r="U355" s="54" t="s">
        <v>45</v>
      </c>
      <c r="V355" s="45"/>
      <c r="W355" s="226">
        <f>V355*K355</f>
        <v>0</v>
      </c>
      <c r="X355" s="226">
        <v>0.00025000000000000001</v>
      </c>
      <c r="Y355" s="226">
        <f>X355*K355</f>
        <v>0.024500000000000001</v>
      </c>
      <c r="Z355" s="226">
        <v>0</v>
      </c>
      <c r="AA355" s="227">
        <f>Z355*K355</f>
        <v>0</v>
      </c>
      <c r="AR355" s="20" t="s">
        <v>240</v>
      </c>
      <c r="AT355" s="20" t="s">
        <v>177</v>
      </c>
      <c r="AU355" s="20" t="s">
        <v>119</v>
      </c>
      <c r="AY355" s="20" t="s">
        <v>176</v>
      </c>
      <c r="BE355" s="140">
        <f>IF(U355="základní",N355,0)</f>
        <v>0</v>
      </c>
      <c r="BF355" s="140">
        <f>IF(U355="snížená",N355,0)</f>
        <v>0</v>
      </c>
      <c r="BG355" s="140">
        <f>IF(U355="zákl. přenesená",N355,0)</f>
        <v>0</v>
      </c>
      <c r="BH355" s="140">
        <f>IF(U355="sníž. přenesená",N355,0)</f>
        <v>0</v>
      </c>
      <c r="BI355" s="140">
        <f>IF(U355="nulová",N355,0)</f>
        <v>0</v>
      </c>
      <c r="BJ355" s="20" t="s">
        <v>88</v>
      </c>
      <c r="BK355" s="140">
        <f>ROUND(L355*K355,2)</f>
        <v>0</v>
      </c>
      <c r="BL355" s="20" t="s">
        <v>240</v>
      </c>
      <c r="BM355" s="20" t="s">
        <v>961</v>
      </c>
    </row>
    <row r="356" s="1" customFormat="1" ht="51" customHeight="1">
      <c r="B356" s="44"/>
      <c r="C356" s="217" t="s">
        <v>962</v>
      </c>
      <c r="D356" s="217" t="s">
        <v>177</v>
      </c>
      <c r="E356" s="218" t="s">
        <v>963</v>
      </c>
      <c r="F356" s="219" t="s">
        <v>964</v>
      </c>
      <c r="G356" s="219"/>
      <c r="H356" s="219"/>
      <c r="I356" s="219"/>
      <c r="J356" s="220" t="s">
        <v>231</v>
      </c>
      <c r="K356" s="221">
        <v>59</v>
      </c>
      <c r="L356" s="222">
        <v>0</v>
      </c>
      <c r="M356" s="223"/>
      <c r="N356" s="224">
        <f>ROUND(L356*K356,2)</f>
        <v>0</v>
      </c>
      <c r="O356" s="224"/>
      <c r="P356" s="224"/>
      <c r="Q356" s="224"/>
      <c r="R356" s="46"/>
      <c r="T356" s="225" t="s">
        <v>22</v>
      </c>
      <c r="U356" s="54" t="s">
        <v>45</v>
      </c>
      <c r="V356" s="45"/>
      <c r="W356" s="226">
        <f>V356*K356</f>
        <v>0</v>
      </c>
      <c r="X356" s="226">
        <v>0.00346</v>
      </c>
      <c r="Y356" s="226">
        <f>X356*K356</f>
        <v>0.20413999999999999</v>
      </c>
      <c r="Z356" s="226">
        <v>0</v>
      </c>
      <c r="AA356" s="227">
        <f>Z356*K356</f>
        <v>0</v>
      </c>
      <c r="AR356" s="20" t="s">
        <v>240</v>
      </c>
      <c r="AT356" s="20" t="s">
        <v>177</v>
      </c>
      <c r="AU356" s="20" t="s">
        <v>119</v>
      </c>
      <c r="AY356" s="20" t="s">
        <v>176</v>
      </c>
      <c r="BE356" s="140">
        <f>IF(U356="základní",N356,0)</f>
        <v>0</v>
      </c>
      <c r="BF356" s="140">
        <f>IF(U356="snížená",N356,0)</f>
        <v>0</v>
      </c>
      <c r="BG356" s="140">
        <f>IF(U356="zákl. přenesená",N356,0)</f>
        <v>0</v>
      </c>
      <c r="BH356" s="140">
        <f>IF(U356="sníž. přenesená",N356,0)</f>
        <v>0</v>
      </c>
      <c r="BI356" s="140">
        <f>IF(U356="nulová",N356,0)</f>
        <v>0</v>
      </c>
      <c r="BJ356" s="20" t="s">
        <v>88</v>
      </c>
      <c r="BK356" s="140">
        <f>ROUND(L356*K356,2)</f>
        <v>0</v>
      </c>
      <c r="BL356" s="20" t="s">
        <v>240</v>
      </c>
      <c r="BM356" s="20" t="s">
        <v>965</v>
      </c>
    </row>
    <row r="357" s="1" customFormat="1" ht="25.5" customHeight="1">
      <c r="B357" s="44"/>
      <c r="C357" s="217" t="s">
        <v>966</v>
      </c>
      <c r="D357" s="217" t="s">
        <v>177</v>
      </c>
      <c r="E357" s="218" t="s">
        <v>967</v>
      </c>
      <c r="F357" s="219" t="s">
        <v>968</v>
      </c>
      <c r="G357" s="219"/>
      <c r="H357" s="219"/>
      <c r="I357" s="219"/>
      <c r="J357" s="220" t="s">
        <v>180</v>
      </c>
      <c r="K357" s="221">
        <v>3.964</v>
      </c>
      <c r="L357" s="222">
        <v>0</v>
      </c>
      <c r="M357" s="223"/>
      <c r="N357" s="224">
        <f>ROUND(L357*K357,2)</f>
        <v>0</v>
      </c>
      <c r="O357" s="224"/>
      <c r="P357" s="224"/>
      <c r="Q357" s="224"/>
      <c r="R357" s="46"/>
      <c r="T357" s="225" t="s">
        <v>22</v>
      </c>
      <c r="U357" s="54" t="s">
        <v>45</v>
      </c>
      <c r="V357" s="45"/>
      <c r="W357" s="226">
        <f>V357*K357</f>
        <v>0</v>
      </c>
      <c r="X357" s="226">
        <v>0</v>
      </c>
      <c r="Y357" s="226">
        <f>X357*K357</f>
        <v>0</v>
      </c>
      <c r="Z357" s="226">
        <v>0</v>
      </c>
      <c r="AA357" s="227">
        <f>Z357*K357</f>
        <v>0</v>
      </c>
      <c r="AR357" s="20" t="s">
        <v>240</v>
      </c>
      <c r="AT357" s="20" t="s">
        <v>177</v>
      </c>
      <c r="AU357" s="20" t="s">
        <v>119</v>
      </c>
      <c r="AY357" s="20" t="s">
        <v>176</v>
      </c>
      <c r="BE357" s="140">
        <f>IF(U357="základní",N357,0)</f>
        <v>0</v>
      </c>
      <c r="BF357" s="140">
        <f>IF(U357="snížená",N357,0)</f>
        <v>0</v>
      </c>
      <c r="BG357" s="140">
        <f>IF(U357="zákl. přenesená",N357,0)</f>
        <v>0</v>
      </c>
      <c r="BH357" s="140">
        <f>IF(U357="sníž. přenesená",N357,0)</f>
        <v>0</v>
      </c>
      <c r="BI357" s="140">
        <f>IF(U357="nulová",N357,0)</f>
        <v>0</v>
      </c>
      <c r="BJ357" s="20" t="s">
        <v>88</v>
      </c>
      <c r="BK357" s="140">
        <f>ROUND(L357*K357,2)</f>
        <v>0</v>
      </c>
      <c r="BL357" s="20" t="s">
        <v>240</v>
      </c>
      <c r="BM357" s="20" t="s">
        <v>969</v>
      </c>
    </row>
    <row r="358" s="1" customFormat="1" ht="25.5" customHeight="1">
      <c r="B358" s="44"/>
      <c r="C358" s="217" t="s">
        <v>970</v>
      </c>
      <c r="D358" s="217" t="s">
        <v>177</v>
      </c>
      <c r="E358" s="218" t="s">
        <v>971</v>
      </c>
      <c r="F358" s="219" t="s">
        <v>972</v>
      </c>
      <c r="G358" s="219"/>
      <c r="H358" s="219"/>
      <c r="I358" s="219"/>
      <c r="J358" s="220" t="s">
        <v>180</v>
      </c>
      <c r="K358" s="221">
        <v>3.964</v>
      </c>
      <c r="L358" s="222">
        <v>0</v>
      </c>
      <c r="M358" s="223"/>
      <c r="N358" s="224">
        <f>ROUND(L358*K358,2)</f>
        <v>0</v>
      </c>
      <c r="O358" s="224"/>
      <c r="P358" s="224"/>
      <c r="Q358" s="224"/>
      <c r="R358" s="46"/>
      <c r="T358" s="225" t="s">
        <v>22</v>
      </c>
      <c r="U358" s="54" t="s">
        <v>45</v>
      </c>
      <c r="V358" s="45"/>
      <c r="W358" s="226">
        <f>V358*K358</f>
        <v>0</v>
      </c>
      <c r="X358" s="226">
        <v>0</v>
      </c>
      <c r="Y358" s="226">
        <f>X358*K358</f>
        <v>0</v>
      </c>
      <c r="Z358" s="226">
        <v>0</v>
      </c>
      <c r="AA358" s="227">
        <f>Z358*K358</f>
        <v>0</v>
      </c>
      <c r="AR358" s="20" t="s">
        <v>240</v>
      </c>
      <c r="AT358" s="20" t="s">
        <v>177</v>
      </c>
      <c r="AU358" s="20" t="s">
        <v>119</v>
      </c>
      <c r="AY358" s="20" t="s">
        <v>176</v>
      </c>
      <c r="BE358" s="140">
        <f>IF(U358="základní",N358,0)</f>
        <v>0</v>
      </c>
      <c r="BF358" s="140">
        <f>IF(U358="snížená",N358,0)</f>
        <v>0</v>
      </c>
      <c r="BG358" s="140">
        <f>IF(U358="zákl. přenesená",N358,0)</f>
        <v>0</v>
      </c>
      <c r="BH358" s="140">
        <f>IF(U358="sníž. přenesená",N358,0)</f>
        <v>0</v>
      </c>
      <c r="BI358" s="140">
        <f>IF(U358="nulová",N358,0)</f>
        <v>0</v>
      </c>
      <c r="BJ358" s="20" t="s">
        <v>88</v>
      </c>
      <c r="BK358" s="140">
        <f>ROUND(L358*K358,2)</f>
        <v>0</v>
      </c>
      <c r="BL358" s="20" t="s">
        <v>240</v>
      </c>
      <c r="BM358" s="20" t="s">
        <v>973</v>
      </c>
    </row>
    <row r="359" s="9" customFormat="1" ht="29.88" customHeight="1">
      <c r="B359" s="204"/>
      <c r="C359" s="205"/>
      <c r="D359" s="214" t="s">
        <v>148</v>
      </c>
      <c r="E359" s="214"/>
      <c r="F359" s="214"/>
      <c r="G359" s="214"/>
      <c r="H359" s="214"/>
      <c r="I359" s="214"/>
      <c r="J359" s="214"/>
      <c r="K359" s="214"/>
      <c r="L359" s="214"/>
      <c r="M359" s="214"/>
      <c r="N359" s="236">
        <f>BK359</f>
        <v>0</v>
      </c>
      <c r="O359" s="237"/>
      <c r="P359" s="237"/>
      <c r="Q359" s="237"/>
      <c r="R359" s="207"/>
      <c r="T359" s="208"/>
      <c r="U359" s="205"/>
      <c r="V359" s="205"/>
      <c r="W359" s="209">
        <f>SUM(W360:W363)</f>
        <v>0</v>
      </c>
      <c r="X359" s="205"/>
      <c r="Y359" s="209">
        <f>SUM(Y360:Y363)</f>
        <v>1.3233597999999998</v>
      </c>
      <c r="Z359" s="205"/>
      <c r="AA359" s="210">
        <f>SUM(AA360:AA363)</f>
        <v>0</v>
      </c>
      <c r="AR359" s="211" t="s">
        <v>119</v>
      </c>
      <c r="AT359" s="212" t="s">
        <v>79</v>
      </c>
      <c r="AU359" s="212" t="s">
        <v>88</v>
      </c>
      <c r="AY359" s="211" t="s">
        <v>176</v>
      </c>
      <c r="BK359" s="213">
        <f>SUM(BK360:BK363)</f>
        <v>0</v>
      </c>
    </row>
    <row r="360" s="1" customFormat="1" ht="51" customHeight="1">
      <c r="B360" s="44"/>
      <c r="C360" s="217" t="s">
        <v>974</v>
      </c>
      <c r="D360" s="217" t="s">
        <v>177</v>
      </c>
      <c r="E360" s="218" t="s">
        <v>975</v>
      </c>
      <c r="F360" s="219" t="s">
        <v>976</v>
      </c>
      <c r="G360" s="219"/>
      <c r="H360" s="219"/>
      <c r="I360" s="219"/>
      <c r="J360" s="220" t="s">
        <v>191</v>
      </c>
      <c r="K360" s="221">
        <v>94.661000000000001</v>
      </c>
      <c r="L360" s="222">
        <v>0</v>
      </c>
      <c r="M360" s="223"/>
      <c r="N360" s="224">
        <f>ROUND(L360*K360,2)</f>
        <v>0</v>
      </c>
      <c r="O360" s="224"/>
      <c r="P360" s="224"/>
      <c r="Q360" s="224"/>
      <c r="R360" s="46"/>
      <c r="T360" s="225" t="s">
        <v>22</v>
      </c>
      <c r="U360" s="54" t="s">
        <v>45</v>
      </c>
      <c r="V360" s="45"/>
      <c r="W360" s="226">
        <f>V360*K360</f>
        <v>0</v>
      </c>
      <c r="X360" s="226">
        <v>0.0032000000000000002</v>
      </c>
      <c r="Y360" s="226">
        <f>X360*K360</f>
        <v>0.3029152</v>
      </c>
      <c r="Z360" s="226">
        <v>0</v>
      </c>
      <c r="AA360" s="227">
        <f>Z360*K360</f>
        <v>0</v>
      </c>
      <c r="AR360" s="20" t="s">
        <v>240</v>
      </c>
      <c r="AT360" s="20" t="s">
        <v>177</v>
      </c>
      <c r="AU360" s="20" t="s">
        <v>119</v>
      </c>
      <c r="AY360" s="20" t="s">
        <v>176</v>
      </c>
      <c r="BE360" s="140">
        <f>IF(U360="základní",N360,0)</f>
        <v>0</v>
      </c>
      <c r="BF360" s="140">
        <f>IF(U360="snížená",N360,0)</f>
        <v>0</v>
      </c>
      <c r="BG360" s="140">
        <f>IF(U360="zákl. přenesená",N360,0)</f>
        <v>0</v>
      </c>
      <c r="BH360" s="140">
        <f>IF(U360="sníž. přenesená",N360,0)</f>
        <v>0</v>
      </c>
      <c r="BI360" s="140">
        <f>IF(U360="nulová",N360,0)</f>
        <v>0</v>
      </c>
      <c r="BJ360" s="20" t="s">
        <v>88</v>
      </c>
      <c r="BK360" s="140">
        <f>ROUND(L360*K360,2)</f>
        <v>0</v>
      </c>
      <c r="BL360" s="20" t="s">
        <v>240</v>
      </c>
      <c r="BM360" s="20" t="s">
        <v>977</v>
      </c>
    </row>
    <row r="361" s="1" customFormat="1" ht="16.5" customHeight="1">
      <c r="B361" s="44"/>
      <c r="C361" s="228" t="s">
        <v>978</v>
      </c>
      <c r="D361" s="228" t="s">
        <v>183</v>
      </c>
      <c r="E361" s="229" t="s">
        <v>979</v>
      </c>
      <c r="F361" s="230" t="s">
        <v>980</v>
      </c>
      <c r="G361" s="230"/>
      <c r="H361" s="230"/>
      <c r="I361" s="230"/>
      <c r="J361" s="231" t="s">
        <v>191</v>
      </c>
      <c r="K361" s="232">
        <v>104.127</v>
      </c>
      <c r="L361" s="233">
        <v>0</v>
      </c>
      <c r="M361" s="234"/>
      <c r="N361" s="235">
        <f>ROUND(L361*K361,2)</f>
        <v>0</v>
      </c>
      <c r="O361" s="224"/>
      <c r="P361" s="224"/>
      <c r="Q361" s="224"/>
      <c r="R361" s="46"/>
      <c r="T361" s="225" t="s">
        <v>22</v>
      </c>
      <c r="U361" s="54" t="s">
        <v>45</v>
      </c>
      <c r="V361" s="45"/>
      <c r="W361" s="226">
        <f>V361*K361</f>
        <v>0</v>
      </c>
      <c r="X361" s="226">
        <v>0.0097999999999999997</v>
      </c>
      <c r="Y361" s="226">
        <f>X361*K361</f>
        <v>1.0204445999999998</v>
      </c>
      <c r="Z361" s="226">
        <v>0</v>
      </c>
      <c r="AA361" s="227">
        <f>Z361*K361</f>
        <v>0</v>
      </c>
      <c r="AR361" s="20" t="s">
        <v>303</v>
      </c>
      <c r="AT361" s="20" t="s">
        <v>183</v>
      </c>
      <c r="AU361" s="20" t="s">
        <v>119</v>
      </c>
      <c r="AY361" s="20" t="s">
        <v>176</v>
      </c>
      <c r="BE361" s="140">
        <f>IF(U361="základní",N361,0)</f>
        <v>0</v>
      </c>
      <c r="BF361" s="140">
        <f>IF(U361="snížená",N361,0)</f>
        <v>0</v>
      </c>
      <c r="BG361" s="140">
        <f>IF(U361="zákl. přenesená",N361,0)</f>
        <v>0</v>
      </c>
      <c r="BH361" s="140">
        <f>IF(U361="sníž. přenesená",N361,0)</f>
        <v>0</v>
      </c>
      <c r="BI361" s="140">
        <f>IF(U361="nulová",N361,0)</f>
        <v>0</v>
      </c>
      <c r="BJ361" s="20" t="s">
        <v>88</v>
      </c>
      <c r="BK361" s="140">
        <f>ROUND(L361*K361,2)</f>
        <v>0</v>
      </c>
      <c r="BL361" s="20" t="s">
        <v>240</v>
      </c>
      <c r="BM361" s="20" t="s">
        <v>981</v>
      </c>
    </row>
    <row r="362" s="1" customFormat="1" ht="25.5" customHeight="1">
      <c r="B362" s="44"/>
      <c r="C362" s="217" t="s">
        <v>982</v>
      </c>
      <c r="D362" s="217" t="s">
        <v>177</v>
      </c>
      <c r="E362" s="218" t="s">
        <v>983</v>
      </c>
      <c r="F362" s="219" t="s">
        <v>984</v>
      </c>
      <c r="G362" s="219"/>
      <c r="H362" s="219"/>
      <c r="I362" s="219"/>
      <c r="J362" s="220" t="s">
        <v>180</v>
      </c>
      <c r="K362" s="221">
        <v>1.323</v>
      </c>
      <c r="L362" s="222">
        <v>0</v>
      </c>
      <c r="M362" s="223"/>
      <c r="N362" s="224">
        <f>ROUND(L362*K362,2)</f>
        <v>0</v>
      </c>
      <c r="O362" s="224"/>
      <c r="P362" s="224"/>
      <c r="Q362" s="224"/>
      <c r="R362" s="46"/>
      <c r="T362" s="225" t="s">
        <v>22</v>
      </c>
      <c r="U362" s="54" t="s">
        <v>45</v>
      </c>
      <c r="V362" s="45"/>
      <c r="W362" s="226">
        <f>V362*K362</f>
        <v>0</v>
      </c>
      <c r="X362" s="226">
        <v>0</v>
      </c>
      <c r="Y362" s="226">
        <f>X362*K362</f>
        <v>0</v>
      </c>
      <c r="Z362" s="226">
        <v>0</v>
      </c>
      <c r="AA362" s="227">
        <f>Z362*K362</f>
        <v>0</v>
      </c>
      <c r="AR362" s="20" t="s">
        <v>240</v>
      </c>
      <c r="AT362" s="20" t="s">
        <v>177</v>
      </c>
      <c r="AU362" s="20" t="s">
        <v>119</v>
      </c>
      <c r="AY362" s="20" t="s">
        <v>176</v>
      </c>
      <c r="BE362" s="140">
        <f>IF(U362="základní",N362,0)</f>
        <v>0</v>
      </c>
      <c r="BF362" s="140">
        <f>IF(U362="snížená",N362,0)</f>
        <v>0</v>
      </c>
      <c r="BG362" s="140">
        <f>IF(U362="zákl. přenesená",N362,0)</f>
        <v>0</v>
      </c>
      <c r="BH362" s="140">
        <f>IF(U362="sníž. přenesená",N362,0)</f>
        <v>0</v>
      </c>
      <c r="BI362" s="140">
        <f>IF(U362="nulová",N362,0)</f>
        <v>0</v>
      </c>
      <c r="BJ362" s="20" t="s">
        <v>88</v>
      </c>
      <c r="BK362" s="140">
        <f>ROUND(L362*K362,2)</f>
        <v>0</v>
      </c>
      <c r="BL362" s="20" t="s">
        <v>240</v>
      </c>
      <c r="BM362" s="20" t="s">
        <v>985</v>
      </c>
    </row>
    <row r="363" s="1" customFormat="1" ht="25.5" customHeight="1">
      <c r="B363" s="44"/>
      <c r="C363" s="217" t="s">
        <v>986</v>
      </c>
      <c r="D363" s="217" t="s">
        <v>177</v>
      </c>
      <c r="E363" s="218" t="s">
        <v>987</v>
      </c>
      <c r="F363" s="219" t="s">
        <v>988</v>
      </c>
      <c r="G363" s="219"/>
      <c r="H363" s="219"/>
      <c r="I363" s="219"/>
      <c r="J363" s="220" t="s">
        <v>180</v>
      </c>
      <c r="K363" s="221">
        <v>1.323</v>
      </c>
      <c r="L363" s="222">
        <v>0</v>
      </c>
      <c r="M363" s="223"/>
      <c r="N363" s="224">
        <f>ROUND(L363*K363,2)</f>
        <v>0</v>
      </c>
      <c r="O363" s="224"/>
      <c r="P363" s="224"/>
      <c r="Q363" s="224"/>
      <c r="R363" s="46"/>
      <c r="T363" s="225" t="s">
        <v>22</v>
      </c>
      <c r="U363" s="54" t="s">
        <v>45</v>
      </c>
      <c r="V363" s="45"/>
      <c r="W363" s="226">
        <f>V363*K363</f>
        <v>0</v>
      </c>
      <c r="X363" s="226">
        <v>0</v>
      </c>
      <c r="Y363" s="226">
        <f>X363*K363</f>
        <v>0</v>
      </c>
      <c r="Z363" s="226">
        <v>0</v>
      </c>
      <c r="AA363" s="227">
        <f>Z363*K363</f>
        <v>0</v>
      </c>
      <c r="AR363" s="20" t="s">
        <v>240</v>
      </c>
      <c r="AT363" s="20" t="s">
        <v>177</v>
      </c>
      <c r="AU363" s="20" t="s">
        <v>119</v>
      </c>
      <c r="AY363" s="20" t="s">
        <v>176</v>
      </c>
      <c r="BE363" s="140">
        <f>IF(U363="základní",N363,0)</f>
        <v>0</v>
      </c>
      <c r="BF363" s="140">
        <f>IF(U363="snížená",N363,0)</f>
        <v>0</v>
      </c>
      <c r="BG363" s="140">
        <f>IF(U363="zákl. přenesená",N363,0)</f>
        <v>0</v>
      </c>
      <c r="BH363" s="140">
        <f>IF(U363="sníž. přenesená",N363,0)</f>
        <v>0</v>
      </c>
      <c r="BI363" s="140">
        <f>IF(U363="nulová",N363,0)</f>
        <v>0</v>
      </c>
      <c r="BJ363" s="20" t="s">
        <v>88</v>
      </c>
      <c r="BK363" s="140">
        <f>ROUND(L363*K363,2)</f>
        <v>0</v>
      </c>
      <c r="BL363" s="20" t="s">
        <v>240</v>
      </c>
      <c r="BM363" s="20" t="s">
        <v>989</v>
      </c>
    </row>
    <row r="364" s="9" customFormat="1" ht="29.88" customHeight="1">
      <c r="B364" s="204"/>
      <c r="C364" s="205"/>
      <c r="D364" s="214" t="s">
        <v>149</v>
      </c>
      <c r="E364" s="214"/>
      <c r="F364" s="214"/>
      <c r="G364" s="214"/>
      <c r="H364" s="214"/>
      <c r="I364" s="214"/>
      <c r="J364" s="214"/>
      <c r="K364" s="214"/>
      <c r="L364" s="214"/>
      <c r="M364" s="214"/>
      <c r="N364" s="236">
        <f>BK364</f>
        <v>0</v>
      </c>
      <c r="O364" s="237"/>
      <c r="P364" s="237"/>
      <c r="Q364" s="237"/>
      <c r="R364" s="207"/>
      <c r="T364" s="208"/>
      <c r="U364" s="205"/>
      <c r="V364" s="205"/>
      <c r="W364" s="209">
        <f>SUM(W365:W368)</f>
        <v>0</v>
      </c>
      <c r="X364" s="205"/>
      <c r="Y364" s="209">
        <f>SUM(Y365:Y368)</f>
        <v>0.0064479999999999989</v>
      </c>
      <c r="Z364" s="205"/>
      <c r="AA364" s="210">
        <f>SUM(AA365:AA368)</f>
        <v>0</v>
      </c>
      <c r="AR364" s="211" t="s">
        <v>119</v>
      </c>
      <c r="AT364" s="212" t="s">
        <v>79</v>
      </c>
      <c r="AU364" s="212" t="s">
        <v>88</v>
      </c>
      <c r="AY364" s="211" t="s">
        <v>176</v>
      </c>
      <c r="BK364" s="213">
        <f>SUM(BK365:BK368)</f>
        <v>0</v>
      </c>
    </row>
    <row r="365" s="1" customFormat="1" ht="25.5" customHeight="1">
      <c r="B365" s="44"/>
      <c r="C365" s="217" t="s">
        <v>990</v>
      </c>
      <c r="D365" s="217" t="s">
        <v>177</v>
      </c>
      <c r="E365" s="218" t="s">
        <v>991</v>
      </c>
      <c r="F365" s="219" t="s">
        <v>992</v>
      </c>
      <c r="G365" s="219"/>
      <c r="H365" s="219"/>
      <c r="I365" s="219"/>
      <c r="J365" s="220" t="s">
        <v>191</v>
      </c>
      <c r="K365" s="221">
        <v>1.3</v>
      </c>
      <c r="L365" s="222">
        <v>0</v>
      </c>
      <c r="M365" s="223"/>
      <c r="N365" s="224">
        <f>ROUND(L365*K365,2)</f>
        <v>0</v>
      </c>
      <c r="O365" s="224"/>
      <c r="P365" s="224"/>
      <c r="Q365" s="224"/>
      <c r="R365" s="46"/>
      <c r="T365" s="225" t="s">
        <v>22</v>
      </c>
      <c r="U365" s="54" t="s">
        <v>45</v>
      </c>
      <c r="V365" s="45"/>
      <c r="W365" s="226">
        <f>V365*K365</f>
        <v>0</v>
      </c>
      <c r="X365" s="226">
        <v>2.0000000000000002E-05</v>
      </c>
      <c r="Y365" s="226">
        <f>X365*K365</f>
        <v>2.6000000000000002E-05</v>
      </c>
      <c r="Z365" s="226">
        <v>0</v>
      </c>
      <c r="AA365" s="227">
        <f>Z365*K365</f>
        <v>0</v>
      </c>
      <c r="AR365" s="20" t="s">
        <v>240</v>
      </c>
      <c r="AT365" s="20" t="s">
        <v>177</v>
      </c>
      <c r="AU365" s="20" t="s">
        <v>119</v>
      </c>
      <c r="AY365" s="20" t="s">
        <v>176</v>
      </c>
      <c r="BE365" s="140">
        <f>IF(U365="základní",N365,0)</f>
        <v>0</v>
      </c>
      <c r="BF365" s="140">
        <f>IF(U365="snížená",N365,0)</f>
        <v>0</v>
      </c>
      <c r="BG365" s="140">
        <f>IF(U365="zákl. přenesená",N365,0)</f>
        <v>0</v>
      </c>
      <c r="BH365" s="140">
        <f>IF(U365="sníž. přenesená",N365,0)</f>
        <v>0</v>
      </c>
      <c r="BI365" s="140">
        <f>IF(U365="nulová",N365,0)</f>
        <v>0</v>
      </c>
      <c r="BJ365" s="20" t="s">
        <v>88</v>
      </c>
      <c r="BK365" s="140">
        <f>ROUND(L365*K365,2)</f>
        <v>0</v>
      </c>
      <c r="BL365" s="20" t="s">
        <v>240</v>
      </c>
      <c r="BM365" s="20" t="s">
        <v>993</v>
      </c>
    </row>
    <row r="366" s="1" customFormat="1" ht="25.5" customHeight="1">
      <c r="B366" s="44"/>
      <c r="C366" s="217" t="s">
        <v>994</v>
      </c>
      <c r="D366" s="217" t="s">
        <v>177</v>
      </c>
      <c r="E366" s="218" t="s">
        <v>995</v>
      </c>
      <c r="F366" s="219" t="s">
        <v>996</v>
      </c>
      <c r="G366" s="219"/>
      <c r="H366" s="219"/>
      <c r="I366" s="219"/>
      <c r="J366" s="220" t="s">
        <v>191</v>
      </c>
      <c r="K366" s="221">
        <v>16.899999999999999</v>
      </c>
      <c r="L366" s="222">
        <v>0</v>
      </c>
      <c r="M366" s="223"/>
      <c r="N366" s="224">
        <f>ROUND(L366*K366,2)</f>
        <v>0</v>
      </c>
      <c r="O366" s="224"/>
      <c r="P366" s="224"/>
      <c r="Q366" s="224"/>
      <c r="R366" s="46"/>
      <c r="T366" s="225" t="s">
        <v>22</v>
      </c>
      <c r="U366" s="54" t="s">
        <v>45</v>
      </c>
      <c r="V366" s="45"/>
      <c r="W366" s="226">
        <f>V366*K366</f>
        <v>0</v>
      </c>
      <c r="X366" s="226">
        <v>0.00013999999999999999</v>
      </c>
      <c r="Y366" s="226">
        <f>X366*K366</f>
        <v>0.0023659999999999996</v>
      </c>
      <c r="Z366" s="226">
        <v>0</v>
      </c>
      <c r="AA366" s="227">
        <f>Z366*K366</f>
        <v>0</v>
      </c>
      <c r="AR366" s="20" t="s">
        <v>240</v>
      </c>
      <c r="AT366" s="20" t="s">
        <v>177</v>
      </c>
      <c r="AU366" s="20" t="s">
        <v>119</v>
      </c>
      <c r="AY366" s="20" t="s">
        <v>176</v>
      </c>
      <c r="BE366" s="140">
        <f>IF(U366="základní",N366,0)</f>
        <v>0</v>
      </c>
      <c r="BF366" s="140">
        <f>IF(U366="snížená",N366,0)</f>
        <v>0</v>
      </c>
      <c r="BG366" s="140">
        <f>IF(U366="zákl. přenesená",N366,0)</f>
        <v>0</v>
      </c>
      <c r="BH366" s="140">
        <f>IF(U366="sníž. přenesená",N366,0)</f>
        <v>0</v>
      </c>
      <c r="BI366" s="140">
        <f>IF(U366="nulová",N366,0)</f>
        <v>0</v>
      </c>
      <c r="BJ366" s="20" t="s">
        <v>88</v>
      </c>
      <c r="BK366" s="140">
        <f>ROUND(L366*K366,2)</f>
        <v>0</v>
      </c>
      <c r="BL366" s="20" t="s">
        <v>240</v>
      </c>
      <c r="BM366" s="20" t="s">
        <v>997</v>
      </c>
    </row>
    <row r="367" s="1" customFormat="1" ht="25.5" customHeight="1">
      <c r="B367" s="44"/>
      <c r="C367" s="217" t="s">
        <v>998</v>
      </c>
      <c r="D367" s="217" t="s">
        <v>177</v>
      </c>
      <c r="E367" s="218" t="s">
        <v>999</v>
      </c>
      <c r="F367" s="219" t="s">
        <v>1000</v>
      </c>
      <c r="G367" s="219"/>
      <c r="H367" s="219"/>
      <c r="I367" s="219"/>
      <c r="J367" s="220" t="s">
        <v>191</v>
      </c>
      <c r="K367" s="221">
        <v>16.899999999999999</v>
      </c>
      <c r="L367" s="222">
        <v>0</v>
      </c>
      <c r="M367" s="223"/>
      <c r="N367" s="224">
        <f>ROUND(L367*K367,2)</f>
        <v>0</v>
      </c>
      <c r="O367" s="224"/>
      <c r="P367" s="224"/>
      <c r="Q367" s="224"/>
      <c r="R367" s="46"/>
      <c r="T367" s="225" t="s">
        <v>22</v>
      </c>
      <c r="U367" s="54" t="s">
        <v>45</v>
      </c>
      <c r="V367" s="45"/>
      <c r="W367" s="226">
        <f>V367*K367</f>
        <v>0</v>
      </c>
      <c r="X367" s="226">
        <v>0.00012</v>
      </c>
      <c r="Y367" s="226">
        <f>X367*K367</f>
        <v>0.0020279999999999999</v>
      </c>
      <c r="Z367" s="226">
        <v>0</v>
      </c>
      <c r="AA367" s="227">
        <f>Z367*K367</f>
        <v>0</v>
      </c>
      <c r="AR367" s="20" t="s">
        <v>240</v>
      </c>
      <c r="AT367" s="20" t="s">
        <v>177</v>
      </c>
      <c r="AU367" s="20" t="s">
        <v>119</v>
      </c>
      <c r="AY367" s="20" t="s">
        <v>176</v>
      </c>
      <c r="BE367" s="140">
        <f>IF(U367="základní",N367,0)</f>
        <v>0</v>
      </c>
      <c r="BF367" s="140">
        <f>IF(U367="snížená",N367,0)</f>
        <v>0</v>
      </c>
      <c r="BG367" s="140">
        <f>IF(U367="zákl. přenesená",N367,0)</f>
        <v>0</v>
      </c>
      <c r="BH367" s="140">
        <f>IF(U367="sníž. přenesená",N367,0)</f>
        <v>0</v>
      </c>
      <c r="BI367" s="140">
        <f>IF(U367="nulová",N367,0)</f>
        <v>0</v>
      </c>
      <c r="BJ367" s="20" t="s">
        <v>88</v>
      </c>
      <c r="BK367" s="140">
        <f>ROUND(L367*K367,2)</f>
        <v>0</v>
      </c>
      <c r="BL367" s="20" t="s">
        <v>240</v>
      </c>
      <c r="BM367" s="20" t="s">
        <v>1001</v>
      </c>
    </row>
    <row r="368" s="1" customFormat="1" ht="25.5" customHeight="1">
      <c r="B368" s="44"/>
      <c r="C368" s="217" t="s">
        <v>1002</v>
      </c>
      <c r="D368" s="217" t="s">
        <v>177</v>
      </c>
      <c r="E368" s="218" t="s">
        <v>1003</v>
      </c>
      <c r="F368" s="219" t="s">
        <v>1004</v>
      </c>
      <c r="G368" s="219"/>
      <c r="H368" s="219"/>
      <c r="I368" s="219"/>
      <c r="J368" s="220" t="s">
        <v>191</v>
      </c>
      <c r="K368" s="221">
        <v>16.899999999999999</v>
      </c>
      <c r="L368" s="222">
        <v>0</v>
      </c>
      <c r="M368" s="223"/>
      <c r="N368" s="224">
        <f>ROUND(L368*K368,2)</f>
        <v>0</v>
      </c>
      <c r="O368" s="224"/>
      <c r="P368" s="224"/>
      <c r="Q368" s="224"/>
      <c r="R368" s="46"/>
      <c r="T368" s="225" t="s">
        <v>22</v>
      </c>
      <c r="U368" s="54" t="s">
        <v>45</v>
      </c>
      <c r="V368" s="45"/>
      <c r="W368" s="226">
        <f>V368*K368</f>
        <v>0</v>
      </c>
      <c r="X368" s="226">
        <v>0.00012</v>
      </c>
      <c r="Y368" s="226">
        <f>X368*K368</f>
        <v>0.0020279999999999999</v>
      </c>
      <c r="Z368" s="226">
        <v>0</v>
      </c>
      <c r="AA368" s="227">
        <f>Z368*K368</f>
        <v>0</v>
      </c>
      <c r="AR368" s="20" t="s">
        <v>240</v>
      </c>
      <c r="AT368" s="20" t="s">
        <v>177</v>
      </c>
      <c r="AU368" s="20" t="s">
        <v>119</v>
      </c>
      <c r="AY368" s="20" t="s">
        <v>176</v>
      </c>
      <c r="BE368" s="140">
        <f>IF(U368="základní",N368,0)</f>
        <v>0</v>
      </c>
      <c r="BF368" s="140">
        <f>IF(U368="snížená",N368,0)</f>
        <v>0</v>
      </c>
      <c r="BG368" s="140">
        <f>IF(U368="zákl. přenesená",N368,0)</f>
        <v>0</v>
      </c>
      <c r="BH368" s="140">
        <f>IF(U368="sníž. přenesená",N368,0)</f>
        <v>0</v>
      </c>
      <c r="BI368" s="140">
        <f>IF(U368="nulová",N368,0)</f>
        <v>0</v>
      </c>
      <c r="BJ368" s="20" t="s">
        <v>88</v>
      </c>
      <c r="BK368" s="140">
        <f>ROUND(L368*K368,2)</f>
        <v>0</v>
      </c>
      <c r="BL368" s="20" t="s">
        <v>240</v>
      </c>
      <c r="BM368" s="20" t="s">
        <v>1005</v>
      </c>
    </row>
    <row r="369" s="9" customFormat="1" ht="29.88" customHeight="1">
      <c r="B369" s="204"/>
      <c r="C369" s="205"/>
      <c r="D369" s="214" t="s">
        <v>150</v>
      </c>
      <c r="E369" s="214"/>
      <c r="F369" s="214"/>
      <c r="G369" s="214"/>
      <c r="H369" s="214"/>
      <c r="I369" s="214"/>
      <c r="J369" s="214"/>
      <c r="K369" s="214"/>
      <c r="L369" s="214"/>
      <c r="M369" s="214"/>
      <c r="N369" s="236">
        <f>BK369</f>
        <v>0</v>
      </c>
      <c r="O369" s="237"/>
      <c r="P369" s="237"/>
      <c r="Q369" s="237"/>
      <c r="R369" s="207"/>
      <c r="T369" s="208"/>
      <c r="U369" s="205"/>
      <c r="V369" s="205"/>
      <c r="W369" s="209">
        <f>SUM(W370:W374)</f>
        <v>0</v>
      </c>
      <c r="X369" s="205"/>
      <c r="Y369" s="209">
        <f>SUM(Y370:Y374)</f>
        <v>0.64990932000000001</v>
      </c>
      <c r="Z369" s="205"/>
      <c r="AA369" s="210">
        <f>SUM(AA370:AA374)</f>
        <v>0.22790009999999999</v>
      </c>
      <c r="AR369" s="211" t="s">
        <v>119</v>
      </c>
      <c r="AT369" s="212" t="s">
        <v>79</v>
      </c>
      <c r="AU369" s="212" t="s">
        <v>88</v>
      </c>
      <c r="AY369" s="211" t="s">
        <v>176</v>
      </c>
      <c r="BK369" s="213">
        <f>SUM(BK370:BK374)</f>
        <v>0</v>
      </c>
    </row>
    <row r="370" s="1" customFormat="1" ht="38.25" customHeight="1">
      <c r="B370" s="44"/>
      <c r="C370" s="217" t="s">
        <v>1006</v>
      </c>
      <c r="D370" s="217" t="s">
        <v>177</v>
      </c>
      <c r="E370" s="218" t="s">
        <v>1007</v>
      </c>
      <c r="F370" s="219" t="s">
        <v>1008</v>
      </c>
      <c r="G370" s="219"/>
      <c r="H370" s="219"/>
      <c r="I370" s="219"/>
      <c r="J370" s="220" t="s">
        <v>191</v>
      </c>
      <c r="K370" s="221">
        <v>366.42899999999997</v>
      </c>
      <c r="L370" s="222">
        <v>0</v>
      </c>
      <c r="M370" s="223"/>
      <c r="N370" s="224">
        <f>ROUND(L370*K370,2)</f>
        <v>0</v>
      </c>
      <c r="O370" s="224"/>
      <c r="P370" s="224"/>
      <c r="Q370" s="224"/>
      <c r="R370" s="46"/>
      <c r="T370" s="225" t="s">
        <v>22</v>
      </c>
      <c r="U370" s="54" t="s">
        <v>45</v>
      </c>
      <c r="V370" s="45"/>
      <c r="W370" s="226">
        <f>V370*K370</f>
        <v>0</v>
      </c>
      <c r="X370" s="226">
        <v>0.00025999999999999998</v>
      </c>
      <c r="Y370" s="226">
        <f>X370*K370</f>
        <v>0.095271539999999988</v>
      </c>
      <c r="Z370" s="226">
        <v>0</v>
      </c>
      <c r="AA370" s="227">
        <f>Z370*K370</f>
        <v>0</v>
      </c>
      <c r="AR370" s="20" t="s">
        <v>240</v>
      </c>
      <c r="AT370" s="20" t="s">
        <v>177</v>
      </c>
      <c r="AU370" s="20" t="s">
        <v>119</v>
      </c>
      <c r="AY370" s="20" t="s">
        <v>176</v>
      </c>
      <c r="BE370" s="140">
        <f>IF(U370="základní",N370,0)</f>
        <v>0</v>
      </c>
      <c r="BF370" s="140">
        <f>IF(U370="snížená",N370,0)</f>
        <v>0</v>
      </c>
      <c r="BG370" s="140">
        <f>IF(U370="zákl. přenesená",N370,0)</f>
        <v>0</v>
      </c>
      <c r="BH370" s="140">
        <f>IF(U370="sníž. přenesená",N370,0)</f>
        <v>0</v>
      </c>
      <c r="BI370" s="140">
        <f>IF(U370="nulová",N370,0)</f>
        <v>0</v>
      </c>
      <c r="BJ370" s="20" t="s">
        <v>88</v>
      </c>
      <c r="BK370" s="140">
        <f>ROUND(L370*K370,2)</f>
        <v>0</v>
      </c>
      <c r="BL370" s="20" t="s">
        <v>240</v>
      </c>
      <c r="BM370" s="20" t="s">
        <v>1009</v>
      </c>
    </row>
    <row r="371" s="1" customFormat="1" ht="38.25" customHeight="1">
      <c r="B371" s="44"/>
      <c r="C371" s="217" t="s">
        <v>1010</v>
      </c>
      <c r="D371" s="217" t="s">
        <v>177</v>
      </c>
      <c r="E371" s="218" t="s">
        <v>1011</v>
      </c>
      <c r="F371" s="219" t="s">
        <v>1012</v>
      </c>
      <c r="G371" s="219"/>
      <c r="H371" s="219"/>
      <c r="I371" s="219"/>
      <c r="J371" s="220" t="s">
        <v>191</v>
      </c>
      <c r="K371" s="221">
        <v>455.40600000000001</v>
      </c>
      <c r="L371" s="222">
        <v>0</v>
      </c>
      <c r="M371" s="223"/>
      <c r="N371" s="224">
        <f>ROUND(L371*K371,2)</f>
        <v>0</v>
      </c>
      <c r="O371" s="224"/>
      <c r="P371" s="224"/>
      <c r="Q371" s="224"/>
      <c r="R371" s="46"/>
      <c r="T371" s="225" t="s">
        <v>22</v>
      </c>
      <c r="U371" s="54" t="s">
        <v>45</v>
      </c>
      <c r="V371" s="45"/>
      <c r="W371" s="226">
        <f>V371*K371</f>
        <v>0</v>
      </c>
      <c r="X371" s="226">
        <v>0.00012999999999999999</v>
      </c>
      <c r="Y371" s="226">
        <f>X371*K371</f>
        <v>0.059202779999999997</v>
      </c>
      <c r="Z371" s="226">
        <v>0</v>
      </c>
      <c r="AA371" s="227">
        <f>Z371*K371</f>
        <v>0</v>
      </c>
      <c r="AR371" s="20" t="s">
        <v>240</v>
      </c>
      <c r="AT371" s="20" t="s">
        <v>177</v>
      </c>
      <c r="AU371" s="20" t="s">
        <v>119</v>
      </c>
      <c r="AY371" s="20" t="s">
        <v>176</v>
      </c>
      <c r="BE371" s="140">
        <f>IF(U371="základní",N371,0)</f>
        <v>0</v>
      </c>
      <c r="BF371" s="140">
        <f>IF(U371="snížená",N371,0)</f>
        <v>0</v>
      </c>
      <c r="BG371" s="140">
        <f>IF(U371="zákl. přenesená",N371,0)</f>
        <v>0</v>
      </c>
      <c r="BH371" s="140">
        <f>IF(U371="sníž. přenesená",N371,0)</f>
        <v>0</v>
      </c>
      <c r="BI371" s="140">
        <f>IF(U371="nulová",N371,0)</f>
        <v>0</v>
      </c>
      <c r="BJ371" s="20" t="s">
        <v>88</v>
      </c>
      <c r="BK371" s="140">
        <f>ROUND(L371*K371,2)</f>
        <v>0</v>
      </c>
      <c r="BL371" s="20" t="s">
        <v>240</v>
      </c>
      <c r="BM371" s="20" t="s">
        <v>1013</v>
      </c>
    </row>
    <row r="372" s="1" customFormat="1" ht="25.5" customHeight="1">
      <c r="B372" s="44"/>
      <c r="C372" s="217" t="s">
        <v>1014</v>
      </c>
      <c r="D372" s="217" t="s">
        <v>177</v>
      </c>
      <c r="E372" s="218" t="s">
        <v>1015</v>
      </c>
      <c r="F372" s="219" t="s">
        <v>1016</v>
      </c>
      <c r="G372" s="219"/>
      <c r="H372" s="219"/>
      <c r="I372" s="219"/>
      <c r="J372" s="220" t="s">
        <v>191</v>
      </c>
      <c r="K372" s="221">
        <v>495.435</v>
      </c>
      <c r="L372" s="222">
        <v>0</v>
      </c>
      <c r="M372" s="223"/>
      <c r="N372" s="224">
        <f>ROUND(L372*K372,2)</f>
        <v>0</v>
      </c>
      <c r="O372" s="224"/>
      <c r="P372" s="224"/>
      <c r="Q372" s="224"/>
      <c r="R372" s="46"/>
      <c r="T372" s="225" t="s">
        <v>22</v>
      </c>
      <c r="U372" s="54" t="s">
        <v>45</v>
      </c>
      <c r="V372" s="45"/>
      <c r="W372" s="226">
        <f>V372*K372</f>
        <v>0</v>
      </c>
      <c r="X372" s="226">
        <v>0.001</v>
      </c>
      <c r="Y372" s="226">
        <f>X372*K372</f>
        <v>0.49543500000000001</v>
      </c>
      <c r="Z372" s="226">
        <v>0.00031</v>
      </c>
      <c r="AA372" s="227">
        <f>Z372*K372</f>
        <v>0.15358485</v>
      </c>
      <c r="AR372" s="20" t="s">
        <v>240</v>
      </c>
      <c r="AT372" s="20" t="s">
        <v>177</v>
      </c>
      <c r="AU372" s="20" t="s">
        <v>119</v>
      </c>
      <c r="AY372" s="20" t="s">
        <v>176</v>
      </c>
      <c r="BE372" s="140">
        <f>IF(U372="základní",N372,0)</f>
        <v>0</v>
      </c>
      <c r="BF372" s="140">
        <f>IF(U372="snížená",N372,0)</f>
        <v>0</v>
      </c>
      <c r="BG372" s="140">
        <f>IF(U372="zákl. přenesená",N372,0)</f>
        <v>0</v>
      </c>
      <c r="BH372" s="140">
        <f>IF(U372="sníž. přenesená",N372,0)</f>
        <v>0</v>
      </c>
      <c r="BI372" s="140">
        <f>IF(U372="nulová",N372,0)</f>
        <v>0</v>
      </c>
      <c r="BJ372" s="20" t="s">
        <v>88</v>
      </c>
      <c r="BK372" s="140">
        <f>ROUND(L372*K372,2)</f>
        <v>0</v>
      </c>
      <c r="BL372" s="20" t="s">
        <v>240</v>
      </c>
      <c r="BM372" s="20" t="s">
        <v>1017</v>
      </c>
    </row>
    <row r="373" s="1" customFormat="1" ht="25.5" customHeight="1">
      <c r="B373" s="44"/>
      <c r="C373" s="217" t="s">
        <v>1018</v>
      </c>
      <c r="D373" s="217" t="s">
        <v>177</v>
      </c>
      <c r="E373" s="218" t="s">
        <v>1019</v>
      </c>
      <c r="F373" s="219" t="s">
        <v>1020</v>
      </c>
      <c r="G373" s="219"/>
      <c r="H373" s="219"/>
      <c r="I373" s="219"/>
      <c r="J373" s="220" t="s">
        <v>191</v>
      </c>
      <c r="K373" s="221">
        <v>495.435</v>
      </c>
      <c r="L373" s="222">
        <v>0</v>
      </c>
      <c r="M373" s="223"/>
      <c r="N373" s="224">
        <f>ROUND(L373*K373,2)</f>
        <v>0</v>
      </c>
      <c r="O373" s="224"/>
      <c r="P373" s="224"/>
      <c r="Q373" s="224"/>
      <c r="R373" s="46"/>
      <c r="T373" s="225" t="s">
        <v>22</v>
      </c>
      <c r="U373" s="54" t="s">
        <v>45</v>
      </c>
      <c r="V373" s="45"/>
      <c r="W373" s="226">
        <f>V373*K373</f>
        <v>0</v>
      </c>
      <c r="X373" s="226">
        <v>0</v>
      </c>
      <c r="Y373" s="226">
        <f>X373*K373</f>
        <v>0</v>
      </c>
      <c r="Z373" s="226">
        <v>0</v>
      </c>
      <c r="AA373" s="227">
        <f>Z373*K373</f>
        <v>0</v>
      </c>
      <c r="AR373" s="20" t="s">
        <v>240</v>
      </c>
      <c r="AT373" s="20" t="s">
        <v>177</v>
      </c>
      <c r="AU373" s="20" t="s">
        <v>119</v>
      </c>
      <c r="AY373" s="20" t="s">
        <v>176</v>
      </c>
      <c r="BE373" s="140">
        <f>IF(U373="základní",N373,0)</f>
        <v>0</v>
      </c>
      <c r="BF373" s="140">
        <f>IF(U373="snížená",N373,0)</f>
        <v>0</v>
      </c>
      <c r="BG373" s="140">
        <f>IF(U373="zákl. přenesená",N373,0)</f>
        <v>0</v>
      </c>
      <c r="BH373" s="140">
        <f>IF(U373="sníž. přenesená",N373,0)</f>
        <v>0</v>
      </c>
      <c r="BI373" s="140">
        <f>IF(U373="nulová",N373,0)</f>
        <v>0</v>
      </c>
      <c r="BJ373" s="20" t="s">
        <v>88</v>
      </c>
      <c r="BK373" s="140">
        <f>ROUND(L373*K373,2)</f>
        <v>0</v>
      </c>
      <c r="BL373" s="20" t="s">
        <v>240</v>
      </c>
      <c r="BM373" s="20" t="s">
        <v>1021</v>
      </c>
    </row>
    <row r="374" s="1" customFormat="1" ht="25.5" customHeight="1">
      <c r="B374" s="44"/>
      <c r="C374" s="217" t="s">
        <v>1022</v>
      </c>
      <c r="D374" s="217" t="s">
        <v>177</v>
      </c>
      <c r="E374" s="218" t="s">
        <v>1023</v>
      </c>
      <c r="F374" s="219" t="s">
        <v>1024</v>
      </c>
      <c r="G374" s="219"/>
      <c r="H374" s="219"/>
      <c r="I374" s="219"/>
      <c r="J374" s="220" t="s">
        <v>191</v>
      </c>
      <c r="K374" s="221">
        <v>495.435</v>
      </c>
      <c r="L374" s="222">
        <v>0</v>
      </c>
      <c r="M374" s="223"/>
      <c r="N374" s="224">
        <f>ROUND(L374*K374,2)</f>
        <v>0</v>
      </c>
      <c r="O374" s="224"/>
      <c r="P374" s="224"/>
      <c r="Q374" s="224"/>
      <c r="R374" s="46"/>
      <c r="T374" s="225" t="s">
        <v>22</v>
      </c>
      <c r="U374" s="54" t="s">
        <v>45</v>
      </c>
      <c r="V374" s="45"/>
      <c r="W374" s="226">
        <f>V374*K374</f>
        <v>0</v>
      </c>
      <c r="X374" s="226">
        <v>0</v>
      </c>
      <c r="Y374" s="226">
        <f>X374*K374</f>
        <v>0</v>
      </c>
      <c r="Z374" s="226">
        <v>0.00014999999999999999</v>
      </c>
      <c r="AA374" s="227">
        <f>Z374*K374</f>
        <v>0.074315249999999999</v>
      </c>
      <c r="AR374" s="20" t="s">
        <v>240</v>
      </c>
      <c r="AT374" s="20" t="s">
        <v>177</v>
      </c>
      <c r="AU374" s="20" t="s">
        <v>119</v>
      </c>
      <c r="AY374" s="20" t="s">
        <v>176</v>
      </c>
      <c r="BE374" s="140">
        <f>IF(U374="základní",N374,0)</f>
        <v>0</v>
      </c>
      <c r="BF374" s="140">
        <f>IF(U374="snížená",N374,0)</f>
        <v>0</v>
      </c>
      <c r="BG374" s="140">
        <f>IF(U374="zákl. přenesená",N374,0)</f>
        <v>0</v>
      </c>
      <c r="BH374" s="140">
        <f>IF(U374="sníž. přenesená",N374,0)</f>
        <v>0</v>
      </c>
      <c r="BI374" s="140">
        <f>IF(U374="nulová",N374,0)</f>
        <v>0</v>
      </c>
      <c r="BJ374" s="20" t="s">
        <v>88</v>
      </c>
      <c r="BK374" s="140">
        <f>ROUND(L374*K374,2)</f>
        <v>0</v>
      </c>
      <c r="BL374" s="20" t="s">
        <v>240</v>
      </c>
      <c r="BM374" s="20" t="s">
        <v>1025</v>
      </c>
    </row>
    <row r="375" s="9" customFormat="1" ht="29.88" customHeight="1">
      <c r="B375" s="204"/>
      <c r="C375" s="205"/>
      <c r="D375" s="214" t="s">
        <v>151</v>
      </c>
      <c r="E375" s="214"/>
      <c r="F375" s="214"/>
      <c r="G375" s="214"/>
      <c r="H375" s="214"/>
      <c r="I375" s="214"/>
      <c r="J375" s="214"/>
      <c r="K375" s="214"/>
      <c r="L375" s="214"/>
      <c r="M375" s="214"/>
      <c r="N375" s="236">
        <f>BK375</f>
        <v>0</v>
      </c>
      <c r="O375" s="237"/>
      <c r="P375" s="237"/>
      <c r="Q375" s="237"/>
      <c r="R375" s="207"/>
      <c r="T375" s="208"/>
      <c r="U375" s="205"/>
      <c r="V375" s="205"/>
      <c r="W375" s="209">
        <f>SUM(W376:W385)</f>
        <v>0</v>
      </c>
      <c r="X375" s="205"/>
      <c r="Y375" s="209">
        <f>SUM(Y376:Y385)</f>
        <v>0</v>
      </c>
      <c r="Z375" s="205"/>
      <c r="AA375" s="210">
        <f>SUM(AA376:AA385)</f>
        <v>3.9865817999999997</v>
      </c>
      <c r="AR375" s="211" t="s">
        <v>119</v>
      </c>
      <c r="AT375" s="212" t="s">
        <v>79</v>
      </c>
      <c r="AU375" s="212" t="s">
        <v>88</v>
      </c>
      <c r="AY375" s="211" t="s">
        <v>176</v>
      </c>
      <c r="BK375" s="213">
        <f>SUM(BK376:BK385)</f>
        <v>0</v>
      </c>
    </row>
    <row r="376" s="1" customFormat="1" ht="25.5" customHeight="1">
      <c r="B376" s="44"/>
      <c r="C376" s="217" t="s">
        <v>1026</v>
      </c>
      <c r="D376" s="217" t="s">
        <v>177</v>
      </c>
      <c r="E376" s="218" t="s">
        <v>1027</v>
      </c>
      <c r="F376" s="219" t="s">
        <v>1028</v>
      </c>
      <c r="G376" s="219"/>
      <c r="H376" s="219"/>
      <c r="I376" s="219"/>
      <c r="J376" s="220" t="s">
        <v>191</v>
      </c>
      <c r="K376" s="221">
        <v>62.409999999999997</v>
      </c>
      <c r="L376" s="222">
        <v>0</v>
      </c>
      <c r="M376" s="223"/>
      <c r="N376" s="224">
        <f>ROUND(L376*K376,2)</f>
        <v>0</v>
      </c>
      <c r="O376" s="224"/>
      <c r="P376" s="224"/>
      <c r="Q376" s="224"/>
      <c r="R376" s="46"/>
      <c r="T376" s="225" t="s">
        <v>22</v>
      </c>
      <c r="U376" s="54" t="s">
        <v>45</v>
      </c>
      <c r="V376" s="45"/>
      <c r="W376" s="226">
        <f>V376*K376</f>
        <v>0</v>
      </c>
      <c r="X376" s="226">
        <v>0</v>
      </c>
      <c r="Y376" s="226">
        <f>X376*K376</f>
        <v>0</v>
      </c>
      <c r="Z376" s="226">
        <v>0.00042999999999999999</v>
      </c>
      <c r="AA376" s="227">
        <f>Z376*K376</f>
        <v>0.026836299999999997</v>
      </c>
      <c r="AR376" s="20" t="s">
        <v>240</v>
      </c>
      <c r="AT376" s="20" t="s">
        <v>177</v>
      </c>
      <c r="AU376" s="20" t="s">
        <v>119</v>
      </c>
      <c r="AY376" s="20" t="s">
        <v>176</v>
      </c>
      <c r="BE376" s="140">
        <f>IF(U376="základní",N376,0)</f>
        <v>0</v>
      </c>
      <c r="BF376" s="140">
        <f>IF(U376="snížená",N376,0)</f>
        <v>0</v>
      </c>
      <c r="BG376" s="140">
        <f>IF(U376="zákl. přenesená",N376,0)</f>
        <v>0</v>
      </c>
      <c r="BH376" s="140">
        <f>IF(U376="sníž. přenesená",N376,0)</f>
        <v>0</v>
      </c>
      <c r="BI376" s="140">
        <f>IF(U376="nulová",N376,0)</f>
        <v>0</v>
      </c>
      <c r="BJ376" s="20" t="s">
        <v>88</v>
      </c>
      <c r="BK376" s="140">
        <f>ROUND(L376*K376,2)</f>
        <v>0</v>
      </c>
      <c r="BL376" s="20" t="s">
        <v>240</v>
      </c>
      <c r="BM376" s="20" t="s">
        <v>1029</v>
      </c>
    </row>
    <row r="377" s="1" customFormat="1" ht="25.5" customHeight="1">
      <c r="B377" s="44"/>
      <c r="C377" s="217" t="s">
        <v>1030</v>
      </c>
      <c r="D377" s="217" t="s">
        <v>177</v>
      </c>
      <c r="E377" s="218" t="s">
        <v>1031</v>
      </c>
      <c r="F377" s="219" t="s">
        <v>1032</v>
      </c>
      <c r="G377" s="219"/>
      <c r="H377" s="219"/>
      <c r="I377" s="219"/>
      <c r="J377" s="220" t="s">
        <v>191</v>
      </c>
      <c r="K377" s="221">
        <v>21.045000000000002</v>
      </c>
      <c r="L377" s="222">
        <v>0</v>
      </c>
      <c r="M377" s="223"/>
      <c r="N377" s="224">
        <f>ROUND(L377*K377,2)</f>
        <v>0</v>
      </c>
      <c r="O377" s="224"/>
      <c r="P377" s="224"/>
      <c r="Q377" s="224"/>
      <c r="R377" s="46"/>
      <c r="T377" s="225" t="s">
        <v>22</v>
      </c>
      <c r="U377" s="54" t="s">
        <v>45</v>
      </c>
      <c r="V377" s="45"/>
      <c r="W377" s="226">
        <f>V377*K377</f>
        <v>0</v>
      </c>
      <c r="X377" s="226">
        <v>0</v>
      </c>
      <c r="Y377" s="226">
        <f>X377*K377</f>
        <v>0</v>
      </c>
      <c r="Z377" s="226">
        <v>0.0019</v>
      </c>
      <c r="AA377" s="227">
        <f>Z377*K377</f>
        <v>0.0399855</v>
      </c>
      <c r="AR377" s="20" t="s">
        <v>240</v>
      </c>
      <c r="AT377" s="20" t="s">
        <v>177</v>
      </c>
      <c r="AU377" s="20" t="s">
        <v>119</v>
      </c>
      <c r="AY377" s="20" t="s">
        <v>176</v>
      </c>
      <c r="BE377" s="140">
        <f>IF(U377="základní",N377,0)</f>
        <v>0</v>
      </c>
      <c r="BF377" s="140">
        <f>IF(U377="snížená",N377,0)</f>
        <v>0</v>
      </c>
      <c r="BG377" s="140">
        <f>IF(U377="zákl. přenesená",N377,0)</f>
        <v>0</v>
      </c>
      <c r="BH377" s="140">
        <f>IF(U377="sníž. přenesená",N377,0)</f>
        <v>0</v>
      </c>
      <c r="BI377" s="140">
        <f>IF(U377="nulová",N377,0)</f>
        <v>0</v>
      </c>
      <c r="BJ377" s="20" t="s">
        <v>88</v>
      </c>
      <c r="BK377" s="140">
        <f>ROUND(L377*K377,2)</f>
        <v>0</v>
      </c>
      <c r="BL377" s="20" t="s">
        <v>240</v>
      </c>
      <c r="BM377" s="20" t="s">
        <v>1033</v>
      </c>
    </row>
    <row r="378" s="1" customFormat="1" ht="25.5" customHeight="1">
      <c r="B378" s="44"/>
      <c r="C378" s="217" t="s">
        <v>1034</v>
      </c>
      <c r="D378" s="217" t="s">
        <v>177</v>
      </c>
      <c r="E378" s="218" t="s">
        <v>1035</v>
      </c>
      <c r="F378" s="219" t="s">
        <v>1036</v>
      </c>
      <c r="G378" s="219"/>
      <c r="H378" s="219"/>
      <c r="I378" s="219"/>
      <c r="J378" s="220" t="s">
        <v>306</v>
      </c>
      <c r="K378" s="221">
        <v>8</v>
      </c>
      <c r="L378" s="222">
        <v>0</v>
      </c>
      <c r="M378" s="223"/>
      <c r="N378" s="224">
        <f>ROUND(L378*K378,2)</f>
        <v>0</v>
      </c>
      <c r="O378" s="224"/>
      <c r="P378" s="224"/>
      <c r="Q378" s="224"/>
      <c r="R378" s="46"/>
      <c r="T378" s="225" t="s">
        <v>22</v>
      </c>
      <c r="U378" s="54" t="s">
        <v>45</v>
      </c>
      <c r="V378" s="45"/>
      <c r="W378" s="226">
        <f>V378*K378</f>
        <v>0</v>
      </c>
      <c r="X378" s="226">
        <v>0</v>
      </c>
      <c r="Y378" s="226">
        <f>X378*K378</f>
        <v>0</v>
      </c>
      <c r="Z378" s="226">
        <v>0.024</v>
      </c>
      <c r="AA378" s="227">
        <f>Z378*K378</f>
        <v>0.192</v>
      </c>
      <c r="AR378" s="20" t="s">
        <v>240</v>
      </c>
      <c r="AT378" s="20" t="s">
        <v>177</v>
      </c>
      <c r="AU378" s="20" t="s">
        <v>119</v>
      </c>
      <c r="AY378" s="20" t="s">
        <v>176</v>
      </c>
      <c r="BE378" s="140">
        <f>IF(U378="základní",N378,0)</f>
        <v>0</v>
      </c>
      <c r="BF378" s="140">
        <f>IF(U378="snížená",N378,0)</f>
        <v>0</v>
      </c>
      <c r="BG378" s="140">
        <f>IF(U378="zákl. přenesená",N378,0)</f>
        <v>0</v>
      </c>
      <c r="BH378" s="140">
        <f>IF(U378="sníž. přenesená",N378,0)</f>
        <v>0</v>
      </c>
      <c r="BI378" s="140">
        <f>IF(U378="nulová",N378,0)</f>
        <v>0</v>
      </c>
      <c r="BJ378" s="20" t="s">
        <v>88</v>
      </c>
      <c r="BK378" s="140">
        <f>ROUND(L378*K378,2)</f>
        <v>0</v>
      </c>
      <c r="BL378" s="20" t="s">
        <v>240</v>
      </c>
      <c r="BM378" s="20" t="s">
        <v>1037</v>
      </c>
    </row>
    <row r="379" s="1" customFormat="1" ht="25.5" customHeight="1">
      <c r="B379" s="44"/>
      <c r="C379" s="217" t="s">
        <v>1038</v>
      </c>
      <c r="D379" s="217" t="s">
        <v>177</v>
      </c>
      <c r="E379" s="218" t="s">
        <v>1039</v>
      </c>
      <c r="F379" s="219" t="s">
        <v>1040</v>
      </c>
      <c r="G379" s="219"/>
      <c r="H379" s="219"/>
      <c r="I379" s="219"/>
      <c r="J379" s="220" t="s">
        <v>306</v>
      </c>
      <c r="K379" s="221">
        <v>2</v>
      </c>
      <c r="L379" s="222">
        <v>0</v>
      </c>
      <c r="M379" s="223"/>
      <c r="N379" s="224">
        <f>ROUND(L379*K379,2)</f>
        <v>0</v>
      </c>
      <c r="O379" s="224"/>
      <c r="P379" s="224"/>
      <c r="Q379" s="224"/>
      <c r="R379" s="46"/>
      <c r="T379" s="225" t="s">
        <v>22</v>
      </c>
      <c r="U379" s="54" t="s">
        <v>45</v>
      </c>
      <c r="V379" s="45"/>
      <c r="W379" s="226">
        <f>V379*K379</f>
        <v>0</v>
      </c>
      <c r="X379" s="226">
        <v>0</v>
      </c>
      <c r="Y379" s="226">
        <f>X379*K379</f>
        <v>0</v>
      </c>
      <c r="Z379" s="226">
        <v>0.028000000000000001</v>
      </c>
      <c r="AA379" s="227">
        <f>Z379*K379</f>
        <v>0.056000000000000001</v>
      </c>
      <c r="AR379" s="20" t="s">
        <v>240</v>
      </c>
      <c r="AT379" s="20" t="s">
        <v>177</v>
      </c>
      <c r="AU379" s="20" t="s">
        <v>119</v>
      </c>
      <c r="AY379" s="20" t="s">
        <v>176</v>
      </c>
      <c r="BE379" s="140">
        <f>IF(U379="základní",N379,0)</f>
        <v>0</v>
      </c>
      <c r="BF379" s="140">
        <f>IF(U379="snížená",N379,0)</f>
        <v>0</v>
      </c>
      <c r="BG379" s="140">
        <f>IF(U379="zákl. přenesená",N379,0)</f>
        <v>0</v>
      </c>
      <c r="BH379" s="140">
        <f>IF(U379="sníž. přenesená",N379,0)</f>
        <v>0</v>
      </c>
      <c r="BI379" s="140">
        <f>IF(U379="nulová",N379,0)</f>
        <v>0</v>
      </c>
      <c r="BJ379" s="20" t="s">
        <v>88</v>
      </c>
      <c r="BK379" s="140">
        <f>ROUND(L379*K379,2)</f>
        <v>0</v>
      </c>
      <c r="BL379" s="20" t="s">
        <v>240</v>
      </c>
      <c r="BM379" s="20" t="s">
        <v>1041</v>
      </c>
    </row>
    <row r="380" s="1" customFormat="1" ht="25.5" customHeight="1">
      <c r="B380" s="44"/>
      <c r="C380" s="217" t="s">
        <v>1042</v>
      </c>
      <c r="D380" s="217" t="s">
        <v>177</v>
      </c>
      <c r="E380" s="218" t="s">
        <v>1043</v>
      </c>
      <c r="F380" s="219" t="s">
        <v>1044</v>
      </c>
      <c r="G380" s="219"/>
      <c r="H380" s="219"/>
      <c r="I380" s="219"/>
      <c r="J380" s="220" t="s">
        <v>191</v>
      </c>
      <c r="K380" s="221">
        <v>172.02000000000001</v>
      </c>
      <c r="L380" s="222">
        <v>0</v>
      </c>
      <c r="M380" s="223"/>
      <c r="N380" s="224">
        <f>ROUND(L380*K380,2)</f>
        <v>0</v>
      </c>
      <c r="O380" s="224"/>
      <c r="P380" s="224"/>
      <c r="Q380" s="224"/>
      <c r="R380" s="46"/>
      <c r="T380" s="225" t="s">
        <v>22</v>
      </c>
      <c r="U380" s="54" t="s">
        <v>45</v>
      </c>
      <c r="V380" s="45"/>
      <c r="W380" s="226">
        <f>V380*K380</f>
        <v>0</v>
      </c>
      <c r="X380" s="226">
        <v>0</v>
      </c>
      <c r="Y380" s="226">
        <f>X380*K380</f>
        <v>0</v>
      </c>
      <c r="Z380" s="226">
        <v>0.014</v>
      </c>
      <c r="AA380" s="227">
        <f>Z380*K380</f>
        <v>2.40828</v>
      </c>
      <c r="AR380" s="20" t="s">
        <v>240</v>
      </c>
      <c r="AT380" s="20" t="s">
        <v>177</v>
      </c>
      <c r="AU380" s="20" t="s">
        <v>119</v>
      </c>
      <c r="AY380" s="20" t="s">
        <v>176</v>
      </c>
      <c r="BE380" s="140">
        <f>IF(U380="základní",N380,0)</f>
        <v>0</v>
      </c>
      <c r="BF380" s="140">
        <f>IF(U380="snížená",N380,0)</f>
        <v>0</v>
      </c>
      <c r="BG380" s="140">
        <f>IF(U380="zákl. přenesená",N380,0)</f>
        <v>0</v>
      </c>
      <c r="BH380" s="140">
        <f>IF(U380="sníž. přenesená",N380,0)</f>
        <v>0</v>
      </c>
      <c r="BI380" s="140">
        <f>IF(U380="nulová",N380,0)</f>
        <v>0</v>
      </c>
      <c r="BJ380" s="20" t="s">
        <v>88</v>
      </c>
      <c r="BK380" s="140">
        <f>ROUND(L380*K380,2)</f>
        <v>0</v>
      </c>
      <c r="BL380" s="20" t="s">
        <v>240</v>
      </c>
      <c r="BM380" s="20" t="s">
        <v>1045</v>
      </c>
    </row>
    <row r="381" s="1" customFormat="1" ht="16.5" customHeight="1">
      <c r="B381" s="44"/>
      <c r="C381" s="217" t="s">
        <v>1046</v>
      </c>
      <c r="D381" s="217" t="s">
        <v>177</v>
      </c>
      <c r="E381" s="218" t="s">
        <v>1047</v>
      </c>
      <c r="F381" s="219" t="s">
        <v>1048</v>
      </c>
      <c r="G381" s="219"/>
      <c r="H381" s="219"/>
      <c r="I381" s="219"/>
      <c r="J381" s="220" t="s">
        <v>191</v>
      </c>
      <c r="K381" s="221">
        <v>42</v>
      </c>
      <c r="L381" s="222">
        <v>0</v>
      </c>
      <c r="M381" s="223"/>
      <c r="N381" s="224">
        <f>ROUND(L381*K381,2)</f>
        <v>0</v>
      </c>
      <c r="O381" s="224"/>
      <c r="P381" s="224"/>
      <c r="Q381" s="224"/>
      <c r="R381" s="46"/>
      <c r="T381" s="225" t="s">
        <v>22</v>
      </c>
      <c r="U381" s="54" t="s">
        <v>45</v>
      </c>
      <c r="V381" s="45"/>
      <c r="W381" s="226">
        <f>V381*K381</f>
        <v>0</v>
      </c>
      <c r="X381" s="226">
        <v>0</v>
      </c>
      <c r="Y381" s="226">
        <f>X381*K381</f>
        <v>0</v>
      </c>
      <c r="Z381" s="226">
        <v>0.0050000000000000001</v>
      </c>
      <c r="AA381" s="227">
        <f>Z381*K381</f>
        <v>0.20999999999999999</v>
      </c>
      <c r="AR381" s="20" t="s">
        <v>240</v>
      </c>
      <c r="AT381" s="20" t="s">
        <v>177</v>
      </c>
      <c r="AU381" s="20" t="s">
        <v>119</v>
      </c>
      <c r="AY381" s="20" t="s">
        <v>176</v>
      </c>
      <c r="BE381" s="140">
        <f>IF(U381="základní",N381,0)</f>
        <v>0</v>
      </c>
      <c r="BF381" s="140">
        <f>IF(U381="snížená",N381,0)</f>
        <v>0</v>
      </c>
      <c r="BG381" s="140">
        <f>IF(U381="zákl. přenesená",N381,0)</f>
        <v>0</v>
      </c>
      <c r="BH381" s="140">
        <f>IF(U381="sníž. přenesená",N381,0)</f>
        <v>0</v>
      </c>
      <c r="BI381" s="140">
        <f>IF(U381="nulová",N381,0)</f>
        <v>0</v>
      </c>
      <c r="BJ381" s="20" t="s">
        <v>88</v>
      </c>
      <c r="BK381" s="140">
        <f>ROUND(L381*K381,2)</f>
        <v>0</v>
      </c>
      <c r="BL381" s="20" t="s">
        <v>240</v>
      </c>
      <c r="BM381" s="20" t="s">
        <v>1049</v>
      </c>
    </row>
    <row r="382" s="1" customFormat="1" ht="16.5" customHeight="1">
      <c r="B382" s="44"/>
      <c r="C382" s="217" t="s">
        <v>1050</v>
      </c>
      <c r="D382" s="217" t="s">
        <v>177</v>
      </c>
      <c r="E382" s="218" t="s">
        <v>1051</v>
      </c>
      <c r="F382" s="219" t="s">
        <v>1052</v>
      </c>
      <c r="G382" s="219"/>
      <c r="H382" s="219"/>
      <c r="I382" s="219"/>
      <c r="J382" s="220" t="s">
        <v>191</v>
      </c>
      <c r="K382" s="221">
        <v>42</v>
      </c>
      <c r="L382" s="222">
        <v>0</v>
      </c>
      <c r="M382" s="223"/>
      <c r="N382" s="224">
        <f>ROUND(L382*K382,2)</f>
        <v>0</v>
      </c>
      <c r="O382" s="224"/>
      <c r="P382" s="224"/>
      <c r="Q382" s="224"/>
      <c r="R382" s="46"/>
      <c r="T382" s="225" t="s">
        <v>22</v>
      </c>
      <c r="U382" s="54" t="s">
        <v>45</v>
      </c>
      <c r="V382" s="45"/>
      <c r="W382" s="226">
        <f>V382*K382</f>
        <v>0</v>
      </c>
      <c r="X382" s="226">
        <v>0</v>
      </c>
      <c r="Y382" s="226">
        <f>X382*K382</f>
        <v>0</v>
      </c>
      <c r="Z382" s="226">
        <v>0.002</v>
      </c>
      <c r="AA382" s="227">
        <f>Z382*K382</f>
        <v>0.084000000000000005</v>
      </c>
      <c r="AR382" s="20" t="s">
        <v>240</v>
      </c>
      <c r="AT382" s="20" t="s">
        <v>177</v>
      </c>
      <c r="AU382" s="20" t="s">
        <v>119</v>
      </c>
      <c r="AY382" s="20" t="s">
        <v>176</v>
      </c>
      <c r="BE382" s="140">
        <f>IF(U382="základní",N382,0)</f>
        <v>0</v>
      </c>
      <c r="BF382" s="140">
        <f>IF(U382="snížená",N382,0)</f>
        <v>0</v>
      </c>
      <c r="BG382" s="140">
        <f>IF(U382="zákl. přenesená",N382,0)</f>
        <v>0</v>
      </c>
      <c r="BH382" s="140">
        <f>IF(U382="sníž. přenesená",N382,0)</f>
        <v>0</v>
      </c>
      <c r="BI382" s="140">
        <f>IF(U382="nulová",N382,0)</f>
        <v>0</v>
      </c>
      <c r="BJ382" s="20" t="s">
        <v>88</v>
      </c>
      <c r="BK382" s="140">
        <f>ROUND(L382*K382,2)</f>
        <v>0</v>
      </c>
      <c r="BL382" s="20" t="s">
        <v>240</v>
      </c>
      <c r="BM382" s="20" t="s">
        <v>1053</v>
      </c>
    </row>
    <row r="383" s="1" customFormat="1" ht="38.25" customHeight="1">
      <c r="B383" s="44"/>
      <c r="C383" s="217" t="s">
        <v>1054</v>
      </c>
      <c r="D383" s="217" t="s">
        <v>177</v>
      </c>
      <c r="E383" s="218" t="s">
        <v>1055</v>
      </c>
      <c r="F383" s="219" t="s">
        <v>1056</v>
      </c>
      <c r="G383" s="219"/>
      <c r="H383" s="219"/>
      <c r="I383" s="219"/>
      <c r="J383" s="220" t="s">
        <v>191</v>
      </c>
      <c r="K383" s="221">
        <v>42</v>
      </c>
      <c r="L383" s="222">
        <v>0</v>
      </c>
      <c r="M383" s="223"/>
      <c r="N383" s="224">
        <f>ROUND(L383*K383,2)</f>
        <v>0</v>
      </c>
      <c r="O383" s="224"/>
      <c r="P383" s="224"/>
      <c r="Q383" s="224"/>
      <c r="R383" s="46"/>
      <c r="T383" s="225" t="s">
        <v>22</v>
      </c>
      <c r="U383" s="54" t="s">
        <v>45</v>
      </c>
      <c r="V383" s="45"/>
      <c r="W383" s="226">
        <f>V383*K383</f>
        <v>0</v>
      </c>
      <c r="X383" s="226">
        <v>0</v>
      </c>
      <c r="Y383" s="226">
        <f>X383*K383</f>
        <v>0</v>
      </c>
      <c r="Z383" s="226">
        <v>0.002</v>
      </c>
      <c r="AA383" s="227">
        <f>Z383*K383</f>
        <v>0.084000000000000005</v>
      </c>
      <c r="AR383" s="20" t="s">
        <v>240</v>
      </c>
      <c r="AT383" s="20" t="s">
        <v>177</v>
      </c>
      <c r="AU383" s="20" t="s">
        <v>119</v>
      </c>
      <c r="AY383" s="20" t="s">
        <v>176</v>
      </c>
      <c r="BE383" s="140">
        <f>IF(U383="základní",N383,0)</f>
        <v>0</v>
      </c>
      <c r="BF383" s="140">
        <f>IF(U383="snížená",N383,0)</f>
        <v>0</v>
      </c>
      <c r="BG383" s="140">
        <f>IF(U383="zákl. přenesená",N383,0)</f>
        <v>0</v>
      </c>
      <c r="BH383" s="140">
        <f>IF(U383="sníž. přenesená",N383,0)</f>
        <v>0</v>
      </c>
      <c r="BI383" s="140">
        <f>IF(U383="nulová",N383,0)</f>
        <v>0</v>
      </c>
      <c r="BJ383" s="20" t="s">
        <v>88</v>
      </c>
      <c r="BK383" s="140">
        <f>ROUND(L383*K383,2)</f>
        <v>0</v>
      </c>
      <c r="BL383" s="20" t="s">
        <v>240</v>
      </c>
      <c r="BM383" s="20" t="s">
        <v>1057</v>
      </c>
    </row>
    <row r="384" s="1" customFormat="1" ht="25.5" customHeight="1">
      <c r="B384" s="44"/>
      <c r="C384" s="217" t="s">
        <v>1058</v>
      </c>
      <c r="D384" s="217" t="s">
        <v>177</v>
      </c>
      <c r="E384" s="218" t="s">
        <v>1059</v>
      </c>
      <c r="F384" s="219" t="s">
        <v>1060</v>
      </c>
      <c r="G384" s="219"/>
      <c r="H384" s="219"/>
      <c r="I384" s="219"/>
      <c r="J384" s="220" t="s">
        <v>191</v>
      </c>
      <c r="K384" s="221">
        <v>281.19999999999999</v>
      </c>
      <c r="L384" s="222">
        <v>0</v>
      </c>
      <c r="M384" s="223"/>
      <c r="N384" s="224">
        <f>ROUND(L384*K384,2)</f>
        <v>0</v>
      </c>
      <c r="O384" s="224"/>
      <c r="P384" s="224"/>
      <c r="Q384" s="224"/>
      <c r="R384" s="46"/>
      <c r="T384" s="225" t="s">
        <v>22</v>
      </c>
      <c r="U384" s="54" t="s">
        <v>45</v>
      </c>
      <c r="V384" s="45"/>
      <c r="W384" s="226">
        <f>V384*K384</f>
        <v>0</v>
      </c>
      <c r="X384" s="226">
        <v>0</v>
      </c>
      <c r="Y384" s="226">
        <f>X384*K384</f>
        <v>0</v>
      </c>
      <c r="Z384" s="226">
        <v>0.0030000000000000001</v>
      </c>
      <c r="AA384" s="227">
        <f>Z384*K384</f>
        <v>0.84360000000000002</v>
      </c>
      <c r="AR384" s="20" t="s">
        <v>240</v>
      </c>
      <c r="AT384" s="20" t="s">
        <v>177</v>
      </c>
      <c r="AU384" s="20" t="s">
        <v>119</v>
      </c>
      <c r="AY384" s="20" t="s">
        <v>176</v>
      </c>
      <c r="BE384" s="140">
        <f>IF(U384="základní",N384,0)</f>
        <v>0</v>
      </c>
      <c r="BF384" s="140">
        <f>IF(U384="snížená",N384,0)</f>
        <v>0</v>
      </c>
      <c r="BG384" s="140">
        <f>IF(U384="zákl. přenesená",N384,0)</f>
        <v>0</v>
      </c>
      <c r="BH384" s="140">
        <f>IF(U384="sníž. přenesená",N384,0)</f>
        <v>0</v>
      </c>
      <c r="BI384" s="140">
        <f>IF(U384="nulová",N384,0)</f>
        <v>0</v>
      </c>
      <c r="BJ384" s="20" t="s">
        <v>88</v>
      </c>
      <c r="BK384" s="140">
        <f>ROUND(L384*K384,2)</f>
        <v>0</v>
      </c>
      <c r="BL384" s="20" t="s">
        <v>240</v>
      </c>
      <c r="BM384" s="20" t="s">
        <v>1061</v>
      </c>
    </row>
    <row r="385" s="1" customFormat="1" ht="25.5" customHeight="1">
      <c r="B385" s="44"/>
      <c r="C385" s="217" t="s">
        <v>1062</v>
      </c>
      <c r="D385" s="217" t="s">
        <v>177</v>
      </c>
      <c r="E385" s="218" t="s">
        <v>1063</v>
      </c>
      <c r="F385" s="219" t="s">
        <v>1064</v>
      </c>
      <c r="G385" s="219"/>
      <c r="H385" s="219"/>
      <c r="I385" s="219"/>
      <c r="J385" s="220" t="s">
        <v>231</v>
      </c>
      <c r="K385" s="221">
        <v>139.59999999999999</v>
      </c>
      <c r="L385" s="222">
        <v>0</v>
      </c>
      <c r="M385" s="223"/>
      <c r="N385" s="224">
        <f>ROUND(L385*K385,2)</f>
        <v>0</v>
      </c>
      <c r="O385" s="224"/>
      <c r="P385" s="224"/>
      <c r="Q385" s="224"/>
      <c r="R385" s="46"/>
      <c r="T385" s="225" t="s">
        <v>22</v>
      </c>
      <c r="U385" s="54" t="s">
        <v>45</v>
      </c>
      <c r="V385" s="45"/>
      <c r="W385" s="226">
        <f>V385*K385</f>
        <v>0</v>
      </c>
      <c r="X385" s="226">
        <v>0</v>
      </c>
      <c r="Y385" s="226">
        <f>X385*K385</f>
        <v>0</v>
      </c>
      <c r="Z385" s="226">
        <v>0.00029999999999999997</v>
      </c>
      <c r="AA385" s="227">
        <f>Z385*K385</f>
        <v>0.041879999999999994</v>
      </c>
      <c r="AR385" s="20" t="s">
        <v>240</v>
      </c>
      <c r="AT385" s="20" t="s">
        <v>177</v>
      </c>
      <c r="AU385" s="20" t="s">
        <v>119</v>
      </c>
      <c r="AY385" s="20" t="s">
        <v>176</v>
      </c>
      <c r="BE385" s="140">
        <f>IF(U385="základní",N385,0)</f>
        <v>0</v>
      </c>
      <c r="BF385" s="140">
        <f>IF(U385="snížená",N385,0)</f>
        <v>0</v>
      </c>
      <c r="BG385" s="140">
        <f>IF(U385="zákl. přenesená",N385,0)</f>
        <v>0</v>
      </c>
      <c r="BH385" s="140">
        <f>IF(U385="sníž. přenesená",N385,0)</f>
        <v>0</v>
      </c>
      <c r="BI385" s="140">
        <f>IF(U385="nulová",N385,0)</f>
        <v>0</v>
      </c>
      <c r="BJ385" s="20" t="s">
        <v>88</v>
      </c>
      <c r="BK385" s="140">
        <f>ROUND(L385*K385,2)</f>
        <v>0</v>
      </c>
      <c r="BL385" s="20" t="s">
        <v>240</v>
      </c>
      <c r="BM385" s="20" t="s">
        <v>1065</v>
      </c>
    </row>
    <row r="386" s="1" customFormat="1" ht="49.92" customHeight="1">
      <c r="B386" s="44"/>
      <c r="C386" s="45"/>
      <c r="D386" s="206" t="s">
        <v>1066</v>
      </c>
      <c r="E386" s="45"/>
      <c r="F386" s="45"/>
      <c r="G386" s="45"/>
      <c r="H386" s="45"/>
      <c r="I386" s="45"/>
      <c r="J386" s="45"/>
      <c r="K386" s="45"/>
      <c r="L386" s="45"/>
      <c r="M386" s="45"/>
      <c r="N386" s="240">
        <f>BK386</f>
        <v>0</v>
      </c>
      <c r="O386" s="241"/>
      <c r="P386" s="241"/>
      <c r="Q386" s="241"/>
      <c r="R386" s="46"/>
      <c r="T386" s="188"/>
      <c r="U386" s="45"/>
      <c r="V386" s="45"/>
      <c r="W386" s="45"/>
      <c r="X386" s="45"/>
      <c r="Y386" s="45"/>
      <c r="Z386" s="45"/>
      <c r="AA386" s="98"/>
      <c r="AT386" s="20" t="s">
        <v>79</v>
      </c>
      <c r="AU386" s="20" t="s">
        <v>80</v>
      </c>
      <c r="AY386" s="20" t="s">
        <v>1067</v>
      </c>
      <c r="BK386" s="140">
        <f>SUM(BK387:BK391)</f>
        <v>0</v>
      </c>
    </row>
    <row r="387" s="1" customFormat="1" ht="22.32" customHeight="1">
      <c r="B387" s="44"/>
      <c r="C387" s="242" t="s">
        <v>22</v>
      </c>
      <c r="D387" s="242" t="s">
        <v>177</v>
      </c>
      <c r="E387" s="243" t="s">
        <v>22</v>
      </c>
      <c r="F387" s="244" t="s">
        <v>22</v>
      </c>
      <c r="G387" s="244"/>
      <c r="H387" s="244"/>
      <c r="I387" s="244"/>
      <c r="J387" s="245" t="s">
        <v>22</v>
      </c>
      <c r="K387" s="246"/>
      <c r="L387" s="222"/>
      <c r="M387" s="224"/>
      <c r="N387" s="224">
        <f>BK387</f>
        <v>0</v>
      </c>
      <c r="O387" s="224"/>
      <c r="P387" s="224"/>
      <c r="Q387" s="224"/>
      <c r="R387" s="46"/>
      <c r="T387" s="225" t="s">
        <v>22</v>
      </c>
      <c r="U387" s="247" t="s">
        <v>45</v>
      </c>
      <c r="V387" s="45"/>
      <c r="W387" s="45"/>
      <c r="X387" s="45"/>
      <c r="Y387" s="45"/>
      <c r="Z387" s="45"/>
      <c r="AA387" s="98"/>
      <c r="AT387" s="20" t="s">
        <v>1067</v>
      </c>
      <c r="AU387" s="20" t="s">
        <v>88</v>
      </c>
      <c r="AY387" s="20" t="s">
        <v>1067</v>
      </c>
      <c r="BE387" s="140">
        <f>IF(U387="základní",N387,0)</f>
        <v>0</v>
      </c>
      <c r="BF387" s="140">
        <f>IF(U387="snížená",N387,0)</f>
        <v>0</v>
      </c>
      <c r="BG387" s="140">
        <f>IF(U387="zákl. přenesená",N387,0)</f>
        <v>0</v>
      </c>
      <c r="BH387" s="140">
        <f>IF(U387="sníž. přenesená",N387,0)</f>
        <v>0</v>
      </c>
      <c r="BI387" s="140">
        <f>IF(U387="nulová",N387,0)</f>
        <v>0</v>
      </c>
      <c r="BJ387" s="20" t="s">
        <v>88</v>
      </c>
      <c r="BK387" s="140">
        <f>L387*K387</f>
        <v>0</v>
      </c>
    </row>
    <row r="388" s="1" customFormat="1" ht="22.32" customHeight="1">
      <c r="B388" s="44"/>
      <c r="C388" s="242" t="s">
        <v>22</v>
      </c>
      <c r="D388" s="242" t="s">
        <v>177</v>
      </c>
      <c r="E388" s="243" t="s">
        <v>22</v>
      </c>
      <c r="F388" s="244" t="s">
        <v>22</v>
      </c>
      <c r="G388" s="244"/>
      <c r="H388" s="244"/>
      <c r="I388" s="244"/>
      <c r="J388" s="245" t="s">
        <v>22</v>
      </c>
      <c r="K388" s="246"/>
      <c r="L388" s="222"/>
      <c r="M388" s="224"/>
      <c r="N388" s="224">
        <f>BK388</f>
        <v>0</v>
      </c>
      <c r="O388" s="224"/>
      <c r="P388" s="224"/>
      <c r="Q388" s="224"/>
      <c r="R388" s="46"/>
      <c r="T388" s="225" t="s">
        <v>22</v>
      </c>
      <c r="U388" s="247" t="s">
        <v>45</v>
      </c>
      <c r="V388" s="45"/>
      <c r="W388" s="45"/>
      <c r="X388" s="45"/>
      <c r="Y388" s="45"/>
      <c r="Z388" s="45"/>
      <c r="AA388" s="98"/>
      <c r="AT388" s="20" t="s">
        <v>1067</v>
      </c>
      <c r="AU388" s="20" t="s">
        <v>88</v>
      </c>
      <c r="AY388" s="20" t="s">
        <v>1067</v>
      </c>
      <c r="BE388" s="140">
        <f>IF(U388="základní",N388,0)</f>
        <v>0</v>
      </c>
      <c r="BF388" s="140">
        <f>IF(U388="snížená",N388,0)</f>
        <v>0</v>
      </c>
      <c r="BG388" s="140">
        <f>IF(U388="zákl. přenesená",N388,0)</f>
        <v>0</v>
      </c>
      <c r="BH388" s="140">
        <f>IF(U388="sníž. přenesená",N388,0)</f>
        <v>0</v>
      </c>
      <c r="BI388" s="140">
        <f>IF(U388="nulová",N388,0)</f>
        <v>0</v>
      </c>
      <c r="BJ388" s="20" t="s">
        <v>88</v>
      </c>
      <c r="BK388" s="140">
        <f>L388*K388</f>
        <v>0</v>
      </c>
    </row>
    <row r="389" s="1" customFormat="1" ht="22.32" customHeight="1">
      <c r="B389" s="44"/>
      <c r="C389" s="242" t="s">
        <v>22</v>
      </c>
      <c r="D389" s="242" t="s">
        <v>177</v>
      </c>
      <c r="E389" s="243" t="s">
        <v>22</v>
      </c>
      <c r="F389" s="244" t="s">
        <v>22</v>
      </c>
      <c r="G389" s="244"/>
      <c r="H389" s="244"/>
      <c r="I389" s="244"/>
      <c r="J389" s="245" t="s">
        <v>22</v>
      </c>
      <c r="K389" s="246"/>
      <c r="L389" s="222"/>
      <c r="M389" s="224"/>
      <c r="N389" s="224">
        <f>BK389</f>
        <v>0</v>
      </c>
      <c r="O389" s="224"/>
      <c r="P389" s="224"/>
      <c r="Q389" s="224"/>
      <c r="R389" s="46"/>
      <c r="T389" s="225" t="s">
        <v>22</v>
      </c>
      <c r="U389" s="247" t="s">
        <v>45</v>
      </c>
      <c r="V389" s="45"/>
      <c r="W389" s="45"/>
      <c r="X389" s="45"/>
      <c r="Y389" s="45"/>
      <c r="Z389" s="45"/>
      <c r="AA389" s="98"/>
      <c r="AT389" s="20" t="s">
        <v>1067</v>
      </c>
      <c r="AU389" s="20" t="s">
        <v>88</v>
      </c>
      <c r="AY389" s="20" t="s">
        <v>1067</v>
      </c>
      <c r="BE389" s="140">
        <f>IF(U389="základní",N389,0)</f>
        <v>0</v>
      </c>
      <c r="BF389" s="140">
        <f>IF(U389="snížená",N389,0)</f>
        <v>0</v>
      </c>
      <c r="BG389" s="140">
        <f>IF(U389="zákl. přenesená",N389,0)</f>
        <v>0</v>
      </c>
      <c r="BH389" s="140">
        <f>IF(U389="sníž. přenesená",N389,0)</f>
        <v>0</v>
      </c>
      <c r="BI389" s="140">
        <f>IF(U389="nulová",N389,0)</f>
        <v>0</v>
      </c>
      <c r="BJ389" s="20" t="s">
        <v>88</v>
      </c>
      <c r="BK389" s="140">
        <f>L389*K389</f>
        <v>0</v>
      </c>
    </row>
    <row r="390" s="1" customFormat="1" ht="22.32" customHeight="1">
      <c r="B390" s="44"/>
      <c r="C390" s="242" t="s">
        <v>22</v>
      </c>
      <c r="D390" s="242" t="s">
        <v>177</v>
      </c>
      <c r="E390" s="243" t="s">
        <v>22</v>
      </c>
      <c r="F390" s="244" t="s">
        <v>22</v>
      </c>
      <c r="G390" s="244"/>
      <c r="H390" s="244"/>
      <c r="I390" s="244"/>
      <c r="J390" s="245" t="s">
        <v>22</v>
      </c>
      <c r="K390" s="246"/>
      <c r="L390" s="222"/>
      <c r="M390" s="224"/>
      <c r="N390" s="224">
        <f>BK390</f>
        <v>0</v>
      </c>
      <c r="O390" s="224"/>
      <c r="P390" s="224"/>
      <c r="Q390" s="224"/>
      <c r="R390" s="46"/>
      <c r="T390" s="225" t="s">
        <v>22</v>
      </c>
      <c r="U390" s="247" t="s">
        <v>45</v>
      </c>
      <c r="V390" s="45"/>
      <c r="W390" s="45"/>
      <c r="X390" s="45"/>
      <c r="Y390" s="45"/>
      <c r="Z390" s="45"/>
      <c r="AA390" s="98"/>
      <c r="AT390" s="20" t="s">
        <v>1067</v>
      </c>
      <c r="AU390" s="20" t="s">
        <v>88</v>
      </c>
      <c r="AY390" s="20" t="s">
        <v>1067</v>
      </c>
      <c r="BE390" s="140">
        <f>IF(U390="základní",N390,0)</f>
        <v>0</v>
      </c>
      <c r="BF390" s="140">
        <f>IF(U390="snížená",N390,0)</f>
        <v>0</v>
      </c>
      <c r="BG390" s="140">
        <f>IF(U390="zákl. přenesená",N390,0)</f>
        <v>0</v>
      </c>
      <c r="BH390" s="140">
        <f>IF(U390="sníž. přenesená",N390,0)</f>
        <v>0</v>
      </c>
      <c r="BI390" s="140">
        <f>IF(U390="nulová",N390,0)</f>
        <v>0</v>
      </c>
      <c r="BJ390" s="20" t="s">
        <v>88</v>
      </c>
      <c r="BK390" s="140">
        <f>L390*K390</f>
        <v>0</v>
      </c>
    </row>
    <row r="391" s="1" customFormat="1" ht="22.32" customHeight="1">
      <c r="B391" s="44"/>
      <c r="C391" s="242" t="s">
        <v>22</v>
      </c>
      <c r="D391" s="242" t="s">
        <v>177</v>
      </c>
      <c r="E391" s="243" t="s">
        <v>22</v>
      </c>
      <c r="F391" s="244" t="s">
        <v>22</v>
      </c>
      <c r="G391" s="244"/>
      <c r="H391" s="244"/>
      <c r="I391" s="244"/>
      <c r="J391" s="245" t="s">
        <v>22</v>
      </c>
      <c r="K391" s="246"/>
      <c r="L391" s="222"/>
      <c r="M391" s="224"/>
      <c r="N391" s="224">
        <f>BK391</f>
        <v>0</v>
      </c>
      <c r="O391" s="224"/>
      <c r="P391" s="224"/>
      <c r="Q391" s="224"/>
      <c r="R391" s="46"/>
      <c r="T391" s="225" t="s">
        <v>22</v>
      </c>
      <c r="U391" s="247" t="s">
        <v>45</v>
      </c>
      <c r="V391" s="70"/>
      <c r="W391" s="70"/>
      <c r="X391" s="70"/>
      <c r="Y391" s="70"/>
      <c r="Z391" s="70"/>
      <c r="AA391" s="72"/>
      <c r="AT391" s="20" t="s">
        <v>1067</v>
      </c>
      <c r="AU391" s="20" t="s">
        <v>88</v>
      </c>
      <c r="AY391" s="20" t="s">
        <v>1067</v>
      </c>
      <c r="BE391" s="140">
        <f>IF(U391="základní",N391,0)</f>
        <v>0</v>
      </c>
      <c r="BF391" s="140">
        <f>IF(U391="snížená",N391,0)</f>
        <v>0</v>
      </c>
      <c r="BG391" s="140">
        <f>IF(U391="zákl. přenesená",N391,0)</f>
        <v>0</v>
      </c>
      <c r="BH391" s="140">
        <f>IF(U391="sníž. přenesená",N391,0)</f>
        <v>0</v>
      </c>
      <c r="BI391" s="140">
        <f>IF(U391="nulová",N391,0)</f>
        <v>0</v>
      </c>
      <c r="BJ391" s="20" t="s">
        <v>88</v>
      </c>
      <c r="BK391" s="140">
        <f>L391*K391</f>
        <v>0</v>
      </c>
    </row>
    <row r="392" s="1" customFormat="1" ht="6.96" customHeight="1">
      <c r="B392" s="73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5"/>
    </row>
  </sheetData>
  <sheetProtection sheet="1" formatColumns="0" formatRows="0" objects="1" scenarios="1" spinCount="10" saltValue="1n7bKi0o8iiQDmtxVNljIIYXVcaMsN7InnfQ7hrkpmCz5M/p5QjDeNLfDkorGZlPkxeyc67TBh9+HQE6fTzfHA==" hashValue="MKQ14LcwrnbKMFY/tZivhsTdIxVqZJNZbG6hg8UwBblkEYEQDqV0htqg30ngE7iOBFqxfyeLNv/HaJOiLZYNzA==" algorithmName="SHA-512" password="CC35"/>
  <mergeCells count="795">
    <mergeCell ref="F390:I390"/>
    <mergeCell ref="F389:I389"/>
    <mergeCell ref="F391:I391"/>
    <mergeCell ref="L390:M390"/>
    <mergeCell ref="L389:M389"/>
    <mergeCell ref="L391:M391"/>
    <mergeCell ref="N385:Q385"/>
    <mergeCell ref="N384:Q384"/>
    <mergeCell ref="N387:Q387"/>
    <mergeCell ref="N388:Q388"/>
    <mergeCell ref="N389:Q389"/>
    <mergeCell ref="N390:Q390"/>
    <mergeCell ref="N391:Q391"/>
    <mergeCell ref="N386:Q38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4:Q114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D115:H115"/>
    <mergeCell ref="N115:Q115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C128:Q128"/>
    <mergeCell ref="F130:P130"/>
    <mergeCell ref="F131:P131"/>
    <mergeCell ref="M135:Q135"/>
    <mergeCell ref="N120:Q120"/>
    <mergeCell ref="L122:Q122"/>
    <mergeCell ref="M133:P133"/>
    <mergeCell ref="M136:Q136"/>
    <mergeCell ref="F138:I138"/>
    <mergeCell ref="L138:M138"/>
    <mergeCell ref="N138:Q138"/>
    <mergeCell ref="N139:Q139"/>
    <mergeCell ref="N140:Q140"/>
    <mergeCell ref="N141:Q141"/>
    <mergeCell ref="F142:I142"/>
    <mergeCell ref="L142:M142"/>
    <mergeCell ref="N142:Q142"/>
    <mergeCell ref="N143:Q143"/>
    <mergeCell ref="N144:Q144"/>
    <mergeCell ref="N145:Q145"/>
    <mergeCell ref="N146:Q146"/>
    <mergeCell ref="N147:Q147"/>
    <mergeCell ref="N148:Q148"/>
    <mergeCell ref="N149:Q149"/>
    <mergeCell ref="N150:Q150"/>
    <mergeCell ref="N151:Q151"/>
    <mergeCell ref="N152:Q152"/>
    <mergeCell ref="F143:I143"/>
    <mergeCell ref="F147:I147"/>
    <mergeCell ref="F146:I146"/>
    <mergeCell ref="F144:I144"/>
    <mergeCell ref="F145:I145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L143:M143"/>
    <mergeCell ref="L149:M149"/>
    <mergeCell ref="L144:M144"/>
    <mergeCell ref="L145:M145"/>
    <mergeCell ref="L146:M146"/>
    <mergeCell ref="L147:M147"/>
    <mergeCell ref="L148:M148"/>
    <mergeCell ref="L150:M150"/>
    <mergeCell ref="L151:M151"/>
    <mergeCell ref="L152:M152"/>
    <mergeCell ref="L153:M153"/>
    <mergeCell ref="L154:M154"/>
    <mergeCell ref="L155:M155"/>
    <mergeCell ref="L156:M156"/>
    <mergeCell ref="N169:Q169"/>
    <mergeCell ref="N168:Q168"/>
    <mergeCell ref="N167:Q167"/>
    <mergeCell ref="F158:I158"/>
    <mergeCell ref="F160:I160"/>
    <mergeCell ref="F159:I159"/>
    <mergeCell ref="F161:I161"/>
    <mergeCell ref="F162:I162"/>
    <mergeCell ref="F163:I163"/>
    <mergeCell ref="F164:I164"/>
    <mergeCell ref="F165:I165"/>
    <mergeCell ref="F166:I166"/>
    <mergeCell ref="F168:I168"/>
    <mergeCell ref="F169:I169"/>
    <mergeCell ref="F170:I170"/>
    <mergeCell ref="F171:I171"/>
    <mergeCell ref="F172:I172"/>
    <mergeCell ref="F173:I173"/>
    <mergeCell ref="L158:M158"/>
    <mergeCell ref="L160:M160"/>
    <mergeCell ref="L159:M159"/>
    <mergeCell ref="L161:M161"/>
    <mergeCell ref="L162:M162"/>
    <mergeCell ref="L163:M163"/>
    <mergeCell ref="L164:M164"/>
    <mergeCell ref="L165:M165"/>
    <mergeCell ref="L166:M166"/>
    <mergeCell ref="L168:M168"/>
    <mergeCell ref="L169:M169"/>
    <mergeCell ref="L170:M170"/>
    <mergeCell ref="L171:M171"/>
    <mergeCell ref="L172:M172"/>
    <mergeCell ref="L173:M173"/>
    <mergeCell ref="N186:Q186"/>
    <mergeCell ref="N185:Q185"/>
    <mergeCell ref="N187:Q187"/>
    <mergeCell ref="F174:I174"/>
    <mergeCell ref="F176:I176"/>
    <mergeCell ref="F177:I177"/>
    <mergeCell ref="F178:I178"/>
    <mergeCell ref="F179:I179"/>
    <mergeCell ref="F180:I180"/>
    <mergeCell ref="F181:I181"/>
    <mergeCell ref="F183:I183"/>
    <mergeCell ref="F184:I184"/>
    <mergeCell ref="F185:I185"/>
    <mergeCell ref="F186:I186"/>
    <mergeCell ref="F188:I188"/>
    <mergeCell ref="F189:I189"/>
    <mergeCell ref="F190:I190"/>
    <mergeCell ref="F191:I191"/>
    <mergeCell ref="L174:M174"/>
    <mergeCell ref="L176:M176"/>
    <mergeCell ref="L177:M177"/>
    <mergeCell ref="L178:M178"/>
    <mergeCell ref="L179:M179"/>
    <mergeCell ref="L180:M180"/>
    <mergeCell ref="L181:M181"/>
    <mergeCell ref="L183:M183"/>
    <mergeCell ref="L184:M184"/>
    <mergeCell ref="L185:M185"/>
    <mergeCell ref="L186:M186"/>
    <mergeCell ref="L188:M188"/>
    <mergeCell ref="L189:M189"/>
    <mergeCell ref="L190:M190"/>
    <mergeCell ref="L191:M191"/>
    <mergeCell ref="N153:Q153"/>
    <mergeCell ref="N156:Q156"/>
    <mergeCell ref="N154:Q154"/>
    <mergeCell ref="N155:Q155"/>
    <mergeCell ref="N158:Q158"/>
    <mergeCell ref="N159:Q159"/>
    <mergeCell ref="N160:Q160"/>
    <mergeCell ref="N161:Q161"/>
    <mergeCell ref="N162:Q162"/>
    <mergeCell ref="N163:Q163"/>
    <mergeCell ref="N164:Q164"/>
    <mergeCell ref="N165:Q165"/>
    <mergeCell ref="N166:Q166"/>
    <mergeCell ref="N157:Q157"/>
    <mergeCell ref="N170:Q170"/>
    <mergeCell ref="N171:Q171"/>
    <mergeCell ref="N172:Q172"/>
    <mergeCell ref="N173:Q173"/>
    <mergeCell ref="N174:Q174"/>
    <mergeCell ref="N176:Q176"/>
    <mergeCell ref="N177:Q177"/>
    <mergeCell ref="N178:Q178"/>
    <mergeCell ref="N179:Q179"/>
    <mergeCell ref="N180:Q180"/>
    <mergeCell ref="N181:Q181"/>
    <mergeCell ref="N183:Q183"/>
    <mergeCell ref="N184:Q184"/>
    <mergeCell ref="N175:Q175"/>
    <mergeCell ref="N182:Q182"/>
    <mergeCell ref="N188:Q188"/>
    <mergeCell ref="N189:Q189"/>
    <mergeCell ref="N190:Q190"/>
    <mergeCell ref="N191:Q191"/>
    <mergeCell ref="N192:Q192"/>
    <mergeCell ref="N193:Q193"/>
    <mergeCell ref="N194:Q194"/>
    <mergeCell ref="N195:Q195"/>
    <mergeCell ref="N196:Q196"/>
    <mergeCell ref="N197:Q197"/>
    <mergeCell ref="N198:Q198"/>
    <mergeCell ref="N200:Q200"/>
    <mergeCell ref="N201:Q201"/>
    <mergeCell ref="N202:Q202"/>
    <mergeCell ref="N203:Q203"/>
    <mergeCell ref="N199:Q199"/>
    <mergeCell ref="F192:I192"/>
    <mergeCell ref="F193:I193"/>
    <mergeCell ref="F194:I194"/>
    <mergeCell ref="F195:I195"/>
    <mergeCell ref="F196:I196"/>
    <mergeCell ref="F197:I197"/>
    <mergeCell ref="F198:I198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L192:M192"/>
    <mergeCell ref="L193:M193"/>
    <mergeCell ref="L194:M194"/>
    <mergeCell ref="L195:M195"/>
    <mergeCell ref="L196:M196"/>
    <mergeCell ref="L197:M197"/>
    <mergeCell ref="L198:M198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2:Q212"/>
    <mergeCell ref="N213:Q213"/>
    <mergeCell ref="N214:Q214"/>
    <mergeCell ref="N215:Q215"/>
    <mergeCell ref="N216:Q216"/>
    <mergeCell ref="N217:Q217"/>
    <mergeCell ref="N218:Q218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22:I222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N219:Q219"/>
    <mergeCell ref="N220:Q220"/>
    <mergeCell ref="N221:Q221"/>
    <mergeCell ref="N222:Q222"/>
    <mergeCell ref="N223:Q223"/>
    <mergeCell ref="N224:Q224"/>
    <mergeCell ref="N225:Q225"/>
    <mergeCell ref="N226:Q226"/>
    <mergeCell ref="N227:Q227"/>
    <mergeCell ref="N228:Q228"/>
    <mergeCell ref="N229:Q229"/>
    <mergeCell ref="N230:Q230"/>
    <mergeCell ref="N231:Q231"/>
    <mergeCell ref="N232:Q232"/>
    <mergeCell ref="N233:Q233"/>
    <mergeCell ref="N234:Q234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5:I235"/>
    <mergeCell ref="F238:I238"/>
    <mergeCell ref="F239:I239"/>
    <mergeCell ref="F240:I240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5:M235"/>
    <mergeCell ref="L238:M238"/>
    <mergeCell ref="L239:M239"/>
    <mergeCell ref="L240:M240"/>
    <mergeCell ref="N252:Q252"/>
    <mergeCell ref="N251:Q251"/>
    <mergeCell ref="F241:I241"/>
    <mergeCell ref="F242:I242"/>
    <mergeCell ref="F243:I243"/>
    <mergeCell ref="F244:I244"/>
    <mergeCell ref="F245:I245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6:I256"/>
    <mergeCell ref="F257:I257"/>
    <mergeCell ref="L241:M241"/>
    <mergeCell ref="L242:M242"/>
    <mergeCell ref="L243:M243"/>
    <mergeCell ref="L244:M244"/>
    <mergeCell ref="L245:M245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6:M256"/>
    <mergeCell ref="L257:M257"/>
    <mergeCell ref="N235:Q235"/>
    <mergeCell ref="N238:Q238"/>
    <mergeCell ref="N239:Q239"/>
    <mergeCell ref="N240:Q240"/>
    <mergeCell ref="N241:Q241"/>
    <mergeCell ref="N242:Q242"/>
    <mergeCell ref="N243:Q243"/>
    <mergeCell ref="N244:Q244"/>
    <mergeCell ref="N245:Q245"/>
    <mergeCell ref="N247:Q247"/>
    <mergeCell ref="N248:Q248"/>
    <mergeCell ref="N249:Q249"/>
    <mergeCell ref="N250:Q250"/>
    <mergeCell ref="N236:Q236"/>
    <mergeCell ref="N237:Q237"/>
    <mergeCell ref="N246:Q246"/>
    <mergeCell ref="N269:Q269"/>
    <mergeCell ref="N268:Q268"/>
    <mergeCell ref="F258:I258"/>
    <mergeCell ref="F259:I259"/>
    <mergeCell ref="F260:I260"/>
    <mergeCell ref="F261:I261"/>
    <mergeCell ref="F262:I262"/>
    <mergeCell ref="F263:I263"/>
    <mergeCell ref="F264:I264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L258:M258"/>
    <mergeCell ref="L259:M259"/>
    <mergeCell ref="L260:M260"/>
    <mergeCell ref="L261:M261"/>
    <mergeCell ref="L262:M262"/>
    <mergeCell ref="L263:M263"/>
    <mergeCell ref="L264:M264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N270:Q270"/>
    <mergeCell ref="N271:Q271"/>
    <mergeCell ref="N272:Q272"/>
    <mergeCell ref="N273:Q273"/>
    <mergeCell ref="N274:Q274"/>
    <mergeCell ref="N275:Q275"/>
    <mergeCell ref="N276:Q276"/>
    <mergeCell ref="N277:Q277"/>
    <mergeCell ref="N278:Q278"/>
    <mergeCell ref="N279:Q279"/>
    <mergeCell ref="N280:Q280"/>
    <mergeCell ref="N281:Q281"/>
    <mergeCell ref="N283:Q283"/>
    <mergeCell ref="N284:Q284"/>
    <mergeCell ref="N285:Q285"/>
    <mergeCell ref="N282:Q282"/>
    <mergeCell ref="F274:I274"/>
    <mergeCell ref="F275:I275"/>
    <mergeCell ref="F276:I276"/>
    <mergeCell ref="F277:I277"/>
    <mergeCell ref="F278:I278"/>
    <mergeCell ref="F279:I279"/>
    <mergeCell ref="F280:I280"/>
    <mergeCell ref="F281:I281"/>
    <mergeCell ref="F283:I283"/>
    <mergeCell ref="F284:I284"/>
    <mergeCell ref="F285:I285"/>
    <mergeCell ref="F286:I286"/>
    <mergeCell ref="F287:I287"/>
    <mergeCell ref="F288:I288"/>
    <mergeCell ref="F289:I289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3:M283"/>
    <mergeCell ref="L284:M284"/>
    <mergeCell ref="L285:M285"/>
    <mergeCell ref="L286:M286"/>
    <mergeCell ref="L287:M287"/>
    <mergeCell ref="L288:M288"/>
    <mergeCell ref="L289:M289"/>
    <mergeCell ref="N286:Q286"/>
    <mergeCell ref="N287:Q287"/>
    <mergeCell ref="N288:Q288"/>
    <mergeCell ref="N289:Q289"/>
    <mergeCell ref="N290:Q290"/>
    <mergeCell ref="N291:Q291"/>
    <mergeCell ref="N292:Q292"/>
    <mergeCell ref="N293:Q293"/>
    <mergeCell ref="N294:Q294"/>
    <mergeCell ref="N295:Q295"/>
    <mergeCell ref="N296:Q296"/>
    <mergeCell ref="N297:Q297"/>
    <mergeCell ref="N298:Q298"/>
    <mergeCell ref="N299:Q299"/>
    <mergeCell ref="N300:Q300"/>
    <mergeCell ref="N301:Q301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2:I302"/>
    <mergeCell ref="F303:I303"/>
    <mergeCell ref="F304:I304"/>
    <mergeCell ref="F305:I305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2:M302"/>
    <mergeCell ref="L303:M303"/>
    <mergeCell ref="L304:M304"/>
    <mergeCell ref="L305:M305"/>
    <mergeCell ref="N302:Q302"/>
    <mergeCell ref="N303:Q303"/>
    <mergeCell ref="N304:Q304"/>
    <mergeCell ref="N305:Q305"/>
    <mergeCell ref="N306:Q306"/>
    <mergeCell ref="N307:Q307"/>
    <mergeCell ref="N308:Q308"/>
    <mergeCell ref="N309:Q309"/>
    <mergeCell ref="N310:Q310"/>
    <mergeCell ref="N311:Q311"/>
    <mergeCell ref="N312:Q312"/>
    <mergeCell ref="N313:Q313"/>
    <mergeCell ref="N314:Q314"/>
    <mergeCell ref="N315:Q315"/>
    <mergeCell ref="N316:Q316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N253:Q253"/>
    <mergeCell ref="N254:Q254"/>
    <mergeCell ref="N256:Q256"/>
    <mergeCell ref="N257:Q257"/>
    <mergeCell ref="N258:Q258"/>
    <mergeCell ref="N259:Q259"/>
    <mergeCell ref="N260:Q260"/>
    <mergeCell ref="N261:Q261"/>
    <mergeCell ref="N262:Q262"/>
    <mergeCell ref="N263:Q263"/>
    <mergeCell ref="N264:Q264"/>
    <mergeCell ref="N266:Q266"/>
    <mergeCell ref="N267:Q267"/>
    <mergeCell ref="N255:Q255"/>
    <mergeCell ref="N265:Q265"/>
    <mergeCell ref="N317:Q317"/>
    <mergeCell ref="N318:Q318"/>
    <mergeCell ref="N319:Q319"/>
    <mergeCell ref="N320:Q320"/>
    <mergeCell ref="N321:Q321"/>
    <mergeCell ref="N322:Q322"/>
    <mergeCell ref="N323:Q323"/>
    <mergeCell ref="N324:Q324"/>
    <mergeCell ref="N325:Q325"/>
    <mergeCell ref="N326:Q326"/>
    <mergeCell ref="N328:Q328"/>
    <mergeCell ref="N329:Q329"/>
    <mergeCell ref="N330:Q330"/>
    <mergeCell ref="N331:Q331"/>
    <mergeCell ref="N332:Q332"/>
    <mergeCell ref="N327:Q327"/>
    <mergeCell ref="F321:I321"/>
    <mergeCell ref="F322:I322"/>
    <mergeCell ref="F323:I323"/>
    <mergeCell ref="F324:I324"/>
    <mergeCell ref="F325:I325"/>
    <mergeCell ref="F326:I326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L321:M321"/>
    <mergeCell ref="L322:M322"/>
    <mergeCell ref="L323:M323"/>
    <mergeCell ref="L324:M324"/>
    <mergeCell ref="L325:M325"/>
    <mergeCell ref="L326:M326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N349:Q349"/>
    <mergeCell ref="N347:Q347"/>
    <mergeCell ref="N348:Q348"/>
    <mergeCell ref="N346:Q346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7:I347"/>
    <mergeCell ref="F348:I348"/>
    <mergeCell ref="F349:I349"/>
    <mergeCell ref="F350:I350"/>
    <mergeCell ref="F351:I351"/>
    <mergeCell ref="F352:I352"/>
    <mergeCell ref="F353:I353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7:M347"/>
    <mergeCell ref="L348:M348"/>
    <mergeCell ref="L349:M349"/>
    <mergeCell ref="L350:M350"/>
    <mergeCell ref="L351:M351"/>
    <mergeCell ref="L352:M352"/>
    <mergeCell ref="L353:M353"/>
    <mergeCell ref="N366:Q366"/>
    <mergeCell ref="N365:Q365"/>
    <mergeCell ref="N364:Q364"/>
    <mergeCell ref="F354:I354"/>
    <mergeCell ref="F355:I355"/>
    <mergeCell ref="F356:I356"/>
    <mergeCell ref="F357:I357"/>
    <mergeCell ref="F358:I358"/>
    <mergeCell ref="F360:I360"/>
    <mergeCell ref="F361:I361"/>
    <mergeCell ref="F362:I362"/>
    <mergeCell ref="F363:I363"/>
    <mergeCell ref="F365:I365"/>
    <mergeCell ref="F366:I366"/>
    <mergeCell ref="F367:I367"/>
    <mergeCell ref="F368:I368"/>
    <mergeCell ref="F370:I370"/>
    <mergeCell ref="F371:I371"/>
    <mergeCell ref="L354:M354"/>
    <mergeCell ref="L355:M355"/>
    <mergeCell ref="L356:M356"/>
    <mergeCell ref="L357:M357"/>
    <mergeCell ref="L358:M358"/>
    <mergeCell ref="L360:M360"/>
    <mergeCell ref="L361:M361"/>
    <mergeCell ref="L362:M362"/>
    <mergeCell ref="L363:M363"/>
    <mergeCell ref="L365:M365"/>
    <mergeCell ref="L366:M366"/>
    <mergeCell ref="L367:M367"/>
    <mergeCell ref="L368:M368"/>
    <mergeCell ref="L370:M370"/>
    <mergeCell ref="L371:M371"/>
    <mergeCell ref="N383:Q383"/>
    <mergeCell ref="N382:Q382"/>
    <mergeCell ref="F372:I372"/>
    <mergeCell ref="F373:I373"/>
    <mergeCell ref="F374:I374"/>
    <mergeCell ref="F376:I376"/>
    <mergeCell ref="F377:I377"/>
    <mergeCell ref="F378:I378"/>
    <mergeCell ref="F379:I379"/>
    <mergeCell ref="F380:I380"/>
    <mergeCell ref="F381:I381"/>
    <mergeCell ref="F382:I382"/>
    <mergeCell ref="F383:I383"/>
    <mergeCell ref="F384:I384"/>
    <mergeCell ref="F385:I385"/>
    <mergeCell ref="F387:I387"/>
    <mergeCell ref="F388:I388"/>
    <mergeCell ref="L372:M372"/>
    <mergeCell ref="L373:M373"/>
    <mergeCell ref="L374:M374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7:M387"/>
    <mergeCell ref="L388:M388"/>
    <mergeCell ref="N333:Q333"/>
    <mergeCell ref="N334:Q334"/>
    <mergeCell ref="N335:Q335"/>
    <mergeCell ref="N336:Q336"/>
    <mergeCell ref="N338:Q338"/>
    <mergeCell ref="N339:Q339"/>
    <mergeCell ref="N340:Q340"/>
    <mergeCell ref="N341:Q341"/>
    <mergeCell ref="N342:Q342"/>
    <mergeCell ref="N343:Q343"/>
    <mergeCell ref="N344:Q344"/>
    <mergeCell ref="N345:Q345"/>
    <mergeCell ref="N337:Q337"/>
    <mergeCell ref="N350:Q350"/>
    <mergeCell ref="N351:Q351"/>
    <mergeCell ref="N352:Q352"/>
    <mergeCell ref="N353:Q353"/>
    <mergeCell ref="N354:Q354"/>
    <mergeCell ref="N355:Q355"/>
    <mergeCell ref="N356:Q356"/>
    <mergeCell ref="N357:Q357"/>
    <mergeCell ref="N358:Q358"/>
    <mergeCell ref="N360:Q360"/>
    <mergeCell ref="N361:Q361"/>
    <mergeCell ref="N362:Q362"/>
    <mergeCell ref="N363:Q363"/>
    <mergeCell ref="N359:Q359"/>
    <mergeCell ref="N367:Q367"/>
    <mergeCell ref="N368:Q368"/>
    <mergeCell ref="N370:Q370"/>
    <mergeCell ref="N371:Q371"/>
    <mergeCell ref="N372:Q372"/>
    <mergeCell ref="N373:Q373"/>
    <mergeCell ref="N374:Q374"/>
    <mergeCell ref="N376:Q376"/>
    <mergeCell ref="N377:Q377"/>
    <mergeCell ref="N378:Q378"/>
    <mergeCell ref="N379:Q379"/>
    <mergeCell ref="N380:Q380"/>
    <mergeCell ref="N381:Q381"/>
    <mergeCell ref="N369:Q369"/>
    <mergeCell ref="N375:Q375"/>
  </mergeCells>
  <dataValidations count="2">
    <dataValidation type="list" allowBlank="1" showInputMessage="1" showErrorMessage="1" error="Povoleny jsou hodnoty K, M." sqref="D387:D392">
      <formula1>"K, M"</formula1>
    </dataValidation>
    <dataValidation type="list" allowBlank="1" showInputMessage="1" showErrorMessage="1" error="Povoleny jsou hodnoty základní, snížená, zákl. přenesená, sníž. přenesená, nulová." sqref="U387:U39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3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92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1068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N101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ROUND((((SUM(BE101:BE108)+SUM(BE126:BE200))+SUM(BE202:BE206))),2)</f>
        <v>0</v>
      </c>
      <c r="I32" s="45"/>
      <c r="J32" s="45"/>
      <c r="K32" s="45"/>
      <c r="L32" s="45"/>
      <c r="M32" s="160">
        <f>ROUND(((ROUND((SUM(BE101:BE108)+SUM(BE126:BE200)), 2)*F32)+SUM(BE202:BE206)*F32),2)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ROUND((((SUM(BF101:BF108)+SUM(BF126:BF200))+SUM(BF202:BF206))),2)</f>
        <v>0</v>
      </c>
      <c r="I33" s="45"/>
      <c r="J33" s="45"/>
      <c r="K33" s="45"/>
      <c r="L33" s="45"/>
      <c r="M33" s="160">
        <f>ROUND(((ROUND((SUM(BF101:BF108)+SUM(BF126:BF200)), 2)*F33)+SUM(BF202:BF206)*F33),2)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ROUND((((SUM(BG101:BG108)+SUM(BG126:BG200))+SUM(BG202:BG206))),2)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ROUND((((SUM(BH101:BH108)+SUM(BH126:BH200))+SUM(BH202:BH206))),2)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ROUND((((SUM(BI101:BI108)+SUM(BI126:BI200))+SUM(BI202:BI206))),2)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02 - ZTI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N126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129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N127</f>
        <v>0</v>
      </c>
      <c r="O89" s="174"/>
      <c r="P89" s="174"/>
      <c r="Q89" s="174"/>
      <c r="R89" s="177"/>
      <c r="T89" s="178"/>
      <c r="U89" s="178"/>
    </row>
    <row r="90" s="7" customFormat="1" ht="19.92" customHeight="1">
      <c r="B90" s="179"/>
      <c r="C90" s="180"/>
      <c r="D90" s="134" t="s">
        <v>130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36">
        <f>N128</f>
        <v>0</v>
      </c>
      <c r="O90" s="180"/>
      <c r="P90" s="180"/>
      <c r="Q90" s="180"/>
      <c r="R90" s="181"/>
      <c r="T90" s="182"/>
      <c r="U90" s="182"/>
    </row>
    <row r="91" s="7" customFormat="1" ht="19.92" customHeight="1">
      <c r="B91" s="179"/>
      <c r="C91" s="180"/>
      <c r="D91" s="134" t="s">
        <v>131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N131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1069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N134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1070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N139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137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N144</f>
        <v>0</v>
      </c>
      <c r="O94" s="180"/>
      <c r="P94" s="180"/>
      <c r="Q94" s="180"/>
      <c r="R94" s="181"/>
      <c r="T94" s="182"/>
      <c r="U94" s="182"/>
    </row>
    <row r="95" s="6" customFormat="1" ht="24.96" customHeight="1">
      <c r="B95" s="173"/>
      <c r="C95" s="174"/>
      <c r="D95" s="175" t="s">
        <v>138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76">
        <f>N146</f>
        <v>0</v>
      </c>
      <c r="O95" s="174"/>
      <c r="P95" s="174"/>
      <c r="Q95" s="174"/>
      <c r="R95" s="177"/>
      <c r="T95" s="178"/>
      <c r="U95" s="178"/>
    </row>
    <row r="96" s="7" customFormat="1" ht="19.92" customHeight="1">
      <c r="B96" s="179"/>
      <c r="C96" s="180"/>
      <c r="D96" s="134" t="s">
        <v>1071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N147</f>
        <v>0</v>
      </c>
      <c r="O96" s="180"/>
      <c r="P96" s="180"/>
      <c r="Q96" s="180"/>
      <c r="R96" s="181"/>
      <c r="T96" s="182"/>
      <c r="U96" s="182"/>
    </row>
    <row r="97" s="7" customFormat="1" ht="19.92" customHeight="1">
      <c r="B97" s="179"/>
      <c r="C97" s="180"/>
      <c r="D97" s="134" t="s">
        <v>1072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36">
        <f>N169</f>
        <v>0</v>
      </c>
      <c r="O97" s="180"/>
      <c r="P97" s="180"/>
      <c r="Q97" s="180"/>
      <c r="R97" s="181"/>
      <c r="T97" s="182"/>
      <c r="U97" s="182"/>
    </row>
    <row r="98" s="7" customFormat="1" ht="19.92" customHeight="1">
      <c r="B98" s="179"/>
      <c r="C98" s="180"/>
      <c r="D98" s="134" t="s">
        <v>1073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36">
        <f>N184</f>
        <v>0</v>
      </c>
      <c r="O98" s="180"/>
      <c r="P98" s="180"/>
      <c r="Q98" s="180"/>
      <c r="R98" s="181"/>
      <c r="T98" s="182"/>
      <c r="U98" s="182"/>
    </row>
    <row r="99" s="6" customFormat="1" ht="21.84" customHeight="1">
      <c r="B99" s="173"/>
      <c r="C99" s="174"/>
      <c r="D99" s="175" t="s">
        <v>152</v>
      </c>
      <c r="E99" s="174"/>
      <c r="F99" s="174"/>
      <c r="G99" s="174"/>
      <c r="H99" s="174"/>
      <c r="I99" s="174"/>
      <c r="J99" s="174"/>
      <c r="K99" s="174"/>
      <c r="L99" s="174"/>
      <c r="M99" s="174"/>
      <c r="N99" s="183">
        <f>N201</f>
        <v>0</v>
      </c>
      <c r="O99" s="174"/>
      <c r="P99" s="174"/>
      <c r="Q99" s="174"/>
      <c r="R99" s="177"/>
      <c r="T99" s="178"/>
      <c r="U99" s="178"/>
    </row>
    <row r="100" s="1" customFormat="1" ht="21.84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71" t="s">
        <v>153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172">
        <f>ROUND(N102+N103+N104+N105+N106+N107,2)</f>
        <v>0</v>
      </c>
      <c r="O101" s="184"/>
      <c r="P101" s="184"/>
      <c r="Q101" s="184"/>
      <c r="R101" s="46"/>
      <c r="T101" s="185"/>
      <c r="U101" s="186" t="s">
        <v>44</v>
      </c>
    </row>
    <row r="102" s="1" customFormat="1" ht="18" customHeight="1">
      <c r="B102" s="44"/>
      <c r="C102" s="45"/>
      <c r="D102" s="141" t="s">
        <v>154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47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155</v>
      </c>
      <c r="AZ102" s="187"/>
      <c r="BA102" s="187"/>
      <c r="BB102" s="187"/>
      <c r="BC102" s="187"/>
      <c r="BD102" s="187"/>
      <c r="BE102" s="191">
        <f>IF(U102="základní",N102,0)</f>
        <v>0</v>
      </c>
      <c r="BF102" s="191">
        <f>IF(U102="snížená",N102,0)</f>
        <v>0</v>
      </c>
      <c r="BG102" s="191">
        <f>IF(U102="zákl. přenesená",N102,0)</f>
        <v>0</v>
      </c>
      <c r="BH102" s="191">
        <f>IF(U102="sníž. přenesená",N102,0)</f>
        <v>0</v>
      </c>
      <c r="BI102" s="191">
        <f>IF(U102="nulová",N102,0)</f>
        <v>0</v>
      </c>
      <c r="BJ102" s="190" t="s">
        <v>119</v>
      </c>
      <c r="BK102" s="187"/>
      <c r="BL102" s="187"/>
      <c r="BM102" s="187"/>
    </row>
    <row r="103" s="1" customFormat="1" ht="18" customHeight="1">
      <c r="B103" s="44"/>
      <c r="C103" s="45"/>
      <c r="D103" s="141" t="s">
        <v>156</v>
      </c>
      <c r="E103" s="134"/>
      <c r="F103" s="134"/>
      <c r="G103" s="134"/>
      <c r="H103" s="134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88"/>
      <c r="U103" s="189" t="s">
        <v>47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155</v>
      </c>
      <c r="AZ103" s="187"/>
      <c r="BA103" s="187"/>
      <c r="BB103" s="187"/>
      <c r="BC103" s="187"/>
      <c r="BD103" s="187"/>
      <c r="BE103" s="191">
        <f>IF(U103="základní",N103,0)</f>
        <v>0</v>
      </c>
      <c r="BF103" s="191">
        <f>IF(U103="snížená",N103,0)</f>
        <v>0</v>
      </c>
      <c r="BG103" s="191">
        <f>IF(U103="zákl. přenesená",N103,0)</f>
        <v>0</v>
      </c>
      <c r="BH103" s="191">
        <f>IF(U103="sníž. přenesená",N103,0)</f>
        <v>0</v>
      </c>
      <c r="BI103" s="191">
        <f>IF(U103="nulová",N103,0)</f>
        <v>0</v>
      </c>
      <c r="BJ103" s="190" t="s">
        <v>119</v>
      </c>
      <c r="BK103" s="187"/>
      <c r="BL103" s="187"/>
      <c r="BM103" s="187"/>
    </row>
    <row r="104" s="1" customFormat="1" ht="18" customHeight="1">
      <c r="B104" s="44"/>
      <c r="C104" s="45"/>
      <c r="D104" s="141" t="s">
        <v>157</v>
      </c>
      <c r="E104" s="134"/>
      <c r="F104" s="134"/>
      <c r="G104" s="134"/>
      <c r="H104" s="134"/>
      <c r="I104" s="45"/>
      <c r="J104" s="45"/>
      <c r="K104" s="45"/>
      <c r="L104" s="45"/>
      <c r="M104" s="45"/>
      <c r="N104" s="135">
        <f>ROUND(N88*T104,2)</f>
        <v>0</v>
      </c>
      <c r="O104" s="136"/>
      <c r="P104" s="136"/>
      <c r="Q104" s="136"/>
      <c r="R104" s="46"/>
      <c r="S104" s="187"/>
      <c r="T104" s="188"/>
      <c r="U104" s="189" t="s">
        <v>47</v>
      </c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90" t="s">
        <v>155</v>
      </c>
      <c r="AZ104" s="187"/>
      <c r="BA104" s="187"/>
      <c r="BB104" s="187"/>
      <c r="BC104" s="187"/>
      <c r="BD104" s="187"/>
      <c r="BE104" s="191">
        <f>IF(U104="základní",N104,0)</f>
        <v>0</v>
      </c>
      <c r="BF104" s="191">
        <f>IF(U104="snížená",N104,0)</f>
        <v>0</v>
      </c>
      <c r="BG104" s="191">
        <f>IF(U104="zákl. přenesená",N104,0)</f>
        <v>0</v>
      </c>
      <c r="BH104" s="191">
        <f>IF(U104="sníž. přenesená",N104,0)</f>
        <v>0</v>
      </c>
      <c r="BI104" s="191">
        <f>IF(U104="nulová",N104,0)</f>
        <v>0</v>
      </c>
      <c r="BJ104" s="190" t="s">
        <v>119</v>
      </c>
      <c r="BK104" s="187"/>
      <c r="BL104" s="187"/>
      <c r="BM104" s="187"/>
    </row>
    <row r="105" s="1" customFormat="1" ht="18" customHeight="1">
      <c r="B105" s="44"/>
      <c r="C105" s="45"/>
      <c r="D105" s="141" t="s">
        <v>158</v>
      </c>
      <c r="E105" s="134"/>
      <c r="F105" s="134"/>
      <c r="G105" s="134"/>
      <c r="H105" s="134"/>
      <c r="I105" s="45"/>
      <c r="J105" s="45"/>
      <c r="K105" s="45"/>
      <c r="L105" s="45"/>
      <c r="M105" s="45"/>
      <c r="N105" s="135">
        <f>ROUND(N88*T105,2)</f>
        <v>0</v>
      </c>
      <c r="O105" s="136"/>
      <c r="P105" s="136"/>
      <c r="Q105" s="136"/>
      <c r="R105" s="46"/>
      <c r="S105" s="187"/>
      <c r="T105" s="188"/>
      <c r="U105" s="189" t="s">
        <v>47</v>
      </c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90" t="s">
        <v>155</v>
      </c>
      <c r="AZ105" s="187"/>
      <c r="BA105" s="187"/>
      <c r="BB105" s="187"/>
      <c r="BC105" s="187"/>
      <c r="BD105" s="187"/>
      <c r="BE105" s="191">
        <f>IF(U105="základní",N105,0)</f>
        <v>0</v>
      </c>
      <c r="BF105" s="191">
        <f>IF(U105="snížená",N105,0)</f>
        <v>0</v>
      </c>
      <c r="BG105" s="191">
        <f>IF(U105="zákl. přenesená",N105,0)</f>
        <v>0</v>
      </c>
      <c r="BH105" s="191">
        <f>IF(U105="sníž. přenesená",N105,0)</f>
        <v>0</v>
      </c>
      <c r="BI105" s="191">
        <f>IF(U105="nulová",N105,0)</f>
        <v>0</v>
      </c>
      <c r="BJ105" s="190" t="s">
        <v>119</v>
      </c>
      <c r="BK105" s="187"/>
      <c r="BL105" s="187"/>
      <c r="BM105" s="187"/>
    </row>
    <row r="106" s="1" customFormat="1" ht="18" customHeight="1">
      <c r="B106" s="44"/>
      <c r="C106" s="45"/>
      <c r="D106" s="141" t="s">
        <v>159</v>
      </c>
      <c r="E106" s="134"/>
      <c r="F106" s="134"/>
      <c r="G106" s="134"/>
      <c r="H106" s="134"/>
      <c r="I106" s="45"/>
      <c r="J106" s="45"/>
      <c r="K106" s="45"/>
      <c r="L106" s="45"/>
      <c r="M106" s="45"/>
      <c r="N106" s="135">
        <f>ROUND(N88*T106,2)</f>
        <v>0</v>
      </c>
      <c r="O106" s="136"/>
      <c r="P106" s="136"/>
      <c r="Q106" s="136"/>
      <c r="R106" s="46"/>
      <c r="S106" s="187"/>
      <c r="T106" s="188"/>
      <c r="U106" s="189" t="s">
        <v>47</v>
      </c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90" t="s">
        <v>155</v>
      </c>
      <c r="AZ106" s="187"/>
      <c r="BA106" s="187"/>
      <c r="BB106" s="187"/>
      <c r="BC106" s="187"/>
      <c r="BD106" s="187"/>
      <c r="BE106" s="191">
        <f>IF(U106="základní",N106,0)</f>
        <v>0</v>
      </c>
      <c r="BF106" s="191">
        <f>IF(U106="snížená",N106,0)</f>
        <v>0</v>
      </c>
      <c r="BG106" s="191">
        <f>IF(U106="zákl. přenesená",N106,0)</f>
        <v>0</v>
      </c>
      <c r="BH106" s="191">
        <f>IF(U106="sníž. přenesená",N106,0)</f>
        <v>0</v>
      </c>
      <c r="BI106" s="191">
        <f>IF(U106="nulová",N106,0)</f>
        <v>0</v>
      </c>
      <c r="BJ106" s="190" t="s">
        <v>119</v>
      </c>
      <c r="BK106" s="187"/>
      <c r="BL106" s="187"/>
      <c r="BM106" s="187"/>
    </row>
    <row r="107" s="1" customFormat="1" ht="18" customHeight="1">
      <c r="B107" s="44"/>
      <c r="C107" s="45"/>
      <c r="D107" s="134" t="s">
        <v>160</v>
      </c>
      <c r="E107" s="45"/>
      <c r="F107" s="45"/>
      <c r="G107" s="45"/>
      <c r="H107" s="45"/>
      <c r="I107" s="45"/>
      <c r="J107" s="45"/>
      <c r="K107" s="45"/>
      <c r="L107" s="45"/>
      <c r="M107" s="45"/>
      <c r="N107" s="135">
        <f>ROUND(N88*T107,2)</f>
        <v>0</v>
      </c>
      <c r="O107" s="136"/>
      <c r="P107" s="136"/>
      <c r="Q107" s="136"/>
      <c r="R107" s="46"/>
      <c r="S107" s="187"/>
      <c r="T107" s="192"/>
      <c r="U107" s="193" t="s">
        <v>47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90" t="s">
        <v>161</v>
      </c>
      <c r="AZ107" s="187"/>
      <c r="BA107" s="187"/>
      <c r="BB107" s="187"/>
      <c r="BC107" s="187"/>
      <c r="BD107" s="187"/>
      <c r="BE107" s="191">
        <f>IF(U107="základní",N107,0)</f>
        <v>0</v>
      </c>
      <c r="BF107" s="191">
        <f>IF(U107="snížená",N107,0)</f>
        <v>0</v>
      </c>
      <c r="BG107" s="191">
        <f>IF(U107="zákl. přenesená",N107,0)</f>
        <v>0</v>
      </c>
      <c r="BH107" s="191">
        <f>IF(U107="sníž. přenesená",N107,0)</f>
        <v>0</v>
      </c>
      <c r="BI107" s="191">
        <f>IF(U107="nulová",N107,0)</f>
        <v>0</v>
      </c>
      <c r="BJ107" s="190" t="s">
        <v>119</v>
      </c>
      <c r="BK107" s="187"/>
      <c r="BL107" s="187"/>
      <c r="BM107" s="187"/>
    </row>
    <row r="108" s="1" customForma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  <c r="T108" s="169"/>
      <c r="U108" s="169"/>
    </row>
    <row r="109" s="1" customFormat="1" ht="29.28" customHeight="1">
      <c r="B109" s="44"/>
      <c r="C109" s="148" t="s">
        <v>113</v>
      </c>
      <c r="D109" s="149"/>
      <c r="E109" s="149"/>
      <c r="F109" s="149"/>
      <c r="G109" s="149"/>
      <c r="H109" s="149"/>
      <c r="I109" s="149"/>
      <c r="J109" s="149"/>
      <c r="K109" s="149"/>
      <c r="L109" s="150">
        <f>ROUND(SUM(N88+N101),2)</f>
        <v>0</v>
      </c>
      <c r="M109" s="150"/>
      <c r="N109" s="150"/>
      <c r="O109" s="150"/>
      <c r="P109" s="150"/>
      <c r="Q109" s="150"/>
      <c r="R109" s="46"/>
      <c r="T109" s="169"/>
      <c r="U109" s="169"/>
    </row>
    <row r="110" s="1" customFormat="1" ht="6.96" customHeight="1"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5"/>
      <c r="T110" s="169"/>
      <c r="U110" s="169"/>
    </row>
    <row r="114" s="1" customFormat="1" ht="6.96" customHeight="1"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8"/>
    </row>
    <row r="115" s="1" customFormat="1" ht="36.96" customHeight="1">
      <c r="B115" s="44"/>
      <c r="C115" s="25" t="s">
        <v>162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6.96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1" customFormat="1" ht="30" customHeight="1">
      <c r="B117" s="44"/>
      <c r="C117" s="36" t="s">
        <v>19</v>
      </c>
      <c r="D117" s="45"/>
      <c r="E117" s="45"/>
      <c r="F117" s="153" t="str">
        <f>F6</f>
        <v>Zřízení intermediální péče na kardiochirurgickém oddělení, Krajská zdravotní a.s. - Masarykova nemocnice Ústí n.L.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45"/>
      <c r="R117" s="46"/>
    </row>
    <row r="118" s="1" customFormat="1" ht="36.96" customHeight="1">
      <c r="B118" s="44"/>
      <c r="C118" s="83" t="s">
        <v>121</v>
      </c>
      <c r="D118" s="45"/>
      <c r="E118" s="45"/>
      <c r="F118" s="85" t="str">
        <f>F7</f>
        <v>02 - ZTI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6"/>
    </row>
    <row r="119" s="1" customFormat="1" ht="6.96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6"/>
    </row>
    <row r="120" s="1" customFormat="1" ht="18" customHeight="1">
      <c r="B120" s="44"/>
      <c r="C120" s="36" t="s">
        <v>24</v>
      </c>
      <c r="D120" s="45"/>
      <c r="E120" s="45"/>
      <c r="F120" s="31" t="str">
        <f>F9</f>
        <v>Ústí nad Labem</v>
      </c>
      <c r="G120" s="45"/>
      <c r="H120" s="45"/>
      <c r="I120" s="45"/>
      <c r="J120" s="45"/>
      <c r="K120" s="36" t="s">
        <v>26</v>
      </c>
      <c r="L120" s="45"/>
      <c r="M120" s="88" t="str">
        <f>IF(O9="","",O9)</f>
        <v>6. 12. 2018</v>
      </c>
      <c r="N120" s="88"/>
      <c r="O120" s="88"/>
      <c r="P120" s="88"/>
      <c r="Q120" s="45"/>
      <c r="R120" s="46"/>
    </row>
    <row r="121" s="1" customFormat="1" ht="6.96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6"/>
    </row>
    <row r="122" s="1" customFormat="1">
      <c r="B122" s="44"/>
      <c r="C122" s="36" t="s">
        <v>28</v>
      </c>
      <c r="D122" s="45"/>
      <c r="E122" s="45"/>
      <c r="F122" s="31" t="str">
        <f>E12</f>
        <v>Krajská zdravotní a.s., Masarykova nemocnice UL</v>
      </c>
      <c r="G122" s="45"/>
      <c r="H122" s="45"/>
      <c r="I122" s="45"/>
      <c r="J122" s="45"/>
      <c r="K122" s="36" t="s">
        <v>34</v>
      </c>
      <c r="L122" s="45"/>
      <c r="M122" s="31" t="str">
        <f>E18</f>
        <v>ARCHATELIÉR 2000 a.s., Ústí n.L.</v>
      </c>
      <c r="N122" s="31"/>
      <c r="O122" s="31"/>
      <c r="P122" s="31"/>
      <c r="Q122" s="31"/>
      <c r="R122" s="46"/>
    </row>
    <row r="123" s="1" customFormat="1" ht="14.4" customHeight="1">
      <c r="B123" s="44"/>
      <c r="C123" s="36" t="s">
        <v>32</v>
      </c>
      <c r="D123" s="45"/>
      <c r="E123" s="45"/>
      <c r="F123" s="31" t="str">
        <f>IF(E15="","",E15)</f>
        <v>Vyplň údaj</v>
      </c>
      <c r="G123" s="45"/>
      <c r="H123" s="45"/>
      <c r="I123" s="45"/>
      <c r="J123" s="45"/>
      <c r="K123" s="36" t="s">
        <v>37</v>
      </c>
      <c r="L123" s="45"/>
      <c r="M123" s="31" t="str">
        <f>E21</f>
        <v xml:space="preserve"> </v>
      </c>
      <c r="N123" s="31"/>
      <c r="O123" s="31"/>
      <c r="P123" s="31"/>
      <c r="Q123" s="31"/>
      <c r="R123" s="46"/>
    </row>
    <row r="124" s="1" customFormat="1" ht="10.32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8" customFormat="1" ht="29.28" customHeight="1">
      <c r="B125" s="194"/>
      <c r="C125" s="195" t="s">
        <v>163</v>
      </c>
      <c r="D125" s="196" t="s">
        <v>164</v>
      </c>
      <c r="E125" s="196" t="s">
        <v>62</v>
      </c>
      <c r="F125" s="196" t="s">
        <v>165</v>
      </c>
      <c r="G125" s="196"/>
      <c r="H125" s="196"/>
      <c r="I125" s="196"/>
      <c r="J125" s="196" t="s">
        <v>166</v>
      </c>
      <c r="K125" s="196" t="s">
        <v>167</v>
      </c>
      <c r="L125" s="196" t="s">
        <v>168</v>
      </c>
      <c r="M125" s="196"/>
      <c r="N125" s="196" t="s">
        <v>126</v>
      </c>
      <c r="O125" s="196"/>
      <c r="P125" s="196"/>
      <c r="Q125" s="197"/>
      <c r="R125" s="198"/>
      <c r="T125" s="104" t="s">
        <v>169</v>
      </c>
      <c r="U125" s="105" t="s">
        <v>44</v>
      </c>
      <c r="V125" s="105" t="s">
        <v>170</v>
      </c>
      <c r="W125" s="105" t="s">
        <v>171</v>
      </c>
      <c r="X125" s="105" t="s">
        <v>172</v>
      </c>
      <c r="Y125" s="105" t="s">
        <v>173</v>
      </c>
      <c r="Z125" s="105" t="s">
        <v>174</v>
      </c>
      <c r="AA125" s="106" t="s">
        <v>175</v>
      </c>
    </row>
    <row r="126" s="1" customFormat="1" ht="29.28" customHeight="1">
      <c r="B126" s="44"/>
      <c r="C126" s="108" t="s">
        <v>123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199">
        <f>BK126</f>
        <v>0</v>
      </c>
      <c r="O126" s="200"/>
      <c r="P126" s="200"/>
      <c r="Q126" s="200"/>
      <c r="R126" s="46"/>
      <c r="T126" s="107"/>
      <c r="U126" s="65"/>
      <c r="V126" s="65"/>
      <c r="W126" s="201">
        <f>W127+W146+W201</f>
        <v>0</v>
      </c>
      <c r="X126" s="65"/>
      <c r="Y126" s="201">
        <f>Y127+Y146+Y201</f>
        <v>1.2750682499999999</v>
      </c>
      <c r="Z126" s="65"/>
      <c r="AA126" s="202">
        <f>AA127+AA146+AA201</f>
        <v>1.6515000000000004</v>
      </c>
      <c r="AT126" s="20" t="s">
        <v>79</v>
      </c>
      <c r="AU126" s="20" t="s">
        <v>128</v>
      </c>
      <c r="BK126" s="203">
        <f>BK127+BK146+BK201</f>
        <v>0</v>
      </c>
    </row>
    <row r="127" s="9" customFormat="1" ht="37.44001" customHeight="1">
      <c r="B127" s="204"/>
      <c r="C127" s="205"/>
      <c r="D127" s="206" t="s">
        <v>129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183">
        <f>BK127</f>
        <v>0</v>
      </c>
      <c r="O127" s="176"/>
      <c r="P127" s="176"/>
      <c r="Q127" s="176"/>
      <c r="R127" s="207"/>
      <c r="T127" s="208"/>
      <c r="U127" s="205"/>
      <c r="V127" s="205"/>
      <c r="W127" s="209">
        <f>W128+W131+W134+W139+W144</f>
        <v>0</v>
      </c>
      <c r="X127" s="205"/>
      <c r="Y127" s="209">
        <f>Y128+Y131+Y134+Y139+Y144</f>
        <v>0.90395824999999996</v>
      </c>
      <c r="Z127" s="205"/>
      <c r="AA127" s="210">
        <f>AA128+AA131+AA134+AA139+AA144</f>
        <v>1.1205000000000003</v>
      </c>
      <c r="AR127" s="211" t="s">
        <v>88</v>
      </c>
      <c r="AT127" s="212" t="s">
        <v>79</v>
      </c>
      <c r="AU127" s="212" t="s">
        <v>80</v>
      </c>
      <c r="AY127" s="211" t="s">
        <v>176</v>
      </c>
      <c r="BK127" s="213">
        <f>BK128+BK131+BK134+BK139+BK144</f>
        <v>0</v>
      </c>
    </row>
    <row r="128" s="9" customFormat="1" ht="19.92" customHeight="1">
      <c r="B128" s="204"/>
      <c r="C128" s="205"/>
      <c r="D128" s="214" t="s">
        <v>130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5">
        <f>BK128</f>
        <v>0</v>
      </c>
      <c r="O128" s="216"/>
      <c r="P128" s="216"/>
      <c r="Q128" s="216"/>
      <c r="R128" s="207"/>
      <c r="T128" s="208"/>
      <c r="U128" s="205"/>
      <c r="V128" s="205"/>
      <c r="W128" s="209">
        <f>SUM(W129:W130)</f>
        <v>0</v>
      </c>
      <c r="X128" s="205"/>
      <c r="Y128" s="209">
        <f>SUM(Y129:Y130)</f>
        <v>0.58149174999999997</v>
      </c>
      <c r="Z128" s="205"/>
      <c r="AA128" s="210">
        <f>SUM(AA129:AA130)</f>
        <v>0</v>
      </c>
      <c r="AR128" s="211" t="s">
        <v>88</v>
      </c>
      <c r="AT128" s="212" t="s">
        <v>79</v>
      </c>
      <c r="AU128" s="212" t="s">
        <v>88</v>
      </c>
      <c r="AY128" s="211" t="s">
        <v>176</v>
      </c>
      <c r="BK128" s="213">
        <f>SUM(BK129:BK130)</f>
        <v>0</v>
      </c>
    </row>
    <row r="129" s="1" customFormat="1" ht="25.5" customHeight="1">
      <c r="B129" s="44"/>
      <c r="C129" s="217" t="s">
        <v>88</v>
      </c>
      <c r="D129" s="217" t="s">
        <v>177</v>
      </c>
      <c r="E129" s="218" t="s">
        <v>1074</v>
      </c>
      <c r="F129" s="219" t="s">
        <v>1075</v>
      </c>
      <c r="G129" s="219"/>
      <c r="H129" s="219"/>
      <c r="I129" s="219"/>
      <c r="J129" s="220" t="s">
        <v>191</v>
      </c>
      <c r="K129" s="221">
        <v>2.5550000000000002</v>
      </c>
      <c r="L129" s="222">
        <v>0</v>
      </c>
      <c r="M129" s="223"/>
      <c r="N129" s="224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45</v>
      </c>
      <c r="V129" s="45"/>
      <c r="W129" s="226">
        <f>V129*K129</f>
        <v>0</v>
      </c>
      <c r="X129" s="226">
        <v>0.12335</v>
      </c>
      <c r="Y129" s="226">
        <f>X129*K129</f>
        <v>0.31515925</v>
      </c>
      <c r="Z129" s="226">
        <v>0</v>
      </c>
      <c r="AA129" s="227">
        <f>Z129*K129</f>
        <v>0</v>
      </c>
      <c r="AR129" s="20" t="s">
        <v>181</v>
      </c>
      <c r="AT129" s="20" t="s">
        <v>177</v>
      </c>
      <c r="AU129" s="20" t="s">
        <v>119</v>
      </c>
      <c r="AY129" s="20" t="s">
        <v>176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88</v>
      </c>
      <c r="BK129" s="140">
        <f>ROUND(L129*K129,2)</f>
        <v>0</v>
      </c>
      <c r="BL129" s="20" t="s">
        <v>181</v>
      </c>
      <c r="BM129" s="20" t="s">
        <v>1076</v>
      </c>
    </row>
    <row r="130" s="1" customFormat="1" ht="25.5" customHeight="1">
      <c r="B130" s="44"/>
      <c r="C130" s="217" t="s">
        <v>119</v>
      </c>
      <c r="D130" s="217" t="s">
        <v>177</v>
      </c>
      <c r="E130" s="218" t="s">
        <v>1077</v>
      </c>
      <c r="F130" s="219" t="s">
        <v>1078</v>
      </c>
      <c r="G130" s="219"/>
      <c r="H130" s="219"/>
      <c r="I130" s="219"/>
      <c r="J130" s="220" t="s">
        <v>191</v>
      </c>
      <c r="K130" s="221">
        <v>1.05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45</v>
      </c>
      <c r="V130" s="45"/>
      <c r="W130" s="226">
        <f>V130*K130</f>
        <v>0</v>
      </c>
      <c r="X130" s="226">
        <v>0.25364999999999999</v>
      </c>
      <c r="Y130" s="226">
        <f>X130*K130</f>
        <v>0.26633249999999997</v>
      </c>
      <c r="Z130" s="226">
        <v>0</v>
      </c>
      <c r="AA130" s="227">
        <f>Z130*K130</f>
        <v>0</v>
      </c>
      <c r="AR130" s="20" t="s">
        <v>181</v>
      </c>
      <c r="AT130" s="20" t="s">
        <v>177</v>
      </c>
      <c r="AU130" s="20" t="s">
        <v>119</v>
      </c>
      <c r="AY130" s="20" t="s">
        <v>176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88</v>
      </c>
      <c r="BK130" s="140">
        <f>ROUND(L130*K130,2)</f>
        <v>0</v>
      </c>
      <c r="BL130" s="20" t="s">
        <v>181</v>
      </c>
      <c r="BM130" s="20" t="s">
        <v>1079</v>
      </c>
    </row>
    <row r="131" s="9" customFormat="1" ht="29.88" customHeight="1">
      <c r="B131" s="204"/>
      <c r="C131" s="205"/>
      <c r="D131" s="214" t="s">
        <v>131</v>
      </c>
      <c r="E131" s="214"/>
      <c r="F131" s="214"/>
      <c r="G131" s="214"/>
      <c r="H131" s="214"/>
      <c r="I131" s="214"/>
      <c r="J131" s="214"/>
      <c r="K131" s="214"/>
      <c r="L131" s="214"/>
      <c r="M131" s="214"/>
      <c r="N131" s="236">
        <f>BK131</f>
        <v>0</v>
      </c>
      <c r="O131" s="237"/>
      <c r="P131" s="237"/>
      <c r="Q131" s="237"/>
      <c r="R131" s="207"/>
      <c r="T131" s="208"/>
      <c r="U131" s="205"/>
      <c r="V131" s="205"/>
      <c r="W131" s="209">
        <f>SUM(W132:W133)</f>
        <v>0</v>
      </c>
      <c r="X131" s="205"/>
      <c r="Y131" s="209">
        <f>SUM(Y132:Y133)</f>
        <v>0.32246649999999999</v>
      </c>
      <c r="Z131" s="205"/>
      <c r="AA131" s="210">
        <f>SUM(AA132:AA133)</f>
        <v>0</v>
      </c>
      <c r="AR131" s="211" t="s">
        <v>88</v>
      </c>
      <c r="AT131" s="212" t="s">
        <v>79</v>
      </c>
      <c r="AU131" s="212" t="s">
        <v>88</v>
      </c>
      <c r="AY131" s="211" t="s">
        <v>176</v>
      </c>
      <c r="BK131" s="213">
        <f>SUM(BK132:BK133)</f>
        <v>0</v>
      </c>
    </row>
    <row r="132" s="1" customFormat="1" ht="25.5" customHeight="1">
      <c r="B132" s="44"/>
      <c r="C132" s="217" t="s">
        <v>188</v>
      </c>
      <c r="D132" s="217" t="s">
        <v>177</v>
      </c>
      <c r="E132" s="218" t="s">
        <v>1080</v>
      </c>
      <c r="F132" s="219" t="s">
        <v>1081</v>
      </c>
      <c r="G132" s="219"/>
      <c r="H132" s="219"/>
      <c r="I132" s="219"/>
      <c r="J132" s="220" t="s">
        <v>191</v>
      </c>
      <c r="K132" s="221">
        <v>4.7000000000000002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45</v>
      </c>
      <c r="V132" s="45"/>
      <c r="W132" s="226">
        <f>V132*K132</f>
        <v>0</v>
      </c>
      <c r="X132" s="226">
        <v>0.040000000000000001</v>
      </c>
      <c r="Y132" s="226">
        <f>X132*K132</f>
        <v>0.188</v>
      </c>
      <c r="Z132" s="226">
        <v>0</v>
      </c>
      <c r="AA132" s="227">
        <f>Z132*K132</f>
        <v>0</v>
      </c>
      <c r="AR132" s="20" t="s">
        <v>181</v>
      </c>
      <c r="AT132" s="20" t="s">
        <v>177</v>
      </c>
      <c r="AU132" s="20" t="s">
        <v>119</v>
      </c>
      <c r="AY132" s="20" t="s">
        <v>176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88</v>
      </c>
      <c r="BK132" s="140">
        <f>ROUND(L132*K132,2)</f>
        <v>0</v>
      </c>
      <c r="BL132" s="20" t="s">
        <v>181</v>
      </c>
      <c r="BM132" s="20" t="s">
        <v>1082</v>
      </c>
    </row>
    <row r="133" s="1" customFormat="1" ht="25.5" customHeight="1">
      <c r="B133" s="44"/>
      <c r="C133" s="217" t="s">
        <v>181</v>
      </c>
      <c r="D133" s="217" t="s">
        <v>177</v>
      </c>
      <c r="E133" s="218" t="s">
        <v>1083</v>
      </c>
      <c r="F133" s="219" t="s">
        <v>1084</v>
      </c>
      <c r="G133" s="219"/>
      <c r="H133" s="219"/>
      <c r="I133" s="219"/>
      <c r="J133" s="220" t="s">
        <v>191</v>
      </c>
      <c r="K133" s="221">
        <v>3.605</v>
      </c>
      <c r="L133" s="222">
        <v>0</v>
      </c>
      <c r="M133" s="223"/>
      <c r="N133" s="224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45</v>
      </c>
      <c r="V133" s="45"/>
      <c r="W133" s="226">
        <f>V133*K133</f>
        <v>0</v>
      </c>
      <c r="X133" s="226">
        <v>0.0373</v>
      </c>
      <c r="Y133" s="226">
        <f>X133*K133</f>
        <v>0.13446649999999999</v>
      </c>
      <c r="Z133" s="226">
        <v>0</v>
      </c>
      <c r="AA133" s="227">
        <f>Z133*K133</f>
        <v>0</v>
      </c>
      <c r="AR133" s="20" t="s">
        <v>181</v>
      </c>
      <c r="AT133" s="20" t="s">
        <v>177</v>
      </c>
      <c r="AU133" s="20" t="s">
        <v>119</v>
      </c>
      <c r="AY133" s="20" t="s">
        <v>176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88</v>
      </c>
      <c r="BK133" s="140">
        <f>ROUND(L133*K133,2)</f>
        <v>0</v>
      </c>
      <c r="BL133" s="20" t="s">
        <v>181</v>
      </c>
      <c r="BM133" s="20" t="s">
        <v>1085</v>
      </c>
    </row>
    <row r="134" s="9" customFormat="1" ht="29.88" customHeight="1">
      <c r="B134" s="204"/>
      <c r="C134" s="205"/>
      <c r="D134" s="214" t="s">
        <v>1069</v>
      </c>
      <c r="E134" s="214"/>
      <c r="F134" s="214"/>
      <c r="G134" s="214"/>
      <c r="H134" s="214"/>
      <c r="I134" s="214"/>
      <c r="J134" s="214"/>
      <c r="K134" s="214"/>
      <c r="L134" s="214"/>
      <c r="M134" s="214"/>
      <c r="N134" s="236">
        <f>BK134</f>
        <v>0</v>
      </c>
      <c r="O134" s="237"/>
      <c r="P134" s="237"/>
      <c r="Q134" s="237"/>
      <c r="R134" s="207"/>
      <c r="T134" s="208"/>
      <c r="U134" s="205"/>
      <c r="V134" s="205"/>
      <c r="W134" s="209">
        <f>SUM(W135:W138)</f>
        <v>0</v>
      </c>
      <c r="X134" s="205"/>
      <c r="Y134" s="209">
        <f>SUM(Y135:Y138)</f>
        <v>0</v>
      </c>
      <c r="Z134" s="205"/>
      <c r="AA134" s="210">
        <f>SUM(AA135:AA138)</f>
        <v>1.1205000000000003</v>
      </c>
      <c r="AR134" s="211" t="s">
        <v>88</v>
      </c>
      <c r="AT134" s="212" t="s">
        <v>79</v>
      </c>
      <c r="AU134" s="212" t="s">
        <v>88</v>
      </c>
      <c r="AY134" s="211" t="s">
        <v>176</v>
      </c>
      <c r="BK134" s="213">
        <f>SUM(BK135:BK138)</f>
        <v>0</v>
      </c>
    </row>
    <row r="135" s="1" customFormat="1" ht="25.5" customHeight="1">
      <c r="B135" s="44"/>
      <c r="C135" s="217" t="s">
        <v>196</v>
      </c>
      <c r="D135" s="217" t="s">
        <v>177</v>
      </c>
      <c r="E135" s="218" t="s">
        <v>1086</v>
      </c>
      <c r="F135" s="219" t="s">
        <v>1087</v>
      </c>
      <c r="G135" s="219"/>
      <c r="H135" s="219"/>
      <c r="I135" s="219"/>
      <c r="J135" s="220" t="s">
        <v>231</v>
      </c>
      <c r="K135" s="221">
        <v>94</v>
      </c>
      <c r="L135" s="222">
        <v>0</v>
      </c>
      <c r="M135" s="223"/>
      <c r="N135" s="224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45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0.0060000000000000001</v>
      </c>
      <c r="AA135" s="227">
        <f>Z135*K135</f>
        <v>0.56400000000000006</v>
      </c>
      <c r="AR135" s="20" t="s">
        <v>181</v>
      </c>
      <c r="AT135" s="20" t="s">
        <v>177</v>
      </c>
      <c r="AU135" s="20" t="s">
        <v>119</v>
      </c>
      <c r="AY135" s="20" t="s">
        <v>176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88</v>
      </c>
      <c r="BK135" s="140">
        <f>ROUND(L135*K135,2)</f>
        <v>0</v>
      </c>
      <c r="BL135" s="20" t="s">
        <v>181</v>
      </c>
      <c r="BM135" s="20" t="s">
        <v>1088</v>
      </c>
    </row>
    <row r="136" s="1" customFormat="1" ht="25.5" customHeight="1">
      <c r="B136" s="44"/>
      <c r="C136" s="217" t="s">
        <v>200</v>
      </c>
      <c r="D136" s="217" t="s">
        <v>177</v>
      </c>
      <c r="E136" s="218" t="s">
        <v>1089</v>
      </c>
      <c r="F136" s="219" t="s">
        <v>1090</v>
      </c>
      <c r="G136" s="219"/>
      <c r="H136" s="219"/>
      <c r="I136" s="219"/>
      <c r="J136" s="220" t="s">
        <v>231</v>
      </c>
      <c r="K136" s="221">
        <v>36.5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0.0089999999999999993</v>
      </c>
      <c r="AA136" s="227">
        <f>Z136*K136</f>
        <v>0.32849999999999996</v>
      </c>
      <c r="AR136" s="20" t="s">
        <v>181</v>
      </c>
      <c r="AT136" s="20" t="s">
        <v>177</v>
      </c>
      <c r="AU136" s="20" t="s">
        <v>119</v>
      </c>
      <c r="AY136" s="20" t="s">
        <v>176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88</v>
      </c>
      <c r="BK136" s="140">
        <f>ROUND(L136*K136,2)</f>
        <v>0</v>
      </c>
      <c r="BL136" s="20" t="s">
        <v>181</v>
      </c>
      <c r="BM136" s="20" t="s">
        <v>1091</v>
      </c>
    </row>
    <row r="137" s="1" customFormat="1" ht="25.5" customHeight="1">
      <c r="B137" s="44"/>
      <c r="C137" s="217" t="s">
        <v>205</v>
      </c>
      <c r="D137" s="217" t="s">
        <v>177</v>
      </c>
      <c r="E137" s="218" t="s">
        <v>1092</v>
      </c>
      <c r="F137" s="219" t="s">
        <v>1093</v>
      </c>
      <c r="G137" s="219"/>
      <c r="H137" s="219"/>
      <c r="I137" s="219"/>
      <c r="J137" s="220" t="s">
        <v>231</v>
      </c>
      <c r="K137" s="221">
        <v>6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0.017999999999999999</v>
      </c>
      <c r="AA137" s="227">
        <f>Z137*K137</f>
        <v>0.10799999999999999</v>
      </c>
      <c r="AR137" s="20" t="s">
        <v>181</v>
      </c>
      <c r="AT137" s="20" t="s">
        <v>177</v>
      </c>
      <c r="AU137" s="20" t="s">
        <v>119</v>
      </c>
      <c r="AY137" s="20" t="s">
        <v>176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88</v>
      </c>
      <c r="BK137" s="140">
        <f>ROUND(L137*K137,2)</f>
        <v>0</v>
      </c>
      <c r="BL137" s="20" t="s">
        <v>181</v>
      </c>
      <c r="BM137" s="20" t="s">
        <v>1094</v>
      </c>
    </row>
    <row r="138" s="1" customFormat="1" ht="25.5" customHeight="1">
      <c r="B138" s="44"/>
      <c r="C138" s="217" t="s">
        <v>186</v>
      </c>
      <c r="D138" s="217" t="s">
        <v>177</v>
      </c>
      <c r="E138" s="218" t="s">
        <v>1095</v>
      </c>
      <c r="F138" s="219" t="s">
        <v>1096</v>
      </c>
      <c r="G138" s="219"/>
      <c r="H138" s="219"/>
      <c r="I138" s="219"/>
      <c r="J138" s="220" t="s">
        <v>231</v>
      </c>
      <c r="K138" s="221">
        <v>3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0.040000000000000001</v>
      </c>
      <c r="AA138" s="227">
        <f>Z138*K138</f>
        <v>0.12</v>
      </c>
      <c r="AR138" s="20" t="s">
        <v>181</v>
      </c>
      <c r="AT138" s="20" t="s">
        <v>177</v>
      </c>
      <c r="AU138" s="20" t="s">
        <v>119</v>
      </c>
      <c r="AY138" s="20" t="s">
        <v>176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88</v>
      </c>
      <c r="BK138" s="140">
        <f>ROUND(L138*K138,2)</f>
        <v>0</v>
      </c>
      <c r="BL138" s="20" t="s">
        <v>181</v>
      </c>
      <c r="BM138" s="20" t="s">
        <v>1097</v>
      </c>
    </row>
    <row r="139" s="9" customFormat="1" ht="29.88" customHeight="1">
      <c r="B139" s="204"/>
      <c r="C139" s="205"/>
      <c r="D139" s="214" t="s">
        <v>1070</v>
      </c>
      <c r="E139" s="214"/>
      <c r="F139" s="214"/>
      <c r="G139" s="214"/>
      <c r="H139" s="214"/>
      <c r="I139" s="214"/>
      <c r="J139" s="214"/>
      <c r="K139" s="214"/>
      <c r="L139" s="214"/>
      <c r="M139" s="214"/>
      <c r="N139" s="236">
        <f>BK139</f>
        <v>0</v>
      </c>
      <c r="O139" s="237"/>
      <c r="P139" s="237"/>
      <c r="Q139" s="237"/>
      <c r="R139" s="207"/>
      <c r="T139" s="208"/>
      <c r="U139" s="205"/>
      <c r="V139" s="205"/>
      <c r="W139" s="209">
        <f>SUM(W140:W143)</f>
        <v>0</v>
      </c>
      <c r="X139" s="205"/>
      <c r="Y139" s="209">
        <f>SUM(Y140:Y143)</f>
        <v>0</v>
      </c>
      <c r="Z139" s="205"/>
      <c r="AA139" s="210">
        <f>SUM(AA140:AA143)</f>
        <v>0</v>
      </c>
      <c r="AR139" s="211" t="s">
        <v>88</v>
      </c>
      <c r="AT139" s="212" t="s">
        <v>79</v>
      </c>
      <c r="AU139" s="212" t="s">
        <v>88</v>
      </c>
      <c r="AY139" s="211" t="s">
        <v>176</v>
      </c>
      <c r="BK139" s="213">
        <f>SUM(BK140:BK143)</f>
        <v>0</v>
      </c>
    </row>
    <row r="140" s="1" customFormat="1" ht="38.25" customHeight="1">
      <c r="B140" s="44"/>
      <c r="C140" s="217" t="s">
        <v>212</v>
      </c>
      <c r="D140" s="217" t="s">
        <v>177</v>
      </c>
      <c r="E140" s="218" t="s">
        <v>502</v>
      </c>
      <c r="F140" s="219" t="s">
        <v>503</v>
      </c>
      <c r="G140" s="219"/>
      <c r="H140" s="219"/>
      <c r="I140" s="219"/>
      <c r="J140" s="220" t="s">
        <v>180</v>
      </c>
      <c r="K140" s="221">
        <v>1.6519999999999999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181</v>
      </c>
      <c r="AT140" s="20" t="s">
        <v>177</v>
      </c>
      <c r="AU140" s="20" t="s">
        <v>119</v>
      </c>
      <c r="AY140" s="20" t="s">
        <v>176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88</v>
      </c>
      <c r="BK140" s="140">
        <f>ROUND(L140*K140,2)</f>
        <v>0</v>
      </c>
      <c r="BL140" s="20" t="s">
        <v>181</v>
      </c>
      <c r="BM140" s="20" t="s">
        <v>1098</v>
      </c>
    </row>
    <row r="141" s="1" customFormat="1" ht="38.25" customHeight="1">
      <c r="B141" s="44"/>
      <c r="C141" s="217" t="s">
        <v>216</v>
      </c>
      <c r="D141" s="217" t="s">
        <v>177</v>
      </c>
      <c r="E141" s="218" t="s">
        <v>1099</v>
      </c>
      <c r="F141" s="219" t="s">
        <v>1100</v>
      </c>
      <c r="G141" s="219"/>
      <c r="H141" s="219"/>
      <c r="I141" s="219"/>
      <c r="J141" s="220" t="s">
        <v>180</v>
      </c>
      <c r="K141" s="221">
        <v>1.6519999999999999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45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181</v>
      </c>
      <c r="AT141" s="20" t="s">
        <v>177</v>
      </c>
      <c r="AU141" s="20" t="s">
        <v>119</v>
      </c>
      <c r="AY141" s="20" t="s">
        <v>176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88</v>
      </c>
      <c r="BK141" s="140">
        <f>ROUND(L141*K141,2)</f>
        <v>0</v>
      </c>
      <c r="BL141" s="20" t="s">
        <v>181</v>
      </c>
      <c r="BM141" s="20" t="s">
        <v>1101</v>
      </c>
    </row>
    <row r="142" s="1" customFormat="1" ht="25.5" customHeight="1">
      <c r="B142" s="44"/>
      <c r="C142" s="217" t="s">
        <v>220</v>
      </c>
      <c r="D142" s="217" t="s">
        <v>177</v>
      </c>
      <c r="E142" s="218" t="s">
        <v>510</v>
      </c>
      <c r="F142" s="219" t="s">
        <v>511</v>
      </c>
      <c r="G142" s="219"/>
      <c r="H142" s="219"/>
      <c r="I142" s="219"/>
      <c r="J142" s="220" t="s">
        <v>180</v>
      </c>
      <c r="K142" s="221">
        <v>9.9120000000000008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181</v>
      </c>
      <c r="AT142" s="20" t="s">
        <v>177</v>
      </c>
      <c r="AU142" s="20" t="s">
        <v>119</v>
      </c>
      <c r="AY142" s="20" t="s">
        <v>176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88</v>
      </c>
      <c r="BK142" s="140">
        <f>ROUND(L142*K142,2)</f>
        <v>0</v>
      </c>
      <c r="BL142" s="20" t="s">
        <v>181</v>
      </c>
      <c r="BM142" s="20" t="s">
        <v>1102</v>
      </c>
    </row>
    <row r="143" s="1" customFormat="1" ht="25.5" customHeight="1">
      <c r="B143" s="44"/>
      <c r="C143" s="217" t="s">
        <v>224</v>
      </c>
      <c r="D143" s="217" t="s">
        <v>177</v>
      </c>
      <c r="E143" s="218" t="s">
        <v>514</v>
      </c>
      <c r="F143" s="219" t="s">
        <v>515</v>
      </c>
      <c r="G143" s="219"/>
      <c r="H143" s="219"/>
      <c r="I143" s="219"/>
      <c r="J143" s="220" t="s">
        <v>180</v>
      </c>
      <c r="K143" s="221">
        <v>1.6519999999999999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181</v>
      </c>
      <c r="AT143" s="20" t="s">
        <v>177</v>
      </c>
      <c r="AU143" s="20" t="s">
        <v>119</v>
      </c>
      <c r="AY143" s="20" t="s">
        <v>176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88</v>
      </c>
      <c r="BK143" s="140">
        <f>ROUND(L143*K143,2)</f>
        <v>0</v>
      </c>
      <c r="BL143" s="20" t="s">
        <v>181</v>
      </c>
      <c r="BM143" s="20" t="s">
        <v>1103</v>
      </c>
    </row>
    <row r="144" s="9" customFormat="1" ht="29.88" customHeight="1">
      <c r="B144" s="204"/>
      <c r="C144" s="205"/>
      <c r="D144" s="214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36">
        <f>BK144</f>
        <v>0</v>
      </c>
      <c r="O144" s="237"/>
      <c r="P144" s="237"/>
      <c r="Q144" s="237"/>
      <c r="R144" s="207"/>
      <c r="T144" s="208"/>
      <c r="U144" s="205"/>
      <c r="V144" s="205"/>
      <c r="W144" s="209">
        <f>W145</f>
        <v>0</v>
      </c>
      <c r="X144" s="205"/>
      <c r="Y144" s="209">
        <f>Y145</f>
        <v>0</v>
      </c>
      <c r="Z144" s="205"/>
      <c r="AA144" s="210">
        <f>AA145</f>
        <v>0</v>
      </c>
      <c r="AR144" s="211" t="s">
        <v>88</v>
      </c>
      <c r="AT144" s="212" t="s">
        <v>79</v>
      </c>
      <c r="AU144" s="212" t="s">
        <v>88</v>
      </c>
      <c r="AY144" s="211" t="s">
        <v>176</v>
      </c>
      <c r="BK144" s="213">
        <f>BK145</f>
        <v>0</v>
      </c>
    </row>
    <row r="145" s="1" customFormat="1" ht="16.5" customHeight="1">
      <c r="B145" s="44"/>
      <c r="C145" s="217" t="s">
        <v>228</v>
      </c>
      <c r="D145" s="217" t="s">
        <v>177</v>
      </c>
      <c r="E145" s="218" t="s">
        <v>526</v>
      </c>
      <c r="F145" s="219" t="s">
        <v>527</v>
      </c>
      <c r="G145" s="219"/>
      <c r="H145" s="219"/>
      <c r="I145" s="219"/>
      <c r="J145" s="220" t="s">
        <v>180</v>
      </c>
      <c r="K145" s="221">
        <v>0.90400000000000003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181</v>
      </c>
      <c r="AT145" s="20" t="s">
        <v>177</v>
      </c>
      <c r="AU145" s="20" t="s">
        <v>119</v>
      </c>
      <c r="AY145" s="20" t="s">
        <v>176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88</v>
      </c>
      <c r="BK145" s="140">
        <f>ROUND(L145*K145,2)</f>
        <v>0</v>
      </c>
      <c r="BL145" s="20" t="s">
        <v>181</v>
      </c>
      <c r="BM145" s="20" t="s">
        <v>1104</v>
      </c>
    </row>
    <row r="146" s="9" customFormat="1" ht="37.44001" customHeight="1">
      <c r="B146" s="204"/>
      <c r="C146" s="205"/>
      <c r="D146" s="206" t="s">
        <v>138</v>
      </c>
      <c r="E146" s="206"/>
      <c r="F146" s="206"/>
      <c r="G146" s="206"/>
      <c r="H146" s="206"/>
      <c r="I146" s="206"/>
      <c r="J146" s="206"/>
      <c r="K146" s="206"/>
      <c r="L146" s="206"/>
      <c r="M146" s="206"/>
      <c r="N146" s="238">
        <f>BK146</f>
        <v>0</v>
      </c>
      <c r="O146" s="239"/>
      <c r="P146" s="239"/>
      <c r="Q146" s="239"/>
      <c r="R146" s="207"/>
      <c r="T146" s="208"/>
      <c r="U146" s="205"/>
      <c r="V146" s="205"/>
      <c r="W146" s="209">
        <f>W147+W169+W184</f>
        <v>0</v>
      </c>
      <c r="X146" s="205"/>
      <c r="Y146" s="209">
        <f>Y147+Y169+Y184</f>
        <v>0.37111</v>
      </c>
      <c r="Z146" s="205"/>
      <c r="AA146" s="210">
        <f>AA147+AA169+AA184</f>
        <v>0.53100000000000003</v>
      </c>
      <c r="AR146" s="211" t="s">
        <v>119</v>
      </c>
      <c r="AT146" s="212" t="s">
        <v>79</v>
      </c>
      <c r="AU146" s="212" t="s">
        <v>80</v>
      </c>
      <c r="AY146" s="211" t="s">
        <v>176</v>
      </c>
      <c r="BK146" s="213">
        <f>BK147+BK169+BK184</f>
        <v>0</v>
      </c>
    </row>
    <row r="147" s="9" customFormat="1" ht="19.92" customHeight="1">
      <c r="B147" s="204"/>
      <c r="C147" s="205"/>
      <c r="D147" s="214" t="s">
        <v>1071</v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5">
        <f>BK147</f>
        <v>0</v>
      </c>
      <c r="O147" s="216"/>
      <c r="P147" s="216"/>
      <c r="Q147" s="216"/>
      <c r="R147" s="207"/>
      <c r="T147" s="208"/>
      <c r="U147" s="205"/>
      <c r="V147" s="205"/>
      <c r="W147" s="209">
        <f>SUM(W148:W168)</f>
        <v>0</v>
      </c>
      <c r="X147" s="205"/>
      <c r="Y147" s="209">
        <f>SUM(Y148:Y168)</f>
        <v>0.087929999999999994</v>
      </c>
      <c r="Z147" s="205"/>
      <c r="AA147" s="210">
        <f>SUM(AA148:AA168)</f>
        <v>0.16794000000000001</v>
      </c>
      <c r="AR147" s="211" t="s">
        <v>119</v>
      </c>
      <c r="AT147" s="212" t="s">
        <v>79</v>
      </c>
      <c r="AU147" s="212" t="s">
        <v>88</v>
      </c>
      <c r="AY147" s="211" t="s">
        <v>176</v>
      </c>
      <c r="BK147" s="213">
        <f>SUM(BK148:BK168)</f>
        <v>0</v>
      </c>
    </row>
    <row r="148" s="1" customFormat="1" ht="16.5" customHeight="1">
      <c r="B148" s="44"/>
      <c r="C148" s="217" t="s">
        <v>233</v>
      </c>
      <c r="D148" s="217" t="s">
        <v>177</v>
      </c>
      <c r="E148" s="218" t="s">
        <v>1105</v>
      </c>
      <c r="F148" s="219" t="s">
        <v>1106</v>
      </c>
      <c r="G148" s="219"/>
      <c r="H148" s="219"/>
      <c r="I148" s="219"/>
      <c r="J148" s="220" t="s">
        <v>231</v>
      </c>
      <c r="K148" s="221">
        <v>25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0.00198</v>
      </c>
      <c r="AA148" s="227">
        <f>Z148*K148</f>
        <v>0.049500000000000002</v>
      </c>
      <c r="AR148" s="20" t="s">
        <v>240</v>
      </c>
      <c r="AT148" s="20" t="s">
        <v>177</v>
      </c>
      <c r="AU148" s="20" t="s">
        <v>119</v>
      </c>
      <c r="AY148" s="20" t="s">
        <v>176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88</v>
      </c>
      <c r="BK148" s="140">
        <f>ROUND(L148*K148,2)</f>
        <v>0</v>
      </c>
      <c r="BL148" s="20" t="s">
        <v>240</v>
      </c>
      <c r="BM148" s="20" t="s">
        <v>1107</v>
      </c>
    </row>
    <row r="149" s="1" customFormat="1" ht="16.5" customHeight="1">
      <c r="B149" s="44"/>
      <c r="C149" s="217" t="s">
        <v>11</v>
      </c>
      <c r="D149" s="217" t="s">
        <v>177</v>
      </c>
      <c r="E149" s="218" t="s">
        <v>1108</v>
      </c>
      <c r="F149" s="219" t="s">
        <v>1109</v>
      </c>
      <c r="G149" s="219"/>
      <c r="H149" s="219"/>
      <c r="I149" s="219"/>
      <c r="J149" s="220" t="s">
        <v>231</v>
      </c>
      <c r="K149" s="221">
        <v>10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45</v>
      </c>
      <c r="V149" s="45"/>
      <c r="W149" s="226">
        <f>V149*K149</f>
        <v>0</v>
      </c>
      <c r="X149" s="226">
        <v>0.0012099999999999999</v>
      </c>
      <c r="Y149" s="226">
        <f>X149*K149</f>
        <v>0.0121</v>
      </c>
      <c r="Z149" s="226">
        <v>0</v>
      </c>
      <c r="AA149" s="227">
        <f>Z149*K149</f>
        <v>0</v>
      </c>
      <c r="AR149" s="20" t="s">
        <v>240</v>
      </c>
      <c r="AT149" s="20" t="s">
        <v>177</v>
      </c>
      <c r="AU149" s="20" t="s">
        <v>119</v>
      </c>
      <c r="AY149" s="20" t="s">
        <v>176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88</v>
      </c>
      <c r="BK149" s="140">
        <f>ROUND(L149*K149,2)</f>
        <v>0</v>
      </c>
      <c r="BL149" s="20" t="s">
        <v>240</v>
      </c>
      <c r="BM149" s="20" t="s">
        <v>1110</v>
      </c>
    </row>
    <row r="150" s="1" customFormat="1" ht="25.5" customHeight="1">
      <c r="B150" s="44"/>
      <c r="C150" s="217" t="s">
        <v>240</v>
      </c>
      <c r="D150" s="217" t="s">
        <v>177</v>
      </c>
      <c r="E150" s="218" t="s">
        <v>1111</v>
      </c>
      <c r="F150" s="219" t="s">
        <v>1112</v>
      </c>
      <c r="G150" s="219"/>
      <c r="H150" s="219"/>
      <c r="I150" s="219"/>
      <c r="J150" s="220" t="s">
        <v>231</v>
      </c>
      <c r="K150" s="221">
        <v>25.5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45</v>
      </c>
      <c r="V150" s="45"/>
      <c r="W150" s="226">
        <f>V150*K150</f>
        <v>0</v>
      </c>
      <c r="X150" s="226">
        <v>0.00029</v>
      </c>
      <c r="Y150" s="226">
        <f>X150*K150</f>
        <v>0.0073949999999999997</v>
      </c>
      <c r="Z150" s="226">
        <v>0</v>
      </c>
      <c r="AA150" s="227">
        <f>Z150*K150</f>
        <v>0</v>
      </c>
      <c r="AR150" s="20" t="s">
        <v>240</v>
      </c>
      <c r="AT150" s="20" t="s">
        <v>177</v>
      </c>
      <c r="AU150" s="20" t="s">
        <v>119</v>
      </c>
      <c r="AY150" s="20" t="s">
        <v>176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88</v>
      </c>
      <c r="BK150" s="140">
        <f>ROUND(L150*K150,2)</f>
        <v>0</v>
      </c>
      <c r="BL150" s="20" t="s">
        <v>240</v>
      </c>
      <c r="BM150" s="20" t="s">
        <v>1113</v>
      </c>
    </row>
    <row r="151" s="1" customFormat="1" ht="25.5" customHeight="1">
      <c r="B151" s="44"/>
      <c r="C151" s="217" t="s">
        <v>244</v>
      </c>
      <c r="D151" s="217" t="s">
        <v>177</v>
      </c>
      <c r="E151" s="218" t="s">
        <v>1114</v>
      </c>
      <c r="F151" s="219" t="s">
        <v>1115</v>
      </c>
      <c r="G151" s="219"/>
      <c r="H151" s="219"/>
      <c r="I151" s="219"/>
      <c r="J151" s="220" t="s">
        <v>231</v>
      </c>
      <c r="K151" s="221">
        <v>11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45</v>
      </c>
      <c r="V151" s="45"/>
      <c r="W151" s="226">
        <f>V151*K151</f>
        <v>0</v>
      </c>
      <c r="X151" s="226">
        <v>0.00035</v>
      </c>
      <c r="Y151" s="226">
        <f>X151*K151</f>
        <v>0.0038500000000000001</v>
      </c>
      <c r="Z151" s="226">
        <v>0</v>
      </c>
      <c r="AA151" s="227">
        <f>Z151*K151</f>
        <v>0</v>
      </c>
      <c r="AR151" s="20" t="s">
        <v>240</v>
      </c>
      <c r="AT151" s="20" t="s">
        <v>177</v>
      </c>
      <c r="AU151" s="20" t="s">
        <v>119</v>
      </c>
      <c r="AY151" s="20" t="s">
        <v>176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88</v>
      </c>
      <c r="BK151" s="140">
        <f>ROUND(L151*K151,2)</f>
        <v>0</v>
      </c>
      <c r="BL151" s="20" t="s">
        <v>240</v>
      </c>
      <c r="BM151" s="20" t="s">
        <v>1116</v>
      </c>
    </row>
    <row r="152" s="1" customFormat="1" ht="25.5" customHeight="1">
      <c r="B152" s="44"/>
      <c r="C152" s="217" t="s">
        <v>248</v>
      </c>
      <c r="D152" s="217" t="s">
        <v>177</v>
      </c>
      <c r="E152" s="218" t="s">
        <v>1117</v>
      </c>
      <c r="F152" s="219" t="s">
        <v>1118</v>
      </c>
      <c r="G152" s="219"/>
      <c r="H152" s="219"/>
      <c r="I152" s="219"/>
      <c r="J152" s="220" t="s">
        <v>231</v>
      </c>
      <c r="K152" s="221">
        <v>6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45</v>
      </c>
      <c r="V152" s="45"/>
      <c r="W152" s="226">
        <f>V152*K152</f>
        <v>0</v>
      </c>
      <c r="X152" s="226">
        <v>0.00056999999999999998</v>
      </c>
      <c r="Y152" s="226">
        <f>X152*K152</f>
        <v>0.0034199999999999999</v>
      </c>
      <c r="Z152" s="226">
        <v>0</v>
      </c>
      <c r="AA152" s="227">
        <f>Z152*K152</f>
        <v>0</v>
      </c>
      <c r="AR152" s="20" t="s">
        <v>240</v>
      </c>
      <c r="AT152" s="20" t="s">
        <v>177</v>
      </c>
      <c r="AU152" s="20" t="s">
        <v>119</v>
      </c>
      <c r="AY152" s="20" t="s">
        <v>176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88</v>
      </c>
      <c r="BK152" s="140">
        <f>ROUND(L152*K152,2)</f>
        <v>0</v>
      </c>
      <c r="BL152" s="20" t="s">
        <v>240</v>
      </c>
      <c r="BM152" s="20" t="s">
        <v>1119</v>
      </c>
    </row>
    <row r="153" s="1" customFormat="1" ht="25.5" customHeight="1">
      <c r="B153" s="44"/>
      <c r="C153" s="217" t="s">
        <v>252</v>
      </c>
      <c r="D153" s="217" t="s">
        <v>177</v>
      </c>
      <c r="E153" s="218" t="s">
        <v>1120</v>
      </c>
      <c r="F153" s="219" t="s">
        <v>1121</v>
      </c>
      <c r="G153" s="219"/>
      <c r="H153" s="219"/>
      <c r="I153" s="219"/>
      <c r="J153" s="220" t="s">
        <v>231</v>
      </c>
      <c r="K153" s="221">
        <v>3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45</v>
      </c>
      <c r="V153" s="45"/>
      <c r="W153" s="226">
        <f>V153*K153</f>
        <v>0</v>
      </c>
      <c r="X153" s="226">
        <v>0.00114</v>
      </c>
      <c r="Y153" s="226">
        <f>X153*K153</f>
        <v>0.0034199999999999999</v>
      </c>
      <c r="Z153" s="226">
        <v>0</v>
      </c>
      <c r="AA153" s="227">
        <f>Z153*K153</f>
        <v>0</v>
      </c>
      <c r="AR153" s="20" t="s">
        <v>240</v>
      </c>
      <c r="AT153" s="20" t="s">
        <v>177</v>
      </c>
      <c r="AU153" s="20" t="s">
        <v>119</v>
      </c>
      <c r="AY153" s="20" t="s">
        <v>176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88</v>
      </c>
      <c r="BK153" s="140">
        <f>ROUND(L153*K153,2)</f>
        <v>0</v>
      </c>
      <c r="BL153" s="20" t="s">
        <v>240</v>
      </c>
      <c r="BM153" s="20" t="s">
        <v>1122</v>
      </c>
    </row>
    <row r="154" s="1" customFormat="1" ht="16.5" customHeight="1">
      <c r="B154" s="44"/>
      <c r="C154" s="217" t="s">
        <v>256</v>
      </c>
      <c r="D154" s="217" t="s">
        <v>177</v>
      </c>
      <c r="E154" s="218" t="s">
        <v>1123</v>
      </c>
      <c r="F154" s="219" t="s">
        <v>1124</v>
      </c>
      <c r="G154" s="219"/>
      <c r="H154" s="219"/>
      <c r="I154" s="219"/>
      <c r="J154" s="220" t="s">
        <v>231</v>
      </c>
      <c r="K154" s="221">
        <v>4.5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45</v>
      </c>
      <c r="V154" s="45"/>
      <c r="W154" s="226">
        <f>V154*K154</f>
        <v>0</v>
      </c>
      <c r="X154" s="226">
        <v>0.0065300000000000002</v>
      </c>
      <c r="Y154" s="226">
        <f>X154*K154</f>
        <v>0.029385000000000001</v>
      </c>
      <c r="Z154" s="226">
        <v>0</v>
      </c>
      <c r="AA154" s="227">
        <f>Z154*K154</f>
        <v>0</v>
      </c>
      <c r="AR154" s="20" t="s">
        <v>240</v>
      </c>
      <c r="AT154" s="20" t="s">
        <v>177</v>
      </c>
      <c r="AU154" s="20" t="s">
        <v>119</v>
      </c>
      <c r="AY154" s="20" t="s">
        <v>176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88</v>
      </c>
      <c r="BK154" s="140">
        <f>ROUND(L154*K154,2)</f>
        <v>0</v>
      </c>
      <c r="BL154" s="20" t="s">
        <v>240</v>
      </c>
      <c r="BM154" s="20" t="s">
        <v>1125</v>
      </c>
    </row>
    <row r="155" s="1" customFormat="1" ht="25.5" customHeight="1">
      <c r="B155" s="44"/>
      <c r="C155" s="217" t="s">
        <v>10</v>
      </c>
      <c r="D155" s="217" t="s">
        <v>177</v>
      </c>
      <c r="E155" s="218" t="s">
        <v>1126</v>
      </c>
      <c r="F155" s="219" t="s">
        <v>1127</v>
      </c>
      <c r="G155" s="219"/>
      <c r="H155" s="219"/>
      <c r="I155" s="219"/>
      <c r="J155" s="220" t="s">
        <v>306</v>
      </c>
      <c r="K155" s="221">
        <v>14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240</v>
      </c>
      <c r="AT155" s="20" t="s">
        <v>177</v>
      </c>
      <c r="AU155" s="20" t="s">
        <v>119</v>
      </c>
      <c r="AY155" s="20" t="s">
        <v>176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88</v>
      </c>
      <c r="BK155" s="140">
        <f>ROUND(L155*K155,2)</f>
        <v>0</v>
      </c>
      <c r="BL155" s="20" t="s">
        <v>240</v>
      </c>
      <c r="BM155" s="20" t="s">
        <v>1128</v>
      </c>
    </row>
    <row r="156" s="1" customFormat="1" ht="25.5" customHeight="1">
      <c r="B156" s="44"/>
      <c r="C156" s="217" t="s">
        <v>263</v>
      </c>
      <c r="D156" s="217" t="s">
        <v>177</v>
      </c>
      <c r="E156" s="218" t="s">
        <v>1129</v>
      </c>
      <c r="F156" s="219" t="s">
        <v>1130</v>
      </c>
      <c r="G156" s="219"/>
      <c r="H156" s="219"/>
      <c r="I156" s="219"/>
      <c r="J156" s="220" t="s">
        <v>306</v>
      </c>
      <c r="K156" s="221">
        <v>5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45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240</v>
      </c>
      <c r="AT156" s="20" t="s">
        <v>177</v>
      </c>
      <c r="AU156" s="20" t="s">
        <v>119</v>
      </c>
      <c r="AY156" s="20" t="s">
        <v>176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88</v>
      </c>
      <c r="BK156" s="140">
        <f>ROUND(L156*K156,2)</f>
        <v>0</v>
      </c>
      <c r="BL156" s="20" t="s">
        <v>240</v>
      </c>
      <c r="BM156" s="20" t="s">
        <v>1131</v>
      </c>
    </row>
    <row r="157" s="1" customFormat="1" ht="25.5" customHeight="1">
      <c r="B157" s="44"/>
      <c r="C157" s="217" t="s">
        <v>267</v>
      </c>
      <c r="D157" s="217" t="s">
        <v>177</v>
      </c>
      <c r="E157" s="218" t="s">
        <v>1132</v>
      </c>
      <c r="F157" s="219" t="s">
        <v>1133</v>
      </c>
      <c r="G157" s="219"/>
      <c r="H157" s="219"/>
      <c r="I157" s="219"/>
      <c r="J157" s="220" t="s">
        <v>231</v>
      </c>
      <c r="K157" s="221">
        <v>55.5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45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240</v>
      </c>
      <c r="AT157" s="20" t="s">
        <v>177</v>
      </c>
      <c r="AU157" s="20" t="s">
        <v>119</v>
      </c>
      <c r="AY157" s="20" t="s">
        <v>176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88</v>
      </c>
      <c r="BK157" s="140">
        <f>ROUND(L157*K157,2)</f>
        <v>0</v>
      </c>
      <c r="BL157" s="20" t="s">
        <v>240</v>
      </c>
      <c r="BM157" s="20" t="s">
        <v>1134</v>
      </c>
    </row>
    <row r="158" s="1" customFormat="1" ht="25.5" customHeight="1">
      <c r="B158" s="44"/>
      <c r="C158" s="217" t="s">
        <v>271</v>
      </c>
      <c r="D158" s="217" t="s">
        <v>177</v>
      </c>
      <c r="E158" s="218" t="s">
        <v>1135</v>
      </c>
      <c r="F158" s="219" t="s">
        <v>1136</v>
      </c>
      <c r="G158" s="219"/>
      <c r="H158" s="219"/>
      <c r="I158" s="219"/>
      <c r="J158" s="220" t="s">
        <v>306</v>
      </c>
      <c r="K158" s="221">
        <v>4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45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0.029610000000000001</v>
      </c>
      <c r="AA158" s="227">
        <f>Z158*K158</f>
        <v>0.11844</v>
      </c>
      <c r="AR158" s="20" t="s">
        <v>240</v>
      </c>
      <c r="AT158" s="20" t="s">
        <v>177</v>
      </c>
      <c r="AU158" s="20" t="s">
        <v>119</v>
      </c>
      <c r="AY158" s="20" t="s">
        <v>176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88</v>
      </c>
      <c r="BK158" s="140">
        <f>ROUND(L158*K158,2)</f>
        <v>0</v>
      </c>
      <c r="BL158" s="20" t="s">
        <v>240</v>
      </c>
      <c r="BM158" s="20" t="s">
        <v>1137</v>
      </c>
    </row>
    <row r="159" s="1" customFormat="1" ht="25.5" customHeight="1">
      <c r="B159" s="44"/>
      <c r="C159" s="217" t="s">
        <v>275</v>
      </c>
      <c r="D159" s="217" t="s">
        <v>177</v>
      </c>
      <c r="E159" s="218" t="s">
        <v>1138</v>
      </c>
      <c r="F159" s="219" t="s">
        <v>1139</v>
      </c>
      <c r="G159" s="219"/>
      <c r="H159" s="219"/>
      <c r="I159" s="219"/>
      <c r="J159" s="220" t="s">
        <v>306</v>
      </c>
      <c r="K159" s="221">
        <v>1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45</v>
      </c>
      <c r="V159" s="45"/>
      <c r="W159" s="226">
        <f>V159*K159</f>
        <v>0</v>
      </c>
      <c r="X159" s="226">
        <v>6.0000000000000002E-05</v>
      </c>
      <c r="Y159" s="226">
        <f>X159*K159</f>
        <v>6.0000000000000002E-05</v>
      </c>
      <c r="Z159" s="226">
        <v>0</v>
      </c>
      <c r="AA159" s="227">
        <f>Z159*K159</f>
        <v>0</v>
      </c>
      <c r="AR159" s="20" t="s">
        <v>240</v>
      </c>
      <c r="AT159" s="20" t="s">
        <v>177</v>
      </c>
      <c r="AU159" s="20" t="s">
        <v>119</v>
      </c>
      <c r="AY159" s="20" t="s">
        <v>176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88</v>
      </c>
      <c r="BK159" s="140">
        <f>ROUND(L159*K159,2)</f>
        <v>0</v>
      </c>
      <c r="BL159" s="20" t="s">
        <v>240</v>
      </c>
      <c r="BM159" s="20" t="s">
        <v>1140</v>
      </c>
    </row>
    <row r="160" s="1" customFormat="1" ht="38.25" customHeight="1">
      <c r="B160" s="44"/>
      <c r="C160" s="217" t="s">
        <v>279</v>
      </c>
      <c r="D160" s="217" t="s">
        <v>177</v>
      </c>
      <c r="E160" s="218" t="s">
        <v>1141</v>
      </c>
      <c r="F160" s="219" t="s">
        <v>1142</v>
      </c>
      <c r="G160" s="219"/>
      <c r="H160" s="219"/>
      <c r="I160" s="219"/>
      <c r="J160" s="220" t="s">
        <v>306</v>
      </c>
      <c r="K160" s="221">
        <v>2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45</v>
      </c>
      <c r="V160" s="45"/>
      <c r="W160" s="226">
        <f>V160*K160</f>
        <v>0</v>
      </c>
      <c r="X160" s="226">
        <v>0.00020000000000000001</v>
      </c>
      <c r="Y160" s="226">
        <f>X160*K160</f>
        <v>0.00040000000000000002</v>
      </c>
      <c r="Z160" s="226">
        <v>0</v>
      </c>
      <c r="AA160" s="227">
        <f>Z160*K160</f>
        <v>0</v>
      </c>
      <c r="AR160" s="20" t="s">
        <v>240</v>
      </c>
      <c r="AT160" s="20" t="s">
        <v>177</v>
      </c>
      <c r="AU160" s="20" t="s">
        <v>119</v>
      </c>
      <c r="AY160" s="20" t="s">
        <v>176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88</v>
      </c>
      <c r="BK160" s="140">
        <f>ROUND(L160*K160,2)</f>
        <v>0</v>
      </c>
      <c r="BL160" s="20" t="s">
        <v>240</v>
      </c>
      <c r="BM160" s="20" t="s">
        <v>1143</v>
      </c>
    </row>
    <row r="161" s="1" customFormat="1" ht="38.25" customHeight="1">
      <c r="B161" s="44"/>
      <c r="C161" s="217" t="s">
        <v>283</v>
      </c>
      <c r="D161" s="217" t="s">
        <v>177</v>
      </c>
      <c r="E161" s="218" t="s">
        <v>1144</v>
      </c>
      <c r="F161" s="219" t="s">
        <v>1145</v>
      </c>
      <c r="G161" s="219"/>
      <c r="H161" s="219"/>
      <c r="I161" s="219"/>
      <c r="J161" s="220" t="s">
        <v>306</v>
      </c>
      <c r="K161" s="221">
        <v>8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45</v>
      </c>
      <c r="V161" s="45"/>
      <c r="W161" s="226">
        <f>V161*K161</f>
        <v>0</v>
      </c>
      <c r="X161" s="226">
        <v>0.00035</v>
      </c>
      <c r="Y161" s="226">
        <f>X161*K161</f>
        <v>0.0028</v>
      </c>
      <c r="Z161" s="226">
        <v>0</v>
      </c>
      <c r="AA161" s="227">
        <f>Z161*K161</f>
        <v>0</v>
      </c>
      <c r="AR161" s="20" t="s">
        <v>240</v>
      </c>
      <c r="AT161" s="20" t="s">
        <v>177</v>
      </c>
      <c r="AU161" s="20" t="s">
        <v>119</v>
      </c>
      <c r="AY161" s="20" t="s">
        <v>176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88</v>
      </c>
      <c r="BK161" s="140">
        <f>ROUND(L161*K161,2)</f>
        <v>0</v>
      </c>
      <c r="BL161" s="20" t="s">
        <v>240</v>
      </c>
      <c r="BM161" s="20" t="s">
        <v>1146</v>
      </c>
    </row>
    <row r="162" s="1" customFormat="1" ht="25.5" customHeight="1">
      <c r="B162" s="44"/>
      <c r="C162" s="217" t="s">
        <v>287</v>
      </c>
      <c r="D162" s="217" t="s">
        <v>177</v>
      </c>
      <c r="E162" s="218" t="s">
        <v>1147</v>
      </c>
      <c r="F162" s="219" t="s">
        <v>1148</v>
      </c>
      <c r="G162" s="219"/>
      <c r="H162" s="219"/>
      <c r="I162" s="219"/>
      <c r="J162" s="220" t="s">
        <v>306</v>
      </c>
      <c r="K162" s="221">
        <v>10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45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240</v>
      </c>
      <c r="AT162" s="20" t="s">
        <v>177</v>
      </c>
      <c r="AU162" s="20" t="s">
        <v>119</v>
      </c>
      <c r="AY162" s="20" t="s">
        <v>176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88</v>
      </c>
      <c r="BK162" s="140">
        <f>ROUND(L162*K162,2)</f>
        <v>0</v>
      </c>
      <c r="BL162" s="20" t="s">
        <v>240</v>
      </c>
      <c r="BM162" s="20" t="s">
        <v>1149</v>
      </c>
    </row>
    <row r="163" s="1" customFormat="1" ht="16.5" customHeight="1">
      <c r="B163" s="44"/>
      <c r="C163" s="228" t="s">
        <v>291</v>
      </c>
      <c r="D163" s="228" t="s">
        <v>183</v>
      </c>
      <c r="E163" s="229" t="s">
        <v>1150</v>
      </c>
      <c r="F163" s="230" t="s">
        <v>1151</v>
      </c>
      <c r="G163" s="230"/>
      <c r="H163" s="230"/>
      <c r="I163" s="230"/>
      <c r="J163" s="231" t="s">
        <v>306</v>
      </c>
      <c r="K163" s="232">
        <v>5</v>
      </c>
      <c r="L163" s="233">
        <v>0</v>
      </c>
      <c r="M163" s="234"/>
      <c r="N163" s="235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45</v>
      </c>
      <c r="V163" s="45"/>
      <c r="W163" s="226">
        <f>V163*K163</f>
        <v>0</v>
      </c>
      <c r="X163" s="226">
        <v>0.00023000000000000001</v>
      </c>
      <c r="Y163" s="226">
        <f>X163*K163</f>
        <v>0.00115</v>
      </c>
      <c r="Z163" s="226">
        <v>0</v>
      </c>
      <c r="AA163" s="227">
        <f>Z163*K163</f>
        <v>0</v>
      </c>
      <c r="AR163" s="20" t="s">
        <v>303</v>
      </c>
      <c r="AT163" s="20" t="s">
        <v>183</v>
      </c>
      <c r="AU163" s="20" t="s">
        <v>119</v>
      </c>
      <c r="AY163" s="20" t="s">
        <v>176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88</v>
      </c>
      <c r="BK163" s="140">
        <f>ROUND(L163*K163,2)</f>
        <v>0</v>
      </c>
      <c r="BL163" s="20" t="s">
        <v>240</v>
      </c>
      <c r="BM163" s="20" t="s">
        <v>1152</v>
      </c>
    </row>
    <row r="164" s="1" customFormat="1" ht="16.5" customHeight="1">
      <c r="B164" s="44"/>
      <c r="C164" s="228" t="s">
        <v>295</v>
      </c>
      <c r="D164" s="228" t="s">
        <v>183</v>
      </c>
      <c r="E164" s="229" t="s">
        <v>1153</v>
      </c>
      <c r="F164" s="230" t="s">
        <v>1154</v>
      </c>
      <c r="G164" s="230"/>
      <c r="H164" s="230"/>
      <c r="I164" s="230"/>
      <c r="J164" s="231" t="s">
        <v>306</v>
      </c>
      <c r="K164" s="232">
        <v>5</v>
      </c>
      <c r="L164" s="233">
        <v>0</v>
      </c>
      <c r="M164" s="234"/>
      <c r="N164" s="235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45</v>
      </c>
      <c r="V164" s="45"/>
      <c r="W164" s="226">
        <f>V164*K164</f>
        <v>0</v>
      </c>
      <c r="X164" s="226">
        <v>0.00023000000000000001</v>
      </c>
      <c r="Y164" s="226">
        <f>X164*K164</f>
        <v>0.00115</v>
      </c>
      <c r="Z164" s="226">
        <v>0</v>
      </c>
      <c r="AA164" s="227">
        <f>Z164*K164</f>
        <v>0</v>
      </c>
      <c r="AR164" s="20" t="s">
        <v>303</v>
      </c>
      <c r="AT164" s="20" t="s">
        <v>183</v>
      </c>
      <c r="AU164" s="20" t="s">
        <v>119</v>
      </c>
      <c r="AY164" s="20" t="s">
        <v>176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88</v>
      </c>
      <c r="BK164" s="140">
        <f>ROUND(L164*K164,2)</f>
        <v>0</v>
      </c>
      <c r="BL164" s="20" t="s">
        <v>240</v>
      </c>
      <c r="BM164" s="20" t="s">
        <v>1155</v>
      </c>
    </row>
    <row r="165" s="1" customFormat="1" ht="16.5" customHeight="1">
      <c r="B165" s="44"/>
      <c r="C165" s="217" t="s">
        <v>299</v>
      </c>
      <c r="D165" s="217" t="s">
        <v>177</v>
      </c>
      <c r="E165" s="218" t="s">
        <v>1156</v>
      </c>
      <c r="F165" s="219" t="s">
        <v>1157</v>
      </c>
      <c r="G165" s="219"/>
      <c r="H165" s="219"/>
      <c r="I165" s="219"/>
      <c r="J165" s="220" t="s">
        <v>306</v>
      </c>
      <c r="K165" s="221">
        <v>8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45</v>
      </c>
      <c r="V165" s="45"/>
      <c r="W165" s="226">
        <f>V165*K165</f>
        <v>0</v>
      </c>
      <c r="X165" s="226">
        <v>0.0010100000000000001</v>
      </c>
      <c r="Y165" s="226">
        <f>X165*K165</f>
        <v>0.0080800000000000004</v>
      </c>
      <c r="Z165" s="226">
        <v>0</v>
      </c>
      <c r="AA165" s="227">
        <f>Z165*K165</f>
        <v>0</v>
      </c>
      <c r="AR165" s="20" t="s">
        <v>240</v>
      </c>
      <c r="AT165" s="20" t="s">
        <v>177</v>
      </c>
      <c r="AU165" s="20" t="s">
        <v>119</v>
      </c>
      <c r="AY165" s="20" t="s">
        <v>176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88</v>
      </c>
      <c r="BK165" s="140">
        <f>ROUND(L165*K165,2)</f>
        <v>0</v>
      </c>
      <c r="BL165" s="20" t="s">
        <v>240</v>
      </c>
      <c r="BM165" s="20" t="s">
        <v>1158</v>
      </c>
    </row>
    <row r="166" s="1" customFormat="1" ht="16.5" customHeight="1">
      <c r="B166" s="44"/>
      <c r="C166" s="217" t="s">
        <v>303</v>
      </c>
      <c r="D166" s="217" t="s">
        <v>177</v>
      </c>
      <c r="E166" s="218" t="s">
        <v>1159</v>
      </c>
      <c r="F166" s="219" t="s">
        <v>1160</v>
      </c>
      <c r="G166" s="219"/>
      <c r="H166" s="219"/>
      <c r="I166" s="219"/>
      <c r="J166" s="220" t="s">
        <v>306</v>
      </c>
      <c r="K166" s="221">
        <v>8</v>
      </c>
      <c r="L166" s="222">
        <v>0</v>
      </c>
      <c r="M166" s="223"/>
      <c r="N166" s="224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45</v>
      </c>
      <c r="V166" s="45"/>
      <c r="W166" s="226">
        <f>V166*K166</f>
        <v>0</v>
      </c>
      <c r="X166" s="226">
        <v>0.0018400000000000001</v>
      </c>
      <c r="Y166" s="226">
        <f>X166*K166</f>
        <v>0.01472</v>
      </c>
      <c r="Z166" s="226">
        <v>0</v>
      </c>
      <c r="AA166" s="227">
        <f>Z166*K166</f>
        <v>0</v>
      </c>
      <c r="AR166" s="20" t="s">
        <v>240</v>
      </c>
      <c r="AT166" s="20" t="s">
        <v>177</v>
      </c>
      <c r="AU166" s="20" t="s">
        <v>119</v>
      </c>
      <c r="AY166" s="20" t="s">
        <v>176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88</v>
      </c>
      <c r="BK166" s="140">
        <f>ROUND(L166*K166,2)</f>
        <v>0</v>
      </c>
      <c r="BL166" s="20" t="s">
        <v>240</v>
      </c>
      <c r="BM166" s="20" t="s">
        <v>1161</v>
      </c>
    </row>
    <row r="167" s="1" customFormat="1" ht="25.5" customHeight="1">
      <c r="B167" s="44"/>
      <c r="C167" s="217" t="s">
        <v>308</v>
      </c>
      <c r="D167" s="217" t="s">
        <v>177</v>
      </c>
      <c r="E167" s="218" t="s">
        <v>1162</v>
      </c>
      <c r="F167" s="219" t="s">
        <v>1163</v>
      </c>
      <c r="G167" s="219"/>
      <c r="H167" s="219"/>
      <c r="I167" s="219"/>
      <c r="J167" s="220" t="s">
        <v>180</v>
      </c>
      <c r="K167" s="221">
        <v>0.087999999999999995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45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240</v>
      </c>
      <c r="AT167" s="20" t="s">
        <v>177</v>
      </c>
      <c r="AU167" s="20" t="s">
        <v>119</v>
      </c>
      <c r="AY167" s="20" t="s">
        <v>176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88</v>
      </c>
      <c r="BK167" s="140">
        <f>ROUND(L167*K167,2)</f>
        <v>0</v>
      </c>
      <c r="BL167" s="20" t="s">
        <v>240</v>
      </c>
      <c r="BM167" s="20" t="s">
        <v>1164</v>
      </c>
    </row>
    <row r="168" s="1" customFormat="1" ht="25.5" customHeight="1">
      <c r="B168" s="44"/>
      <c r="C168" s="217" t="s">
        <v>312</v>
      </c>
      <c r="D168" s="217" t="s">
        <v>177</v>
      </c>
      <c r="E168" s="218" t="s">
        <v>1165</v>
      </c>
      <c r="F168" s="219" t="s">
        <v>1166</v>
      </c>
      <c r="G168" s="219"/>
      <c r="H168" s="219"/>
      <c r="I168" s="219"/>
      <c r="J168" s="220" t="s">
        <v>180</v>
      </c>
      <c r="K168" s="221">
        <v>0.087999999999999995</v>
      </c>
      <c r="L168" s="222">
        <v>0</v>
      </c>
      <c r="M168" s="223"/>
      <c r="N168" s="224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45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240</v>
      </c>
      <c r="AT168" s="20" t="s">
        <v>177</v>
      </c>
      <c r="AU168" s="20" t="s">
        <v>119</v>
      </c>
      <c r="AY168" s="20" t="s">
        <v>176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88</v>
      </c>
      <c r="BK168" s="140">
        <f>ROUND(L168*K168,2)</f>
        <v>0</v>
      </c>
      <c r="BL168" s="20" t="s">
        <v>240</v>
      </c>
      <c r="BM168" s="20" t="s">
        <v>1167</v>
      </c>
    </row>
    <row r="169" s="9" customFormat="1" ht="29.88" customHeight="1">
      <c r="B169" s="204"/>
      <c r="C169" s="205"/>
      <c r="D169" s="214" t="s">
        <v>1072</v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36">
        <f>BK169</f>
        <v>0</v>
      </c>
      <c r="O169" s="237"/>
      <c r="P169" s="237"/>
      <c r="Q169" s="237"/>
      <c r="R169" s="207"/>
      <c r="T169" s="208"/>
      <c r="U169" s="205"/>
      <c r="V169" s="205"/>
      <c r="W169" s="209">
        <f>SUM(W170:W183)</f>
        <v>0</v>
      </c>
      <c r="X169" s="205"/>
      <c r="Y169" s="209">
        <f>SUM(Y170:Y183)</f>
        <v>0.091809999999999989</v>
      </c>
      <c r="Z169" s="205"/>
      <c r="AA169" s="210">
        <f>SUM(AA170:AA183)</f>
        <v>0.1065</v>
      </c>
      <c r="AR169" s="211" t="s">
        <v>119</v>
      </c>
      <c r="AT169" s="212" t="s">
        <v>79</v>
      </c>
      <c r="AU169" s="212" t="s">
        <v>88</v>
      </c>
      <c r="AY169" s="211" t="s">
        <v>176</v>
      </c>
      <c r="BK169" s="213">
        <f>SUM(BK170:BK183)</f>
        <v>0</v>
      </c>
    </row>
    <row r="170" s="1" customFormat="1" ht="25.5" customHeight="1">
      <c r="B170" s="44"/>
      <c r="C170" s="217" t="s">
        <v>316</v>
      </c>
      <c r="D170" s="217" t="s">
        <v>177</v>
      </c>
      <c r="E170" s="218" t="s">
        <v>1168</v>
      </c>
      <c r="F170" s="219" t="s">
        <v>1169</v>
      </c>
      <c r="G170" s="219"/>
      <c r="H170" s="219"/>
      <c r="I170" s="219"/>
      <c r="J170" s="220" t="s">
        <v>231</v>
      </c>
      <c r="K170" s="221">
        <v>50</v>
      </c>
      <c r="L170" s="222">
        <v>0</v>
      </c>
      <c r="M170" s="223"/>
      <c r="N170" s="224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45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0.0021299999999999999</v>
      </c>
      <c r="AA170" s="227">
        <f>Z170*K170</f>
        <v>0.1065</v>
      </c>
      <c r="AR170" s="20" t="s">
        <v>240</v>
      </c>
      <c r="AT170" s="20" t="s">
        <v>177</v>
      </c>
      <c r="AU170" s="20" t="s">
        <v>119</v>
      </c>
      <c r="AY170" s="20" t="s">
        <v>176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88</v>
      </c>
      <c r="BK170" s="140">
        <f>ROUND(L170*K170,2)</f>
        <v>0</v>
      </c>
      <c r="BL170" s="20" t="s">
        <v>240</v>
      </c>
      <c r="BM170" s="20" t="s">
        <v>1170</v>
      </c>
    </row>
    <row r="171" s="1" customFormat="1" ht="25.5" customHeight="1">
      <c r="B171" s="44"/>
      <c r="C171" s="217" t="s">
        <v>320</v>
      </c>
      <c r="D171" s="217" t="s">
        <v>177</v>
      </c>
      <c r="E171" s="218" t="s">
        <v>1171</v>
      </c>
      <c r="F171" s="219" t="s">
        <v>1172</v>
      </c>
      <c r="G171" s="219"/>
      <c r="H171" s="219"/>
      <c r="I171" s="219"/>
      <c r="J171" s="220" t="s">
        <v>231</v>
      </c>
      <c r="K171" s="221">
        <v>70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45</v>
      </c>
      <c r="V171" s="45"/>
      <c r="W171" s="226">
        <f>V171*K171</f>
        <v>0</v>
      </c>
      <c r="X171" s="226">
        <v>0.00077999999999999999</v>
      </c>
      <c r="Y171" s="226">
        <f>X171*K171</f>
        <v>0.054599999999999996</v>
      </c>
      <c r="Z171" s="226">
        <v>0</v>
      </c>
      <c r="AA171" s="227">
        <f>Z171*K171</f>
        <v>0</v>
      </c>
      <c r="AR171" s="20" t="s">
        <v>240</v>
      </c>
      <c r="AT171" s="20" t="s">
        <v>177</v>
      </c>
      <c r="AU171" s="20" t="s">
        <v>119</v>
      </c>
      <c r="AY171" s="20" t="s">
        <v>176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88</v>
      </c>
      <c r="BK171" s="140">
        <f>ROUND(L171*K171,2)</f>
        <v>0</v>
      </c>
      <c r="BL171" s="20" t="s">
        <v>240</v>
      </c>
      <c r="BM171" s="20" t="s">
        <v>1173</v>
      </c>
    </row>
    <row r="172" s="1" customFormat="1" ht="25.5" customHeight="1">
      <c r="B172" s="44"/>
      <c r="C172" s="217" t="s">
        <v>324</v>
      </c>
      <c r="D172" s="217" t="s">
        <v>177</v>
      </c>
      <c r="E172" s="218" t="s">
        <v>1174</v>
      </c>
      <c r="F172" s="219" t="s">
        <v>1175</v>
      </c>
      <c r="G172" s="219"/>
      <c r="H172" s="219"/>
      <c r="I172" s="219"/>
      <c r="J172" s="220" t="s">
        <v>231</v>
      </c>
      <c r="K172" s="221">
        <v>24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45</v>
      </c>
      <c r="V172" s="45"/>
      <c r="W172" s="226">
        <f>V172*K172</f>
        <v>0</v>
      </c>
      <c r="X172" s="226">
        <v>0.00096000000000000002</v>
      </c>
      <c r="Y172" s="226">
        <f>X172*K172</f>
        <v>0.023040000000000001</v>
      </c>
      <c r="Z172" s="226">
        <v>0</v>
      </c>
      <c r="AA172" s="227">
        <f>Z172*K172</f>
        <v>0</v>
      </c>
      <c r="AR172" s="20" t="s">
        <v>240</v>
      </c>
      <c r="AT172" s="20" t="s">
        <v>177</v>
      </c>
      <c r="AU172" s="20" t="s">
        <v>119</v>
      </c>
      <c r="AY172" s="20" t="s">
        <v>176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88</v>
      </c>
      <c r="BK172" s="140">
        <f>ROUND(L172*K172,2)</f>
        <v>0</v>
      </c>
      <c r="BL172" s="20" t="s">
        <v>240</v>
      </c>
      <c r="BM172" s="20" t="s">
        <v>1176</v>
      </c>
    </row>
    <row r="173" s="1" customFormat="1" ht="38.25" customHeight="1">
      <c r="B173" s="44"/>
      <c r="C173" s="217" t="s">
        <v>328</v>
      </c>
      <c r="D173" s="217" t="s">
        <v>177</v>
      </c>
      <c r="E173" s="218" t="s">
        <v>1177</v>
      </c>
      <c r="F173" s="219" t="s">
        <v>1178</v>
      </c>
      <c r="G173" s="219"/>
      <c r="H173" s="219"/>
      <c r="I173" s="219"/>
      <c r="J173" s="220" t="s">
        <v>231</v>
      </c>
      <c r="K173" s="221">
        <v>70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45</v>
      </c>
      <c r="V173" s="45"/>
      <c r="W173" s="226">
        <f>V173*K173</f>
        <v>0</v>
      </c>
      <c r="X173" s="226">
        <v>6.9999999999999994E-05</v>
      </c>
      <c r="Y173" s="226">
        <f>X173*K173</f>
        <v>0.0048999999999999998</v>
      </c>
      <c r="Z173" s="226">
        <v>0</v>
      </c>
      <c r="AA173" s="227">
        <f>Z173*K173</f>
        <v>0</v>
      </c>
      <c r="AR173" s="20" t="s">
        <v>240</v>
      </c>
      <c r="AT173" s="20" t="s">
        <v>177</v>
      </c>
      <c r="AU173" s="20" t="s">
        <v>119</v>
      </c>
      <c r="AY173" s="20" t="s">
        <v>176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88</v>
      </c>
      <c r="BK173" s="140">
        <f>ROUND(L173*K173,2)</f>
        <v>0</v>
      </c>
      <c r="BL173" s="20" t="s">
        <v>240</v>
      </c>
      <c r="BM173" s="20" t="s">
        <v>1179</v>
      </c>
    </row>
    <row r="174" s="1" customFormat="1" ht="38.25" customHeight="1">
      <c r="B174" s="44"/>
      <c r="C174" s="217" t="s">
        <v>332</v>
      </c>
      <c r="D174" s="217" t="s">
        <v>177</v>
      </c>
      <c r="E174" s="218" t="s">
        <v>1180</v>
      </c>
      <c r="F174" s="219" t="s">
        <v>1181</v>
      </c>
      <c r="G174" s="219"/>
      <c r="H174" s="219"/>
      <c r="I174" s="219"/>
      <c r="J174" s="220" t="s">
        <v>231</v>
      </c>
      <c r="K174" s="221">
        <v>24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45</v>
      </c>
      <c r="V174" s="45"/>
      <c r="W174" s="226">
        <f>V174*K174</f>
        <v>0</v>
      </c>
      <c r="X174" s="226">
        <v>9.0000000000000006E-05</v>
      </c>
      <c r="Y174" s="226">
        <f>X174*K174</f>
        <v>0.00216</v>
      </c>
      <c r="Z174" s="226">
        <v>0</v>
      </c>
      <c r="AA174" s="227">
        <f>Z174*K174</f>
        <v>0</v>
      </c>
      <c r="AR174" s="20" t="s">
        <v>240</v>
      </c>
      <c r="AT174" s="20" t="s">
        <v>177</v>
      </c>
      <c r="AU174" s="20" t="s">
        <v>119</v>
      </c>
      <c r="AY174" s="20" t="s">
        <v>176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88</v>
      </c>
      <c r="BK174" s="140">
        <f>ROUND(L174*K174,2)</f>
        <v>0</v>
      </c>
      <c r="BL174" s="20" t="s">
        <v>240</v>
      </c>
      <c r="BM174" s="20" t="s">
        <v>1182</v>
      </c>
    </row>
    <row r="175" s="1" customFormat="1" ht="25.5" customHeight="1">
      <c r="B175" s="44"/>
      <c r="C175" s="217" t="s">
        <v>336</v>
      </c>
      <c r="D175" s="217" t="s">
        <v>177</v>
      </c>
      <c r="E175" s="218" t="s">
        <v>1183</v>
      </c>
      <c r="F175" s="219" t="s">
        <v>1184</v>
      </c>
      <c r="G175" s="219"/>
      <c r="H175" s="219"/>
      <c r="I175" s="219"/>
      <c r="J175" s="220" t="s">
        <v>306</v>
      </c>
      <c r="K175" s="221">
        <v>23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45</v>
      </c>
      <c r="V175" s="45"/>
      <c r="W175" s="226">
        <f>V175*K175</f>
        <v>0</v>
      </c>
      <c r="X175" s="226">
        <v>0.00017000000000000001</v>
      </c>
      <c r="Y175" s="226">
        <f>X175*K175</f>
        <v>0.0039100000000000003</v>
      </c>
      <c r="Z175" s="226">
        <v>0</v>
      </c>
      <c r="AA175" s="227">
        <f>Z175*K175</f>
        <v>0</v>
      </c>
      <c r="AR175" s="20" t="s">
        <v>240</v>
      </c>
      <c r="AT175" s="20" t="s">
        <v>177</v>
      </c>
      <c r="AU175" s="20" t="s">
        <v>119</v>
      </c>
      <c r="AY175" s="20" t="s">
        <v>176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88</v>
      </c>
      <c r="BK175" s="140">
        <f>ROUND(L175*K175,2)</f>
        <v>0</v>
      </c>
      <c r="BL175" s="20" t="s">
        <v>240</v>
      </c>
      <c r="BM175" s="20" t="s">
        <v>1185</v>
      </c>
    </row>
    <row r="176" s="1" customFormat="1" ht="25.5" customHeight="1">
      <c r="B176" s="44"/>
      <c r="C176" s="217" t="s">
        <v>340</v>
      </c>
      <c r="D176" s="217" t="s">
        <v>177</v>
      </c>
      <c r="E176" s="218" t="s">
        <v>1186</v>
      </c>
      <c r="F176" s="219" t="s">
        <v>1187</v>
      </c>
      <c r="G176" s="219"/>
      <c r="H176" s="219"/>
      <c r="I176" s="219"/>
      <c r="J176" s="220" t="s">
        <v>306</v>
      </c>
      <c r="K176" s="221">
        <v>2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45</v>
      </c>
      <c r="V176" s="45"/>
      <c r="W176" s="226">
        <f>V176*K176</f>
        <v>0</v>
      </c>
      <c r="X176" s="226">
        <v>0.00034000000000000002</v>
      </c>
      <c r="Y176" s="226">
        <f>X176*K176</f>
        <v>0.00068000000000000005</v>
      </c>
      <c r="Z176" s="226">
        <v>0</v>
      </c>
      <c r="AA176" s="227">
        <f>Z176*K176</f>
        <v>0</v>
      </c>
      <c r="AR176" s="20" t="s">
        <v>240</v>
      </c>
      <c r="AT176" s="20" t="s">
        <v>177</v>
      </c>
      <c r="AU176" s="20" t="s">
        <v>119</v>
      </c>
      <c r="AY176" s="20" t="s">
        <v>176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88</v>
      </c>
      <c r="BK176" s="140">
        <f>ROUND(L176*K176,2)</f>
        <v>0</v>
      </c>
      <c r="BL176" s="20" t="s">
        <v>240</v>
      </c>
      <c r="BM176" s="20" t="s">
        <v>1188</v>
      </c>
    </row>
    <row r="177" s="1" customFormat="1" ht="25.5" customHeight="1">
      <c r="B177" s="44"/>
      <c r="C177" s="217" t="s">
        <v>344</v>
      </c>
      <c r="D177" s="217" t="s">
        <v>177</v>
      </c>
      <c r="E177" s="218" t="s">
        <v>1189</v>
      </c>
      <c r="F177" s="219" t="s">
        <v>1190</v>
      </c>
      <c r="G177" s="219"/>
      <c r="H177" s="219"/>
      <c r="I177" s="219"/>
      <c r="J177" s="220" t="s">
        <v>306</v>
      </c>
      <c r="K177" s="221">
        <v>4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45</v>
      </c>
      <c r="V177" s="45"/>
      <c r="W177" s="226">
        <f>V177*K177</f>
        <v>0</v>
      </c>
      <c r="X177" s="226">
        <v>0.00050000000000000001</v>
      </c>
      <c r="Y177" s="226">
        <f>X177*K177</f>
        <v>0.002</v>
      </c>
      <c r="Z177" s="226">
        <v>0</v>
      </c>
      <c r="AA177" s="227">
        <f>Z177*K177</f>
        <v>0</v>
      </c>
      <c r="AR177" s="20" t="s">
        <v>240</v>
      </c>
      <c r="AT177" s="20" t="s">
        <v>177</v>
      </c>
      <c r="AU177" s="20" t="s">
        <v>119</v>
      </c>
      <c r="AY177" s="20" t="s">
        <v>176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88</v>
      </c>
      <c r="BK177" s="140">
        <f>ROUND(L177*K177,2)</f>
        <v>0</v>
      </c>
      <c r="BL177" s="20" t="s">
        <v>240</v>
      </c>
      <c r="BM177" s="20" t="s">
        <v>1191</v>
      </c>
    </row>
    <row r="178" s="1" customFormat="1" ht="25.5" customHeight="1">
      <c r="B178" s="44"/>
      <c r="C178" s="217" t="s">
        <v>348</v>
      </c>
      <c r="D178" s="217" t="s">
        <v>177</v>
      </c>
      <c r="E178" s="218" t="s">
        <v>1192</v>
      </c>
      <c r="F178" s="219" t="s">
        <v>1193</v>
      </c>
      <c r="G178" s="219"/>
      <c r="H178" s="219"/>
      <c r="I178" s="219"/>
      <c r="J178" s="220" t="s">
        <v>306</v>
      </c>
      <c r="K178" s="221">
        <v>2</v>
      </c>
      <c r="L178" s="222">
        <v>0</v>
      </c>
      <c r="M178" s="223"/>
      <c r="N178" s="224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45</v>
      </c>
      <c r="V178" s="45"/>
      <c r="W178" s="226">
        <f>V178*K178</f>
        <v>0</v>
      </c>
      <c r="X178" s="226">
        <v>6.0000000000000002E-05</v>
      </c>
      <c r="Y178" s="226">
        <f>X178*K178</f>
        <v>0.00012</v>
      </c>
      <c r="Z178" s="226">
        <v>0</v>
      </c>
      <c r="AA178" s="227">
        <f>Z178*K178</f>
        <v>0</v>
      </c>
      <c r="AR178" s="20" t="s">
        <v>240</v>
      </c>
      <c r="AT178" s="20" t="s">
        <v>177</v>
      </c>
      <c r="AU178" s="20" t="s">
        <v>119</v>
      </c>
      <c r="AY178" s="20" t="s">
        <v>176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88</v>
      </c>
      <c r="BK178" s="140">
        <f>ROUND(L178*K178,2)</f>
        <v>0</v>
      </c>
      <c r="BL178" s="20" t="s">
        <v>240</v>
      </c>
      <c r="BM178" s="20" t="s">
        <v>1194</v>
      </c>
    </row>
    <row r="179" s="1" customFormat="1" ht="25.5" customHeight="1">
      <c r="B179" s="44"/>
      <c r="C179" s="217" t="s">
        <v>352</v>
      </c>
      <c r="D179" s="217" t="s">
        <v>177</v>
      </c>
      <c r="E179" s="218" t="s">
        <v>1195</v>
      </c>
      <c r="F179" s="219" t="s">
        <v>1196</v>
      </c>
      <c r="G179" s="219"/>
      <c r="H179" s="219"/>
      <c r="I179" s="219"/>
      <c r="J179" s="220" t="s">
        <v>306</v>
      </c>
      <c r="K179" s="221">
        <v>4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45</v>
      </c>
      <c r="V179" s="45"/>
      <c r="W179" s="226">
        <f>V179*K179</f>
        <v>0</v>
      </c>
      <c r="X179" s="226">
        <v>0.00010000000000000001</v>
      </c>
      <c r="Y179" s="226">
        <f>X179*K179</f>
        <v>0.00040000000000000002</v>
      </c>
      <c r="Z179" s="226">
        <v>0</v>
      </c>
      <c r="AA179" s="227">
        <f>Z179*K179</f>
        <v>0</v>
      </c>
      <c r="AR179" s="20" t="s">
        <v>240</v>
      </c>
      <c r="AT179" s="20" t="s">
        <v>177</v>
      </c>
      <c r="AU179" s="20" t="s">
        <v>119</v>
      </c>
      <c r="AY179" s="20" t="s">
        <v>176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88</v>
      </c>
      <c r="BK179" s="140">
        <f>ROUND(L179*K179,2)</f>
        <v>0</v>
      </c>
      <c r="BL179" s="20" t="s">
        <v>240</v>
      </c>
      <c r="BM179" s="20" t="s">
        <v>1197</v>
      </c>
    </row>
    <row r="180" s="1" customFormat="1" ht="25.5" customHeight="1">
      <c r="B180" s="44"/>
      <c r="C180" s="217" t="s">
        <v>356</v>
      </c>
      <c r="D180" s="217" t="s">
        <v>177</v>
      </c>
      <c r="E180" s="218" t="s">
        <v>1198</v>
      </c>
      <c r="F180" s="219" t="s">
        <v>1199</v>
      </c>
      <c r="G180" s="219"/>
      <c r="H180" s="219"/>
      <c r="I180" s="219"/>
      <c r="J180" s="220" t="s">
        <v>231</v>
      </c>
      <c r="K180" s="221">
        <v>94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45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240</v>
      </c>
      <c r="AT180" s="20" t="s">
        <v>177</v>
      </c>
      <c r="AU180" s="20" t="s">
        <v>119</v>
      </c>
      <c r="AY180" s="20" t="s">
        <v>176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88</v>
      </c>
      <c r="BK180" s="140">
        <f>ROUND(L180*K180,2)</f>
        <v>0</v>
      </c>
      <c r="BL180" s="20" t="s">
        <v>240</v>
      </c>
      <c r="BM180" s="20" t="s">
        <v>1200</v>
      </c>
    </row>
    <row r="181" s="1" customFormat="1" ht="16.5" customHeight="1">
      <c r="B181" s="44"/>
      <c r="C181" s="217" t="s">
        <v>360</v>
      </c>
      <c r="D181" s="217" t="s">
        <v>177</v>
      </c>
      <c r="E181" s="218" t="s">
        <v>1201</v>
      </c>
      <c r="F181" s="219" t="s">
        <v>1202</v>
      </c>
      <c r="G181" s="219"/>
      <c r="H181" s="219"/>
      <c r="I181" s="219"/>
      <c r="J181" s="220" t="s">
        <v>231</v>
      </c>
      <c r="K181" s="221">
        <v>94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45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240</v>
      </c>
      <c r="AT181" s="20" t="s">
        <v>177</v>
      </c>
      <c r="AU181" s="20" t="s">
        <v>119</v>
      </c>
      <c r="AY181" s="20" t="s">
        <v>176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88</v>
      </c>
      <c r="BK181" s="140">
        <f>ROUND(L181*K181,2)</f>
        <v>0</v>
      </c>
      <c r="BL181" s="20" t="s">
        <v>240</v>
      </c>
      <c r="BM181" s="20" t="s">
        <v>1203</v>
      </c>
    </row>
    <row r="182" s="1" customFormat="1" ht="25.5" customHeight="1">
      <c r="B182" s="44"/>
      <c r="C182" s="217" t="s">
        <v>364</v>
      </c>
      <c r="D182" s="217" t="s">
        <v>177</v>
      </c>
      <c r="E182" s="218" t="s">
        <v>1204</v>
      </c>
      <c r="F182" s="219" t="s">
        <v>1205</v>
      </c>
      <c r="G182" s="219"/>
      <c r="H182" s="219"/>
      <c r="I182" s="219"/>
      <c r="J182" s="220" t="s">
        <v>180</v>
      </c>
      <c r="K182" s="221">
        <v>0.091999999999999998</v>
      </c>
      <c r="L182" s="222">
        <v>0</v>
      </c>
      <c r="M182" s="223"/>
      <c r="N182" s="224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45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240</v>
      </c>
      <c r="AT182" s="20" t="s">
        <v>177</v>
      </c>
      <c r="AU182" s="20" t="s">
        <v>119</v>
      </c>
      <c r="AY182" s="20" t="s">
        <v>176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88</v>
      </c>
      <c r="BK182" s="140">
        <f>ROUND(L182*K182,2)</f>
        <v>0</v>
      </c>
      <c r="BL182" s="20" t="s">
        <v>240</v>
      </c>
      <c r="BM182" s="20" t="s">
        <v>1206</v>
      </c>
    </row>
    <row r="183" s="1" customFormat="1" ht="25.5" customHeight="1">
      <c r="B183" s="44"/>
      <c r="C183" s="217" t="s">
        <v>368</v>
      </c>
      <c r="D183" s="217" t="s">
        <v>177</v>
      </c>
      <c r="E183" s="218" t="s">
        <v>1207</v>
      </c>
      <c r="F183" s="219" t="s">
        <v>1208</v>
      </c>
      <c r="G183" s="219"/>
      <c r="H183" s="219"/>
      <c r="I183" s="219"/>
      <c r="J183" s="220" t="s">
        <v>180</v>
      </c>
      <c r="K183" s="221">
        <v>0.091999999999999998</v>
      </c>
      <c r="L183" s="222">
        <v>0</v>
      </c>
      <c r="M183" s="223"/>
      <c r="N183" s="224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45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240</v>
      </c>
      <c r="AT183" s="20" t="s">
        <v>177</v>
      </c>
      <c r="AU183" s="20" t="s">
        <v>119</v>
      </c>
      <c r="AY183" s="20" t="s">
        <v>176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88</v>
      </c>
      <c r="BK183" s="140">
        <f>ROUND(L183*K183,2)</f>
        <v>0</v>
      </c>
      <c r="BL183" s="20" t="s">
        <v>240</v>
      </c>
      <c r="BM183" s="20" t="s">
        <v>1209</v>
      </c>
    </row>
    <row r="184" s="9" customFormat="1" ht="29.88" customHeight="1">
      <c r="B184" s="204"/>
      <c r="C184" s="205"/>
      <c r="D184" s="214" t="s">
        <v>1073</v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36">
        <f>BK184</f>
        <v>0</v>
      </c>
      <c r="O184" s="237"/>
      <c r="P184" s="237"/>
      <c r="Q184" s="237"/>
      <c r="R184" s="207"/>
      <c r="T184" s="208"/>
      <c r="U184" s="205"/>
      <c r="V184" s="205"/>
      <c r="W184" s="209">
        <f>SUM(W185:W200)</f>
        <v>0</v>
      </c>
      <c r="X184" s="205"/>
      <c r="Y184" s="209">
        <f>SUM(Y185:Y200)</f>
        <v>0.19137000000000001</v>
      </c>
      <c r="Z184" s="205"/>
      <c r="AA184" s="210">
        <f>SUM(AA185:AA200)</f>
        <v>0.25656000000000001</v>
      </c>
      <c r="AR184" s="211" t="s">
        <v>119</v>
      </c>
      <c r="AT184" s="212" t="s">
        <v>79</v>
      </c>
      <c r="AU184" s="212" t="s">
        <v>88</v>
      </c>
      <c r="AY184" s="211" t="s">
        <v>176</v>
      </c>
      <c r="BK184" s="213">
        <f>SUM(BK185:BK200)</f>
        <v>0</v>
      </c>
    </row>
    <row r="185" s="1" customFormat="1" ht="25.5" customHeight="1">
      <c r="B185" s="44"/>
      <c r="C185" s="217" t="s">
        <v>372</v>
      </c>
      <c r="D185" s="217" t="s">
        <v>177</v>
      </c>
      <c r="E185" s="218" t="s">
        <v>1210</v>
      </c>
      <c r="F185" s="219" t="s">
        <v>1211</v>
      </c>
      <c r="G185" s="219"/>
      <c r="H185" s="219"/>
      <c r="I185" s="219"/>
      <c r="J185" s="220" t="s">
        <v>383</v>
      </c>
      <c r="K185" s="221">
        <v>3</v>
      </c>
      <c r="L185" s="222">
        <v>0</v>
      </c>
      <c r="M185" s="223"/>
      <c r="N185" s="224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45</v>
      </c>
      <c r="V185" s="45"/>
      <c r="W185" s="226">
        <f>V185*K185</f>
        <v>0</v>
      </c>
      <c r="X185" s="226">
        <v>0.02</v>
      </c>
      <c r="Y185" s="226">
        <f>X185*K185</f>
        <v>0.059999999999999998</v>
      </c>
      <c r="Z185" s="226">
        <v>0</v>
      </c>
      <c r="AA185" s="227">
        <f>Z185*K185</f>
        <v>0</v>
      </c>
      <c r="AR185" s="20" t="s">
        <v>240</v>
      </c>
      <c r="AT185" s="20" t="s">
        <v>177</v>
      </c>
      <c r="AU185" s="20" t="s">
        <v>119</v>
      </c>
      <c r="AY185" s="20" t="s">
        <v>176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88</v>
      </c>
      <c r="BK185" s="140">
        <f>ROUND(L185*K185,2)</f>
        <v>0</v>
      </c>
      <c r="BL185" s="20" t="s">
        <v>240</v>
      </c>
      <c r="BM185" s="20" t="s">
        <v>1212</v>
      </c>
    </row>
    <row r="186" s="1" customFormat="1" ht="16.5" customHeight="1">
      <c r="B186" s="44"/>
      <c r="C186" s="217" t="s">
        <v>376</v>
      </c>
      <c r="D186" s="217" t="s">
        <v>177</v>
      </c>
      <c r="E186" s="218" t="s">
        <v>1213</v>
      </c>
      <c r="F186" s="219" t="s">
        <v>1214</v>
      </c>
      <c r="G186" s="219"/>
      <c r="H186" s="219"/>
      <c r="I186" s="219"/>
      <c r="J186" s="220" t="s">
        <v>383</v>
      </c>
      <c r="K186" s="221">
        <v>2</v>
      </c>
      <c r="L186" s="222">
        <v>0</v>
      </c>
      <c r="M186" s="223"/>
      <c r="N186" s="224">
        <f>ROUND(L186*K186,2)</f>
        <v>0</v>
      </c>
      <c r="O186" s="224"/>
      <c r="P186" s="224"/>
      <c r="Q186" s="224"/>
      <c r="R186" s="46"/>
      <c r="T186" s="225" t="s">
        <v>22</v>
      </c>
      <c r="U186" s="54" t="s">
        <v>45</v>
      </c>
      <c r="V186" s="45"/>
      <c r="W186" s="226">
        <f>V186*K186</f>
        <v>0</v>
      </c>
      <c r="X186" s="226">
        <v>0.0050000000000000001</v>
      </c>
      <c r="Y186" s="226">
        <f>X186*K186</f>
        <v>0.01</v>
      </c>
      <c r="Z186" s="226">
        <v>0</v>
      </c>
      <c r="AA186" s="227">
        <f>Z186*K186</f>
        <v>0</v>
      </c>
      <c r="AR186" s="20" t="s">
        <v>240</v>
      </c>
      <c r="AT186" s="20" t="s">
        <v>177</v>
      </c>
      <c r="AU186" s="20" t="s">
        <v>119</v>
      </c>
      <c r="AY186" s="20" t="s">
        <v>176</v>
      </c>
      <c r="BE186" s="140">
        <f>IF(U186="základní",N186,0)</f>
        <v>0</v>
      </c>
      <c r="BF186" s="140">
        <f>IF(U186="snížená",N186,0)</f>
        <v>0</v>
      </c>
      <c r="BG186" s="140">
        <f>IF(U186="zákl. přenesená",N186,0)</f>
        <v>0</v>
      </c>
      <c r="BH186" s="140">
        <f>IF(U186="sníž. přenesená",N186,0)</f>
        <v>0</v>
      </c>
      <c r="BI186" s="140">
        <f>IF(U186="nulová",N186,0)</f>
        <v>0</v>
      </c>
      <c r="BJ186" s="20" t="s">
        <v>88</v>
      </c>
      <c r="BK186" s="140">
        <f>ROUND(L186*K186,2)</f>
        <v>0</v>
      </c>
      <c r="BL186" s="20" t="s">
        <v>240</v>
      </c>
      <c r="BM186" s="20" t="s">
        <v>1215</v>
      </c>
    </row>
    <row r="187" s="1" customFormat="1" ht="16.5" customHeight="1">
      <c r="B187" s="44"/>
      <c r="C187" s="217" t="s">
        <v>380</v>
      </c>
      <c r="D187" s="217" t="s">
        <v>177</v>
      </c>
      <c r="E187" s="218" t="s">
        <v>1216</v>
      </c>
      <c r="F187" s="219" t="s">
        <v>1217</v>
      </c>
      <c r="G187" s="219"/>
      <c r="H187" s="219"/>
      <c r="I187" s="219"/>
      <c r="J187" s="220" t="s">
        <v>383</v>
      </c>
      <c r="K187" s="221">
        <v>3</v>
      </c>
      <c r="L187" s="222">
        <v>0</v>
      </c>
      <c r="M187" s="223"/>
      <c r="N187" s="224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45</v>
      </c>
      <c r="V187" s="45"/>
      <c r="W187" s="226">
        <f>V187*K187</f>
        <v>0</v>
      </c>
      <c r="X187" s="226">
        <v>0.0050000000000000001</v>
      </c>
      <c r="Y187" s="226">
        <f>X187*K187</f>
        <v>0.014999999999999999</v>
      </c>
      <c r="Z187" s="226">
        <v>0</v>
      </c>
      <c r="AA187" s="227">
        <f>Z187*K187</f>
        <v>0</v>
      </c>
      <c r="AR187" s="20" t="s">
        <v>240</v>
      </c>
      <c r="AT187" s="20" t="s">
        <v>177</v>
      </c>
      <c r="AU187" s="20" t="s">
        <v>119</v>
      </c>
      <c r="AY187" s="20" t="s">
        <v>176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88</v>
      </c>
      <c r="BK187" s="140">
        <f>ROUND(L187*K187,2)</f>
        <v>0</v>
      </c>
      <c r="BL187" s="20" t="s">
        <v>240</v>
      </c>
      <c r="BM187" s="20" t="s">
        <v>1218</v>
      </c>
    </row>
    <row r="188" s="1" customFormat="1" ht="25.5" customHeight="1">
      <c r="B188" s="44"/>
      <c r="C188" s="217" t="s">
        <v>385</v>
      </c>
      <c r="D188" s="217" t="s">
        <v>177</v>
      </c>
      <c r="E188" s="218" t="s">
        <v>1219</v>
      </c>
      <c r="F188" s="219" t="s">
        <v>1220</v>
      </c>
      <c r="G188" s="219"/>
      <c r="H188" s="219"/>
      <c r="I188" s="219"/>
      <c r="J188" s="220" t="s">
        <v>383</v>
      </c>
      <c r="K188" s="221">
        <v>3</v>
      </c>
      <c r="L188" s="222">
        <v>0</v>
      </c>
      <c r="M188" s="223"/>
      <c r="N188" s="224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45</v>
      </c>
      <c r="V188" s="45"/>
      <c r="W188" s="226">
        <f>V188*K188</f>
        <v>0</v>
      </c>
      <c r="X188" s="226">
        <v>0.02</v>
      </c>
      <c r="Y188" s="226">
        <f>X188*K188</f>
        <v>0.059999999999999998</v>
      </c>
      <c r="Z188" s="226">
        <v>0</v>
      </c>
      <c r="AA188" s="227">
        <f>Z188*K188</f>
        <v>0</v>
      </c>
      <c r="AR188" s="20" t="s">
        <v>240</v>
      </c>
      <c r="AT188" s="20" t="s">
        <v>177</v>
      </c>
      <c r="AU188" s="20" t="s">
        <v>119</v>
      </c>
      <c r="AY188" s="20" t="s">
        <v>176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88</v>
      </c>
      <c r="BK188" s="140">
        <f>ROUND(L188*K188,2)</f>
        <v>0</v>
      </c>
      <c r="BL188" s="20" t="s">
        <v>240</v>
      </c>
      <c r="BM188" s="20" t="s">
        <v>1221</v>
      </c>
    </row>
    <row r="189" s="1" customFormat="1" ht="16.5" customHeight="1">
      <c r="B189" s="44"/>
      <c r="C189" s="217" t="s">
        <v>389</v>
      </c>
      <c r="D189" s="217" t="s">
        <v>177</v>
      </c>
      <c r="E189" s="218" t="s">
        <v>1222</v>
      </c>
      <c r="F189" s="219" t="s">
        <v>1223</v>
      </c>
      <c r="G189" s="219"/>
      <c r="H189" s="219"/>
      <c r="I189" s="219"/>
      <c r="J189" s="220" t="s">
        <v>383</v>
      </c>
      <c r="K189" s="221">
        <v>2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45</v>
      </c>
      <c r="V189" s="45"/>
      <c r="W189" s="226">
        <f>V189*K189</f>
        <v>0</v>
      </c>
      <c r="X189" s="226">
        <v>0.02</v>
      </c>
      <c r="Y189" s="226">
        <f>X189*K189</f>
        <v>0.040000000000000001</v>
      </c>
      <c r="Z189" s="226">
        <v>0</v>
      </c>
      <c r="AA189" s="227">
        <f>Z189*K189</f>
        <v>0</v>
      </c>
      <c r="AR189" s="20" t="s">
        <v>240</v>
      </c>
      <c r="AT189" s="20" t="s">
        <v>177</v>
      </c>
      <c r="AU189" s="20" t="s">
        <v>119</v>
      </c>
      <c r="AY189" s="20" t="s">
        <v>176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88</v>
      </c>
      <c r="BK189" s="140">
        <f>ROUND(L189*K189,2)</f>
        <v>0</v>
      </c>
      <c r="BL189" s="20" t="s">
        <v>240</v>
      </c>
      <c r="BM189" s="20" t="s">
        <v>1224</v>
      </c>
    </row>
    <row r="190" s="1" customFormat="1" ht="16.5" customHeight="1">
      <c r="B190" s="44"/>
      <c r="C190" s="217" t="s">
        <v>393</v>
      </c>
      <c r="D190" s="217" t="s">
        <v>177</v>
      </c>
      <c r="E190" s="218" t="s">
        <v>1225</v>
      </c>
      <c r="F190" s="219" t="s">
        <v>1226</v>
      </c>
      <c r="G190" s="219"/>
      <c r="H190" s="219"/>
      <c r="I190" s="219"/>
      <c r="J190" s="220" t="s">
        <v>383</v>
      </c>
      <c r="K190" s="221">
        <v>1</v>
      </c>
      <c r="L190" s="222">
        <v>0</v>
      </c>
      <c r="M190" s="223"/>
      <c r="N190" s="224">
        <f>ROUND(L190*K190,2)</f>
        <v>0</v>
      </c>
      <c r="O190" s="224"/>
      <c r="P190" s="224"/>
      <c r="Q190" s="224"/>
      <c r="R190" s="46"/>
      <c r="T190" s="225" t="s">
        <v>22</v>
      </c>
      <c r="U190" s="54" t="s">
        <v>45</v>
      </c>
      <c r="V190" s="45"/>
      <c r="W190" s="226">
        <f>V190*K190</f>
        <v>0</v>
      </c>
      <c r="X190" s="226">
        <v>0.0050000000000000001</v>
      </c>
      <c r="Y190" s="226">
        <f>X190*K190</f>
        <v>0.0050000000000000001</v>
      </c>
      <c r="Z190" s="226">
        <v>0</v>
      </c>
      <c r="AA190" s="227">
        <f>Z190*K190</f>
        <v>0</v>
      </c>
      <c r="AR190" s="20" t="s">
        <v>240</v>
      </c>
      <c r="AT190" s="20" t="s">
        <v>177</v>
      </c>
      <c r="AU190" s="20" t="s">
        <v>119</v>
      </c>
      <c r="AY190" s="20" t="s">
        <v>176</v>
      </c>
      <c r="BE190" s="140">
        <f>IF(U190="základní",N190,0)</f>
        <v>0</v>
      </c>
      <c r="BF190" s="140">
        <f>IF(U190="snížená",N190,0)</f>
        <v>0</v>
      </c>
      <c r="BG190" s="140">
        <f>IF(U190="zákl. přenesená",N190,0)</f>
        <v>0</v>
      </c>
      <c r="BH190" s="140">
        <f>IF(U190="sníž. přenesená",N190,0)</f>
        <v>0</v>
      </c>
      <c r="BI190" s="140">
        <f>IF(U190="nulová",N190,0)</f>
        <v>0</v>
      </c>
      <c r="BJ190" s="20" t="s">
        <v>88</v>
      </c>
      <c r="BK190" s="140">
        <f>ROUND(L190*K190,2)</f>
        <v>0</v>
      </c>
      <c r="BL190" s="20" t="s">
        <v>240</v>
      </c>
      <c r="BM190" s="20" t="s">
        <v>1227</v>
      </c>
    </row>
    <row r="191" s="1" customFormat="1" ht="16.5" customHeight="1">
      <c r="B191" s="44"/>
      <c r="C191" s="217" t="s">
        <v>397</v>
      </c>
      <c r="D191" s="217" t="s">
        <v>177</v>
      </c>
      <c r="E191" s="218" t="s">
        <v>1228</v>
      </c>
      <c r="F191" s="219" t="s">
        <v>1229</v>
      </c>
      <c r="G191" s="219"/>
      <c r="H191" s="219"/>
      <c r="I191" s="219"/>
      <c r="J191" s="220" t="s">
        <v>1230</v>
      </c>
      <c r="K191" s="221">
        <v>4</v>
      </c>
      <c r="L191" s="222">
        <v>0</v>
      </c>
      <c r="M191" s="223"/>
      <c r="N191" s="224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45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0.01933</v>
      </c>
      <c r="AA191" s="227">
        <f>Z191*K191</f>
        <v>0.07732</v>
      </c>
      <c r="AR191" s="20" t="s">
        <v>240</v>
      </c>
      <c r="AT191" s="20" t="s">
        <v>177</v>
      </c>
      <c r="AU191" s="20" t="s">
        <v>119</v>
      </c>
      <c r="AY191" s="20" t="s">
        <v>176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88</v>
      </c>
      <c r="BK191" s="140">
        <f>ROUND(L191*K191,2)</f>
        <v>0</v>
      </c>
      <c r="BL191" s="20" t="s">
        <v>240</v>
      </c>
      <c r="BM191" s="20" t="s">
        <v>1231</v>
      </c>
    </row>
    <row r="192" s="1" customFormat="1" ht="25.5" customHeight="1">
      <c r="B192" s="44"/>
      <c r="C192" s="217" t="s">
        <v>401</v>
      </c>
      <c r="D192" s="217" t="s">
        <v>177</v>
      </c>
      <c r="E192" s="218" t="s">
        <v>1232</v>
      </c>
      <c r="F192" s="219" t="s">
        <v>1233</v>
      </c>
      <c r="G192" s="219"/>
      <c r="H192" s="219"/>
      <c r="I192" s="219"/>
      <c r="J192" s="220" t="s">
        <v>1230</v>
      </c>
      <c r="K192" s="221">
        <v>8</v>
      </c>
      <c r="L192" s="222">
        <v>0</v>
      </c>
      <c r="M192" s="223"/>
      <c r="N192" s="224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45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0.019460000000000002</v>
      </c>
      <c r="AA192" s="227">
        <f>Z192*K192</f>
        <v>0.15568000000000001</v>
      </c>
      <c r="AR192" s="20" t="s">
        <v>240</v>
      </c>
      <c r="AT192" s="20" t="s">
        <v>177</v>
      </c>
      <c r="AU192" s="20" t="s">
        <v>119</v>
      </c>
      <c r="AY192" s="20" t="s">
        <v>176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88</v>
      </c>
      <c r="BK192" s="140">
        <f>ROUND(L192*K192,2)</f>
        <v>0</v>
      </c>
      <c r="BL192" s="20" t="s">
        <v>240</v>
      </c>
      <c r="BM192" s="20" t="s">
        <v>1234</v>
      </c>
    </row>
    <row r="193" s="1" customFormat="1" ht="16.5" customHeight="1">
      <c r="B193" s="44"/>
      <c r="C193" s="217" t="s">
        <v>405</v>
      </c>
      <c r="D193" s="217" t="s">
        <v>177</v>
      </c>
      <c r="E193" s="218" t="s">
        <v>1235</v>
      </c>
      <c r="F193" s="219" t="s">
        <v>1236</v>
      </c>
      <c r="G193" s="219"/>
      <c r="H193" s="219"/>
      <c r="I193" s="219"/>
      <c r="J193" s="220" t="s">
        <v>1230</v>
      </c>
      <c r="K193" s="221">
        <v>8</v>
      </c>
      <c r="L193" s="222">
        <v>0</v>
      </c>
      <c r="M193" s="223"/>
      <c r="N193" s="224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45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0.00156</v>
      </c>
      <c r="AA193" s="227">
        <f>Z193*K193</f>
        <v>0.01248</v>
      </c>
      <c r="AR193" s="20" t="s">
        <v>240</v>
      </c>
      <c r="AT193" s="20" t="s">
        <v>177</v>
      </c>
      <c r="AU193" s="20" t="s">
        <v>119</v>
      </c>
      <c r="AY193" s="20" t="s">
        <v>176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88</v>
      </c>
      <c r="BK193" s="140">
        <f>ROUND(L193*K193,2)</f>
        <v>0</v>
      </c>
      <c r="BL193" s="20" t="s">
        <v>240</v>
      </c>
      <c r="BM193" s="20" t="s">
        <v>1237</v>
      </c>
    </row>
    <row r="194" s="1" customFormat="1" ht="25.5" customHeight="1">
      <c r="B194" s="44"/>
      <c r="C194" s="217" t="s">
        <v>409</v>
      </c>
      <c r="D194" s="217" t="s">
        <v>177</v>
      </c>
      <c r="E194" s="218" t="s">
        <v>1238</v>
      </c>
      <c r="F194" s="219" t="s">
        <v>1239</v>
      </c>
      <c r="G194" s="219"/>
      <c r="H194" s="219"/>
      <c r="I194" s="219"/>
      <c r="J194" s="220" t="s">
        <v>306</v>
      </c>
      <c r="K194" s="221">
        <v>4</v>
      </c>
      <c r="L194" s="222">
        <v>0</v>
      </c>
      <c r="M194" s="223"/>
      <c r="N194" s="224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45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0.0022499999999999998</v>
      </c>
      <c r="AA194" s="227">
        <f>Z194*K194</f>
        <v>0.0089999999999999993</v>
      </c>
      <c r="AR194" s="20" t="s">
        <v>240</v>
      </c>
      <c r="AT194" s="20" t="s">
        <v>177</v>
      </c>
      <c r="AU194" s="20" t="s">
        <v>119</v>
      </c>
      <c r="AY194" s="20" t="s">
        <v>176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88</v>
      </c>
      <c r="BK194" s="140">
        <f>ROUND(L194*K194,2)</f>
        <v>0</v>
      </c>
      <c r="BL194" s="20" t="s">
        <v>240</v>
      </c>
      <c r="BM194" s="20" t="s">
        <v>1240</v>
      </c>
    </row>
    <row r="195" s="1" customFormat="1" ht="25.5" customHeight="1">
      <c r="B195" s="44"/>
      <c r="C195" s="217" t="s">
        <v>413</v>
      </c>
      <c r="D195" s="217" t="s">
        <v>177</v>
      </c>
      <c r="E195" s="218" t="s">
        <v>1241</v>
      </c>
      <c r="F195" s="219" t="s">
        <v>1242</v>
      </c>
      <c r="G195" s="219"/>
      <c r="H195" s="219"/>
      <c r="I195" s="219"/>
      <c r="J195" s="220" t="s">
        <v>306</v>
      </c>
      <c r="K195" s="221">
        <v>4</v>
      </c>
      <c r="L195" s="222">
        <v>0</v>
      </c>
      <c r="M195" s="223"/>
      <c r="N195" s="224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45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0.00051999999999999995</v>
      </c>
      <c r="AA195" s="227">
        <f>Z195*K195</f>
        <v>0.0020799999999999998</v>
      </c>
      <c r="AR195" s="20" t="s">
        <v>240</v>
      </c>
      <c r="AT195" s="20" t="s">
        <v>177</v>
      </c>
      <c r="AU195" s="20" t="s">
        <v>119</v>
      </c>
      <c r="AY195" s="20" t="s">
        <v>176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88</v>
      </c>
      <c r="BK195" s="140">
        <f>ROUND(L195*K195,2)</f>
        <v>0</v>
      </c>
      <c r="BL195" s="20" t="s">
        <v>240</v>
      </c>
      <c r="BM195" s="20" t="s">
        <v>1243</v>
      </c>
    </row>
    <row r="196" s="1" customFormat="1" ht="25.5" customHeight="1">
      <c r="B196" s="44"/>
      <c r="C196" s="217" t="s">
        <v>417</v>
      </c>
      <c r="D196" s="217" t="s">
        <v>177</v>
      </c>
      <c r="E196" s="218" t="s">
        <v>1244</v>
      </c>
      <c r="F196" s="219" t="s">
        <v>1245</v>
      </c>
      <c r="G196" s="219"/>
      <c r="H196" s="219"/>
      <c r="I196" s="219"/>
      <c r="J196" s="220" t="s">
        <v>306</v>
      </c>
      <c r="K196" s="221">
        <v>1</v>
      </c>
      <c r="L196" s="222">
        <v>0</v>
      </c>
      <c r="M196" s="223"/>
      <c r="N196" s="224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45</v>
      </c>
      <c r="V196" s="45"/>
      <c r="W196" s="226">
        <f>V196*K196</f>
        <v>0</v>
      </c>
      <c r="X196" s="226">
        <v>0.00046999999999999999</v>
      </c>
      <c r="Y196" s="226">
        <f>X196*K196</f>
        <v>0.00046999999999999999</v>
      </c>
      <c r="Z196" s="226">
        <v>0</v>
      </c>
      <c r="AA196" s="227">
        <f>Z196*K196</f>
        <v>0</v>
      </c>
      <c r="AR196" s="20" t="s">
        <v>240</v>
      </c>
      <c r="AT196" s="20" t="s">
        <v>177</v>
      </c>
      <c r="AU196" s="20" t="s">
        <v>119</v>
      </c>
      <c r="AY196" s="20" t="s">
        <v>176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88</v>
      </c>
      <c r="BK196" s="140">
        <f>ROUND(L196*K196,2)</f>
        <v>0</v>
      </c>
      <c r="BL196" s="20" t="s">
        <v>240</v>
      </c>
      <c r="BM196" s="20" t="s">
        <v>1246</v>
      </c>
    </row>
    <row r="197" s="1" customFormat="1" ht="25.5" customHeight="1">
      <c r="B197" s="44"/>
      <c r="C197" s="217" t="s">
        <v>421</v>
      </c>
      <c r="D197" s="217" t="s">
        <v>177</v>
      </c>
      <c r="E197" s="218" t="s">
        <v>1247</v>
      </c>
      <c r="F197" s="219" t="s">
        <v>1248</v>
      </c>
      <c r="G197" s="219"/>
      <c r="H197" s="219"/>
      <c r="I197" s="219"/>
      <c r="J197" s="220" t="s">
        <v>306</v>
      </c>
      <c r="K197" s="221">
        <v>2</v>
      </c>
      <c r="L197" s="222">
        <v>0</v>
      </c>
      <c r="M197" s="223"/>
      <c r="N197" s="224">
        <f>ROUND(L197*K197,2)</f>
        <v>0</v>
      </c>
      <c r="O197" s="224"/>
      <c r="P197" s="224"/>
      <c r="Q197" s="224"/>
      <c r="R197" s="46"/>
      <c r="T197" s="225" t="s">
        <v>22</v>
      </c>
      <c r="U197" s="54" t="s">
        <v>45</v>
      </c>
      <c r="V197" s="45"/>
      <c r="W197" s="226">
        <f>V197*K197</f>
        <v>0</v>
      </c>
      <c r="X197" s="226">
        <v>0.00013999999999999999</v>
      </c>
      <c r="Y197" s="226">
        <f>X197*K197</f>
        <v>0.00027999999999999998</v>
      </c>
      <c r="Z197" s="226">
        <v>0</v>
      </c>
      <c r="AA197" s="227">
        <f>Z197*K197</f>
        <v>0</v>
      </c>
      <c r="AR197" s="20" t="s">
        <v>240</v>
      </c>
      <c r="AT197" s="20" t="s">
        <v>177</v>
      </c>
      <c r="AU197" s="20" t="s">
        <v>119</v>
      </c>
      <c r="AY197" s="20" t="s">
        <v>176</v>
      </c>
      <c r="BE197" s="140">
        <f>IF(U197="základní",N197,0)</f>
        <v>0</v>
      </c>
      <c r="BF197" s="140">
        <f>IF(U197="snížená",N197,0)</f>
        <v>0</v>
      </c>
      <c r="BG197" s="140">
        <f>IF(U197="zákl. přenesená",N197,0)</f>
        <v>0</v>
      </c>
      <c r="BH197" s="140">
        <f>IF(U197="sníž. přenesená",N197,0)</f>
        <v>0</v>
      </c>
      <c r="BI197" s="140">
        <f>IF(U197="nulová",N197,0)</f>
        <v>0</v>
      </c>
      <c r="BJ197" s="20" t="s">
        <v>88</v>
      </c>
      <c r="BK197" s="140">
        <f>ROUND(L197*K197,2)</f>
        <v>0</v>
      </c>
      <c r="BL197" s="20" t="s">
        <v>240</v>
      </c>
      <c r="BM197" s="20" t="s">
        <v>1249</v>
      </c>
    </row>
    <row r="198" s="1" customFormat="1" ht="16.5" customHeight="1">
      <c r="B198" s="44"/>
      <c r="C198" s="228" t="s">
        <v>425</v>
      </c>
      <c r="D198" s="228" t="s">
        <v>183</v>
      </c>
      <c r="E198" s="229" t="s">
        <v>1250</v>
      </c>
      <c r="F198" s="230" t="s">
        <v>1251</v>
      </c>
      <c r="G198" s="230"/>
      <c r="H198" s="230"/>
      <c r="I198" s="230"/>
      <c r="J198" s="231" t="s">
        <v>306</v>
      </c>
      <c r="K198" s="232">
        <v>2</v>
      </c>
      <c r="L198" s="233">
        <v>0</v>
      </c>
      <c r="M198" s="234"/>
      <c r="N198" s="235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45</v>
      </c>
      <c r="V198" s="45"/>
      <c r="W198" s="226">
        <f>V198*K198</f>
        <v>0</v>
      </c>
      <c r="X198" s="226">
        <v>0.00031</v>
      </c>
      <c r="Y198" s="226">
        <f>X198*K198</f>
        <v>0.00062</v>
      </c>
      <c r="Z198" s="226">
        <v>0</v>
      </c>
      <c r="AA198" s="227">
        <f>Z198*K198</f>
        <v>0</v>
      </c>
      <c r="AR198" s="20" t="s">
        <v>303</v>
      </c>
      <c r="AT198" s="20" t="s">
        <v>183</v>
      </c>
      <c r="AU198" s="20" t="s">
        <v>119</v>
      </c>
      <c r="AY198" s="20" t="s">
        <v>176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88</v>
      </c>
      <c r="BK198" s="140">
        <f>ROUND(L198*K198,2)</f>
        <v>0</v>
      </c>
      <c r="BL198" s="20" t="s">
        <v>240</v>
      </c>
      <c r="BM198" s="20" t="s">
        <v>1252</v>
      </c>
    </row>
    <row r="199" s="1" customFormat="1" ht="25.5" customHeight="1">
      <c r="B199" s="44"/>
      <c r="C199" s="217" t="s">
        <v>429</v>
      </c>
      <c r="D199" s="217" t="s">
        <v>177</v>
      </c>
      <c r="E199" s="218" t="s">
        <v>1253</v>
      </c>
      <c r="F199" s="219" t="s">
        <v>1254</v>
      </c>
      <c r="G199" s="219"/>
      <c r="H199" s="219"/>
      <c r="I199" s="219"/>
      <c r="J199" s="220" t="s">
        <v>180</v>
      </c>
      <c r="K199" s="221">
        <v>0.191</v>
      </c>
      <c r="L199" s="222">
        <v>0</v>
      </c>
      <c r="M199" s="223"/>
      <c r="N199" s="224">
        <f>ROUND(L199*K199,2)</f>
        <v>0</v>
      </c>
      <c r="O199" s="224"/>
      <c r="P199" s="224"/>
      <c r="Q199" s="224"/>
      <c r="R199" s="46"/>
      <c r="T199" s="225" t="s">
        <v>22</v>
      </c>
      <c r="U199" s="54" t="s">
        <v>45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240</v>
      </c>
      <c r="AT199" s="20" t="s">
        <v>177</v>
      </c>
      <c r="AU199" s="20" t="s">
        <v>119</v>
      </c>
      <c r="AY199" s="20" t="s">
        <v>176</v>
      </c>
      <c r="BE199" s="140">
        <f>IF(U199="základní",N199,0)</f>
        <v>0</v>
      </c>
      <c r="BF199" s="140">
        <f>IF(U199="snížená",N199,0)</f>
        <v>0</v>
      </c>
      <c r="BG199" s="140">
        <f>IF(U199="zákl. přenesená",N199,0)</f>
        <v>0</v>
      </c>
      <c r="BH199" s="140">
        <f>IF(U199="sníž. přenesená",N199,0)</f>
        <v>0</v>
      </c>
      <c r="BI199" s="140">
        <f>IF(U199="nulová",N199,0)</f>
        <v>0</v>
      </c>
      <c r="BJ199" s="20" t="s">
        <v>88</v>
      </c>
      <c r="BK199" s="140">
        <f>ROUND(L199*K199,2)</f>
        <v>0</v>
      </c>
      <c r="BL199" s="20" t="s">
        <v>240</v>
      </c>
      <c r="BM199" s="20" t="s">
        <v>1255</v>
      </c>
    </row>
    <row r="200" s="1" customFormat="1" ht="25.5" customHeight="1">
      <c r="B200" s="44"/>
      <c r="C200" s="217" t="s">
        <v>433</v>
      </c>
      <c r="D200" s="217" t="s">
        <v>177</v>
      </c>
      <c r="E200" s="218" t="s">
        <v>1256</v>
      </c>
      <c r="F200" s="219" t="s">
        <v>1257</v>
      </c>
      <c r="G200" s="219"/>
      <c r="H200" s="219"/>
      <c r="I200" s="219"/>
      <c r="J200" s="220" t="s">
        <v>180</v>
      </c>
      <c r="K200" s="221">
        <v>0.191</v>
      </c>
      <c r="L200" s="222">
        <v>0</v>
      </c>
      <c r="M200" s="223"/>
      <c r="N200" s="224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45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240</v>
      </c>
      <c r="AT200" s="20" t="s">
        <v>177</v>
      </c>
      <c r="AU200" s="20" t="s">
        <v>119</v>
      </c>
      <c r="AY200" s="20" t="s">
        <v>176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88</v>
      </c>
      <c r="BK200" s="140">
        <f>ROUND(L200*K200,2)</f>
        <v>0</v>
      </c>
      <c r="BL200" s="20" t="s">
        <v>240</v>
      </c>
      <c r="BM200" s="20" t="s">
        <v>1258</v>
      </c>
    </row>
    <row r="201" s="1" customFormat="1" ht="49.92" customHeight="1">
      <c r="B201" s="44"/>
      <c r="C201" s="45"/>
      <c r="D201" s="206" t="s">
        <v>1066</v>
      </c>
      <c r="E201" s="45"/>
      <c r="F201" s="45"/>
      <c r="G201" s="45"/>
      <c r="H201" s="45"/>
      <c r="I201" s="45"/>
      <c r="J201" s="45"/>
      <c r="K201" s="45"/>
      <c r="L201" s="45"/>
      <c r="M201" s="45"/>
      <c r="N201" s="240">
        <f>BK201</f>
        <v>0</v>
      </c>
      <c r="O201" s="241"/>
      <c r="P201" s="241"/>
      <c r="Q201" s="241"/>
      <c r="R201" s="46"/>
      <c r="T201" s="188"/>
      <c r="U201" s="45"/>
      <c r="V201" s="45"/>
      <c r="W201" s="45"/>
      <c r="X201" s="45"/>
      <c r="Y201" s="45"/>
      <c r="Z201" s="45"/>
      <c r="AA201" s="98"/>
      <c r="AT201" s="20" t="s">
        <v>79</v>
      </c>
      <c r="AU201" s="20" t="s">
        <v>80</v>
      </c>
      <c r="AY201" s="20" t="s">
        <v>1067</v>
      </c>
      <c r="BK201" s="140">
        <f>SUM(BK202:BK206)</f>
        <v>0</v>
      </c>
    </row>
    <row r="202" s="1" customFormat="1" ht="22.32" customHeight="1">
      <c r="B202" s="44"/>
      <c r="C202" s="242" t="s">
        <v>22</v>
      </c>
      <c r="D202" s="242" t="s">
        <v>177</v>
      </c>
      <c r="E202" s="243" t="s">
        <v>22</v>
      </c>
      <c r="F202" s="244" t="s">
        <v>22</v>
      </c>
      <c r="G202" s="244"/>
      <c r="H202" s="244"/>
      <c r="I202" s="244"/>
      <c r="J202" s="245" t="s">
        <v>22</v>
      </c>
      <c r="K202" s="246"/>
      <c r="L202" s="222"/>
      <c r="M202" s="224"/>
      <c r="N202" s="224">
        <f>BK202</f>
        <v>0</v>
      </c>
      <c r="O202" s="224"/>
      <c r="P202" s="224"/>
      <c r="Q202" s="224"/>
      <c r="R202" s="46"/>
      <c r="T202" s="225" t="s">
        <v>22</v>
      </c>
      <c r="U202" s="247" t="s">
        <v>45</v>
      </c>
      <c r="V202" s="45"/>
      <c r="W202" s="45"/>
      <c r="X202" s="45"/>
      <c r="Y202" s="45"/>
      <c r="Z202" s="45"/>
      <c r="AA202" s="98"/>
      <c r="AT202" s="20" t="s">
        <v>1067</v>
      </c>
      <c r="AU202" s="20" t="s">
        <v>88</v>
      </c>
      <c r="AY202" s="20" t="s">
        <v>1067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88</v>
      </c>
      <c r="BK202" s="140">
        <f>L202*K202</f>
        <v>0</v>
      </c>
    </row>
    <row r="203" s="1" customFormat="1" ht="22.32" customHeight="1">
      <c r="B203" s="44"/>
      <c r="C203" s="242" t="s">
        <v>22</v>
      </c>
      <c r="D203" s="242" t="s">
        <v>177</v>
      </c>
      <c r="E203" s="243" t="s">
        <v>22</v>
      </c>
      <c r="F203" s="244" t="s">
        <v>22</v>
      </c>
      <c r="G203" s="244"/>
      <c r="H203" s="244"/>
      <c r="I203" s="244"/>
      <c r="J203" s="245" t="s">
        <v>22</v>
      </c>
      <c r="K203" s="246"/>
      <c r="L203" s="222"/>
      <c r="M203" s="224"/>
      <c r="N203" s="224">
        <f>BK203</f>
        <v>0</v>
      </c>
      <c r="O203" s="224"/>
      <c r="P203" s="224"/>
      <c r="Q203" s="224"/>
      <c r="R203" s="46"/>
      <c r="T203" s="225" t="s">
        <v>22</v>
      </c>
      <c r="U203" s="247" t="s">
        <v>45</v>
      </c>
      <c r="V203" s="45"/>
      <c r="W203" s="45"/>
      <c r="X203" s="45"/>
      <c r="Y203" s="45"/>
      <c r="Z203" s="45"/>
      <c r="AA203" s="98"/>
      <c r="AT203" s="20" t="s">
        <v>1067</v>
      </c>
      <c r="AU203" s="20" t="s">
        <v>88</v>
      </c>
      <c r="AY203" s="20" t="s">
        <v>1067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88</v>
      </c>
      <c r="BK203" s="140">
        <f>L203*K203</f>
        <v>0</v>
      </c>
    </row>
    <row r="204" s="1" customFormat="1" ht="22.32" customHeight="1">
      <c r="B204" s="44"/>
      <c r="C204" s="242" t="s">
        <v>22</v>
      </c>
      <c r="D204" s="242" t="s">
        <v>177</v>
      </c>
      <c r="E204" s="243" t="s">
        <v>22</v>
      </c>
      <c r="F204" s="244" t="s">
        <v>22</v>
      </c>
      <c r="G204" s="244"/>
      <c r="H204" s="244"/>
      <c r="I204" s="244"/>
      <c r="J204" s="245" t="s">
        <v>22</v>
      </c>
      <c r="K204" s="246"/>
      <c r="L204" s="222"/>
      <c r="M204" s="224"/>
      <c r="N204" s="224">
        <f>BK204</f>
        <v>0</v>
      </c>
      <c r="O204" s="224"/>
      <c r="P204" s="224"/>
      <c r="Q204" s="224"/>
      <c r="R204" s="46"/>
      <c r="T204" s="225" t="s">
        <v>22</v>
      </c>
      <c r="U204" s="247" t="s">
        <v>45</v>
      </c>
      <c r="V204" s="45"/>
      <c r="W204" s="45"/>
      <c r="X204" s="45"/>
      <c r="Y204" s="45"/>
      <c r="Z204" s="45"/>
      <c r="AA204" s="98"/>
      <c r="AT204" s="20" t="s">
        <v>1067</v>
      </c>
      <c r="AU204" s="20" t="s">
        <v>88</v>
      </c>
      <c r="AY204" s="20" t="s">
        <v>1067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88</v>
      </c>
      <c r="BK204" s="140">
        <f>L204*K204</f>
        <v>0</v>
      </c>
    </row>
    <row r="205" s="1" customFormat="1" ht="22.32" customHeight="1">
      <c r="B205" s="44"/>
      <c r="C205" s="242" t="s">
        <v>22</v>
      </c>
      <c r="D205" s="242" t="s">
        <v>177</v>
      </c>
      <c r="E205" s="243" t="s">
        <v>22</v>
      </c>
      <c r="F205" s="244" t="s">
        <v>22</v>
      </c>
      <c r="G205" s="244"/>
      <c r="H205" s="244"/>
      <c r="I205" s="244"/>
      <c r="J205" s="245" t="s">
        <v>22</v>
      </c>
      <c r="K205" s="246"/>
      <c r="L205" s="222"/>
      <c r="M205" s="224"/>
      <c r="N205" s="224">
        <f>BK205</f>
        <v>0</v>
      </c>
      <c r="O205" s="224"/>
      <c r="P205" s="224"/>
      <c r="Q205" s="224"/>
      <c r="R205" s="46"/>
      <c r="T205" s="225" t="s">
        <v>22</v>
      </c>
      <c r="U205" s="247" t="s">
        <v>45</v>
      </c>
      <c r="V205" s="45"/>
      <c r="W205" s="45"/>
      <c r="X205" s="45"/>
      <c r="Y205" s="45"/>
      <c r="Z205" s="45"/>
      <c r="AA205" s="98"/>
      <c r="AT205" s="20" t="s">
        <v>1067</v>
      </c>
      <c r="AU205" s="20" t="s">
        <v>88</v>
      </c>
      <c r="AY205" s="20" t="s">
        <v>1067</v>
      </c>
      <c r="BE205" s="140">
        <f>IF(U205="základní",N205,0)</f>
        <v>0</v>
      </c>
      <c r="BF205" s="140">
        <f>IF(U205="snížená",N205,0)</f>
        <v>0</v>
      </c>
      <c r="BG205" s="140">
        <f>IF(U205="zákl. přenesená",N205,0)</f>
        <v>0</v>
      </c>
      <c r="BH205" s="140">
        <f>IF(U205="sníž. přenesená",N205,0)</f>
        <v>0</v>
      </c>
      <c r="BI205" s="140">
        <f>IF(U205="nulová",N205,0)</f>
        <v>0</v>
      </c>
      <c r="BJ205" s="20" t="s">
        <v>88</v>
      </c>
      <c r="BK205" s="140">
        <f>L205*K205</f>
        <v>0</v>
      </c>
    </row>
    <row r="206" s="1" customFormat="1" ht="22.32" customHeight="1">
      <c r="B206" s="44"/>
      <c r="C206" s="242" t="s">
        <v>22</v>
      </c>
      <c r="D206" s="242" t="s">
        <v>177</v>
      </c>
      <c r="E206" s="243" t="s">
        <v>22</v>
      </c>
      <c r="F206" s="244" t="s">
        <v>22</v>
      </c>
      <c r="G206" s="244"/>
      <c r="H206" s="244"/>
      <c r="I206" s="244"/>
      <c r="J206" s="245" t="s">
        <v>22</v>
      </c>
      <c r="K206" s="246"/>
      <c r="L206" s="222"/>
      <c r="M206" s="224"/>
      <c r="N206" s="224">
        <f>BK206</f>
        <v>0</v>
      </c>
      <c r="O206" s="224"/>
      <c r="P206" s="224"/>
      <c r="Q206" s="224"/>
      <c r="R206" s="46"/>
      <c r="T206" s="225" t="s">
        <v>22</v>
      </c>
      <c r="U206" s="247" t="s">
        <v>45</v>
      </c>
      <c r="V206" s="70"/>
      <c r="W206" s="70"/>
      <c r="X206" s="70"/>
      <c r="Y206" s="70"/>
      <c r="Z206" s="70"/>
      <c r="AA206" s="72"/>
      <c r="AT206" s="20" t="s">
        <v>1067</v>
      </c>
      <c r="AU206" s="20" t="s">
        <v>88</v>
      </c>
      <c r="AY206" s="20" t="s">
        <v>1067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88</v>
      </c>
      <c r="BK206" s="140">
        <f>L206*K206</f>
        <v>0</v>
      </c>
    </row>
    <row r="207" s="1" customFormat="1" ht="6.96" customHeight="1">
      <c r="B207" s="73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5"/>
    </row>
  </sheetData>
  <sheetProtection sheet="1" formatColumns="0" formatRows="0" objects="1" scenarios="1" spinCount="10" saltValue="mNZKHByT9fOAGf81GA/3hWCPxzMwBQjip0aXFJpXfkMdpUoYtMrc+yr/25yxsWXDiuyo6DWDeI9mAvLasuDnOQ==" hashValue="qFcW78X8+K3QKNAKVzlMzQmj8ysFj0EuktjCJHQZNFdU2di0MjKHCJwgojud/kWA7K/QPi+DAkpo4bx4nSRJYw==" algorithmName="SHA-512" password="CC35"/>
  <mergeCells count="292">
    <mergeCell ref="N195:Q195"/>
    <mergeCell ref="N194:Q194"/>
    <mergeCell ref="N196:Q196"/>
    <mergeCell ref="N197:Q197"/>
    <mergeCell ref="N198:Q198"/>
    <mergeCell ref="N199:Q199"/>
    <mergeCell ref="N200:Q200"/>
    <mergeCell ref="N202:Q202"/>
    <mergeCell ref="N203:Q203"/>
    <mergeCell ref="N204:Q204"/>
    <mergeCell ref="N205:Q205"/>
    <mergeCell ref="N206:Q206"/>
    <mergeCell ref="N201:Q201"/>
    <mergeCell ref="F202:I202"/>
    <mergeCell ref="F200:I200"/>
    <mergeCell ref="F203:I203"/>
    <mergeCell ref="F204:I204"/>
    <mergeCell ref="F205:I205"/>
    <mergeCell ref="F206:I206"/>
    <mergeCell ref="L195:M195"/>
    <mergeCell ref="L194:M194"/>
    <mergeCell ref="L196:M196"/>
    <mergeCell ref="L197:M197"/>
    <mergeCell ref="L198:M198"/>
    <mergeCell ref="L199:M199"/>
    <mergeCell ref="L200:M200"/>
    <mergeCell ref="L202:M202"/>
    <mergeCell ref="L203:M203"/>
    <mergeCell ref="L204:M204"/>
    <mergeCell ref="L205:M205"/>
    <mergeCell ref="L206:M206"/>
    <mergeCell ref="L162:M162"/>
    <mergeCell ref="L163:M163"/>
    <mergeCell ref="L164:M164"/>
    <mergeCell ref="L165:M165"/>
    <mergeCell ref="L166:M166"/>
    <mergeCell ref="L167:M167"/>
    <mergeCell ref="L168:M168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N162:Q162"/>
    <mergeCell ref="N163:Q163"/>
    <mergeCell ref="N164:Q164"/>
    <mergeCell ref="N165:Q165"/>
    <mergeCell ref="N166:Q166"/>
    <mergeCell ref="N167:Q167"/>
    <mergeCell ref="N168:Q168"/>
    <mergeCell ref="N170:Q170"/>
    <mergeCell ref="N171:Q171"/>
    <mergeCell ref="N172:Q172"/>
    <mergeCell ref="N173:Q173"/>
    <mergeCell ref="N174:Q174"/>
    <mergeCell ref="N175:Q175"/>
    <mergeCell ref="N176:Q176"/>
    <mergeCell ref="N177:Q177"/>
    <mergeCell ref="N169:Q169"/>
    <mergeCell ref="F170:I170"/>
    <mergeCell ref="F172:I172"/>
    <mergeCell ref="F171:I171"/>
    <mergeCell ref="F173:I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F183:I183"/>
    <mergeCell ref="L178:M178"/>
    <mergeCell ref="L179:M179"/>
    <mergeCell ref="L180:M180"/>
    <mergeCell ref="L181:M181"/>
    <mergeCell ref="L182:M182"/>
    <mergeCell ref="L183:M183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N178:Q178"/>
    <mergeCell ref="N179:Q179"/>
    <mergeCell ref="N180:Q180"/>
    <mergeCell ref="N181:Q181"/>
    <mergeCell ref="N182:Q182"/>
    <mergeCell ref="N183:Q183"/>
    <mergeCell ref="N185:Q185"/>
    <mergeCell ref="N186:Q186"/>
    <mergeCell ref="N187:Q187"/>
    <mergeCell ref="N188:Q188"/>
    <mergeCell ref="N189:Q189"/>
    <mergeCell ref="N190:Q190"/>
    <mergeCell ref="N191:Q191"/>
    <mergeCell ref="N192:Q192"/>
    <mergeCell ref="N193:Q193"/>
    <mergeCell ref="N184:Q184"/>
    <mergeCell ref="F185:I185"/>
    <mergeCell ref="F187:I187"/>
    <mergeCell ref="F186:I186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1:Q101"/>
    <mergeCell ref="N102:Q102"/>
    <mergeCell ref="N103:Q103"/>
    <mergeCell ref="N104:Q104"/>
    <mergeCell ref="N105:Q105"/>
    <mergeCell ref="N106:Q106"/>
    <mergeCell ref="N107:Q107"/>
    <mergeCell ref="L109:Q109"/>
    <mergeCell ref="D102:H102"/>
    <mergeCell ref="D106:H106"/>
    <mergeCell ref="D103:H103"/>
    <mergeCell ref="D104:H104"/>
    <mergeCell ref="D105:H105"/>
    <mergeCell ref="C115:Q115"/>
    <mergeCell ref="F117:P117"/>
    <mergeCell ref="F118:P118"/>
    <mergeCell ref="M120:P120"/>
    <mergeCell ref="M122:Q122"/>
    <mergeCell ref="M123:Q123"/>
    <mergeCell ref="F125:I125"/>
    <mergeCell ref="F129:I129"/>
    <mergeCell ref="L125:M125"/>
    <mergeCell ref="N125:Q125"/>
    <mergeCell ref="L129:M129"/>
    <mergeCell ref="N129:Q129"/>
    <mergeCell ref="F130:I130"/>
    <mergeCell ref="L130:M130"/>
    <mergeCell ref="N130:Q130"/>
    <mergeCell ref="N126:Q126"/>
    <mergeCell ref="N127:Q127"/>
    <mergeCell ref="N128:Q128"/>
    <mergeCell ref="N131:Q131"/>
    <mergeCell ref="F132:I132"/>
    <mergeCell ref="L132:M132"/>
    <mergeCell ref="N132:Q132"/>
    <mergeCell ref="L133:M133"/>
    <mergeCell ref="N133:Q133"/>
    <mergeCell ref="N135:Q135"/>
    <mergeCell ref="N136:Q136"/>
    <mergeCell ref="N137:Q137"/>
    <mergeCell ref="N138:Q138"/>
    <mergeCell ref="N140:Q140"/>
    <mergeCell ref="N141:Q141"/>
    <mergeCell ref="N142:Q142"/>
    <mergeCell ref="N143:Q143"/>
    <mergeCell ref="N134:Q134"/>
    <mergeCell ref="N139:Q139"/>
    <mergeCell ref="F133:I133"/>
    <mergeCell ref="F135:I135"/>
    <mergeCell ref="L135:M135"/>
    <mergeCell ref="L136:M136"/>
    <mergeCell ref="L137:M137"/>
    <mergeCell ref="L138:M138"/>
    <mergeCell ref="L140:M140"/>
    <mergeCell ref="L141:M141"/>
    <mergeCell ref="L142:M142"/>
    <mergeCell ref="L143:M143"/>
    <mergeCell ref="F136:I136"/>
    <mergeCell ref="F143:I143"/>
    <mergeCell ref="F138:I138"/>
    <mergeCell ref="F137:I137"/>
    <mergeCell ref="F140:I140"/>
    <mergeCell ref="F141:I141"/>
    <mergeCell ref="F142:I142"/>
    <mergeCell ref="F145:I145"/>
    <mergeCell ref="F148:I148"/>
    <mergeCell ref="F149:I149"/>
    <mergeCell ref="F150:I150"/>
    <mergeCell ref="F151:I151"/>
    <mergeCell ref="F152:I152"/>
    <mergeCell ref="F153:I153"/>
    <mergeCell ref="F154:I154"/>
    <mergeCell ref="L145:M145"/>
    <mergeCell ref="L153:M153"/>
    <mergeCell ref="L148:M148"/>
    <mergeCell ref="L149:M149"/>
    <mergeCell ref="L150:M150"/>
    <mergeCell ref="L151:M151"/>
    <mergeCell ref="L152:M152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N161:Q161"/>
    <mergeCell ref="N160:Q160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N144:Q144"/>
    <mergeCell ref="N145:Q145"/>
    <mergeCell ref="N150:Q150"/>
    <mergeCell ref="N148:Q148"/>
    <mergeCell ref="N149:Q149"/>
    <mergeCell ref="N151:Q151"/>
    <mergeCell ref="N152:Q152"/>
    <mergeCell ref="N153:Q153"/>
    <mergeCell ref="N154:Q154"/>
    <mergeCell ref="N155:Q155"/>
    <mergeCell ref="N156:Q156"/>
    <mergeCell ref="N157:Q157"/>
    <mergeCell ref="N158:Q158"/>
    <mergeCell ref="N159:Q159"/>
    <mergeCell ref="N146:Q146"/>
    <mergeCell ref="N147:Q14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202:D207">
      <formula1>"K, M"</formula1>
    </dataValidation>
    <dataValidation type="list" allowBlank="1" showInputMessage="1" showErrorMessage="1" error="Povoleny jsou hodnoty základní, snížená, zákl. přenesená, sníž. přenesená, nulová." sqref="U202:U20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95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1259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N97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ROUND((((SUM(BE97:BE104)+SUM(BE122:BE220))+SUM(BE222:BE226))),2)</f>
        <v>0</v>
      </c>
      <c r="I32" s="45"/>
      <c r="J32" s="45"/>
      <c r="K32" s="45"/>
      <c r="L32" s="45"/>
      <c r="M32" s="160">
        <f>ROUND(((ROUND((SUM(BE97:BE104)+SUM(BE122:BE220)), 2)*F32)+SUM(BE222:BE226)*F32),2)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ROUND((((SUM(BF97:BF104)+SUM(BF122:BF220))+SUM(BF222:BF226))),2)</f>
        <v>0</v>
      </c>
      <c r="I33" s="45"/>
      <c r="J33" s="45"/>
      <c r="K33" s="45"/>
      <c r="L33" s="45"/>
      <c r="M33" s="160">
        <f>ROUND(((ROUND((SUM(BF97:BF104)+SUM(BF122:BF220)), 2)*F33)+SUM(BF222:BF226)*F33),2)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ROUND((((SUM(BG97:BG104)+SUM(BG122:BG220))+SUM(BG222:BG226))),2)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ROUND((((SUM(BH97:BH104)+SUM(BH122:BH220))+SUM(BH222:BH226))),2)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ROUND((((SUM(BI97:BI104)+SUM(BI122:BI220))+SUM(BI222:BI226))),2)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03 - Vzduchotechnika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N122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1260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N123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1261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N164</f>
        <v>0</v>
      </c>
      <c r="O90" s="174"/>
      <c r="P90" s="174"/>
      <c r="Q90" s="174"/>
      <c r="R90" s="177"/>
      <c r="T90" s="178"/>
      <c r="U90" s="178"/>
    </row>
    <row r="91" s="6" customFormat="1" ht="24.96" customHeight="1">
      <c r="B91" s="173"/>
      <c r="C91" s="174"/>
      <c r="D91" s="175" t="s">
        <v>1262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76">
        <f>N171</f>
        <v>0</v>
      </c>
      <c r="O91" s="174"/>
      <c r="P91" s="174"/>
      <c r="Q91" s="174"/>
      <c r="R91" s="177"/>
      <c r="T91" s="178"/>
      <c r="U91" s="178"/>
    </row>
    <row r="92" s="6" customFormat="1" ht="24.96" customHeight="1">
      <c r="B92" s="173"/>
      <c r="C92" s="174"/>
      <c r="D92" s="175" t="s">
        <v>1263</v>
      </c>
      <c r="E92" s="174"/>
      <c r="F92" s="174"/>
      <c r="G92" s="174"/>
      <c r="H92" s="174"/>
      <c r="I92" s="174"/>
      <c r="J92" s="174"/>
      <c r="K92" s="174"/>
      <c r="L92" s="174"/>
      <c r="M92" s="174"/>
      <c r="N92" s="176">
        <f>N186</f>
        <v>0</v>
      </c>
      <c r="O92" s="174"/>
      <c r="P92" s="174"/>
      <c r="Q92" s="174"/>
      <c r="R92" s="177"/>
      <c r="T92" s="178"/>
      <c r="U92" s="178"/>
    </row>
    <row r="93" s="6" customFormat="1" ht="24.96" customHeight="1">
      <c r="B93" s="173"/>
      <c r="C93" s="174"/>
      <c r="D93" s="175" t="s">
        <v>1264</v>
      </c>
      <c r="E93" s="174"/>
      <c r="F93" s="174"/>
      <c r="G93" s="174"/>
      <c r="H93" s="174"/>
      <c r="I93" s="174"/>
      <c r="J93" s="174"/>
      <c r="K93" s="174"/>
      <c r="L93" s="174"/>
      <c r="M93" s="174"/>
      <c r="N93" s="176">
        <f>N201</f>
        <v>0</v>
      </c>
      <c r="O93" s="174"/>
      <c r="P93" s="174"/>
      <c r="Q93" s="174"/>
      <c r="R93" s="177"/>
      <c r="T93" s="178"/>
      <c r="U93" s="178"/>
    </row>
    <row r="94" s="6" customFormat="1" ht="24.96" customHeight="1">
      <c r="B94" s="173"/>
      <c r="C94" s="174"/>
      <c r="D94" s="175" t="s">
        <v>1265</v>
      </c>
      <c r="E94" s="174"/>
      <c r="F94" s="174"/>
      <c r="G94" s="174"/>
      <c r="H94" s="174"/>
      <c r="I94" s="174"/>
      <c r="J94" s="174"/>
      <c r="K94" s="174"/>
      <c r="L94" s="174"/>
      <c r="M94" s="174"/>
      <c r="N94" s="176">
        <f>N212</f>
        <v>0</v>
      </c>
      <c r="O94" s="174"/>
      <c r="P94" s="174"/>
      <c r="Q94" s="174"/>
      <c r="R94" s="177"/>
      <c r="T94" s="178"/>
      <c r="U94" s="178"/>
    </row>
    <row r="95" s="6" customFormat="1" ht="21.84" customHeight="1">
      <c r="B95" s="173"/>
      <c r="C95" s="174"/>
      <c r="D95" s="175" t="s">
        <v>152</v>
      </c>
      <c r="E95" s="174"/>
      <c r="F95" s="174"/>
      <c r="G95" s="174"/>
      <c r="H95" s="174"/>
      <c r="I95" s="174"/>
      <c r="J95" s="174"/>
      <c r="K95" s="174"/>
      <c r="L95" s="174"/>
      <c r="M95" s="174"/>
      <c r="N95" s="183">
        <f>N221</f>
        <v>0</v>
      </c>
      <c r="O95" s="174"/>
      <c r="P95" s="174"/>
      <c r="Q95" s="174"/>
      <c r="R95" s="177"/>
      <c r="T95" s="178"/>
      <c r="U95" s="178"/>
    </row>
    <row r="96" s="1" customFormat="1" ht="21.84" customHeight="1"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6"/>
      <c r="T96" s="169"/>
      <c r="U96" s="169"/>
    </row>
    <row r="97" s="1" customFormat="1" ht="29.28" customHeight="1">
      <c r="B97" s="44"/>
      <c r="C97" s="171" t="s">
        <v>153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172">
        <f>ROUND(N98+N99+N100+N101+N102+N103,2)</f>
        <v>0</v>
      </c>
      <c r="O97" s="184"/>
      <c r="P97" s="184"/>
      <c r="Q97" s="184"/>
      <c r="R97" s="46"/>
      <c r="T97" s="185"/>
      <c r="U97" s="186" t="s">
        <v>44</v>
      </c>
    </row>
    <row r="98" s="1" customFormat="1" ht="18" customHeight="1">
      <c r="B98" s="44"/>
      <c r="C98" s="45"/>
      <c r="D98" s="141" t="s">
        <v>154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155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119</v>
      </c>
      <c r="BK98" s="187"/>
      <c r="BL98" s="187"/>
      <c r="BM98" s="187"/>
    </row>
    <row r="99" s="1" customFormat="1" ht="18" customHeight="1">
      <c r="B99" s="44"/>
      <c r="C99" s="45"/>
      <c r="D99" s="141" t="s">
        <v>156</v>
      </c>
      <c r="E99" s="134"/>
      <c r="F99" s="134"/>
      <c r="G99" s="134"/>
      <c r="H99" s="134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88"/>
      <c r="U99" s="189" t="s">
        <v>47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155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119</v>
      </c>
      <c r="BK99" s="187"/>
      <c r="BL99" s="187"/>
      <c r="BM99" s="187"/>
    </row>
    <row r="100" s="1" customFormat="1" ht="18" customHeight="1">
      <c r="B100" s="44"/>
      <c r="C100" s="45"/>
      <c r="D100" s="141" t="s">
        <v>157</v>
      </c>
      <c r="E100" s="134"/>
      <c r="F100" s="134"/>
      <c r="G100" s="134"/>
      <c r="H100" s="134"/>
      <c r="I100" s="45"/>
      <c r="J100" s="45"/>
      <c r="K100" s="45"/>
      <c r="L100" s="45"/>
      <c r="M100" s="45"/>
      <c r="N100" s="135">
        <f>ROUND(N88*T100,2)</f>
        <v>0</v>
      </c>
      <c r="O100" s="136"/>
      <c r="P100" s="136"/>
      <c r="Q100" s="136"/>
      <c r="R100" s="46"/>
      <c r="S100" s="187"/>
      <c r="T100" s="188"/>
      <c r="U100" s="189" t="s">
        <v>47</v>
      </c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90" t="s">
        <v>155</v>
      </c>
      <c r="AZ100" s="187"/>
      <c r="BA100" s="187"/>
      <c r="BB100" s="187"/>
      <c r="BC100" s="187"/>
      <c r="BD100" s="187"/>
      <c r="BE100" s="191">
        <f>IF(U100="základní",N100,0)</f>
        <v>0</v>
      </c>
      <c r="BF100" s="191">
        <f>IF(U100="snížená",N100,0)</f>
        <v>0</v>
      </c>
      <c r="BG100" s="191">
        <f>IF(U100="zákl. přenesená",N100,0)</f>
        <v>0</v>
      </c>
      <c r="BH100" s="191">
        <f>IF(U100="sníž. přenesená",N100,0)</f>
        <v>0</v>
      </c>
      <c r="BI100" s="191">
        <f>IF(U100="nulová",N100,0)</f>
        <v>0</v>
      </c>
      <c r="BJ100" s="190" t="s">
        <v>119</v>
      </c>
      <c r="BK100" s="187"/>
      <c r="BL100" s="187"/>
      <c r="BM100" s="187"/>
    </row>
    <row r="101" s="1" customFormat="1" ht="18" customHeight="1">
      <c r="B101" s="44"/>
      <c r="C101" s="45"/>
      <c r="D101" s="141" t="s">
        <v>158</v>
      </c>
      <c r="E101" s="134"/>
      <c r="F101" s="134"/>
      <c r="G101" s="134"/>
      <c r="H101" s="134"/>
      <c r="I101" s="45"/>
      <c r="J101" s="45"/>
      <c r="K101" s="45"/>
      <c r="L101" s="45"/>
      <c r="M101" s="45"/>
      <c r="N101" s="135">
        <f>ROUND(N88*T101,2)</f>
        <v>0</v>
      </c>
      <c r="O101" s="136"/>
      <c r="P101" s="136"/>
      <c r="Q101" s="136"/>
      <c r="R101" s="46"/>
      <c r="S101" s="187"/>
      <c r="T101" s="188"/>
      <c r="U101" s="189" t="s">
        <v>47</v>
      </c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90" t="s">
        <v>155</v>
      </c>
      <c r="AZ101" s="187"/>
      <c r="BA101" s="187"/>
      <c r="BB101" s="187"/>
      <c r="BC101" s="187"/>
      <c r="BD101" s="187"/>
      <c r="BE101" s="191">
        <f>IF(U101="základní",N101,0)</f>
        <v>0</v>
      </c>
      <c r="BF101" s="191">
        <f>IF(U101="snížená",N101,0)</f>
        <v>0</v>
      </c>
      <c r="BG101" s="191">
        <f>IF(U101="zákl. přenesená",N101,0)</f>
        <v>0</v>
      </c>
      <c r="BH101" s="191">
        <f>IF(U101="sníž. přenesená",N101,0)</f>
        <v>0</v>
      </c>
      <c r="BI101" s="191">
        <f>IF(U101="nulová",N101,0)</f>
        <v>0</v>
      </c>
      <c r="BJ101" s="190" t="s">
        <v>119</v>
      </c>
      <c r="BK101" s="187"/>
      <c r="BL101" s="187"/>
      <c r="BM101" s="187"/>
    </row>
    <row r="102" s="1" customFormat="1" ht="18" customHeight="1">
      <c r="B102" s="44"/>
      <c r="C102" s="45"/>
      <c r="D102" s="141" t="s">
        <v>159</v>
      </c>
      <c r="E102" s="134"/>
      <c r="F102" s="134"/>
      <c r="G102" s="134"/>
      <c r="H102" s="134"/>
      <c r="I102" s="45"/>
      <c r="J102" s="45"/>
      <c r="K102" s="45"/>
      <c r="L102" s="45"/>
      <c r="M102" s="45"/>
      <c r="N102" s="135">
        <f>ROUND(N88*T102,2)</f>
        <v>0</v>
      </c>
      <c r="O102" s="136"/>
      <c r="P102" s="136"/>
      <c r="Q102" s="136"/>
      <c r="R102" s="46"/>
      <c r="S102" s="187"/>
      <c r="T102" s="188"/>
      <c r="U102" s="189" t="s">
        <v>47</v>
      </c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90" t="s">
        <v>155</v>
      </c>
      <c r="AZ102" s="187"/>
      <c r="BA102" s="187"/>
      <c r="BB102" s="187"/>
      <c r="BC102" s="187"/>
      <c r="BD102" s="187"/>
      <c r="BE102" s="191">
        <f>IF(U102="základní",N102,0)</f>
        <v>0</v>
      </c>
      <c r="BF102" s="191">
        <f>IF(U102="snížená",N102,0)</f>
        <v>0</v>
      </c>
      <c r="BG102" s="191">
        <f>IF(U102="zákl. přenesená",N102,0)</f>
        <v>0</v>
      </c>
      <c r="BH102" s="191">
        <f>IF(U102="sníž. přenesená",N102,0)</f>
        <v>0</v>
      </c>
      <c r="BI102" s="191">
        <f>IF(U102="nulová",N102,0)</f>
        <v>0</v>
      </c>
      <c r="BJ102" s="190" t="s">
        <v>119</v>
      </c>
      <c r="BK102" s="187"/>
      <c r="BL102" s="187"/>
      <c r="BM102" s="187"/>
    </row>
    <row r="103" s="1" customFormat="1" ht="18" customHeight="1">
      <c r="B103" s="44"/>
      <c r="C103" s="45"/>
      <c r="D103" s="134" t="s">
        <v>160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135">
        <f>ROUND(N88*T103,2)</f>
        <v>0</v>
      </c>
      <c r="O103" s="136"/>
      <c r="P103" s="136"/>
      <c r="Q103" s="136"/>
      <c r="R103" s="46"/>
      <c r="S103" s="187"/>
      <c r="T103" s="192"/>
      <c r="U103" s="193" t="s">
        <v>47</v>
      </c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90" t="s">
        <v>161</v>
      </c>
      <c r="AZ103" s="187"/>
      <c r="BA103" s="187"/>
      <c r="BB103" s="187"/>
      <c r="BC103" s="187"/>
      <c r="BD103" s="187"/>
      <c r="BE103" s="191">
        <f>IF(U103="základní",N103,0)</f>
        <v>0</v>
      </c>
      <c r="BF103" s="191">
        <f>IF(U103="snížená",N103,0)</f>
        <v>0</v>
      </c>
      <c r="BG103" s="191">
        <f>IF(U103="zákl. přenesená",N103,0)</f>
        <v>0</v>
      </c>
      <c r="BH103" s="191">
        <f>IF(U103="sníž. přenesená",N103,0)</f>
        <v>0</v>
      </c>
      <c r="BI103" s="191">
        <f>IF(U103="nulová",N103,0)</f>
        <v>0</v>
      </c>
      <c r="BJ103" s="190" t="s">
        <v>119</v>
      </c>
      <c r="BK103" s="187"/>
      <c r="BL103" s="187"/>
      <c r="BM103" s="187"/>
    </row>
    <row r="104" s="1" customForma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6"/>
      <c r="T104" s="169"/>
      <c r="U104" s="169"/>
    </row>
    <row r="105" s="1" customFormat="1" ht="29.28" customHeight="1">
      <c r="B105" s="44"/>
      <c r="C105" s="148" t="s">
        <v>113</v>
      </c>
      <c r="D105" s="149"/>
      <c r="E105" s="149"/>
      <c r="F105" s="149"/>
      <c r="G105" s="149"/>
      <c r="H105" s="149"/>
      <c r="I105" s="149"/>
      <c r="J105" s="149"/>
      <c r="K105" s="149"/>
      <c r="L105" s="150">
        <f>ROUND(SUM(N88+N97),2)</f>
        <v>0</v>
      </c>
      <c r="M105" s="150"/>
      <c r="N105" s="150"/>
      <c r="O105" s="150"/>
      <c r="P105" s="150"/>
      <c r="Q105" s="150"/>
      <c r="R105" s="46"/>
      <c r="T105" s="169"/>
      <c r="U105" s="169"/>
    </row>
    <row r="106" s="1" customFormat="1" ht="6.96" customHeight="1"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5"/>
      <c r="T106" s="169"/>
      <c r="U106" s="169"/>
    </row>
    <row r="110" s="1" customFormat="1" ht="6.96" customHeight="1"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8"/>
    </row>
    <row r="111" s="1" customFormat="1" ht="36.96" customHeight="1">
      <c r="B111" s="44"/>
      <c r="C111" s="25" t="s">
        <v>162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 ht="30" customHeight="1">
      <c r="B113" s="44"/>
      <c r="C113" s="36" t="s">
        <v>19</v>
      </c>
      <c r="D113" s="45"/>
      <c r="E113" s="45"/>
      <c r="F113" s="153" t="str">
        <f>F6</f>
        <v>Zřízení intermediální péče na kardiochirurgickém oddělení, Krajská zdravotní a.s. - Masarykova nemocnice Ústí n.L.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5"/>
      <c r="R113" s="46"/>
    </row>
    <row r="114" s="1" customFormat="1" ht="36.96" customHeight="1">
      <c r="B114" s="44"/>
      <c r="C114" s="83" t="s">
        <v>121</v>
      </c>
      <c r="D114" s="45"/>
      <c r="E114" s="45"/>
      <c r="F114" s="85" t="str">
        <f>F7</f>
        <v>03 - Vzduchotechnika</v>
      </c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6"/>
    </row>
    <row r="115" s="1" customFormat="1" ht="6.96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1" customFormat="1" ht="18" customHeight="1">
      <c r="B116" s="44"/>
      <c r="C116" s="36" t="s">
        <v>24</v>
      </c>
      <c r="D116" s="45"/>
      <c r="E116" s="45"/>
      <c r="F116" s="31" t="str">
        <f>F9</f>
        <v>Ústí nad Labem</v>
      </c>
      <c r="G116" s="45"/>
      <c r="H116" s="45"/>
      <c r="I116" s="45"/>
      <c r="J116" s="45"/>
      <c r="K116" s="36" t="s">
        <v>26</v>
      </c>
      <c r="L116" s="45"/>
      <c r="M116" s="88" t="str">
        <f>IF(O9="","",O9)</f>
        <v>6. 12. 2018</v>
      </c>
      <c r="N116" s="88"/>
      <c r="O116" s="88"/>
      <c r="P116" s="88"/>
      <c r="Q116" s="45"/>
      <c r="R116" s="46"/>
    </row>
    <row r="117" s="1" customFormat="1" ht="6.96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</row>
    <row r="118" s="1" customFormat="1">
      <c r="B118" s="44"/>
      <c r="C118" s="36" t="s">
        <v>28</v>
      </c>
      <c r="D118" s="45"/>
      <c r="E118" s="45"/>
      <c r="F118" s="31" t="str">
        <f>E12</f>
        <v>Krajská zdravotní a.s., Masarykova nemocnice UL</v>
      </c>
      <c r="G118" s="45"/>
      <c r="H118" s="45"/>
      <c r="I118" s="45"/>
      <c r="J118" s="45"/>
      <c r="K118" s="36" t="s">
        <v>34</v>
      </c>
      <c r="L118" s="45"/>
      <c r="M118" s="31" t="str">
        <f>E18</f>
        <v>ARCHATELIÉR 2000 a.s., Ústí n.L.</v>
      </c>
      <c r="N118" s="31"/>
      <c r="O118" s="31"/>
      <c r="P118" s="31"/>
      <c r="Q118" s="31"/>
      <c r="R118" s="46"/>
    </row>
    <row r="119" s="1" customFormat="1" ht="14.4" customHeight="1">
      <c r="B119" s="44"/>
      <c r="C119" s="36" t="s">
        <v>32</v>
      </c>
      <c r="D119" s="45"/>
      <c r="E119" s="45"/>
      <c r="F119" s="31" t="str">
        <f>IF(E15="","",E15)</f>
        <v>Vyplň údaj</v>
      </c>
      <c r="G119" s="45"/>
      <c r="H119" s="45"/>
      <c r="I119" s="45"/>
      <c r="J119" s="45"/>
      <c r="K119" s="36" t="s">
        <v>37</v>
      </c>
      <c r="L119" s="45"/>
      <c r="M119" s="31" t="str">
        <f>E21</f>
        <v xml:space="preserve"> </v>
      </c>
      <c r="N119" s="31"/>
      <c r="O119" s="31"/>
      <c r="P119" s="31"/>
      <c r="Q119" s="31"/>
      <c r="R119" s="46"/>
    </row>
    <row r="120" s="1" customFormat="1" ht="10.32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6"/>
    </row>
    <row r="121" s="8" customFormat="1" ht="29.28" customHeight="1">
      <c r="B121" s="194"/>
      <c r="C121" s="195" t="s">
        <v>163</v>
      </c>
      <c r="D121" s="196" t="s">
        <v>164</v>
      </c>
      <c r="E121" s="196" t="s">
        <v>62</v>
      </c>
      <c r="F121" s="196" t="s">
        <v>165</v>
      </c>
      <c r="G121" s="196"/>
      <c r="H121" s="196"/>
      <c r="I121" s="196"/>
      <c r="J121" s="196" t="s">
        <v>166</v>
      </c>
      <c r="K121" s="196" t="s">
        <v>167</v>
      </c>
      <c r="L121" s="196" t="s">
        <v>168</v>
      </c>
      <c r="M121" s="196"/>
      <c r="N121" s="196" t="s">
        <v>126</v>
      </c>
      <c r="O121" s="196"/>
      <c r="P121" s="196"/>
      <c r="Q121" s="197"/>
      <c r="R121" s="198"/>
      <c r="T121" s="104" t="s">
        <v>169</v>
      </c>
      <c r="U121" s="105" t="s">
        <v>44</v>
      </c>
      <c r="V121" s="105" t="s">
        <v>170</v>
      </c>
      <c r="W121" s="105" t="s">
        <v>171</v>
      </c>
      <c r="X121" s="105" t="s">
        <v>172</v>
      </c>
      <c r="Y121" s="105" t="s">
        <v>173</v>
      </c>
      <c r="Z121" s="105" t="s">
        <v>174</v>
      </c>
      <c r="AA121" s="106" t="s">
        <v>175</v>
      </c>
    </row>
    <row r="122" s="1" customFormat="1" ht="29.28" customHeight="1">
      <c r="B122" s="44"/>
      <c r="C122" s="108" t="s">
        <v>123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199">
        <f>BK122</f>
        <v>0</v>
      </c>
      <c r="O122" s="200"/>
      <c r="P122" s="200"/>
      <c r="Q122" s="200"/>
      <c r="R122" s="46"/>
      <c r="T122" s="107"/>
      <c r="U122" s="65"/>
      <c r="V122" s="65"/>
      <c r="W122" s="201">
        <f>W123+W164+W171+W186+W201+W212+W221</f>
        <v>0</v>
      </c>
      <c r="X122" s="65"/>
      <c r="Y122" s="201">
        <f>Y123+Y164+Y171+Y186+Y201+Y212+Y221</f>
        <v>0</v>
      </c>
      <c r="Z122" s="65"/>
      <c r="AA122" s="202">
        <f>AA123+AA164+AA171+AA186+AA201+AA212+AA221</f>
        <v>0</v>
      </c>
      <c r="AT122" s="20" t="s">
        <v>79</v>
      </c>
      <c r="AU122" s="20" t="s">
        <v>128</v>
      </c>
      <c r="BK122" s="203">
        <f>BK123+BK164+BK171+BK186+BK201+BK212+BK221</f>
        <v>0</v>
      </c>
    </row>
    <row r="123" s="9" customFormat="1" ht="37.44001" customHeight="1">
      <c r="B123" s="204"/>
      <c r="C123" s="205"/>
      <c r="D123" s="206" t="s">
        <v>1260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48">
        <f>BK123</f>
        <v>0</v>
      </c>
      <c r="O123" s="249"/>
      <c r="P123" s="249"/>
      <c r="Q123" s="249"/>
      <c r="R123" s="207"/>
      <c r="T123" s="208"/>
      <c r="U123" s="205"/>
      <c r="V123" s="205"/>
      <c r="W123" s="209">
        <f>SUM(W124:W163)</f>
        <v>0</v>
      </c>
      <c r="X123" s="205"/>
      <c r="Y123" s="209">
        <f>SUM(Y124:Y163)</f>
        <v>0</v>
      </c>
      <c r="Z123" s="205"/>
      <c r="AA123" s="210">
        <f>SUM(AA124:AA163)</f>
        <v>0</v>
      </c>
      <c r="AR123" s="211" t="s">
        <v>119</v>
      </c>
      <c r="AT123" s="212" t="s">
        <v>79</v>
      </c>
      <c r="AU123" s="212" t="s">
        <v>80</v>
      </c>
      <c r="AY123" s="211" t="s">
        <v>176</v>
      </c>
      <c r="BK123" s="213">
        <f>SUM(BK124:BK163)</f>
        <v>0</v>
      </c>
    </row>
    <row r="124" s="1" customFormat="1" ht="16.5" customHeight="1">
      <c r="B124" s="44"/>
      <c r="C124" s="217" t="s">
        <v>88</v>
      </c>
      <c r="D124" s="217" t="s">
        <v>177</v>
      </c>
      <c r="E124" s="218" t="s">
        <v>1266</v>
      </c>
      <c r="F124" s="219" t="s">
        <v>1267</v>
      </c>
      <c r="G124" s="219"/>
      <c r="H124" s="219"/>
      <c r="I124" s="219"/>
      <c r="J124" s="220" t="s">
        <v>383</v>
      </c>
      <c r="K124" s="221">
        <v>1</v>
      </c>
      <c r="L124" s="222">
        <v>0</v>
      </c>
      <c r="M124" s="223"/>
      <c r="N124" s="224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45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240</v>
      </c>
      <c r="AT124" s="20" t="s">
        <v>177</v>
      </c>
      <c r="AU124" s="20" t="s">
        <v>88</v>
      </c>
      <c r="AY124" s="20" t="s">
        <v>176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88</v>
      </c>
      <c r="BK124" s="140">
        <f>ROUND(L124*K124,2)</f>
        <v>0</v>
      </c>
      <c r="BL124" s="20" t="s">
        <v>240</v>
      </c>
      <c r="BM124" s="20" t="s">
        <v>1268</v>
      </c>
    </row>
    <row r="125" s="1" customFormat="1" ht="16.5" customHeight="1">
      <c r="B125" s="44"/>
      <c r="C125" s="228" t="s">
        <v>119</v>
      </c>
      <c r="D125" s="228" t="s">
        <v>183</v>
      </c>
      <c r="E125" s="229" t="s">
        <v>1269</v>
      </c>
      <c r="F125" s="230" t="s">
        <v>1267</v>
      </c>
      <c r="G125" s="230"/>
      <c r="H125" s="230"/>
      <c r="I125" s="230"/>
      <c r="J125" s="231" t="s">
        <v>383</v>
      </c>
      <c r="K125" s="232">
        <v>1</v>
      </c>
      <c r="L125" s="233">
        <v>0</v>
      </c>
      <c r="M125" s="234"/>
      <c r="N125" s="235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45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303</v>
      </c>
      <c r="AT125" s="20" t="s">
        <v>183</v>
      </c>
      <c r="AU125" s="20" t="s">
        <v>88</v>
      </c>
      <c r="AY125" s="20" t="s">
        <v>176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88</v>
      </c>
      <c r="BK125" s="140">
        <f>ROUND(L125*K125,2)</f>
        <v>0</v>
      </c>
      <c r="BL125" s="20" t="s">
        <v>240</v>
      </c>
      <c r="BM125" s="20" t="s">
        <v>1270</v>
      </c>
    </row>
    <row r="126" s="1" customFormat="1" ht="25.5" customHeight="1">
      <c r="B126" s="44"/>
      <c r="C126" s="217" t="s">
        <v>188</v>
      </c>
      <c r="D126" s="217" t="s">
        <v>177</v>
      </c>
      <c r="E126" s="218" t="s">
        <v>1271</v>
      </c>
      <c r="F126" s="219" t="s">
        <v>1272</v>
      </c>
      <c r="G126" s="219"/>
      <c r="H126" s="219"/>
      <c r="I126" s="219"/>
      <c r="J126" s="220" t="s">
        <v>383</v>
      </c>
      <c r="K126" s="221">
        <v>1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45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240</v>
      </c>
      <c r="AT126" s="20" t="s">
        <v>177</v>
      </c>
      <c r="AU126" s="20" t="s">
        <v>88</v>
      </c>
      <c r="AY126" s="20" t="s">
        <v>176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88</v>
      </c>
      <c r="BK126" s="140">
        <f>ROUND(L126*K126,2)</f>
        <v>0</v>
      </c>
      <c r="BL126" s="20" t="s">
        <v>240</v>
      </c>
      <c r="BM126" s="20" t="s">
        <v>1273</v>
      </c>
    </row>
    <row r="127" s="1" customFormat="1" ht="25.5" customHeight="1">
      <c r="B127" s="44"/>
      <c r="C127" s="228" t="s">
        <v>181</v>
      </c>
      <c r="D127" s="228" t="s">
        <v>183</v>
      </c>
      <c r="E127" s="229" t="s">
        <v>1274</v>
      </c>
      <c r="F127" s="230" t="s">
        <v>1275</v>
      </c>
      <c r="G127" s="230"/>
      <c r="H127" s="230"/>
      <c r="I127" s="230"/>
      <c r="J127" s="231" t="s">
        <v>383</v>
      </c>
      <c r="K127" s="232">
        <v>1</v>
      </c>
      <c r="L127" s="233">
        <v>0</v>
      </c>
      <c r="M127" s="234"/>
      <c r="N127" s="235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45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303</v>
      </c>
      <c r="AT127" s="20" t="s">
        <v>183</v>
      </c>
      <c r="AU127" s="20" t="s">
        <v>88</v>
      </c>
      <c r="AY127" s="20" t="s">
        <v>176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88</v>
      </c>
      <c r="BK127" s="140">
        <f>ROUND(L127*K127,2)</f>
        <v>0</v>
      </c>
      <c r="BL127" s="20" t="s">
        <v>240</v>
      </c>
      <c r="BM127" s="20" t="s">
        <v>1276</v>
      </c>
    </row>
    <row r="128" s="1" customFormat="1" ht="38.25" customHeight="1">
      <c r="B128" s="44"/>
      <c r="C128" s="217" t="s">
        <v>196</v>
      </c>
      <c r="D128" s="217" t="s">
        <v>177</v>
      </c>
      <c r="E128" s="218" t="s">
        <v>1277</v>
      </c>
      <c r="F128" s="219" t="s">
        <v>1278</v>
      </c>
      <c r="G128" s="219"/>
      <c r="H128" s="219"/>
      <c r="I128" s="219"/>
      <c r="J128" s="220" t="s">
        <v>383</v>
      </c>
      <c r="K128" s="221">
        <v>2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240</v>
      </c>
      <c r="AT128" s="20" t="s">
        <v>177</v>
      </c>
      <c r="AU128" s="20" t="s">
        <v>88</v>
      </c>
      <c r="AY128" s="20" t="s">
        <v>176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88</v>
      </c>
      <c r="BK128" s="140">
        <f>ROUND(L128*K128,2)</f>
        <v>0</v>
      </c>
      <c r="BL128" s="20" t="s">
        <v>240</v>
      </c>
      <c r="BM128" s="20" t="s">
        <v>1279</v>
      </c>
    </row>
    <row r="129" s="1" customFormat="1" ht="38.25" customHeight="1">
      <c r="B129" s="44"/>
      <c r="C129" s="228" t="s">
        <v>200</v>
      </c>
      <c r="D129" s="228" t="s">
        <v>183</v>
      </c>
      <c r="E129" s="229" t="s">
        <v>1280</v>
      </c>
      <c r="F129" s="230" t="s">
        <v>1278</v>
      </c>
      <c r="G129" s="230"/>
      <c r="H129" s="230"/>
      <c r="I129" s="230"/>
      <c r="J129" s="231" t="s">
        <v>383</v>
      </c>
      <c r="K129" s="232">
        <v>2</v>
      </c>
      <c r="L129" s="233">
        <v>0</v>
      </c>
      <c r="M129" s="234"/>
      <c r="N129" s="235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45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303</v>
      </c>
      <c r="AT129" s="20" t="s">
        <v>183</v>
      </c>
      <c r="AU129" s="20" t="s">
        <v>88</v>
      </c>
      <c r="AY129" s="20" t="s">
        <v>176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88</v>
      </c>
      <c r="BK129" s="140">
        <f>ROUND(L129*K129,2)</f>
        <v>0</v>
      </c>
      <c r="BL129" s="20" t="s">
        <v>240</v>
      </c>
      <c r="BM129" s="20" t="s">
        <v>1281</v>
      </c>
    </row>
    <row r="130" s="1" customFormat="1" ht="25.5" customHeight="1">
      <c r="B130" s="44"/>
      <c r="C130" s="217" t="s">
        <v>205</v>
      </c>
      <c r="D130" s="217" t="s">
        <v>177</v>
      </c>
      <c r="E130" s="218" t="s">
        <v>1282</v>
      </c>
      <c r="F130" s="219" t="s">
        <v>1283</v>
      </c>
      <c r="G130" s="219"/>
      <c r="H130" s="219"/>
      <c r="I130" s="219"/>
      <c r="J130" s="220" t="s">
        <v>383</v>
      </c>
      <c r="K130" s="221">
        <v>2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240</v>
      </c>
      <c r="AT130" s="20" t="s">
        <v>177</v>
      </c>
      <c r="AU130" s="20" t="s">
        <v>88</v>
      </c>
      <c r="AY130" s="20" t="s">
        <v>176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88</v>
      </c>
      <c r="BK130" s="140">
        <f>ROUND(L130*K130,2)</f>
        <v>0</v>
      </c>
      <c r="BL130" s="20" t="s">
        <v>240</v>
      </c>
      <c r="BM130" s="20" t="s">
        <v>1284</v>
      </c>
    </row>
    <row r="131" s="1" customFormat="1" ht="25.5" customHeight="1">
      <c r="B131" s="44"/>
      <c r="C131" s="228" t="s">
        <v>186</v>
      </c>
      <c r="D131" s="228" t="s">
        <v>183</v>
      </c>
      <c r="E131" s="229" t="s">
        <v>1285</v>
      </c>
      <c r="F131" s="230" t="s">
        <v>1286</v>
      </c>
      <c r="G131" s="230"/>
      <c r="H131" s="230"/>
      <c r="I131" s="230"/>
      <c r="J131" s="231" t="s">
        <v>383</v>
      </c>
      <c r="K131" s="232">
        <v>2</v>
      </c>
      <c r="L131" s="233">
        <v>0</v>
      </c>
      <c r="M131" s="234"/>
      <c r="N131" s="235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45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303</v>
      </c>
      <c r="AT131" s="20" t="s">
        <v>183</v>
      </c>
      <c r="AU131" s="20" t="s">
        <v>88</v>
      </c>
      <c r="AY131" s="20" t="s">
        <v>176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88</v>
      </c>
      <c r="BK131" s="140">
        <f>ROUND(L131*K131,2)</f>
        <v>0</v>
      </c>
      <c r="BL131" s="20" t="s">
        <v>240</v>
      </c>
      <c r="BM131" s="20" t="s">
        <v>1287</v>
      </c>
    </row>
    <row r="132" s="1" customFormat="1" ht="25.5" customHeight="1">
      <c r="B132" s="44"/>
      <c r="C132" s="217" t="s">
        <v>212</v>
      </c>
      <c r="D132" s="217" t="s">
        <v>177</v>
      </c>
      <c r="E132" s="218" t="s">
        <v>1288</v>
      </c>
      <c r="F132" s="219" t="s">
        <v>1289</v>
      </c>
      <c r="G132" s="219"/>
      <c r="H132" s="219"/>
      <c r="I132" s="219"/>
      <c r="J132" s="220" t="s">
        <v>383</v>
      </c>
      <c r="K132" s="221">
        <v>1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45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240</v>
      </c>
      <c r="AT132" s="20" t="s">
        <v>177</v>
      </c>
      <c r="AU132" s="20" t="s">
        <v>88</v>
      </c>
      <c r="AY132" s="20" t="s">
        <v>176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88</v>
      </c>
      <c r="BK132" s="140">
        <f>ROUND(L132*K132,2)</f>
        <v>0</v>
      </c>
      <c r="BL132" s="20" t="s">
        <v>240</v>
      </c>
      <c r="BM132" s="20" t="s">
        <v>1290</v>
      </c>
    </row>
    <row r="133" s="1" customFormat="1" ht="25.5" customHeight="1">
      <c r="B133" s="44"/>
      <c r="C133" s="228" t="s">
        <v>216</v>
      </c>
      <c r="D133" s="228" t="s">
        <v>183</v>
      </c>
      <c r="E133" s="229" t="s">
        <v>1291</v>
      </c>
      <c r="F133" s="230" t="s">
        <v>1289</v>
      </c>
      <c r="G133" s="230"/>
      <c r="H133" s="230"/>
      <c r="I133" s="230"/>
      <c r="J133" s="231" t="s">
        <v>383</v>
      </c>
      <c r="K133" s="232">
        <v>1</v>
      </c>
      <c r="L133" s="233">
        <v>0</v>
      </c>
      <c r="M133" s="234"/>
      <c r="N133" s="235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303</v>
      </c>
      <c r="AT133" s="20" t="s">
        <v>183</v>
      </c>
      <c r="AU133" s="20" t="s">
        <v>88</v>
      </c>
      <c r="AY133" s="20" t="s">
        <v>176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88</v>
      </c>
      <c r="BK133" s="140">
        <f>ROUND(L133*K133,2)</f>
        <v>0</v>
      </c>
      <c r="BL133" s="20" t="s">
        <v>240</v>
      </c>
      <c r="BM133" s="20" t="s">
        <v>1292</v>
      </c>
    </row>
    <row r="134" s="1" customFormat="1" ht="25.5" customHeight="1">
      <c r="B134" s="44"/>
      <c r="C134" s="217" t="s">
        <v>220</v>
      </c>
      <c r="D134" s="217" t="s">
        <v>177</v>
      </c>
      <c r="E134" s="218" t="s">
        <v>1293</v>
      </c>
      <c r="F134" s="219" t="s">
        <v>1294</v>
      </c>
      <c r="G134" s="219"/>
      <c r="H134" s="219"/>
      <c r="I134" s="219"/>
      <c r="J134" s="220" t="s">
        <v>1295</v>
      </c>
      <c r="K134" s="221">
        <v>40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240</v>
      </c>
      <c r="AT134" s="20" t="s">
        <v>177</v>
      </c>
      <c r="AU134" s="20" t="s">
        <v>88</v>
      </c>
      <c r="AY134" s="20" t="s">
        <v>176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88</v>
      </c>
      <c r="BK134" s="140">
        <f>ROUND(L134*K134,2)</f>
        <v>0</v>
      </c>
      <c r="BL134" s="20" t="s">
        <v>240</v>
      </c>
      <c r="BM134" s="20" t="s">
        <v>1296</v>
      </c>
    </row>
    <row r="135" s="1" customFormat="1" ht="25.5" customHeight="1">
      <c r="B135" s="44"/>
      <c r="C135" s="228" t="s">
        <v>224</v>
      </c>
      <c r="D135" s="228" t="s">
        <v>183</v>
      </c>
      <c r="E135" s="229" t="s">
        <v>1297</v>
      </c>
      <c r="F135" s="230" t="s">
        <v>1298</v>
      </c>
      <c r="G135" s="230"/>
      <c r="H135" s="230"/>
      <c r="I135" s="230"/>
      <c r="J135" s="231" t="s">
        <v>1295</v>
      </c>
      <c r="K135" s="232">
        <v>40</v>
      </c>
      <c r="L135" s="233">
        <v>0</v>
      </c>
      <c r="M135" s="234"/>
      <c r="N135" s="235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45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303</v>
      </c>
      <c r="AT135" s="20" t="s">
        <v>183</v>
      </c>
      <c r="AU135" s="20" t="s">
        <v>88</v>
      </c>
      <c r="AY135" s="20" t="s">
        <v>176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88</v>
      </c>
      <c r="BK135" s="140">
        <f>ROUND(L135*K135,2)</f>
        <v>0</v>
      </c>
      <c r="BL135" s="20" t="s">
        <v>240</v>
      </c>
      <c r="BM135" s="20" t="s">
        <v>1299</v>
      </c>
    </row>
    <row r="136" s="1" customFormat="1" ht="25.5" customHeight="1">
      <c r="B136" s="44"/>
      <c r="C136" s="217" t="s">
        <v>228</v>
      </c>
      <c r="D136" s="217" t="s">
        <v>177</v>
      </c>
      <c r="E136" s="218" t="s">
        <v>1300</v>
      </c>
      <c r="F136" s="219" t="s">
        <v>1301</v>
      </c>
      <c r="G136" s="219"/>
      <c r="H136" s="219"/>
      <c r="I136" s="219"/>
      <c r="J136" s="220" t="s">
        <v>383</v>
      </c>
      <c r="K136" s="221">
        <v>2</v>
      </c>
      <c r="L136" s="222">
        <v>0</v>
      </c>
      <c r="M136" s="223"/>
      <c r="N136" s="224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240</v>
      </c>
      <c r="AT136" s="20" t="s">
        <v>177</v>
      </c>
      <c r="AU136" s="20" t="s">
        <v>88</v>
      </c>
      <c r="AY136" s="20" t="s">
        <v>176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88</v>
      </c>
      <c r="BK136" s="140">
        <f>ROUND(L136*K136,2)</f>
        <v>0</v>
      </c>
      <c r="BL136" s="20" t="s">
        <v>240</v>
      </c>
      <c r="BM136" s="20" t="s">
        <v>1302</v>
      </c>
    </row>
    <row r="137" s="1" customFormat="1" ht="25.5" customHeight="1">
      <c r="B137" s="44"/>
      <c r="C137" s="228" t="s">
        <v>233</v>
      </c>
      <c r="D137" s="228" t="s">
        <v>183</v>
      </c>
      <c r="E137" s="229" t="s">
        <v>1303</v>
      </c>
      <c r="F137" s="230" t="s">
        <v>1304</v>
      </c>
      <c r="G137" s="230"/>
      <c r="H137" s="230"/>
      <c r="I137" s="230"/>
      <c r="J137" s="231" t="s">
        <v>383</v>
      </c>
      <c r="K137" s="232">
        <v>2</v>
      </c>
      <c r="L137" s="233">
        <v>0</v>
      </c>
      <c r="M137" s="234"/>
      <c r="N137" s="235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303</v>
      </c>
      <c r="AT137" s="20" t="s">
        <v>183</v>
      </c>
      <c r="AU137" s="20" t="s">
        <v>88</v>
      </c>
      <c r="AY137" s="20" t="s">
        <v>176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88</v>
      </c>
      <c r="BK137" s="140">
        <f>ROUND(L137*K137,2)</f>
        <v>0</v>
      </c>
      <c r="BL137" s="20" t="s">
        <v>240</v>
      </c>
      <c r="BM137" s="20" t="s">
        <v>1305</v>
      </c>
    </row>
    <row r="138" s="1" customFormat="1" ht="16.5" customHeight="1">
      <c r="B138" s="44"/>
      <c r="C138" s="217" t="s">
        <v>11</v>
      </c>
      <c r="D138" s="217" t="s">
        <v>177</v>
      </c>
      <c r="E138" s="218" t="s">
        <v>1306</v>
      </c>
      <c r="F138" s="219" t="s">
        <v>1307</v>
      </c>
      <c r="G138" s="219"/>
      <c r="H138" s="219"/>
      <c r="I138" s="219"/>
      <c r="J138" s="220" t="s">
        <v>383</v>
      </c>
      <c r="K138" s="221">
        <v>18</v>
      </c>
      <c r="L138" s="222">
        <v>0</v>
      </c>
      <c r="M138" s="223"/>
      <c r="N138" s="224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240</v>
      </c>
      <c r="AT138" s="20" t="s">
        <v>177</v>
      </c>
      <c r="AU138" s="20" t="s">
        <v>88</v>
      </c>
      <c r="AY138" s="20" t="s">
        <v>176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88</v>
      </c>
      <c r="BK138" s="140">
        <f>ROUND(L138*K138,2)</f>
        <v>0</v>
      </c>
      <c r="BL138" s="20" t="s">
        <v>240</v>
      </c>
      <c r="BM138" s="20" t="s">
        <v>1308</v>
      </c>
    </row>
    <row r="139" s="1" customFormat="1" ht="16.5" customHeight="1">
      <c r="B139" s="44"/>
      <c r="C139" s="228" t="s">
        <v>240</v>
      </c>
      <c r="D139" s="228" t="s">
        <v>183</v>
      </c>
      <c r="E139" s="229" t="s">
        <v>1309</v>
      </c>
      <c r="F139" s="230" t="s">
        <v>1310</v>
      </c>
      <c r="G139" s="230"/>
      <c r="H139" s="230"/>
      <c r="I139" s="230"/>
      <c r="J139" s="231" t="s">
        <v>383</v>
      </c>
      <c r="K139" s="232">
        <v>18</v>
      </c>
      <c r="L139" s="233">
        <v>0</v>
      </c>
      <c r="M139" s="234"/>
      <c r="N139" s="235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45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303</v>
      </c>
      <c r="AT139" s="20" t="s">
        <v>183</v>
      </c>
      <c r="AU139" s="20" t="s">
        <v>88</v>
      </c>
      <c r="AY139" s="20" t="s">
        <v>176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88</v>
      </c>
      <c r="BK139" s="140">
        <f>ROUND(L139*K139,2)</f>
        <v>0</v>
      </c>
      <c r="BL139" s="20" t="s">
        <v>240</v>
      </c>
      <c r="BM139" s="20" t="s">
        <v>1311</v>
      </c>
    </row>
    <row r="140" s="1" customFormat="1" ht="16.5" customHeight="1">
      <c r="B140" s="44"/>
      <c r="C140" s="217" t="s">
        <v>244</v>
      </c>
      <c r="D140" s="217" t="s">
        <v>177</v>
      </c>
      <c r="E140" s="218" t="s">
        <v>1312</v>
      </c>
      <c r="F140" s="219" t="s">
        <v>1310</v>
      </c>
      <c r="G140" s="219"/>
      <c r="H140" s="219"/>
      <c r="I140" s="219"/>
      <c r="J140" s="220" t="s">
        <v>383</v>
      </c>
      <c r="K140" s="221">
        <v>18</v>
      </c>
      <c r="L140" s="222">
        <v>0</v>
      </c>
      <c r="M140" s="223"/>
      <c r="N140" s="224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240</v>
      </c>
      <c r="AT140" s="20" t="s">
        <v>177</v>
      </c>
      <c r="AU140" s="20" t="s">
        <v>88</v>
      </c>
      <c r="AY140" s="20" t="s">
        <v>176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88</v>
      </c>
      <c r="BK140" s="140">
        <f>ROUND(L140*K140,2)</f>
        <v>0</v>
      </c>
      <c r="BL140" s="20" t="s">
        <v>240</v>
      </c>
      <c r="BM140" s="20" t="s">
        <v>1313</v>
      </c>
    </row>
    <row r="141" s="1" customFormat="1" ht="16.5" customHeight="1">
      <c r="B141" s="44"/>
      <c r="C141" s="228" t="s">
        <v>248</v>
      </c>
      <c r="D141" s="228" t="s">
        <v>183</v>
      </c>
      <c r="E141" s="229" t="s">
        <v>1314</v>
      </c>
      <c r="F141" s="230" t="s">
        <v>1315</v>
      </c>
      <c r="G141" s="230"/>
      <c r="H141" s="230"/>
      <c r="I141" s="230"/>
      <c r="J141" s="231" t="s">
        <v>383</v>
      </c>
      <c r="K141" s="232">
        <v>18</v>
      </c>
      <c r="L141" s="233">
        <v>0</v>
      </c>
      <c r="M141" s="234"/>
      <c r="N141" s="235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45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303</v>
      </c>
      <c r="AT141" s="20" t="s">
        <v>183</v>
      </c>
      <c r="AU141" s="20" t="s">
        <v>88</v>
      </c>
      <c r="AY141" s="20" t="s">
        <v>176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88</v>
      </c>
      <c r="BK141" s="140">
        <f>ROUND(L141*K141,2)</f>
        <v>0</v>
      </c>
      <c r="BL141" s="20" t="s">
        <v>240</v>
      </c>
      <c r="BM141" s="20" t="s">
        <v>1316</v>
      </c>
    </row>
    <row r="142" s="1" customFormat="1" ht="25.5" customHeight="1">
      <c r="B142" s="44"/>
      <c r="C142" s="217" t="s">
        <v>252</v>
      </c>
      <c r="D142" s="217" t="s">
        <v>177</v>
      </c>
      <c r="E142" s="218" t="s">
        <v>1317</v>
      </c>
      <c r="F142" s="219" t="s">
        <v>1318</v>
      </c>
      <c r="G142" s="219"/>
      <c r="H142" s="219"/>
      <c r="I142" s="219"/>
      <c r="J142" s="220" t="s">
        <v>383</v>
      </c>
      <c r="K142" s="221">
        <v>2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240</v>
      </c>
      <c r="AT142" s="20" t="s">
        <v>177</v>
      </c>
      <c r="AU142" s="20" t="s">
        <v>88</v>
      </c>
      <c r="AY142" s="20" t="s">
        <v>176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88</v>
      </c>
      <c r="BK142" s="140">
        <f>ROUND(L142*K142,2)</f>
        <v>0</v>
      </c>
      <c r="BL142" s="20" t="s">
        <v>240</v>
      </c>
      <c r="BM142" s="20" t="s">
        <v>1319</v>
      </c>
    </row>
    <row r="143" s="1" customFormat="1" ht="25.5" customHeight="1">
      <c r="B143" s="44"/>
      <c r="C143" s="228" t="s">
        <v>256</v>
      </c>
      <c r="D143" s="228" t="s">
        <v>183</v>
      </c>
      <c r="E143" s="229" t="s">
        <v>1320</v>
      </c>
      <c r="F143" s="230" t="s">
        <v>1321</v>
      </c>
      <c r="G143" s="230"/>
      <c r="H143" s="230"/>
      <c r="I143" s="230"/>
      <c r="J143" s="231" t="s">
        <v>383</v>
      </c>
      <c r="K143" s="232">
        <v>2</v>
      </c>
      <c r="L143" s="233">
        <v>0</v>
      </c>
      <c r="M143" s="234"/>
      <c r="N143" s="235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303</v>
      </c>
      <c r="AT143" s="20" t="s">
        <v>183</v>
      </c>
      <c r="AU143" s="20" t="s">
        <v>88</v>
      </c>
      <c r="AY143" s="20" t="s">
        <v>176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88</v>
      </c>
      <c r="BK143" s="140">
        <f>ROUND(L143*K143,2)</f>
        <v>0</v>
      </c>
      <c r="BL143" s="20" t="s">
        <v>240</v>
      </c>
      <c r="BM143" s="20" t="s">
        <v>1322</v>
      </c>
    </row>
    <row r="144" s="1" customFormat="1" ht="25.5" customHeight="1">
      <c r="B144" s="44"/>
      <c r="C144" s="217" t="s">
        <v>10</v>
      </c>
      <c r="D144" s="217" t="s">
        <v>177</v>
      </c>
      <c r="E144" s="218" t="s">
        <v>1323</v>
      </c>
      <c r="F144" s="219" t="s">
        <v>1324</v>
      </c>
      <c r="G144" s="219"/>
      <c r="H144" s="219"/>
      <c r="I144" s="219"/>
      <c r="J144" s="220" t="s">
        <v>383</v>
      </c>
      <c r="K144" s="221">
        <v>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240</v>
      </c>
      <c r="AT144" s="20" t="s">
        <v>177</v>
      </c>
      <c r="AU144" s="20" t="s">
        <v>88</v>
      </c>
      <c r="AY144" s="20" t="s">
        <v>176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88</v>
      </c>
      <c r="BK144" s="140">
        <f>ROUND(L144*K144,2)</f>
        <v>0</v>
      </c>
      <c r="BL144" s="20" t="s">
        <v>240</v>
      </c>
      <c r="BM144" s="20" t="s">
        <v>1325</v>
      </c>
    </row>
    <row r="145" s="1" customFormat="1" ht="25.5" customHeight="1">
      <c r="B145" s="44"/>
      <c r="C145" s="228" t="s">
        <v>263</v>
      </c>
      <c r="D145" s="228" t="s">
        <v>183</v>
      </c>
      <c r="E145" s="229" t="s">
        <v>1326</v>
      </c>
      <c r="F145" s="230" t="s">
        <v>1327</v>
      </c>
      <c r="G145" s="230"/>
      <c r="H145" s="230"/>
      <c r="I145" s="230"/>
      <c r="J145" s="231" t="s">
        <v>383</v>
      </c>
      <c r="K145" s="232">
        <v>1</v>
      </c>
      <c r="L145" s="233">
        <v>0</v>
      </c>
      <c r="M145" s="234"/>
      <c r="N145" s="235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303</v>
      </c>
      <c r="AT145" s="20" t="s">
        <v>183</v>
      </c>
      <c r="AU145" s="20" t="s">
        <v>88</v>
      </c>
      <c r="AY145" s="20" t="s">
        <v>176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88</v>
      </c>
      <c r="BK145" s="140">
        <f>ROUND(L145*K145,2)</f>
        <v>0</v>
      </c>
      <c r="BL145" s="20" t="s">
        <v>240</v>
      </c>
      <c r="BM145" s="20" t="s">
        <v>1328</v>
      </c>
    </row>
    <row r="146" s="1" customFormat="1" ht="25.5" customHeight="1">
      <c r="B146" s="44"/>
      <c r="C146" s="217" t="s">
        <v>267</v>
      </c>
      <c r="D146" s="217" t="s">
        <v>177</v>
      </c>
      <c r="E146" s="218" t="s">
        <v>1329</v>
      </c>
      <c r="F146" s="219" t="s">
        <v>1330</v>
      </c>
      <c r="G146" s="219"/>
      <c r="H146" s="219"/>
      <c r="I146" s="219"/>
      <c r="J146" s="220" t="s">
        <v>383</v>
      </c>
      <c r="K146" s="221">
        <v>5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240</v>
      </c>
      <c r="AT146" s="20" t="s">
        <v>177</v>
      </c>
      <c r="AU146" s="20" t="s">
        <v>88</v>
      </c>
      <c r="AY146" s="20" t="s">
        <v>176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88</v>
      </c>
      <c r="BK146" s="140">
        <f>ROUND(L146*K146,2)</f>
        <v>0</v>
      </c>
      <c r="BL146" s="20" t="s">
        <v>240</v>
      </c>
      <c r="BM146" s="20" t="s">
        <v>1331</v>
      </c>
    </row>
    <row r="147" s="1" customFormat="1" ht="25.5" customHeight="1">
      <c r="B147" s="44"/>
      <c r="C147" s="228" t="s">
        <v>271</v>
      </c>
      <c r="D147" s="228" t="s">
        <v>183</v>
      </c>
      <c r="E147" s="229" t="s">
        <v>1332</v>
      </c>
      <c r="F147" s="230" t="s">
        <v>1333</v>
      </c>
      <c r="G147" s="230"/>
      <c r="H147" s="230"/>
      <c r="I147" s="230"/>
      <c r="J147" s="231" t="s">
        <v>383</v>
      </c>
      <c r="K147" s="232">
        <v>5</v>
      </c>
      <c r="L147" s="233">
        <v>0</v>
      </c>
      <c r="M147" s="234"/>
      <c r="N147" s="235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303</v>
      </c>
      <c r="AT147" s="20" t="s">
        <v>183</v>
      </c>
      <c r="AU147" s="20" t="s">
        <v>88</v>
      </c>
      <c r="AY147" s="20" t="s">
        <v>176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88</v>
      </c>
      <c r="BK147" s="140">
        <f>ROUND(L147*K147,2)</f>
        <v>0</v>
      </c>
      <c r="BL147" s="20" t="s">
        <v>240</v>
      </c>
      <c r="BM147" s="20" t="s">
        <v>1334</v>
      </c>
    </row>
    <row r="148" s="1" customFormat="1" ht="25.5" customHeight="1">
      <c r="B148" s="44"/>
      <c r="C148" s="217" t="s">
        <v>275</v>
      </c>
      <c r="D148" s="217" t="s">
        <v>177</v>
      </c>
      <c r="E148" s="218" t="s">
        <v>1335</v>
      </c>
      <c r="F148" s="219" t="s">
        <v>1336</v>
      </c>
      <c r="G148" s="219"/>
      <c r="H148" s="219"/>
      <c r="I148" s="219"/>
      <c r="J148" s="220" t="s">
        <v>383</v>
      </c>
      <c r="K148" s="221">
        <v>5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240</v>
      </c>
      <c r="AT148" s="20" t="s">
        <v>177</v>
      </c>
      <c r="AU148" s="20" t="s">
        <v>88</v>
      </c>
      <c r="AY148" s="20" t="s">
        <v>176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88</v>
      </c>
      <c r="BK148" s="140">
        <f>ROUND(L148*K148,2)</f>
        <v>0</v>
      </c>
      <c r="BL148" s="20" t="s">
        <v>240</v>
      </c>
      <c r="BM148" s="20" t="s">
        <v>1337</v>
      </c>
    </row>
    <row r="149" s="1" customFormat="1" ht="25.5" customHeight="1">
      <c r="B149" s="44"/>
      <c r="C149" s="228" t="s">
        <v>279</v>
      </c>
      <c r="D149" s="228" t="s">
        <v>183</v>
      </c>
      <c r="E149" s="229" t="s">
        <v>1338</v>
      </c>
      <c r="F149" s="230" t="s">
        <v>1339</v>
      </c>
      <c r="G149" s="230"/>
      <c r="H149" s="230"/>
      <c r="I149" s="230"/>
      <c r="J149" s="231" t="s">
        <v>383</v>
      </c>
      <c r="K149" s="232">
        <v>5</v>
      </c>
      <c r="L149" s="233">
        <v>0</v>
      </c>
      <c r="M149" s="234"/>
      <c r="N149" s="235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45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303</v>
      </c>
      <c r="AT149" s="20" t="s">
        <v>183</v>
      </c>
      <c r="AU149" s="20" t="s">
        <v>88</v>
      </c>
      <c r="AY149" s="20" t="s">
        <v>176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88</v>
      </c>
      <c r="BK149" s="140">
        <f>ROUND(L149*K149,2)</f>
        <v>0</v>
      </c>
      <c r="BL149" s="20" t="s">
        <v>240</v>
      </c>
      <c r="BM149" s="20" t="s">
        <v>1340</v>
      </c>
    </row>
    <row r="150" s="1" customFormat="1" ht="25.5" customHeight="1">
      <c r="B150" s="44"/>
      <c r="C150" s="217" t="s">
        <v>283</v>
      </c>
      <c r="D150" s="217" t="s">
        <v>177</v>
      </c>
      <c r="E150" s="218" t="s">
        <v>1341</v>
      </c>
      <c r="F150" s="219" t="s">
        <v>1342</v>
      </c>
      <c r="G150" s="219"/>
      <c r="H150" s="219"/>
      <c r="I150" s="219"/>
      <c r="J150" s="220" t="s">
        <v>383</v>
      </c>
      <c r="K150" s="221">
        <v>5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45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240</v>
      </c>
      <c r="AT150" s="20" t="s">
        <v>177</v>
      </c>
      <c r="AU150" s="20" t="s">
        <v>88</v>
      </c>
      <c r="AY150" s="20" t="s">
        <v>176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88</v>
      </c>
      <c r="BK150" s="140">
        <f>ROUND(L150*K150,2)</f>
        <v>0</v>
      </c>
      <c r="BL150" s="20" t="s">
        <v>240</v>
      </c>
      <c r="BM150" s="20" t="s">
        <v>1343</v>
      </c>
    </row>
    <row r="151" s="1" customFormat="1" ht="25.5" customHeight="1">
      <c r="B151" s="44"/>
      <c r="C151" s="228" t="s">
        <v>287</v>
      </c>
      <c r="D151" s="228" t="s">
        <v>183</v>
      </c>
      <c r="E151" s="229" t="s">
        <v>1344</v>
      </c>
      <c r="F151" s="230" t="s">
        <v>1345</v>
      </c>
      <c r="G151" s="230"/>
      <c r="H151" s="230"/>
      <c r="I151" s="230"/>
      <c r="J151" s="231" t="s">
        <v>383</v>
      </c>
      <c r="K151" s="232">
        <v>5</v>
      </c>
      <c r="L151" s="233">
        <v>0</v>
      </c>
      <c r="M151" s="234"/>
      <c r="N151" s="235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45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303</v>
      </c>
      <c r="AT151" s="20" t="s">
        <v>183</v>
      </c>
      <c r="AU151" s="20" t="s">
        <v>88</v>
      </c>
      <c r="AY151" s="20" t="s">
        <v>176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88</v>
      </c>
      <c r="BK151" s="140">
        <f>ROUND(L151*K151,2)</f>
        <v>0</v>
      </c>
      <c r="BL151" s="20" t="s">
        <v>240</v>
      </c>
      <c r="BM151" s="20" t="s">
        <v>1346</v>
      </c>
    </row>
    <row r="152" s="1" customFormat="1" ht="25.5" customHeight="1">
      <c r="B152" s="44"/>
      <c r="C152" s="217" t="s">
        <v>291</v>
      </c>
      <c r="D152" s="217" t="s">
        <v>177</v>
      </c>
      <c r="E152" s="218" t="s">
        <v>1347</v>
      </c>
      <c r="F152" s="219" t="s">
        <v>1348</v>
      </c>
      <c r="G152" s="219"/>
      <c r="H152" s="219"/>
      <c r="I152" s="219"/>
      <c r="J152" s="220" t="s">
        <v>383</v>
      </c>
      <c r="K152" s="221">
        <v>2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45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240</v>
      </c>
      <c r="AT152" s="20" t="s">
        <v>177</v>
      </c>
      <c r="AU152" s="20" t="s">
        <v>88</v>
      </c>
      <c r="AY152" s="20" t="s">
        <v>176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88</v>
      </c>
      <c r="BK152" s="140">
        <f>ROUND(L152*K152,2)</f>
        <v>0</v>
      </c>
      <c r="BL152" s="20" t="s">
        <v>240</v>
      </c>
      <c r="BM152" s="20" t="s">
        <v>1349</v>
      </c>
    </row>
    <row r="153" s="1" customFormat="1" ht="25.5" customHeight="1">
      <c r="B153" s="44"/>
      <c r="C153" s="228" t="s">
        <v>295</v>
      </c>
      <c r="D153" s="228" t="s">
        <v>183</v>
      </c>
      <c r="E153" s="229" t="s">
        <v>1350</v>
      </c>
      <c r="F153" s="230" t="s">
        <v>1348</v>
      </c>
      <c r="G153" s="230"/>
      <c r="H153" s="230"/>
      <c r="I153" s="230"/>
      <c r="J153" s="231" t="s">
        <v>383</v>
      </c>
      <c r="K153" s="232">
        <v>2</v>
      </c>
      <c r="L153" s="233">
        <v>0</v>
      </c>
      <c r="M153" s="234"/>
      <c r="N153" s="235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45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303</v>
      </c>
      <c r="AT153" s="20" t="s">
        <v>183</v>
      </c>
      <c r="AU153" s="20" t="s">
        <v>88</v>
      </c>
      <c r="AY153" s="20" t="s">
        <v>176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88</v>
      </c>
      <c r="BK153" s="140">
        <f>ROUND(L153*K153,2)</f>
        <v>0</v>
      </c>
      <c r="BL153" s="20" t="s">
        <v>240</v>
      </c>
      <c r="BM153" s="20" t="s">
        <v>1351</v>
      </c>
    </row>
    <row r="154" s="1" customFormat="1" ht="25.5" customHeight="1">
      <c r="B154" s="44"/>
      <c r="C154" s="217" t="s">
        <v>299</v>
      </c>
      <c r="D154" s="217" t="s">
        <v>177</v>
      </c>
      <c r="E154" s="218" t="s">
        <v>1352</v>
      </c>
      <c r="F154" s="219" t="s">
        <v>1324</v>
      </c>
      <c r="G154" s="219"/>
      <c r="H154" s="219"/>
      <c r="I154" s="219"/>
      <c r="J154" s="220" t="s">
        <v>383</v>
      </c>
      <c r="K154" s="221">
        <v>1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45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240</v>
      </c>
      <c r="AT154" s="20" t="s">
        <v>177</v>
      </c>
      <c r="AU154" s="20" t="s">
        <v>88</v>
      </c>
      <c r="AY154" s="20" t="s">
        <v>176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88</v>
      </c>
      <c r="BK154" s="140">
        <f>ROUND(L154*K154,2)</f>
        <v>0</v>
      </c>
      <c r="BL154" s="20" t="s">
        <v>240</v>
      </c>
      <c r="BM154" s="20" t="s">
        <v>1353</v>
      </c>
    </row>
    <row r="155" s="1" customFormat="1" ht="25.5" customHeight="1">
      <c r="B155" s="44"/>
      <c r="C155" s="228" t="s">
        <v>303</v>
      </c>
      <c r="D155" s="228" t="s">
        <v>183</v>
      </c>
      <c r="E155" s="229" t="s">
        <v>1354</v>
      </c>
      <c r="F155" s="230" t="s">
        <v>1327</v>
      </c>
      <c r="G155" s="230"/>
      <c r="H155" s="230"/>
      <c r="I155" s="230"/>
      <c r="J155" s="231" t="s">
        <v>383</v>
      </c>
      <c r="K155" s="232">
        <v>1</v>
      </c>
      <c r="L155" s="233">
        <v>0</v>
      </c>
      <c r="M155" s="234"/>
      <c r="N155" s="235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303</v>
      </c>
      <c r="AT155" s="20" t="s">
        <v>183</v>
      </c>
      <c r="AU155" s="20" t="s">
        <v>88</v>
      </c>
      <c r="AY155" s="20" t="s">
        <v>176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88</v>
      </c>
      <c r="BK155" s="140">
        <f>ROUND(L155*K155,2)</f>
        <v>0</v>
      </c>
      <c r="BL155" s="20" t="s">
        <v>240</v>
      </c>
      <c r="BM155" s="20" t="s">
        <v>1355</v>
      </c>
    </row>
    <row r="156" s="1" customFormat="1" ht="25.5" customHeight="1">
      <c r="B156" s="44"/>
      <c r="C156" s="217" t="s">
        <v>308</v>
      </c>
      <c r="D156" s="217" t="s">
        <v>177</v>
      </c>
      <c r="E156" s="218" t="s">
        <v>1356</v>
      </c>
      <c r="F156" s="219" t="s">
        <v>1357</v>
      </c>
      <c r="G156" s="219"/>
      <c r="H156" s="219"/>
      <c r="I156" s="219"/>
      <c r="J156" s="220" t="s">
        <v>191</v>
      </c>
      <c r="K156" s="221">
        <v>59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45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240</v>
      </c>
      <c r="AT156" s="20" t="s">
        <v>177</v>
      </c>
      <c r="AU156" s="20" t="s">
        <v>88</v>
      </c>
      <c r="AY156" s="20" t="s">
        <v>176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88</v>
      </c>
      <c r="BK156" s="140">
        <f>ROUND(L156*K156,2)</f>
        <v>0</v>
      </c>
      <c r="BL156" s="20" t="s">
        <v>240</v>
      </c>
      <c r="BM156" s="20" t="s">
        <v>1358</v>
      </c>
    </row>
    <row r="157" s="1" customFormat="1" ht="25.5" customHeight="1">
      <c r="B157" s="44"/>
      <c r="C157" s="228" t="s">
        <v>312</v>
      </c>
      <c r="D157" s="228" t="s">
        <v>183</v>
      </c>
      <c r="E157" s="229" t="s">
        <v>1359</v>
      </c>
      <c r="F157" s="230" t="s">
        <v>1360</v>
      </c>
      <c r="G157" s="230"/>
      <c r="H157" s="230"/>
      <c r="I157" s="230"/>
      <c r="J157" s="231" t="s">
        <v>191</v>
      </c>
      <c r="K157" s="232">
        <v>59</v>
      </c>
      <c r="L157" s="233">
        <v>0</v>
      </c>
      <c r="M157" s="234"/>
      <c r="N157" s="235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45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303</v>
      </c>
      <c r="AT157" s="20" t="s">
        <v>183</v>
      </c>
      <c r="AU157" s="20" t="s">
        <v>88</v>
      </c>
      <c r="AY157" s="20" t="s">
        <v>176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88</v>
      </c>
      <c r="BK157" s="140">
        <f>ROUND(L157*K157,2)</f>
        <v>0</v>
      </c>
      <c r="BL157" s="20" t="s">
        <v>240</v>
      </c>
      <c r="BM157" s="20" t="s">
        <v>1361</v>
      </c>
    </row>
    <row r="158" s="1" customFormat="1" ht="25.5" customHeight="1">
      <c r="B158" s="44"/>
      <c r="C158" s="217" t="s">
        <v>316</v>
      </c>
      <c r="D158" s="217" t="s">
        <v>177</v>
      </c>
      <c r="E158" s="218" t="s">
        <v>1362</v>
      </c>
      <c r="F158" s="219" t="s">
        <v>1363</v>
      </c>
      <c r="G158" s="219"/>
      <c r="H158" s="219"/>
      <c r="I158" s="219"/>
      <c r="J158" s="220" t="s">
        <v>191</v>
      </c>
      <c r="K158" s="221">
        <v>20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45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240</v>
      </c>
      <c r="AT158" s="20" t="s">
        <v>177</v>
      </c>
      <c r="AU158" s="20" t="s">
        <v>88</v>
      </c>
      <c r="AY158" s="20" t="s">
        <v>176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88</v>
      </c>
      <c r="BK158" s="140">
        <f>ROUND(L158*K158,2)</f>
        <v>0</v>
      </c>
      <c r="BL158" s="20" t="s">
        <v>240</v>
      </c>
      <c r="BM158" s="20" t="s">
        <v>1364</v>
      </c>
    </row>
    <row r="159" s="1" customFormat="1" ht="25.5" customHeight="1">
      <c r="B159" s="44"/>
      <c r="C159" s="228" t="s">
        <v>320</v>
      </c>
      <c r="D159" s="228" t="s">
        <v>183</v>
      </c>
      <c r="E159" s="229" t="s">
        <v>1365</v>
      </c>
      <c r="F159" s="230" t="s">
        <v>1366</v>
      </c>
      <c r="G159" s="230"/>
      <c r="H159" s="230"/>
      <c r="I159" s="230"/>
      <c r="J159" s="231" t="s">
        <v>191</v>
      </c>
      <c r="K159" s="232">
        <v>20</v>
      </c>
      <c r="L159" s="233">
        <v>0</v>
      </c>
      <c r="M159" s="234"/>
      <c r="N159" s="235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45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303</v>
      </c>
      <c r="AT159" s="20" t="s">
        <v>183</v>
      </c>
      <c r="AU159" s="20" t="s">
        <v>88</v>
      </c>
      <c r="AY159" s="20" t="s">
        <v>176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88</v>
      </c>
      <c r="BK159" s="140">
        <f>ROUND(L159*K159,2)</f>
        <v>0</v>
      </c>
      <c r="BL159" s="20" t="s">
        <v>240</v>
      </c>
      <c r="BM159" s="20" t="s">
        <v>1367</v>
      </c>
    </row>
    <row r="160" s="1" customFormat="1" ht="25.5" customHeight="1">
      <c r="B160" s="44"/>
      <c r="C160" s="217" t="s">
        <v>324</v>
      </c>
      <c r="D160" s="217" t="s">
        <v>177</v>
      </c>
      <c r="E160" s="218" t="s">
        <v>1368</v>
      </c>
      <c r="F160" s="219" t="s">
        <v>1357</v>
      </c>
      <c r="G160" s="219"/>
      <c r="H160" s="219"/>
      <c r="I160" s="219"/>
      <c r="J160" s="220" t="s">
        <v>191</v>
      </c>
      <c r="K160" s="221">
        <v>75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45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240</v>
      </c>
      <c r="AT160" s="20" t="s">
        <v>177</v>
      </c>
      <c r="AU160" s="20" t="s">
        <v>88</v>
      </c>
      <c r="AY160" s="20" t="s">
        <v>176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88</v>
      </c>
      <c r="BK160" s="140">
        <f>ROUND(L160*K160,2)</f>
        <v>0</v>
      </c>
      <c r="BL160" s="20" t="s">
        <v>240</v>
      </c>
      <c r="BM160" s="20" t="s">
        <v>1369</v>
      </c>
    </row>
    <row r="161" s="1" customFormat="1" ht="25.5" customHeight="1">
      <c r="B161" s="44"/>
      <c r="C161" s="228" t="s">
        <v>328</v>
      </c>
      <c r="D161" s="228" t="s">
        <v>183</v>
      </c>
      <c r="E161" s="229" t="s">
        <v>1370</v>
      </c>
      <c r="F161" s="230" t="s">
        <v>1360</v>
      </c>
      <c r="G161" s="230"/>
      <c r="H161" s="230"/>
      <c r="I161" s="230"/>
      <c r="J161" s="231" t="s">
        <v>191</v>
      </c>
      <c r="K161" s="232">
        <v>75</v>
      </c>
      <c r="L161" s="233">
        <v>0</v>
      </c>
      <c r="M161" s="234"/>
      <c r="N161" s="235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45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303</v>
      </c>
      <c r="AT161" s="20" t="s">
        <v>183</v>
      </c>
      <c r="AU161" s="20" t="s">
        <v>88</v>
      </c>
      <c r="AY161" s="20" t="s">
        <v>176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88</v>
      </c>
      <c r="BK161" s="140">
        <f>ROUND(L161*K161,2)</f>
        <v>0</v>
      </c>
      <c r="BL161" s="20" t="s">
        <v>240</v>
      </c>
      <c r="BM161" s="20" t="s">
        <v>1371</v>
      </c>
    </row>
    <row r="162" s="1" customFormat="1" ht="25.5" customHeight="1">
      <c r="B162" s="44"/>
      <c r="C162" s="217" t="s">
        <v>332</v>
      </c>
      <c r="D162" s="217" t="s">
        <v>177</v>
      </c>
      <c r="E162" s="218" t="s">
        <v>1372</v>
      </c>
      <c r="F162" s="219" t="s">
        <v>1363</v>
      </c>
      <c r="G162" s="219"/>
      <c r="H162" s="219"/>
      <c r="I162" s="219"/>
      <c r="J162" s="220" t="s">
        <v>191</v>
      </c>
      <c r="K162" s="221">
        <v>12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45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240</v>
      </c>
      <c r="AT162" s="20" t="s">
        <v>177</v>
      </c>
      <c r="AU162" s="20" t="s">
        <v>88</v>
      </c>
      <c r="AY162" s="20" t="s">
        <v>176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88</v>
      </c>
      <c r="BK162" s="140">
        <f>ROUND(L162*K162,2)</f>
        <v>0</v>
      </c>
      <c r="BL162" s="20" t="s">
        <v>240</v>
      </c>
      <c r="BM162" s="20" t="s">
        <v>1373</v>
      </c>
    </row>
    <row r="163" s="1" customFormat="1" ht="25.5" customHeight="1">
      <c r="B163" s="44"/>
      <c r="C163" s="228" t="s">
        <v>336</v>
      </c>
      <c r="D163" s="228" t="s">
        <v>183</v>
      </c>
      <c r="E163" s="229" t="s">
        <v>1374</v>
      </c>
      <c r="F163" s="230" t="s">
        <v>1366</v>
      </c>
      <c r="G163" s="230"/>
      <c r="H163" s="230"/>
      <c r="I163" s="230"/>
      <c r="J163" s="231" t="s">
        <v>191</v>
      </c>
      <c r="K163" s="232">
        <v>12</v>
      </c>
      <c r="L163" s="233">
        <v>0</v>
      </c>
      <c r="M163" s="234"/>
      <c r="N163" s="235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45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303</v>
      </c>
      <c r="AT163" s="20" t="s">
        <v>183</v>
      </c>
      <c r="AU163" s="20" t="s">
        <v>88</v>
      </c>
      <c r="AY163" s="20" t="s">
        <v>176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88</v>
      </c>
      <c r="BK163" s="140">
        <f>ROUND(L163*K163,2)</f>
        <v>0</v>
      </c>
      <c r="BL163" s="20" t="s">
        <v>240</v>
      </c>
      <c r="BM163" s="20" t="s">
        <v>1375</v>
      </c>
    </row>
    <row r="164" s="9" customFormat="1" ht="37.44001" customHeight="1">
      <c r="B164" s="204"/>
      <c r="C164" s="205"/>
      <c r="D164" s="206" t="s">
        <v>1261</v>
      </c>
      <c r="E164" s="206"/>
      <c r="F164" s="206"/>
      <c r="G164" s="206"/>
      <c r="H164" s="206"/>
      <c r="I164" s="206"/>
      <c r="J164" s="206"/>
      <c r="K164" s="206"/>
      <c r="L164" s="206"/>
      <c r="M164" s="206"/>
      <c r="N164" s="240">
        <f>BK164</f>
        <v>0</v>
      </c>
      <c r="O164" s="241"/>
      <c r="P164" s="241"/>
      <c r="Q164" s="241"/>
      <c r="R164" s="207"/>
      <c r="T164" s="208"/>
      <c r="U164" s="205"/>
      <c r="V164" s="205"/>
      <c r="W164" s="209">
        <f>SUM(W165:W170)</f>
        <v>0</v>
      </c>
      <c r="X164" s="205"/>
      <c r="Y164" s="209">
        <f>SUM(Y165:Y170)</f>
        <v>0</v>
      </c>
      <c r="Z164" s="205"/>
      <c r="AA164" s="210">
        <f>SUM(AA165:AA170)</f>
        <v>0</v>
      </c>
      <c r="AR164" s="211" t="s">
        <v>119</v>
      </c>
      <c r="AT164" s="212" t="s">
        <v>79</v>
      </c>
      <c r="AU164" s="212" t="s">
        <v>80</v>
      </c>
      <c r="AY164" s="211" t="s">
        <v>176</v>
      </c>
      <c r="BK164" s="213">
        <f>SUM(BK165:BK170)</f>
        <v>0</v>
      </c>
    </row>
    <row r="165" s="1" customFormat="1" ht="25.5" customHeight="1">
      <c r="B165" s="44"/>
      <c r="C165" s="217" t="s">
        <v>340</v>
      </c>
      <c r="D165" s="217" t="s">
        <v>177</v>
      </c>
      <c r="E165" s="218" t="s">
        <v>1376</v>
      </c>
      <c r="F165" s="219" t="s">
        <v>1377</v>
      </c>
      <c r="G165" s="219"/>
      <c r="H165" s="219"/>
      <c r="I165" s="219"/>
      <c r="J165" s="220" t="s">
        <v>1378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45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240</v>
      </c>
      <c r="AT165" s="20" t="s">
        <v>177</v>
      </c>
      <c r="AU165" s="20" t="s">
        <v>88</v>
      </c>
      <c r="AY165" s="20" t="s">
        <v>176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88</v>
      </c>
      <c r="BK165" s="140">
        <f>ROUND(L165*K165,2)</f>
        <v>0</v>
      </c>
      <c r="BL165" s="20" t="s">
        <v>240</v>
      </c>
      <c r="BM165" s="20" t="s">
        <v>1379</v>
      </c>
    </row>
    <row r="166" s="1" customFormat="1" ht="25.5" customHeight="1">
      <c r="B166" s="44"/>
      <c r="C166" s="228" t="s">
        <v>344</v>
      </c>
      <c r="D166" s="228" t="s">
        <v>183</v>
      </c>
      <c r="E166" s="229" t="s">
        <v>1380</v>
      </c>
      <c r="F166" s="230" t="s">
        <v>1377</v>
      </c>
      <c r="G166" s="230"/>
      <c r="H166" s="230"/>
      <c r="I166" s="230"/>
      <c r="J166" s="231" t="s">
        <v>1378</v>
      </c>
      <c r="K166" s="232">
        <v>1</v>
      </c>
      <c r="L166" s="233">
        <v>0</v>
      </c>
      <c r="M166" s="234"/>
      <c r="N166" s="235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45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303</v>
      </c>
      <c r="AT166" s="20" t="s">
        <v>183</v>
      </c>
      <c r="AU166" s="20" t="s">
        <v>88</v>
      </c>
      <c r="AY166" s="20" t="s">
        <v>176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88</v>
      </c>
      <c r="BK166" s="140">
        <f>ROUND(L166*K166,2)</f>
        <v>0</v>
      </c>
      <c r="BL166" s="20" t="s">
        <v>240</v>
      </c>
      <c r="BM166" s="20" t="s">
        <v>1381</v>
      </c>
    </row>
    <row r="167" s="1" customFormat="1" ht="25.5" customHeight="1">
      <c r="B167" s="44"/>
      <c r="C167" s="217" t="s">
        <v>348</v>
      </c>
      <c r="D167" s="217" t="s">
        <v>177</v>
      </c>
      <c r="E167" s="218" t="s">
        <v>1382</v>
      </c>
      <c r="F167" s="219" t="s">
        <v>1383</v>
      </c>
      <c r="G167" s="219"/>
      <c r="H167" s="219"/>
      <c r="I167" s="219"/>
      <c r="J167" s="220" t="s">
        <v>383</v>
      </c>
      <c r="K167" s="221">
        <v>1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45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240</v>
      </c>
      <c r="AT167" s="20" t="s">
        <v>177</v>
      </c>
      <c r="AU167" s="20" t="s">
        <v>88</v>
      </c>
      <c r="AY167" s="20" t="s">
        <v>176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88</v>
      </c>
      <c r="BK167" s="140">
        <f>ROUND(L167*K167,2)</f>
        <v>0</v>
      </c>
      <c r="BL167" s="20" t="s">
        <v>240</v>
      </c>
      <c r="BM167" s="20" t="s">
        <v>1384</v>
      </c>
    </row>
    <row r="168" s="1" customFormat="1" ht="25.5" customHeight="1">
      <c r="B168" s="44"/>
      <c r="C168" s="228" t="s">
        <v>352</v>
      </c>
      <c r="D168" s="228" t="s">
        <v>183</v>
      </c>
      <c r="E168" s="229" t="s">
        <v>1385</v>
      </c>
      <c r="F168" s="230" t="s">
        <v>1383</v>
      </c>
      <c r="G168" s="230"/>
      <c r="H168" s="230"/>
      <c r="I168" s="230"/>
      <c r="J168" s="231" t="s">
        <v>383</v>
      </c>
      <c r="K168" s="232">
        <v>1</v>
      </c>
      <c r="L168" s="233">
        <v>0</v>
      </c>
      <c r="M168" s="234"/>
      <c r="N168" s="235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45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303</v>
      </c>
      <c r="AT168" s="20" t="s">
        <v>183</v>
      </c>
      <c r="AU168" s="20" t="s">
        <v>88</v>
      </c>
      <c r="AY168" s="20" t="s">
        <v>176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88</v>
      </c>
      <c r="BK168" s="140">
        <f>ROUND(L168*K168,2)</f>
        <v>0</v>
      </c>
      <c r="BL168" s="20" t="s">
        <v>240</v>
      </c>
      <c r="BM168" s="20" t="s">
        <v>1386</v>
      </c>
    </row>
    <row r="169" s="1" customFormat="1" ht="25.5" customHeight="1">
      <c r="B169" s="44"/>
      <c r="C169" s="217" t="s">
        <v>356</v>
      </c>
      <c r="D169" s="217" t="s">
        <v>177</v>
      </c>
      <c r="E169" s="218" t="s">
        <v>1387</v>
      </c>
      <c r="F169" s="219" t="s">
        <v>1388</v>
      </c>
      <c r="G169" s="219"/>
      <c r="H169" s="219"/>
      <c r="I169" s="219"/>
      <c r="J169" s="220" t="s">
        <v>1295</v>
      </c>
      <c r="K169" s="221">
        <v>20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45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240</v>
      </c>
      <c r="AT169" s="20" t="s">
        <v>177</v>
      </c>
      <c r="AU169" s="20" t="s">
        <v>88</v>
      </c>
      <c r="AY169" s="20" t="s">
        <v>176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88</v>
      </c>
      <c r="BK169" s="140">
        <f>ROUND(L169*K169,2)</f>
        <v>0</v>
      </c>
      <c r="BL169" s="20" t="s">
        <v>240</v>
      </c>
      <c r="BM169" s="20" t="s">
        <v>1389</v>
      </c>
    </row>
    <row r="170" s="1" customFormat="1" ht="25.5" customHeight="1">
      <c r="B170" s="44"/>
      <c r="C170" s="228" t="s">
        <v>360</v>
      </c>
      <c r="D170" s="228" t="s">
        <v>183</v>
      </c>
      <c r="E170" s="229" t="s">
        <v>1390</v>
      </c>
      <c r="F170" s="230" t="s">
        <v>1391</v>
      </c>
      <c r="G170" s="230"/>
      <c r="H170" s="230"/>
      <c r="I170" s="230"/>
      <c r="J170" s="231" t="s">
        <v>1295</v>
      </c>
      <c r="K170" s="232">
        <v>20</v>
      </c>
      <c r="L170" s="233">
        <v>0</v>
      </c>
      <c r="M170" s="234"/>
      <c r="N170" s="235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45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303</v>
      </c>
      <c r="AT170" s="20" t="s">
        <v>183</v>
      </c>
      <c r="AU170" s="20" t="s">
        <v>88</v>
      </c>
      <c r="AY170" s="20" t="s">
        <v>176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88</v>
      </c>
      <c r="BK170" s="140">
        <f>ROUND(L170*K170,2)</f>
        <v>0</v>
      </c>
      <c r="BL170" s="20" t="s">
        <v>240</v>
      </c>
      <c r="BM170" s="20" t="s">
        <v>1392</v>
      </c>
    </row>
    <row r="171" s="9" customFormat="1" ht="37.44001" customHeight="1">
      <c r="B171" s="204"/>
      <c r="C171" s="205"/>
      <c r="D171" s="206" t="s">
        <v>1262</v>
      </c>
      <c r="E171" s="206"/>
      <c r="F171" s="206"/>
      <c r="G171" s="206"/>
      <c r="H171" s="206"/>
      <c r="I171" s="206"/>
      <c r="J171" s="206"/>
      <c r="K171" s="206"/>
      <c r="L171" s="206"/>
      <c r="M171" s="206"/>
      <c r="N171" s="240">
        <f>BK171</f>
        <v>0</v>
      </c>
      <c r="O171" s="241"/>
      <c r="P171" s="241"/>
      <c r="Q171" s="241"/>
      <c r="R171" s="207"/>
      <c r="T171" s="208"/>
      <c r="U171" s="205"/>
      <c r="V171" s="205"/>
      <c r="W171" s="209">
        <f>SUM(W172:W185)</f>
        <v>0</v>
      </c>
      <c r="X171" s="205"/>
      <c r="Y171" s="209">
        <f>SUM(Y172:Y185)</f>
        <v>0</v>
      </c>
      <c r="Z171" s="205"/>
      <c r="AA171" s="210">
        <f>SUM(AA172:AA185)</f>
        <v>0</v>
      </c>
      <c r="AR171" s="211" t="s">
        <v>119</v>
      </c>
      <c r="AT171" s="212" t="s">
        <v>79</v>
      </c>
      <c r="AU171" s="212" t="s">
        <v>80</v>
      </c>
      <c r="AY171" s="211" t="s">
        <v>176</v>
      </c>
      <c r="BK171" s="213">
        <f>SUM(BK172:BK185)</f>
        <v>0</v>
      </c>
    </row>
    <row r="172" s="1" customFormat="1" ht="16.5" customHeight="1">
      <c r="B172" s="44"/>
      <c r="C172" s="217" t="s">
        <v>364</v>
      </c>
      <c r="D172" s="217" t="s">
        <v>177</v>
      </c>
      <c r="E172" s="218" t="s">
        <v>1393</v>
      </c>
      <c r="F172" s="219" t="s">
        <v>1394</v>
      </c>
      <c r="G172" s="219"/>
      <c r="H172" s="219"/>
      <c r="I172" s="219"/>
      <c r="J172" s="220" t="s">
        <v>383</v>
      </c>
      <c r="K172" s="221">
        <v>1</v>
      </c>
      <c r="L172" s="222">
        <v>0</v>
      </c>
      <c r="M172" s="223"/>
      <c r="N172" s="224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45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240</v>
      </c>
      <c r="AT172" s="20" t="s">
        <v>177</v>
      </c>
      <c r="AU172" s="20" t="s">
        <v>88</v>
      </c>
      <c r="AY172" s="20" t="s">
        <v>176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88</v>
      </c>
      <c r="BK172" s="140">
        <f>ROUND(L172*K172,2)</f>
        <v>0</v>
      </c>
      <c r="BL172" s="20" t="s">
        <v>240</v>
      </c>
      <c r="BM172" s="20" t="s">
        <v>1395</v>
      </c>
    </row>
    <row r="173" s="1" customFormat="1" ht="16.5" customHeight="1">
      <c r="B173" s="44"/>
      <c r="C173" s="228" t="s">
        <v>368</v>
      </c>
      <c r="D173" s="228" t="s">
        <v>183</v>
      </c>
      <c r="E173" s="229" t="s">
        <v>1396</v>
      </c>
      <c r="F173" s="230" t="s">
        <v>1394</v>
      </c>
      <c r="G173" s="230"/>
      <c r="H173" s="230"/>
      <c r="I173" s="230"/>
      <c r="J173" s="231" t="s">
        <v>383</v>
      </c>
      <c r="K173" s="232">
        <v>1</v>
      </c>
      <c r="L173" s="233">
        <v>0</v>
      </c>
      <c r="M173" s="234"/>
      <c r="N173" s="235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45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303</v>
      </c>
      <c r="AT173" s="20" t="s">
        <v>183</v>
      </c>
      <c r="AU173" s="20" t="s">
        <v>88</v>
      </c>
      <c r="AY173" s="20" t="s">
        <v>176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88</v>
      </c>
      <c r="BK173" s="140">
        <f>ROUND(L173*K173,2)</f>
        <v>0</v>
      </c>
      <c r="BL173" s="20" t="s">
        <v>240</v>
      </c>
      <c r="BM173" s="20" t="s">
        <v>1397</v>
      </c>
    </row>
    <row r="174" s="1" customFormat="1" ht="25.5" customHeight="1">
      <c r="B174" s="44"/>
      <c r="C174" s="217" t="s">
        <v>372</v>
      </c>
      <c r="D174" s="217" t="s">
        <v>177</v>
      </c>
      <c r="E174" s="218" t="s">
        <v>1398</v>
      </c>
      <c r="F174" s="219" t="s">
        <v>1399</v>
      </c>
      <c r="G174" s="219"/>
      <c r="H174" s="219"/>
      <c r="I174" s="219"/>
      <c r="J174" s="220" t="s">
        <v>383</v>
      </c>
      <c r="K174" s="221">
        <v>1</v>
      </c>
      <c r="L174" s="222">
        <v>0</v>
      </c>
      <c r="M174" s="223"/>
      <c r="N174" s="224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45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240</v>
      </c>
      <c r="AT174" s="20" t="s">
        <v>177</v>
      </c>
      <c r="AU174" s="20" t="s">
        <v>88</v>
      </c>
      <c r="AY174" s="20" t="s">
        <v>176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88</v>
      </c>
      <c r="BK174" s="140">
        <f>ROUND(L174*K174,2)</f>
        <v>0</v>
      </c>
      <c r="BL174" s="20" t="s">
        <v>240</v>
      </c>
      <c r="BM174" s="20" t="s">
        <v>1400</v>
      </c>
    </row>
    <row r="175" s="1" customFormat="1" ht="25.5" customHeight="1">
      <c r="B175" s="44"/>
      <c r="C175" s="228" t="s">
        <v>376</v>
      </c>
      <c r="D175" s="228" t="s">
        <v>183</v>
      </c>
      <c r="E175" s="229" t="s">
        <v>1401</v>
      </c>
      <c r="F175" s="230" t="s">
        <v>1399</v>
      </c>
      <c r="G175" s="230"/>
      <c r="H175" s="230"/>
      <c r="I175" s="230"/>
      <c r="J175" s="231" t="s">
        <v>383</v>
      </c>
      <c r="K175" s="232">
        <v>1</v>
      </c>
      <c r="L175" s="233">
        <v>0</v>
      </c>
      <c r="M175" s="234"/>
      <c r="N175" s="235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45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303</v>
      </c>
      <c r="AT175" s="20" t="s">
        <v>183</v>
      </c>
      <c r="AU175" s="20" t="s">
        <v>88</v>
      </c>
      <c r="AY175" s="20" t="s">
        <v>176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88</v>
      </c>
      <c r="BK175" s="140">
        <f>ROUND(L175*K175,2)</f>
        <v>0</v>
      </c>
      <c r="BL175" s="20" t="s">
        <v>240</v>
      </c>
      <c r="BM175" s="20" t="s">
        <v>1402</v>
      </c>
    </row>
    <row r="176" s="1" customFormat="1" ht="25.5" customHeight="1">
      <c r="B176" s="44"/>
      <c r="C176" s="217" t="s">
        <v>380</v>
      </c>
      <c r="D176" s="217" t="s">
        <v>177</v>
      </c>
      <c r="E176" s="218" t="s">
        <v>1403</v>
      </c>
      <c r="F176" s="219" t="s">
        <v>1404</v>
      </c>
      <c r="G176" s="219"/>
      <c r="H176" s="219"/>
      <c r="I176" s="219"/>
      <c r="J176" s="220" t="s">
        <v>1295</v>
      </c>
      <c r="K176" s="221">
        <v>1</v>
      </c>
      <c r="L176" s="222">
        <v>0</v>
      </c>
      <c r="M176" s="223"/>
      <c r="N176" s="224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45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240</v>
      </c>
      <c r="AT176" s="20" t="s">
        <v>177</v>
      </c>
      <c r="AU176" s="20" t="s">
        <v>88</v>
      </c>
      <c r="AY176" s="20" t="s">
        <v>176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88</v>
      </c>
      <c r="BK176" s="140">
        <f>ROUND(L176*K176,2)</f>
        <v>0</v>
      </c>
      <c r="BL176" s="20" t="s">
        <v>240</v>
      </c>
      <c r="BM176" s="20" t="s">
        <v>1405</v>
      </c>
    </row>
    <row r="177" s="1" customFormat="1" ht="25.5" customHeight="1">
      <c r="B177" s="44"/>
      <c r="C177" s="228" t="s">
        <v>385</v>
      </c>
      <c r="D177" s="228" t="s">
        <v>183</v>
      </c>
      <c r="E177" s="229" t="s">
        <v>1406</v>
      </c>
      <c r="F177" s="230" t="s">
        <v>1407</v>
      </c>
      <c r="G177" s="230"/>
      <c r="H177" s="230"/>
      <c r="I177" s="230"/>
      <c r="J177" s="231" t="s">
        <v>1295</v>
      </c>
      <c r="K177" s="232">
        <v>1</v>
      </c>
      <c r="L177" s="233">
        <v>0</v>
      </c>
      <c r="M177" s="234"/>
      <c r="N177" s="235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45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303</v>
      </c>
      <c r="AT177" s="20" t="s">
        <v>183</v>
      </c>
      <c r="AU177" s="20" t="s">
        <v>88</v>
      </c>
      <c r="AY177" s="20" t="s">
        <v>176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88</v>
      </c>
      <c r="BK177" s="140">
        <f>ROUND(L177*K177,2)</f>
        <v>0</v>
      </c>
      <c r="BL177" s="20" t="s">
        <v>240</v>
      </c>
      <c r="BM177" s="20" t="s">
        <v>1408</v>
      </c>
    </row>
    <row r="178" s="1" customFormat="1" ht="38.25" customHeight="1">
      <c r="B178" s="44"/>
      <c r="C178" s="217" t="s">
        <v>389</v>
      </c>
      <c r="D178" s="217" t="s">
        <v>177</v>
      </c>
      <c r="E178" s="218" t="s">
        <v>1409</v>
      </c>
      <c r="F178" s="219" t="s">
        <v>1410</v>
      </c>
      <c r="G178" s="219"/>
      <c r="H178" s="219"/>
      <c r="I178" s="219"/>
      <c r="J178" s="220" t="s">
        <v>383</v>
      </c>
      <c r="K178" s="221">
        <v>1</v>
      </c>
      <c r="L178" s="222">
        <v>0</v>
      </c>
      <c r="M178" s="223"/>
      <c r="N178" s="224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45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240</v>
      </c>
      <c r="AT178" s="20" t="s">
        <v>177</v>
      </c>
      <c r="AU178" s="20" t="s">
        <v>88</v>
      </c>
      <c r="AY178" s="20" t="s">
        <v>176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88</v>
      </c>
      <c r="BK178" s="140">
        <f>ROUND(L178*K178,2)</f>
        <v>0</v>
      </c>
      <c r="BL178" s="20" t="s">
        <v>240</v>
      </c>
      <c r="BM178" s="20" t="s">
        <v>1411</v>
      </c>
    </row>
    <row r="179" s="1" customFormat="1" ht="38.25" customHeight="1">
      <c r="B179" s="44"/>
      <c r="C179" s="228" t="s">
        <v>393</v>
      </c>
      <c r="D179" s="228" t="s">
        <v>183</v>
      </c>
      <c r="E179" s="229" t="s">
        <v>1412</v>
      </c>
      <c r="F179" s="230" t="s">
        <v>1410</v>
      </c>
      <c r="G179" s="230"/>
      <c r="H179" s="230"/>
      <c r="I179" s="230"/>
      <c r="J179" s="231" t="s">
        <v>383</v>
      </c>
      <c r="K179" s="232">
        <v>1</v>
      </c>
      <c r="L179" s="233">
        <v>0</v>
      </c>
      <c r="M179" s="234"/>
      <c r="N179" s="235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45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303</v>
      </c>
      <c r="AT179" s="20" t="s">
        <v>183</v>
      </c>
      <c r="AU179" s="20" t="s">
        <v>88</v>
      </c>
      <c r="AY179" s="20" t="s">
        <v>176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88</v>
      </c>
      <c r="BK179" s="140">
        <f>ROUND(L179*K179,2)</f>
        <v>0</v>
      </c>
      <c r="BL179" s="20" t="s">
        <v>240</v>
      </c>
      <c r="BM179" s="20" t="s">
        <v>1413</v>
      </c>
    </row>
    <row r="180" s="1" customFormat="1" ht="16.5" customHeight="1">
      <c r="B180" s="44"/>
      <c r="C180" s="217" t="s">
        <v>397</v>
      </c>
      <c r="D180" s="217" t="s">
        <v>177</v>
      </c>
      <c r="E180" s="218" t="s">
        <v>1414</v>
      </c>
      <c r="F180" s="219" t="s">
        <v>1415</v>
      </c>
      <c r="G180" s="219"/>
      <c r="H180" s="219"/>
      <c r="I180" s="219"/>
      <c r="J180" s="220" t="s">
        <v>383</v>
      </c>
      <c r="K180" s="221">
        <v>1</v>
      </c>
      <c r="L180" s="222">
        <v>0</v>
      </c>
      <c r="M180" s="223"/>
      <c r="N180" s="224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45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240</v>
      </c>
      <c r="AT180" s="20" t="s">
        <v>177</v>
      </c>
      <c r="AU180" s="20" t="s">
        <v>88</v>
      </c>
      <c r="AY180" s="20" t="s">
        <v>176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88</v>
      </c>
      <c r="BK180" s="140">
        <f>ROUND(L180*K180,2)</f>
        <v>0</v>
      </c>
      <c r="BL180" s="20" t="s">
        <v>240</v>
      </c>
      <c r="BM180" s="20" t="s">
        <v>1416</v>
      </c>
    </row>
    <row r="181" s="1" customFormat="1" ht="16.5" customHeight="1">
      <c r="B181" s="44"/>
      <c r="C181" s="228" t="s">
        <v>401</v>
      </c>
      <c r="D181" s="228" t="s">
        <v>183</v>
      </c>
      <c r="E181" s="229" t="s">
        <v>1417</v>
      </c>
      <c r="F181" s="230" t="s">
        <v>1415</v>
      </c>
      <c r="G181" s="230"/>
      <c r="H181" s="230"/>
      <c r="I181" s="230"/>
      <c r="J181" s="231" t="s">
        <v>383</v>
      </c>
      <c r="K181" s="232">
        <v>1</v>
      </c>
      <c r="L181" s="233">
        <v>0</v>
      </c>
      <c r="M181" s="234"/>
      <c r="N181" s="235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45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303</v>
      </c>
      <c r="AT181" s="20" t="s">
        <v>183</v>
      </c>
      <c r="AU181" s="20" t="s">
        <v>88</v>
      </c>
      <c r="AY181" s="20" t="s">
        <v>176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88</v>
      </c>
      <c r="BK181" s="140">
        <f>ROUND(L181*K181,2)</f>
        <v>0</v>
      </c>
      <c r="BL181" s="20" t="s">
        <v>240</v>
      </c>
      <c r="BM181" s="20" t="s">
        <v>1418</v>
      </c>
    </row>
    <row r="182" s="1" customFormat="1" ht="25.5" customHeight="1">
      <c r="B182" s="44"/>
      <c r="C182" s="217" t="s">
        <v>405</v>
      </c>
      <c r="D182" s="217" t="s">
        <v>177</v>
      </c>
      <c r="E182" s="218" t="s">
        <v>1419</v>
      </c>
      <c r="F182" s="219" t="s">
        <v>1420</v>
      </c>
      <c r="G182" s="219"/>
      <c r="H182" s="219"/>
      <c r="I182" s="219"/>
      <c r="J182" s="220" t="s">
        <v>383</v>
      </c>
      <c r="K182" s="221">
        <v>1</v>
      </c>
      <c r="L182" s="222">
        <v>0</v>
      </c>
      <c r="M182" s="223"/>
      <c r="N182" s="224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45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240</v>
      </c>
      <c r="AT182" s="20" t="s">
        <v>177</v>
      </c>
      <c r="AU182" s="20" t="s">
        <v>88</v>
      </c>
      <c r="AY182" s="20" t="s">
        <v>176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88</v>
      </c>
      <c r="BK182" s="140">
        <f>ROUND(L182*K182,2)</f>
        <v>0</v>
      </c>
      <c r="BL182" s="20" t="s">
        <v>240</v>
      </c>
      <c r="BM182" s="20" t="s">
        <v>1421</v>
      </c>
    </row>
    <row r="183" s="1" customFormat="1" ht="25.5" customHeight="1">
      <c r="B183" s="44"/>
      <c r="C183" s="228" t="s">
        <v>409</v>
      </c>
      <c r="D183" s="228" t="s">
        <v>183</v>
      </c>
      <c r="E183" s="229" t="s">
        <v>1422</v>
      </c>
      <c r="F183" s="230" t="s">
        <v>1420</v>
      </c>
      <c r="G183" s="230"/>
      <c r="H183" s="230"/>
      <c r="I183" s="230"/>
      <c r="J183" s="231" t="s">
        <v>383</v>
      </c>
      <c r="K183" s="232">
        <v>1</v>
      </c>
      <c r="L183" s="233">
        <v>0</v>
      </c>
      <c r="M183" s="234"/>
      <c r="N183" s="235">
        <f>ROUND(L183*K183,2)</f>
        <v>0</v>
      </c>
      <c r="O183" s="224"/>
      <c r="P183" s="224"/>
      <c r="Q183" s="224"/>
      <c r="R183" s="46"/>
      <c r="T183" s="225" t="s">
        <v>22</v>
      </c>
      <c r="U183" s="54" t="s">
        <v>45</v>
      </c>
      <c r="V183" s="45"/>
      <c r="W183" s="226">
        <f>V183*K183</f>
        <v>0</v>
      </c>
      <c r="X183" s="226">
        <v>0</v>
      </c>
      <c r="Y183" s="226">
        <f>X183*K183</f>
        <v>0</v>
      </c>
      <c r="Z183" s="226">
        <v>0</v>
      </c>
      <c r="AA183" s="227">
        <f>Z183*K183</f>
        <v>0</v>
      </c>
      <c r="AR183" s="20" t="s">
        <v>303</v>
      </c>
      <c r="AT183" s="20" t="s">
        <v>183</v>
      </c>
      <c r="AU183" s="20" t="s">
        <v>88</v>
      </c>
      <c r="AY183" s="20" t="s">
        <v>176</v>
      </c>
      <c r="BE183" s="140">
        <f>IF(U183="základní",N183,0)</f>
        <v>0</v>
      </c>
      <c r="BF183" s="140">
        <f>IF(U183="snížená",N183,0)</f>
        <v>0</v>
      </c>
      <c r="BG183" s="140">
        <f>IF(U183="zákl. přenesená",N183,0)</f>
        <v>0</v>
      </c>
      <c r="BH183" s="140">
        <f>IF(U183="sníž. přenesená",N183,0)</f>
        <v>0</v>
      </c>
      <c r="BI183" s="140">
        <f>IF(U183="nulová",N183,0)</f>
        <v>0</v>
      </c>
      <c r="BJ183" s="20" t="s">
        <v>88</v>
      </c>
      <c r="BK183" s="140">
        <f>ROUND(L183*K183,2)</f>
        <v>0</v>
      </c>
      <c r="BL183" s="20" t="s">
        <v>240</v>
      </c>
      <c r="BM183" s="20" t="s">
        <v>1423</v>
      </c>
    </row>
    <row r="184" s="1" customFormat="1" ht="25.5" customHeight="1">
      <c r="B184" s="44"/>
      <c r="C184" s="217" t="s">
        <v>413</v>
      </c>
      <c r="D184" s="217" t="s">
        <v>177</v>
      </c>
      <c r="E184" s="218" t="s">
        <v>1424</v>
      </c>
      <c r="F184" s="219" t="s">
        <v>1425</v>
      </c>
      <c r="G184" s="219"/>
      <c r="H184" s="219"/>
      <c r="I184" s="219"/>
      <c r="J184" s="220" t="s">
        <v>1295</v>
      </c>
      <c r="K184" s="221">
        <v>4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45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240</v>
      </c>
      <c r="AT184" s="20" t="s">
        <v>177</v>
      </c>
      <c r="AU184" s="20" t="s">
        <v>88</v>
      </c>
      <c r="AY184" s="20" t="s">
        <v>176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88</v>
      </c>
      <c r="BK184" s="140">
        <f>ROUND(L184*K184,2)</f>
        <v>0</v>
      </c>
      <c r="BL184" s="20" t="s">
        <v>240</v>
      </c>
      <c r="BM184" s="20" t="s">
        <v>1426</v>
      </c>
    </row>
    <row r="185" s="1" customFormat="1" ht="25.5" customHeight="1">
      <c r="B185" s="44"/>
      <c r="C185" s="228" t="s">
        <v>417</v>
      </c>
      <c r="D185" s="228" t="s">
        <v>183</v>
      </c>
      <c r="E185" s="229" t="s">
        <v>1427</v>
      </c>
      <c r="F185" s="230" t="s">
        <v>1425</v>
      </c>
      <c r="G185" s="230"/>
      <c r="H185" s="230"/>
      <c r="I185" s="230"/>
      <c r="J185" s="231" t="s">
        <v>1295</v>
      </c>
      <c r="K185" s="232">
        <v>4</v>
      </c>
      <c r="L185" s="233">
        <v>0</v>
      </c>
      <c r="M185" s="234"/>
      <c r="N185" s="235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45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303</v>
      </c>
      <c r="AT185" s="20" t="s">
        <v>183</v>
      </c>
      <c r="AU185" s="20" t="s">
        <v>88</v>
      </c>
      <c r="AY185" s="20" t="s">
        <v>176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88</v>
      </c>
      <c r="BK185" s="140">
        <f>ROUND(L185*K185,2)</f>
        <v>0</v>
      </c>
      <c r="BL185" s="20" t="s">
        <v>240</v>
      </c>
      <c r="BM185" s="20" t="s">
        <v>1428</v>
      </c>
    </row>
    <row r="186" s="9" customFormat="1" ht="37.44001" customHeight="1">
      <c r="B186" s="204"/>
      <c r="C186" s="205"/>
      <c r="D186" s="206" t="s">
        <v>1263</v>
      </c>
      <c r="E186" s="206"/>
      <c r="F186" s="206"/>
      <c r="G186" s="206"/>
      <c r="H186" s="206"/>
      <c r="I186" s="206"/>
      <c r="J186" s="206"/>
      <c r="K186" s="206"/>
      <c r="L186" s="206"/>
      <c r="M186" s="206"/>
      <c r="N186" s="240">
        <f>BK186</f>
        <v>0</v>
      </c>
      <c r="O186" s="241"/>
      <c r="P186" s="241"/>
      <c r="Q186" s="241"/>
      <c r="R186" s="207"/>
      <c r="T186" s="208"/>
      <c r="U186" s="205"/>
      <c r="V186" s="205"/>
      <c r="W186" s="209">
        <f>SUM(W187:W200)</f>
        <v>0</v>
      </c>
      <c r="X186" s="205"/>
      <c r="Y186" s="209">
        <f>SUM(Y187:Y200)</f>
        <v>0</v>
      </c>
      <c r="Z186" s="205"/>
      <c r="AA186" s="210">
        <f>SUM(AA187:AA200)</f>
        <v>0</v>
      </c>
      <c r="AR186" s="211" t="s">
        <v>119</v>
      </c>
      <c r="AT186" s="212" t="s">
        <v>79</v>
      </c>
      <c r="AU186" s="212" t="s">
        <v>80</v>
      </c>
      <c r="AY186" s="211" t="s">
        <v>176</v>
      </c>
      <c r="BK186" s="213">
        <f>SUM(BK187:BK200)</f>
        <v>0</v>
      </c>
    </row>
    <row r="187" s="1" customFormat="1" ht="16.5" customHeight="1">
      <c r="B187" s="44"/>
      <c r="C187" s="217" t="s">
        <v>421</v>
      </c>
      <c r="D187" s="217" t="s">
        <v>177</v>
      </c>
      <c r="E187" s="218" t="s">
        <v>1429</v>
      </c>
      <c r="F187" s="219" t="s">
        <v>1430</v>
      </c>
      <c r="G187" s="219"/>
      <c r="H187" s="219"/>
      <c r="I187" s="219"/>
      <c r="J187" s="220" t="s">
        <v>383</v>
      </c>
      <c r="K187" s="221">
        <v>9</v>
      </c>
      <c r="L187" s="222">
        <v>0</v>
      </c>
      <c r="M187" s="223"/>
      <c r="N187" s="224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45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240</v>
      </c>
      <c r="AT187" s="20" t="s">
        <v>177</v>
      </c>
      <c r="AU187" s="20" t="s">
        <v>88</v>
      </c>
      <c r="AY187" s="20" t="s">
        <v>176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88</v>
      </c>
      <c r="BK187" s="140">
        <f>ROUND(L187*K187,2)</f>
        <v>0</v>
      </c>
      <c r="BL187" s="20" t="s">
        <v>240</v>
      </c>
      <c r="BM187" s="20" t="s">
        <v>1431</v>
      </c>
    </row>
    <row r="188" s="1" customFormat="1" ht="16.5" customHeight="1">
      <c r="B188" s="44"/>
      <c r="C188" s="228" t="s">
        <v>425</v>
      </c>
      <c r="D188" s="228" t="s">
        <v>183</v>
      </c>
      <c r="E188" s="229" t="s">
        <v>1432</v>
      </c>
      <c r="F188" s="230" t="s">
        <v>1430</v>
      </c>
      <c r="G188" s="230"/>
      <c r="H188" s="230"/>
      <c r="I188" s="230"/>
      <c r="J188" s="231" t="s">
        <v>383</v>
      </c>
      <c r="K188" s="232">
        <v>9</v>
      </c>
      <c r="L188" s="233">
        <v>0</v>
      </c>
      <c r="M188" s="234"/>
      <c r="N188" s="235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45</v>
      </c>
      <c r="V188" s="45"/>
      <c r="W188" s="226">
        <f>V188*K188</f>
        <v>0</v>
      </c>
      <c r="X188" s="226">
        <v>0</v>
      </c>
      <c r="Y188" s="226">
        <f>X188*K188</f>
        <v>0</v>
      </c>
      <c r="Z188" s="226">
        <v>0</v>
      </c>
      <c r="AA188" s="227">
        <f>Z188*K188</f>
        <v>0</v>
      </c>
      <c r="AR188" s="20" t="s">
        <v>303</v>
      </c>
      <c r="AT188" s="20" t="s">
        <v>183</v>
      </c>
      <c r="AU188" s="20" t="s">
        <v>88</v>
      </c>
      <c r="AY188" s="20" t="s">
        <v>176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88</v>
      </c>
      <c r="BK188" s="140">
        <f>ROUND(L188*K188,2)</f>
        <v>0</v>
      </c>
      <c r="BL188" s="20" t="s">
        <v>240</v>
      </c>
      <c r="BM188" s="20" t="s">
        <v>1433</v>
      </c>
    </row>
    <row r="189" s="1" customFormat="1" ht="25.5" customHeight="1">
      <c r="B189" s="44"/>
      <c r="C189" s="217" t="s">
        <v>429</v>
      </c>
      <c r="D189" s="217" t="s">
        <v>177</v>
      </c>
      <c r="E189" s="218" t="s">
        <v>1434</v>
      </c>
      <c r="F189" s="219" t="s">
        <v>1435</v>
      </c>
      <c r="G189" s="219"/>
      <c r="H189" s="219"/>
      <c r="I189" s="219"/>
      <c r="J189" s="220" t="s">
        <v>383</v>
      </c>
      <c r="K189" s="221">
        <v>2</v>
      </c>
      <c r="L189" s="222">
        <v>0</v>
      </c>
      <c r="M189" s="223"/>
      <c r="N189" s="224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45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240</v>
      </c>
      <c r="AT189" s="20" t="s">
        <v>177</v>
      </c>
      <c r="AU189" s="20" t="s">
        <v>88</v>
      </c>
      <c r="AY189" s="20" t="s">
        <v>176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88</v>
      </c>
      <c r="BK189" s="140">
        <f>ROUND(L189*K189,2)</f>
        <v>0</v>
      </c>
      <c r="BL189" s="20" t="s">
        <v>240</v>
      </c>
      <c r="BM189" s="20" t="s">
        <v>1436</v>
      </c>
    </row>
    <row r="190" s="1" customFormat="1" ht="25.5" customHeight="1">
      <c r="B190" s="44"/>
      <c r="C190" s="228" t="s">
        <v>433</v>
      </c>
      <c r="D190" s="228" t="s">
        <v>183</v>
      </c>
      <c r="E190" s="229" t="s">
        <v>1437</v>
      </c>
      <c r="F190" s="230" t="s">
        <v>1435</v>
      </c>
      <c r="G190" s="230"/>
      <c r="H190" s="230"/>
      <c r="I190" s="230"/>
      <c r="J190" s="231" t="s">
        <v>383</v>
      </c>
      <c r="K190" s="232">
        <v>2</v>
      </c>
      <c r="L190" s="233">
        <v>0</v>
      </c>
      <c r="M190" s="234"/>
      <c r="N190" s="235">
        <f>ROUND(L190*K190,2)</f>
        <v>0</v>
      </c>
      <c r="O190" s="224"/>
      <c r="P190" s="224"/>
      <c r="Q190" s="224"/>
      <c r="R190" s="46"/>
      <c r="T190" s="225" t="s">
        <v>22</v>
      </c>
      <c r="U190" s="54" t="s">
        <v>45</v>
      </c>
      <c r="V190" s="45"/>
      <c r="W190" s="226">
        <f>V190*K190</f>
        <v>0</v>
      </c>
      <c r="X190" s="226">
        <v>0</v>
      </c>
      <c r="Y190" s="226">
        <f>X190*K190</f>
        <v>0</v>
      </c>
      <c r="Z190" s="226">
        <v>0</v>
      </c>
      <c r="AA190" s="227">
        <f>Z190*K190</f>
        <v>0</v>
      </c>
      <c r="AR190" s="20" t="s">
        <v>303</v>
      </c>
      <c r="AT190" s="20" t="s">
        <v>183</v>
      </c>
      <c r="AU190" s="20" t="s">
        <v>88</v>
      </c>
      <c r="AY190" s="20" t="s">
        <v>176</v>
      </c>
      <c r="BE190" s="140">
        <f>IF(U190="základní",N190,0)</f>
        <v>0</v>
      </c>
      <c r="BF190" s="140">
        <f>IF(U190="snížená",N190,0)</f>
        <v>0</v>
      </c>
      <c r="BG190" s="140">
        <f>IF(U190="zákl. přenesená",N190,0)</f>
        <v>0</v>
      </c>
      <c r="BH190" s="140">
        <f>IF(U190="sníž. přenesená",N190,0)</f>
        <v>0</v>
      </c>
      <c r="BI190" s="140">
        <f>IF(U190="nulová",N190,0)</f>
        <v>0</v>
      </c>
      <c r="BJ190" s="20" t="s">
        <v>88</v>
      </c>
      <c r="BK190" s="140">
        <f>ROUND(L190*K190,2)</f>
        <v>0</v>
      </c>
      <c r="BL190" s="20" t="s">
        <v>240</v>
      </c>
      <c r="BM190" s="20" t="s">
        <v>1438</v>
      </c>
    </row>
    <row r="191" s="1" customFormat="1" ht="25.5" customHeight="1">
      <c r="B191" s="44"/>
      <c r="C191" s="217" t="s">
        <v>437</v>
      </c>
      <c r="D191" s="217" t="s">
        <v>177</v>
      </c>
      <c r="E191" s="218" t="s">
        <v>1439</v>
      </c>
      <c r="F191" s="219" t="s">
        <v>1440</v>
      </c>
      <c r="G191" s="219"/>
      <c r="H191" s="219"/>
      <c r="I191" s="219"/>
      <c r="J191" s="220" t="s">
        <v>383</v>
      </c>
      <c r="K191" s="221">
        <v>4</v>
      </c>
      <c r="L191" s="222">
        <v>0</v>
      </c>
      <c r="M191" s="223"/>
      <c r="N191" s="224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45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</v>
      </c>
      <c r="AA191" s="227">
        <f>Z191*K191</f>
        <v>0</v>
      </c>
      <c r="AR191" s="20" t="s">
        <v>240</v>
      </c>
      <c r="AT191" s="20" t="s">
        <v>177</v>
      </c>
      <c r="AU191" s="20" t="s">
        <v>88</v>
      </c>
      <c r="AY191" s="20" t="s">
        <v>176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88</v>
      </c>
      <c r="BK191" s="140">
        <f>ROUND(L191*K191,2)</f>
        <v>0</v>
      </c>
      <c r="BL191" s="20" t="s">
        <v>240</v>
      </c>
      <c r="BM191" s="20" t="s">
        <v>1441</v>
      </c>
    </row>
    <row r="192" s="1" customFormat="1" ht="25.5" customHeight="1">
      <c r="B192" s="44"/>
      <c r="C192" s="228" t="s">
        <v>441</v>
      </c>
      <c r="D192" s="228" t="s">
        <v>183</v>
      </c>
      <c r="E192" s="229" t="s">
        <v>1442</v>
      </c>
      <c r="F192" s="230" t="s">
        <v>1443</v>
      </c>
      <c r="G192" s="230"/>
      <c r="H192" s="230"/>
      <c r="I192" s="230"/>
      <c r="J192" s="231" t="s">
        <v>383</v>
      </c>
      <c r="K192" s="232">
        <v>4</v>
      </c>
      <c r="L192" s="233">
        <v>0</v>
      </c>
      <c r="M192" s="234"/>
      <c r="N192" s="235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45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303</v>
      </c>
      <c r="AT192" s="20" t="s">
        <v>183</v>
      </c>
      <c r="AU192" s="20" t="s">
        <v>88</v>
      </c>
      <c r="AY192" s="20" t="s">
        <v>176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88</v>
      </c>
      <c r="BK192" s="140">
        <f>ROUND(L192*K192,2)</f>
        <v>0</v>
      </c>
      <c r="BL192" s="20" t="s">
        <v>240</v>
      </c>
      <c r="BM192" s="20" t="s">
        <v>1444</v>
      </c>
    </row>
    <row r="193" s="1" customFormat="1" ht="16.5" customHeight="1">
      <c r="B193" s="44"/>
      <c r="C193" s="217" t="s">
        <v>445</v>
      </c>
      <c r="D193" s="217" t="s">
        <v>177</v>
      </c>
      <c r="E193" s="218" t="s">
        <v>1445</v>
      </c>
      <c r="F193" s="219" t="s">
        <v>1446</v>
      </c>
      <c r="G193" s="219"/>
      <c r="H193" s="219"/>
      <c r="I193" s="219"/>
      <c r="J193" s="220" t="s">
        <v>1295</v>
      </c>
      <c r="K193" s="221">
        <v>9</v>
      </c>
      <c r="L193" s="222">
        <v>0</v>
      </c>
      <c r="M193" s="223"/>
      <c r="N193" s="224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45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240</v>
      </c>
      <c r="AT193" s="20" t="s">
        <v>177</v>
      </c>
      <c r="AU193" s="20" t="s">
        <v>88</v>
      </c>
      <c r="AY193" s="20" t="s">
        <v>176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88</v>
      </c>
      <c r="BK193" s="140">
        <f>ROUND(L193*K193,2)</f>
        <v>0</v>
      </c>
      <c r="BL193" s="20" t="s">
        <v>240</v>
      </c>
      <c r="BM193" s="20" t="s">
        <v>1447</v>
      </c>
    </row>
    <row r="194" s="1" customFormat="1" ht="16.5" customHeight="1">
      <c r="B194" s="44"/>
      <c r="C194" s="228" t="s">
        <v>449</v>
      </c>
      <c r="D194" s="228" t="s">
        <v>183</v>
      </c>
      <c r="E194" s="229" t="s">
        <v>1448</v>
      </c>
      <c r="F194" s="230" t="s">
        <v>1449</v>
      </c>
      <c r="G194" s="230"/>
      <c r="H194" s="230"/>
      <c r="I194" s="230"/>
      <c r="J194" s="231" t="s">
        <v>1295</v>
      </c>
      <c r="K194" s="232">
        <v>9</v>
      </c>
      <c r="L194" s="233">
        <v>0</v>
      </c>
      <c r="M194" s="234"/>
      <c r="N194" s="235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45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</v>
      </c>
      <c r="AA194" s="227">
        <f>Z194*K194</f>
        <v>0</v>
      </c>
      <c r="AR194" s="20" t="s">
        <v>303</v>
      </c>
      <c r="AT194" s="20" t="s">
        <v>183</v>
      </c>
      <c r="AU194" s="20" t="s">
        <v>88</v>
      </c>
      <c r="AY194" s="20" t="s">
        <v>176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88</v>
      </c>
      <c r="BK194" s="140">
        <f>ROUND(L194*K194,2)</f>
        <v>0</v>
      </c>
      <c r="BL194" s="20" t="s">
        <v>240</v>
      </c>
      <c r="BM194" s="20" t="s">
        <v>1450</v>
      </c>
    </row>
    <row r="195" s="1" customFormat="1" ht="16.5" customHeight="1">
      <c r="B195" s="44"/>
      <c r="C195" s="217" t="s">
        <v>453</v>
      </c>
      <c r="D195" s="217" t="s">
        <v>177</v>
      </c>
      <c r="E195" s="218" t="s">
        <v>1451</v>
      </c>
      <c r="F195" s="219" t="s">
        <v>1452</v>
      </c>
      <c r="G195" s="219"/>
      <c r="H195" s="219"/>
      <c r="I195" s="219"/>
      <c r="J195" s="220" t="s">
        <v>383</v>
      </c>
      <c r="K195" s="221">
        <v>9</v>
      </c>
      <c r="L195" s="222">
        <v>0</v>
      </c>
      <c r="M195" s="223"/>
      <c r="N195" s="224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45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240</v>
      </c>
      <c r="AT195" s="20" t="s">
        <v>177</v>
      </c>
      <c r="AU195" s="20" t="s">
        <v>88</v>
      </c>
      <c r="AY195" s="20" t="s">
        <v>176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88</v>
      </c>
      <c r="BK195" s="140">
        <f>ROUND(L195*K195,2)</f>
        <v>0</v>
      </c>
      <c r="BL195" s="20" t="s">
        <v>240</v>
      </c>
      <c r="BM195" s="20" t="s">
        <v>1453</v>
      </c>
    </row>
    <row r="196" s="1" customFormat="1" ht="16.5" customHeight="1">
      <c r="B196" s="44"/>
      <c r="C196" s="228" t="s">
        <v>457</v>
      </c>
      <c r="D196" s="228" t="s">
        <v>183</v>
      </c>
      <c r="E196" s="229" t="s">
        <v>1454</v>
      </c>
      <c r="F196" s="230" t="s">
        <v>1452</v>
      </c>
      <c r="G196" s="230"/>
      <c r="H196" s="230"/>
      <c r="I196" s="230"/>
      <c r="J196" s="231" t="s">
        <v>383</v>
      </c>
      <c r="K196" s="232">
        <v>9</v>
      </c>
      <c r="L196" s="233">
        <v>0</v>
      </c>
      <c r="M196" s="234"/>
      <c r="N196" s="235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45</v>
      </c>
      <c r="V196" s="45"/>
      <c r="W196" s="226">
        <f>V196*K196</f>
        <v>0</v>
      </c>
      <c r="X196" s="226">
        <v>0</v>
      </c>
      <c r="Y196" s="226">
        <f>X196*K196</f>
        <v>0</v>
      </c>
      <c r="Z196" s="226">
        <v>0</v>
      </c>
      <c r="AA196" s="227">
        <f>Z196*K196</f>
        <v>0</v>
      </c>
      <c r="AR196" s="20" t="s">
        <v>303</v>
      </c>
      <c r="AT196" s="20" t="s">
        <v>183</v>
      </c>
      <c r="AU196" s="20" t="s">
        <v>88</v>
      </c>
      <c r="AY196" s="20" t="s">
        <v>176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88</v>
      </c>
      <c r="BK196" s="140">
        <f>ROUND(L196*K196,2)</f>
        <v>0</v>
      </c>
      <c r="BL196" s="20" t="s">
        <v>240</v>
      </c>
      <c r="BM196" s="20" t="s">
        <v>1455</v>
      </c>
    </row>
    <row r="197" s="1" customFormat="1" ht="25.5" customHeight="1">
      <c r="B197" s="44"/>
      <c r="C197" s="217" t="s">
        <v>461</v>
      </c>
      <c r="D197" s="217" t="s">
        <v>177</v>
      </c>
      <c r="E197" s="218" t="s">
        <v>1456</v>
      </c>
      <c r="F197" s="219" t="s">
        <v>1457</v>
      </c>
      <c r="G197" s="219"/>
      <c r="H197" s="219"/>
      <c r="I197" s="219"/>
      <c r="J197" s="220" t="s">
        <v>1458</v>
      </c>
      <c r="K197" s="221">
        <v>20</v>
      </c>
      <c r="L197" s="222">
        <v>0</v>
      </c>
      <c r="M197" s="223"/>
      <c r="N197" s="224">
        <f>ROUND(L197*K197,2)</f>
        <v>0</v>
      </c>
      <c r="O197" s="224"/>
      <c r="P197" s="224"/>
      <c r="Q197" s="224"/>
      <c r="R197" s="46"/>
      <c r="T197" s="225" t="s">
        <v>22</v>
      </c>
      <c r="U197" s="54" t="s">
        <v>45</v>
      </c>
      <c r="V197" s="45"/>
      <c r="W197" s="226">
        <f>V197*K197</f>
        <v>0</v>
      </c>
      <c r="X197" s="226">
        <v>0</v>
      </c>
      <c r="Y197" s="226">
        <f>X197*K197</f>
        <v>0</v>
      </c>
      <c r="Z197" s="226">
        <v>0</v>
      </c>
      <c r="AA197" s="227">
        <f>Z197*K197</f>
        <v>0</v>
      </c>
      <c r="AR197" s="20" t="s">
        <v>240</v>
      </c>
      <c r="AT197" s="20" t="s">
        <v>177</v>
      </c>
      <c r="AU197" s="20" t="s">
        <v>88</v>
      </c>
      <c r="AY197" s="20" t="s">
        <v>176</v>
      </c>
      <c r="BE197" s="140">
        <f>IF(U197="základní",N197,0)</f>
        <v>0</v>
      </c>
      <c r="BF197" s="140">
        <f>IF(U197="snížená",N197,0)</f>
        <v>0</v>
      </c>
      <c r="BG197" s="140">
        <f>IF(U197="zákl. přenesená",N197,0)</f>
        <v>0</v>
      </c>
      <c r="BH197" s="140">
        <f>IF(U197="sníž. přenesená",N197,0)</f>
        <v>0</v>
      </c>
      <c r="BI197" s="140">
        <f>IF(U197="nulová",N197,0)</f>
        <v>0</v>
      </c>
      <c r="BJ197" s="20" t="s">
        <v>88</v>
      </c>
      <c r="BK197" s="140">
        <f>ROUND(L197*K197,2)</f>
        <v>0</v>
      </c>
      <c r="BL197" s="20" t="s">
        <v>240</v>
      </c>
      <c r="BM197" s="20" t="s">
        <v>1459</v>
      </c>
    </row>
    <row r="198" s="1" customFormat="1" ht="25.5" customHeight="1">
      <c r="B198" s="44"/>
      <c r="C198" s="228" t="s">
        <v>465</v>
      </c>
      <c r="D198" s="228" t="s">
        <v>183</v>
      </c>
      <c r="E198" s="229" t="s">
        <v>1460</v>
      </c>
      <c r="F198" s="230" t="s">
        <v>1461</v>
      </c>
      <c r="G198" s="230"/>
      <c r="H198" s="230"/>
      <c r="I198" s="230"/>
      <c r="J198" s="231" t="s">
        <v>1458</v>
      </c>
      <c r="K198" s="232">
        <v>20</v>
      </c>
      <c r="L198" s="233">
        <v>0</v>
      </c>
      <c r="M198" s="234"/>
      <c r="N198" s="235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45</v>
      </c>
      <c r="V198" s="45"/>
      <c r="W198" s="226">
        <f>V198*K198</f>
        <v>0</v>
      </c>
      <c r="X198" s="226">
        <v>0</v>
      </c>
      <c r="Y198" s="226">
        <f>X198*K198</f>
        <v>0</v>
      </c>
      <c r="Z198" s="226">
        <v>0</v>
      </c>
      <c r="AA198" s="227">
        <f>Z198*K198</f>
        <v>0</v>
      </c>
      <c r="AR198" s="20" t="s">
        <v>303</v>
      </c>
      <c r="AT198" s="20" t="s">
        <v>183</v>
      </c>
      <c r="AU198" s="20" t="s">
        <v>88</v>
      </c>
      <c r="AY198" s="20" t="s">
        <v>176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88</v>
      </c>
      <c r="BK198" s="140">
        <f>ROUND(L198*K198,2)</f>
        <v>0</v>
      </c>
      <c r="BL198" s="20" t="s">
        <v>240</v>
      </c>
      <c r="BM198" s="20" t="s">
        <v>1462</v>
      </c>
    </row>
    <row r="199" s="1" customFormat="1" ht="25.5" customHeight="1">
      <c r="B199" s="44"/>
      <c r="C199" s="217" t="s">
        <v>469</v>
      </c>
      <c r="D199" s="217" t="s">
        <v>177</v>
      </c>
      <c r="E199" s="218" t="s">
        <v>1463</v>
      </c>
      <c r="F199" s="219" t="s">
        <v>1464</v>
      </c>
      <c r="G199" s="219"/>
      <c r="H199" s="219"/>
      <c r="I199" s="219"/>
      <c r="J199" s="220" t="s">
        <v>1458</v>
      </c>
      <c r="K199" s="221">
        <v>10</v>
      </c>
      <c r="L199" s="222">
        <v>0</v>
      </c>
      <c r="M199" s="223"/>
      <c r="N199" s="224">
        <f>ROUND(L199*K199,2)</f>
        <v>0</v>
      </c>
      <c r="O199" s="224"/>
      <c r="P199" s="224"/>
      <c r="Q199" s="224"/>
      <c r="R199" s="46"/>
      <c r="T199" s="225" t="s">
        <v>22</v>
      </c>
      <c r="U199" s="54" t="s">
        <v>45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240</v>
      </c>
      <c r="AT199" s="20" t="s">
        <v>177</v>
      </c>
      <c r="AU199" s="20" t="s">
        <v>88</v>
      </c>
      <c r="AY199" s="20" t="s">
        <v>176</v>
      </c>
      <c r="BE199" s="140">
        <f>IF(U199="základní",N199,0)</f>
        <v>0</v>
      </c>
      <c r="BF199" s="140">
        <f>IF(U199="snížená",N199,0)</f>
        <v>0</v>
      </c>
      <c r="BG199" s="140">
        <f>IF(U199="zákl. přenesená",N199,0)</f>
        <v>0</v>
      </c>
      <c r="BH199" s="140">
        <f>IF(U199="sníž. přenesená",N199,0)</f>
        <v>0</v>
      </c>
      <c r="BI199" s="140">
        <f>IF(U199="nulová",N199,0)</f>
        <v>0</v>
      </c>
      <c r="BJ199" s="20" t="s">
        <v>88</v>
      </c>
      <c r="BK199" s="140">
        <f>ROUND(L199*K199,2)</f>
        <v>0</v>
      </c>
      <c r="BL199" s="20" t="s">
        <v>240</v>
      </c>
      <c r="BM199" s="20" t="s">
        <v>1465</v>
      </c>
    </row>
    <row r="200" s="1" customFormat="1" ht="25.5" customHeight="1">
      <c r="B200" s="44"/>
      <c r="C200" s="228" t="s">
        <v>473</v>
      </c>
      <c r="D200" s="228" t="s">
        <v>183</v>
      </c>
      <c r="E200" s="229" t="s">
        <v>1466</v>
      </c>
      <c r="F200" s="230" t="s">
        <v>1467</v>
      </c>
      <c r="G200" s="230"/>
      <c r="H200" s="230"/>
      <c r="I200" s="230"/>
      <c r="J200" s="231" t="s">
        <v>1458</v>
      </c>
      <c r="K200" s="232">
        <v>10</v>
      </c>
      <c r="L200" s="233">
        <v>0</v>
      </c>
      <c r="M200" s="234"/>
      <c r="N200" s="235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45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303</v>
      </c>
      <c r="AT200" s="20" t="s">
        <v>183</v>
      </c>
      <c r="AU200" s="20" t="s">
        <v>88</v>
      </c>
      <c r="AY200" s="20" t="s">
        <v>176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88</v>
      </c>
      <c r="BK200" s="140">
        <f>ROUND(L200*K200,2)</f>
        <v>0</v>
      </c>
      <c r="BL200" s="20" t="s">
        <v>240</v>
      </c>
      <c r="BM200" s="20" t="s">
        <v>1468</v>
      </c>
    </row>
    <row r="201" s="9" customFormat="1" ht="37.44001" customHeight="1">
      <c r="B201" s="204"/>
      <c r="C201" s="205"/>
      <c r="D201" s="206" t="s">
        <v>1264</v>
      </c>
      <c r="E201" s="206"/>
      <c r="F201" s="206"/>
      <c r="G201" s="206"/>
      <c r="H201" s="206"/>
      <c r="I201" s="206"/>
      <c r="J201" s="206"/>
      <c r="K201" s="206"/>
      <c r="L201" s="206"/>
      <c r="M201" s="206"/>
      <c r="N201" s="240">
        <f>BK201</f>
        <v>0</v>
      </c>
      <c r="O201" s="241"/>
      <c r="P201" s="241"/>
      <c r="Q201" s="241"/>
      <c r="R201" s="207"/>
      <c r="T201" s="208"/>
      <c r="U201" s="205"/>
      <c r="V201" s="205"/>
      <c r="W201" s="209">
        <f>SUM(W202:W211)</f>
        <v>0</v>
      </c>
      <c r="X201" s="205"/>
      <c r="Y201" s="209">
        <f>SUM(Y202:Y211)</f>
        <v>0</v>
      </c>
      <c r="Z201" s="205"/>
      <c r="AA201" s="210">
        <f>SUM(AA202:AA211)</f>
        <v>0</v>
      </c>
      <c r="AR201" s="211" t="s">
        <v>119</v>
      </c>
      <c r="AT201" s="212" t="s">
        <v>79</v>
      </c>
      <c r="AU201" s="212" t="s">
        <v>80</v>
      </c>
      <c r="AY201" s="211" t="s">
        <v>176</v>
      </c>
      <c r="BK201" s="213">
        <f>SUM(BK202:BK211)</f>
        <v>0</v>
      </c>
    </row>
    <row r="202" s="1" customFormat="1" ht="16.5" customHeight="1">
      <c r="B202" s="44"/>
      <c r="C202" s="217" t="s">
        <v>477</v>
      </c>
      <c r="D202" s="217" t="s">
        <v>177</v>
      </c>
      <c r="E202" s="218" t="s">
        <v>1469</v>
      </c>
      <c r="F202" s="219" t="s">
        <v>1470</v>
      </c>
      <c r="G202" s="219"/>
      <c r="H202" s="219"/>
      <c r="I202" s="219"/>
      <c r="J202" s="220" t="s">
        <v>383</v>
      </c>
      <c r="K202" s="221">
        <v>3</v>
      </c>
      <c r="L202" s="222">
        <v>0</v>
      </c>
      <c r="M202" s="223"/>
      <c r="N202" s="224">
        <f>ROUND(L202*K202,2)</f>
        <v>0</v>
      </c>
      <c r="O202" s="224"/>
      <c r="P202" s="224"/>
      <c r="Q202" s="224"/>
      <c r="R202" s="46"/>
      <c r="T202" s="225" t="s">
        <v>22</v>
      </c>
      <c r="U202" s="54" t="s">
        <v>45</v>
      </c>
      <c r="V202" s="45"/>
      <c r="W202" s="226">
        <f>V202*K202</f>
        <v>0</v>
      </c>
      <c r="X202" s="226">
        <v>0</v>
      </c>
      <c r="Y202" s="226">
        <f>X202*K202</f>
        <v>0</v>
      </c>
      <c r="Z202" s="226">
        <v>0</v>
      </c>
      <c r="AA202" s="227">
        <f>Z202*K202</f>
        <v>0</v>
      </c>
      <c r="AR202" s="20" t="s">
        <v>240</v>
      </c>
      <c r="AT202" s="20" t="s">
        <v>177</v>
      </c>
      <c r="AU202" s="20" t="s">
        <v>88</v>
      </c>
      <c r="AY202" s="20" t="s">
        <v>176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88</v>
      </c>
      <c r="BK202" s="140">
        <f>ROUND(L202*K202,2)</f>
        <v>0</v>
      </c>
      <c r="BL202" s="20" t="s">
        <v>240</v>
      </c>
      <c r="BM202" s="20" t="s">
        <v>1471</v>
      </c>
    </row>
    <row r="203" s="1" customFormat="1" ht="16.5" customHeight="1">
      <c r="B203" s="44"/>
      <c r="C203" s="228" t="s">
        <v>481</v>
      </c>
      <c r="D203" s="228" t="s">
        <v>183</v>
      </c>
      <c r="E203" s="229" t="s">
        <v>1472</v>
      </c>
      <c r="F203" s="230" t="s">
        <v>1470</v>
      </c>
      <c r="G203" s="230"/>
      <c r="H203" s="230"/>
      <c r="I203" s="230"/>
      <c r="J203" s="231" t="s">
        <v>383</v>
      </c>
      <c r="K203" s="232">
        <v>3</v>
      </c>
      <c r="L203" s="233">
        <v>0</v>
      </c>
      <c r="M203" s="234"/>
      <c r="N203" s="235">
        <f>ROUND(L203*K203,2)</f>
        <v>0</v>
      </c>
      <c r="O203" s="224"/>
      <c r="P203" s="224"/>
      <c r="Q203" s="224"/>
      <c r="R203" s="46"/>
      <c r="T203" s="225" t="s">
        <v>22</v>
      </c>
      <c r="U203" s="54" t="s">
        <v>45</v>
      </c>
      <c r="V203" s="45"/>
      <c r="W203" s="226">
        <f>V203*K203</f>
        <v>0</v>
      </c>
      <c r="X203" s="226">
        <v>0</v>
      </c>
      <c r="Y203" s="226">
        <f>X203*K203</f>
        <v>0</v>
      </c>
      <c r="Z203" s="226">
        <v>0</v>
      </c>
      <c r="AA203" s="227">
        <f>Z203*K203</f>
        <v>0</v>
      </c>
      <c r="AR203" s="20" t="s">
        <v>303</v>
      </c>
      <c r="AT203" s="20" t="s">
        <v>183</v>
      </c>
      <c r="AU203" s="20" t="s">
        <v>88</v>
      </c>
      <c r="AY203" s="20" t="s">
        <v>176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88</v>
      </c>
      <c r="BK203" s="140">
        <f>ROUND(L203*K203,2)</f>
        <v>0</v>
      </c>
      <c r="BL203" s="20" t="s">
        <v>240</v>
      </c>
      <c r="BM203" s="20" t="s">
        <v>1473</v>
      </c>
    </row>
    <row r="204" s="1" customFormat="1" ht="25.5" customHeight="1">
      <c r="B204" s="44"/>
      <c r="C204" s="217" t="s">
        <v>485</v>
      </c>
      <c r="D204" s="217" t="s">
        <v>177</v>
      </c>
      <c r="E204" s="218" t="s">
        <v>1474</v>
      </c>
      <c r="F204" s="219" t="s">
        <v>1475</v>
      </c>
      <c r="G204" s="219"/>
      <c r="H204" s="219"/>
      <c r="I204" s="219"/>
      <c r="J204" s="220" t="s">
        <v>780</v>
      </c>
      <c r="K204" s="221">
        <v>65</v>
      </c>
      <c r="L204" s="222">
        <v>0</v>
      </c>
      <c r="M204" s="223"/>
      <c r="N204" s="224">
        <f>ROUND(L204*K204,2)</f>
        <v>0</v>
      </c>
      <c r="O204" s="224"/>
      <c r="P204" s="224"/>
      <c r="Q204" s="224"/>
      <c r="R204" s="46"/>
      <c r="T204" s="225" t="s">
        <v>22</v>
      </c>
      <c r="U204" s="54" t="s">
        <v>45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240</v>
      </c>
      <c r="AT204" s="20" t="s">
        <v>177</v>
      </c>
      <c r="AU204" s="20" t="s">
        <v>88</v>
      </c>
      <c r="AY204" s="20" t="s">
        <v>176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88</v>
      </c>
      <c r="BK204" s="140">
        <f>ROUND(L204*K204,2)</f>
        <v>0</v>
      </c>
      <c r="BL204" s="20" t="s">
        <v>240</v>
      </c>
      <c r="BM204" s="20" t="s">
        <v>1476</v>
      </c>
    </row>
    <row r="205" s="1" customFormat="1" ht="25.5" customHeight="1">
      <c r="B205" s="44"/>
      <c r="C205" s="228" t="s">
        <v>489</v>
      </c>
      <c r="D205" s="228" t="s">
        <v>183</v>
      </c>
      <c r="E205" s="229" t="s">
        <v>1477</v>
      </c>
      <c r="F205" s="230" t="s">
        <v>1478</v>
      </c>
      <c r="G205" s="230"/>
      <c r="H205" s="230"/>
      <c r="I205" s="230"/>
      <c r="J205" s="231" t="s">
        <v>780</v>
      </c>
      <c r="K205" s="232">
        <v>65</v>
      </c>
      <c r="L205" s="233">
        <v>0</v>
      </c>
      <c r="M205" s="234"/>
      <c r="N205" s="235">
        <f>ROUND(L205*K205,2)</f>
        <v>0</v>
      </c>
      <c r="O205" s="224"/>
      <c r="P205" s="224"/>
      <c r="Q205" s="224"/>
      <c r="R205" s="46"/>
      <c r="T205" s="225" t="s">
        <v>22</v>
      </c>
      <c r="U205" s="54" t="s">
        <v>45</v>
      </c>
      <c r="V205" s="45"/>
      <c r="W205" s="226">
        <f>V205*K205</f>
        <v>0</v>
      </c>
      <c r="X205" s="226">
        <v>0</v>
      </c>
      <c r="Y205" s="226">
        <f>X205*K205</f>
        <v>0</v>
      </c>
      <c r="Z205" s="226">
        <v>0</v>
      </c>
      <c r="AA205" s="227">
        <f>Z205*K205</f>
        <v>0</v>
      </c>
      <c r="AR205" s="20" t="s">
        <v>303</v>
      </c>
      <c r="AT205" s="20" t="s">
        <v>183</v>
      </c>
      <c r="AU205" s="20" t="s">
        <v>88</v>
      </c>
      <c r="AY205" s="20" t="s">
        <v>176</v>
      </c>
      <c r="BE205" s="140">
        <f>IF(U205="základní",N205,0)</f>
        <v>0</v>
      </c>
      <c r="BF205" s="140">
        <f>IF(U205="snížená",N205,0)</f>
        <v>0</v>
      </c>
      <c r="BG205" s="140">
        <f>IF(U205="zákl. přenesená",N205,0)</f>
        <v>0</v>
      </c>
      <c r="BH205" s="140">
        <f>IF(U205="sníž. přenesená",N205,0)</f>
        <v>0</v>
      </c>
      <c r="BI205" s="140">
        <f>IF(U205="nulová",N205,0)</f>
        <v>0</v>
      </c>
      <c r="BJ205" s="20" t="s">
        <v>88</v>
      </c>
      <c r="BK205" s="140">
        <f>ROUND(L205*K205,2)</f>
        <v>0</v>
      </c>
      <c r="BL205" s="20" t="s">
        <v>240</v>
      </c>
      <c r="BM205" s="20" t="s">
        <v>1479</v>
      </c>
    </row>
    <row r="206" s="1" customFormat="1" ht="25.5" customHeight="1">
      <c r="B206" s="44"/>
      <c r="C206" s="217" t="s">
        <v>493</v>
      </c>
      <c r="D206" s="217" t="s">
        <v>177</v>
      </c>
      <c r="E206" s="218" t="s">
        <v>1480</v>
      </c>
      <c r="F206" s="219" t="s">
        <v>1481</v>
      </c>
      <c r="G206" s="219"/>
      <c r="H206" s="219"/>
      <c r="I206" s="219"/>
      <c r="J206" s="220" t="s">
        <v>191</v>
      </c>
      <c r="K206" s="221">
        <v>60</v>
      </c>
      <c r="L206" s="222">
        <v>0</v>
      </c>
      <c r="M206" s="223"/>
      <c r="N206" s="224">
        <f>ROUND(L206*K206,2)</f>
        <v>0</v>
      </c>
      <c r="O206" s="224"/>
      <c r="P206" s="224"/>
      <c r="Q206" s="224"/>
      <c r="R206" s="46"/>
      <c r="T206" s="225" t="s">
        <v>22</v>
      </c>
      <c r="U206" s="54" t="s">
        <v>45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</v>
      </c>
      <c r="AA206" s="227">
        <f>Z206*K206</f>
        <v>0</v>
      </c>
      <c r="AR206" s="20" t="s">
        <v>240</v>
      </c>
      <c r="AT206" s="20" t="s">
        <v>177</v>
      </c>
      <c r="AU206" s="20" t="s">
        <v>88</v>
      </c>
      <c r="AY206" s="20" t="s">
        <v>176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88</v>
      </c>
      <c r="BK206" s="140">
        <f>ROUND(L206*K206,2)</f>
        <v>0</v>
      </c>
      <c r="BL206" s="20" t="s">
        <v>240</v>
      </c>
      <c r="BM206" s="20" t="s">
        <v>1482</v>
      </c>
    </row>
    <row r="207" s="1" customFormat="1" ht="25.5" customHeight="1">
      <c r="B207" s="44"/>
      <c r="C207" s="228" t="s">
        <v>497</v>
      </c>
      <c r="D207" s="228" t="s">
        <v>183</v>
      </c>
      <c r="E207" s="229" t="s">
        <v>1483</v>
      </c>
      <c r="F207" s="230" t="s">
        <v>1484</v>
      </c>
      <c r="G207" s="230"/>
      <c r="H207" s="230"/>
      <c r="I207" s="230"/>
      <c r="J207" s="231" t="s">
        <v>191</v>
      </c>
      <c r="K207" s="232">
        <v>60</v>
      </c>
      <c r="L207" s="233">
        <v>0</v>
      </c>
      <c r="M207" s="234"/>
      <c r="N207" s="235">
        <f>ROUND(L207*K207,2)</f>
        <v>0</v>
      </c>
      <c r="O207" s="224"/>
      <c r="P207" s="224"/>
      <c r="Q207" s="224"/>
      <c r="R207" s="46"/>
      <c r="T207" s="225" t="s">
        <v>22</v>
      </c>
      <c r="U207" s="54" t="s">
        <v>45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</v>
      </c>
      <c r="AA207" s="227">
        <f>Z207*K207</f>
        <v>0</v>
      </c>
      <c r="AR207" s="20" t="s">
        <v>303</v>
      </c>
      <c r="AT207" s="20" t="s">
        <v>183</v>
      </c>
      <c r="AU207" s="20" t="s">
        <v>88</v>
      </c>
      <c r="AY207" s="20" t="s">
        <v>176</v>
      </c>
      <c r="BE207" s="140">
        <f>IF(U207="základní",N207,0)</f>
        <v>0</v>
      </c>
      <c r="BF207" s="140">
        <f>IF(U207="snížená",N207,0)</f>
        <v>0</v>
      </c>
      <c r="BG207" s="140">
        <f>IF(U207="zákl. přenesená",N207,0)</f>
        <v>0</v>
      </c>
      <c r="BH207" s="140">
        <f>IF(U207="sníž. přenesená",N207,0)</f>
        <v>0</v>
      </c>
      <c r="BI207" s="140">
        <f>IF(U207="nulová",N207,0)</f>
        <v>0</v>
      </c>
      <c r="BJ207" s="20" t="s">
        <v>88</v>
      </c>
      <c r="BK207" s="140">
        <f>ROUND(L207*K207,2)</f>
        <v>0</v>
      </c>
      <c r="BL207" s="20" t="s">
        <v>240</v>
      </c>
      <c r="BM207" s="20" t="s">
        <v>1485</v>
      </c>
    </row>
    <row r="208" s="1" customFormat="1" ht="25.5" customHeight="1">
      <c r="B208" s="44"/>
      <c r="C208" s="217" t="s">
        <v>501</v>
      </c>
      <c r="D208" s="217" t="s">
        <v>177</v>
      </c>
      <c r="E208" s="218" t="s">
        <v>1486</v>
      </c>
      <c r="F208" s="219" t="s">
        <v>1487</v>
      </c>
      <c r="G208" s="219"/>
      <c r="H208" s="219"/>
      <c r="I208" s="219"/>
      <c r="J208" s="220" t="s">
        <v>191</v>
      </c>
      <c r="K208" s="221">
        <v>10</v>
      </c>
      <c r="L208" s="222">
        <v>0</v>
      </c>
      <c r="M208" s="223"/>
      <c r="N208" s="224">
        <f>ROUND(L208*K208,2)</f>
        <v>0</v>
      </c>
      <c r="O208" s="224"/>
      <c r="P208" s="224"/>
      <c r="Q208" s="224"/>
      <c r="R208" s="46"/>
      <c r="T208" s="225" t="s">
        <v>22</v>
      </c>
      <c r="U208" s="54" t="s">
        <v>45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</v>
      </c>
      <c r="AA208" s="227">
        <f>Z208*K208</f>
        <v>0</v>
      </c>
      <c r="AR208" s="20" t="s">
        <v>240</v>
      </c>
      <c r="AT208" s="20" t="s">
        <v>177</v>
      </c>
      <c r="AU208" s="20" t="s">
        <v>88</v>
      </c>
      <c r="AY208" s="20" t="s">
        <v>176</v>
      </c>
      <c r="BE208" s="140">
        <f>IF(U208="základní",N208,0)</f>
        <v>0</v>
      </c>
      <c r="BF208" s="140">
        <f>IF(U208="snížená",N208,0)</f>
        <v>0</v>
      </c>
      <c r="BG208" s="140">
        <f>IF(U208="zákl. přenesená",N208,0)</f>
        <v>0</v>
      </c>
      <c r="BH208" s="140">
        <f>IF(U208="sníž. přenesená",N208,0)</f>
        <v>0</v>
      </c>
      <c r="BI208" s="140">
        <f>IF(U208="nulová",N208,0)</f>
        <v>0</v>
      </c>
      <c r="BJ208" s="20" t="s">
        <v>88</v>
      </c>
      <c r="BK208" s="140">
        <f>ROUND(L208*K208,2)</f>
        <v>0</v>
      </c>
      <c r="BL208" s="20" t="s">
        <v>240</v>
      </c>
      <c r="BM208" s="20" t="s">
        <v>1488</v>
      </c>
    </row>
    <row r="209" s="1" customFormat="1" ht="25.5" customHeight="1">
      <c r="B209" s="44"/>
      <c r="C209" s="228" t="s">
        <v>505</v>
      </c>
      <c r="D209" s="228" t="s">
        <v>183</v>
      </c>
      <c r="E209" s="229" t="s">
        <v>1489</v>
      </c>
      <c r="F209" s="230" t="s">
        <v>1490</v>
      </c>
      <c r="G209" s="230"/>
      <c r="H209" s="230"/>
      <c r="I209" s="230"/>
      <c r="J209" s="231" t="s">
        <v>191</v>
      </c>
      <c r="K209" s="232">
        <v>10</v>
      </c>
      <c r="L209" s="233">
        <v>0</v>
      </c>
      <c r="M209" s="234"/>
      <c r="N209" s="235">
        <f>ROUND(L209*K209,2)</f>
        <v>0</v>
      </c>
      <c r="O209" s="224"/>
      <c r="P209" s="224"/>
      <c r="Q209" s="224"/>
      <c r="R209" s="46"/>
      <c r="T209" s="225" t="s">
        <v>22</v>
      </c>
      <c r="U209" s="54" t="s">
        <v>45</v>
      </c>
      <c r="V209" s="45"/>
      <c r="W209" s="226">
        <f>V209*K209</f>
        <v>0</v>
      </c>
      <c r="X209" s="226">
        <v>0</v>
      </c>
      <c r="Y209" s="226">
        <f>X209*K209</f>
        <v>0</v>
      </c>
      <c r="Z209" s="226">
        <v>0</v>
      </c>
      <c r="AA209" s="227">
        <f>Z209*K209</f>
        <v>0</v>
      </c>
      <c r="AR209" s="20" t="s">
        <v>303</v>
      </c>
      <c r="AT209" s="20" t="s">
        <v>183</v>
      </c>
      <c r="AU209" s="20" t="s">
        <v>88</v>
      </c>
      <c r="AY209" s="20" t="s">
        <v>176</v>
      </c>
      <c r="BE209" s="140">
        <f>IF(U209="základní",N209,0)</f>
        <v>0</v>
      </c>
      <c r="BF209" s="140">
        <f>IF(U209="snížená",N209,0)</f>
        <v>0</v>
      </c>
      <c r="BG209" s="140">
        <f>IF(U209="zákl. přenesená",N209,0)</f>
        <v>0</v>
      </c>
      <c r="BH209" s="140">
        <f>IF(U209="sníž. přenesená",N209,0)</f>
        <v>0</v>
      </c>
      <c r="BI209" s="140">
        <f>IF(U209="nulová",N209,0)</f>
        <v>0</v>
      </c>
      <c r="BJ209" s="20" t="s">
        <v>88</v>
      </c>
      <c r="BK209" s="140">
        <f>ROUND(L209*K209,2)</f>
        <v>0</v>
      </c>
      <c r="BL209" s="20" t="s">
        <v>240</v>
      </c>
      <c r="BM209" s="20" t="s">
        <v>1491</v>
      </c>
    </row>
    <row r="210" s="1" customFormat="1" ht="16.5" customHeight="1">
      <c r="B210" s="44"/>
      <c r="C210" s="217" t="s">
        <v>509</v>
      </c>
      <c r="D210" s="217" t="s">
        <v>177</v>
      </c>
      <c r="E210" s="218" t="s">
        <v>1492</v>
      </c>
      <c r="F210" s="219" t="s">
        <v>1493</v>
      </c>
      <c r="G210" s="219"/>
      <c r="H210" s="219"/>
      <c r="I210" s="219"/>
      <c r="J210" s="220" t="s">
        <v>191</v>
      </c>
      <c r="K210" s="221">
        <v>62</v>
      </c>
      <c r="L210" s="222">
        <v>0</v>
      </c>
      <c r="M210" s="223"/>
      <c r="N210" s="224">
        <f>ROUND(L210*K210,2)</f>
        <v>0</v>
      </c>
      <c r="O210" s="224"/>
      <c r="P210" s="224"/>
      <c r="Q210" s="224"/>
      <c r="R210" s="46"/>
      <c r="T210" s="225" t="s">
        <v>22</v>
      </c>
      <c r="U210" s="54" t="s">
        <v>45</v>
      </c>
      <c r="V210" s="45"/>
      <c r="W210" s="226">
        <f>V210*K210</f>
        <v>0</v>
      </c>
      <c r="X210" s="226">
        <v>0</v>
      </c>
      <c r="Y210" s="226">
        <f>X210*K210</f>
        <v>0</v>
      </c>
      <c r="Z210" s="226">
        <v>0</v>
      </c>
      <c r="AA210" s="227">
        <f>Z210*K210</f>
        <v>0</v>
      </c>
      <c r="AR210" s="20" t="s">
        <v>240</v>
      </c>
      <c r="AT210" s="20" t="s">
        <v>177</v>
      </c>
      <c r="AU210" s="20" t="s">
        <v>88</v>
      </c>
      <c r="AY210" s="20" t="s">
        <v>176</v>
      </c>
      <c r="BE210" s="140">
        <f>IF(U210="základní",N210,0)</f>
        <v>0</v>
      </c>
      <c r="BF210" s="140">
        <f>IF(U210="snížená",N210,0)</f>
        <v>0</v>
      </c>
      <c r="BG210" s="140">
        <f>IF(U210="zákl. přenesená",N210,0)</f>
        <v>0</v>
      </c>
      <c r="BH210" s="140">
        <f>IF(U210="sníž. přenesená",N210,0)</f>
        <v>0</v>
      </c>
      <c r="BI210" s="140">
        <f>IF(U210="nulová",N210,0)</f>
        <v>0</v>
      </c>
      <c r="BJ210" s="20" t="s">
        <v>88</v>
      </c>
      <c r="BK210" s="140">
        <f>ROUND(L210*K210,2)</f>
        <v>0</v>
      </c>
      <c r="BL210" s="20" t="s">
        <v>240</v>
      </c>
      <c r="BM210" s="20" t="s">
        <v>1494</v>
      </c>
    </row>
    <row r="211" s="1" customFormat="1" ht="16.5" customHeight="1">
      <c r="B211" s="44"/>
      <c r="C211" s="228" t="s">
        <v>513</v>
      </c>
      <c r="D211" s="228" t="s">
        <v>183</v>
      </c>
      <c r="E211" s="229" t="s">
        <v>1495</v>
      </c>
      <c r="F211" s="230" t="s">
        <v>1496</v>
      </c>
      <c r="G211" s="230"/>
      <c r="H211" s="230"/>
      <c r="I211" s="230"/>
      <c r="J211" s="231" t="s">
        <v>191</v>
      </c>
      <c r="K211" s="232">
        <v>62</v>
      </c>
      <c r="L211" s="233">
        <v>0</v>
      </c>
      <c r="M211" s="234"/>
      <c r="N211" s="235">
        <f>ROUND(L211*K211,2)</f>
        <v>0</v>
      </c>
      <c r="O211" s="224"/>
      <c r="P211" s="224"/>
      <c r="Q211" s="224"/>
      <c r="R211" s="46"/>
      <c r="T211" s="225" t="s">
        <v>22</v>
      </c>
      <c r="U211" s="54" t="s">
        <v>45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</v>
      </c>
      <c r="AA211" s="227">
        <f>Z211*K211</f>
        <v>0</v>
      </c>
      <c r="AR211" s="20" t="s">
        <v>303</v>
      </c>
      <c r="AT211" s="20" t="s">
        <v>183</v>
      </c>
      <c r="AU211" s="20" t="s">
        <v>88</v>
      </c>
      <c r="AY211" s="20" t="s">
        <v>176</v>
      </c>
      <c r="BE211" s="140">
        <f>IF(U211="základní",N211,0)</f>
        <v>0</v>
      </c>
      <c r="BF211" s="140">
        <f>IF(U211="snížená",N211,0)</f>
        <v>0</v>
      </c>
      <c r="BG211" s="140">
        <f>IF(U211="zákl. přenesená",N211,0)</f>
        <v>0</v>
      </c>
      <c r="BH211" s="140">
        <f>IF(U211="sníž. přenesená",N211,0)</f>
        <v>0</v>
      </c>
      <c r="BI211" s="140">
        <f>IF(U211="nulová",N211,0)</f>
        <v>0</v>
      </c>
      <c r="BJ211" s="20" t="s">
        <v>88</v>
      </c>
      <c r="BK211" s="140">
        <f>ROUND(L211*K211,2)</f>
        <v>0</v>
      </c>
      <c r="BL211" s="20" t="s">
        <v>240</v>
      </c>
      <c r="BM211" s="20" t="s">
        <v>1497</v>
      </c>
    </row>
    <row r="212" s="9" customFormat="1" ht="37.44001" customHeight="1">
      <c r="B212" s="204"/>
      <c r="C212" s="205"/>
      <c r="D212" s="206" t="s">
        <v>1265</v>
      </c>
      <c r="E212" s="206"/>
      <c r="F212" s="206"/>
      <c r="G212" s="206"/>
      <c r="H212" s="206"/>
      <c r="I212" s="206"/>
      <c r="J212" s="206"/>
      <c r="K212" s="206"/>
      <c r="L212" s="206"/>
      <c r="M212" s="206"/>
      <c r="N212" s="240">
        <f>BK212</f>
        <v>0</v>
      </c>
      <c r="O212" s="241"/>
      <c r="P212" s="241"/>
      <c r="Q212" s="241"/>
      <c r="R212" s="207"/>
      <c r="T212" s="208"/>
      <c r="U212" s="205"/>
      <c r="V212" s="205"/>
      <c r="W212" s="209">
        <f>SUM(W213:W220)</f>
        <v>0</v>
      </c>
      <c r="X212" s="205"/>
      <c r="Y212" s="209">
        <f>SUM(Y213:Y220)</f>
        <v>0</v>
      </c>
      <c r="Z212" s="205"/>
      <c r="AA212" s="210">
        <f>SUM(AA213:AA220)</f>
        <v>0</v>
      </c>
      <c r="AR212" s="211" t="s">
        <v>119</v>
      </c>
      <c r="AT212" s="212" t="s">
        <v>79</v>
      </c>
      <c r="AU212" s="212" t="s">
        <v>80</v>
      </c>
      <c r="AY212" s="211" t="s">
        <v>176</v>
      </c>
      <c r="BK212" s="213">
        <f>SUM(BK213:BK220)</f>
        <v>0</v>
      </c>
    </row>
    <row r="213" s="1" customFormat="1" ht="25.5" customHeight="1">
      <c r="B213" s="44"/>
      <c r="C213" s="217" t="s">
        <v>517</v>
      </c>
      <c r="D213" s="217" t="s">
        <v>177</v>
      </c>
      <c r="E213" s="218" t="s">
        <v>1498</v>
      </c>
      <c r="F213" s="219" t="s">
        <v>1499</v>
      </c>
      <c r="G213" s="219"/>
      <c r="H213" s="219"/>
      <c r="I213" s="219"/>
      <c r="J213" s="220" t="s">
        <v>383</v>
      </c>
      <c r="K213" s="221">
        <v>1</v>
      </c>
      <c r="L213" s="222">
        <v>0</v>
      </c>
      <c r="M213" s="223"/>
      <c r="N213" s="224">
        <f>ROUND(L213*K213,2)</f>
        <v>0</v>
      </c>
      <c r="O213" s="224"/>
      <c r="P213" s="224"/>
      <c r="Q213" s="224"/>
      <c r="R213" s="46"/>
      <c r="T213" s="225" t="s">
        <v>22</v>
      </c>
      <c r="U213" s="54" t="s">
        <v>45</v>
      </c>
      <c r="V213" s="45"/>
      <c r="W213" s="226">
        <f>V213*K213</f>
        <v>0</v>
      </c>
      <c r="X213" s="226">
        <v>0</v>
      </c>
      <c r="Y213" s="226">
        <f>X213*K213</f>
        <v>0</v>
      </c>
      <c r="Z213" s="226">
        <v>0</v>
      </c>
      <c r="AA213" s="227">
        <f>Z213*K213</f>
        <v>0</v>
      </c>
      <c r="AR213" s="20" t="s">
        <v>240</v>
      </c>
      <c r="AT213" s="20" t="s">
        <v>177</v>
      </c>
      <c r="AU213" s="20" t="s">
        <v>88</v>
      </c>
      <c r="AY213" s="20" t="s">
        <v>176</v>
      </c>
      <c r="BE213" s="140">
        <f>IF(U213="základní",N213,0)</f>
        <v>0</v>
      </c>
      <c r="BF213" s="140">
        <f>IF(U213="snížená",N213,0)</f>
        <v>0</v>
      </c>
      <c r="BG213" s="140">
        <f>IF(U213="zákl. přenesená",N213,0)</f>
        <v>0</v>
      </c>
      <c r="BH213" s="140">
        <f>IF(U213="sníž. přenesená",N213,0)</f>
        <v>0</v>
      </c>
      <c r="BI213" s="140">
        <f>IF(U213="nulová",N213,0)</f>
        <v>0</v>
      </c>
      <c r="BJ213" s="20" t="s">
        <v>88</v>
      </c>
      <c r="BK213" s="140">
        <f>ROUND(L213*K213,2)</f>
        <v>0</v>
      </c>
      <c r="BL213" s="20" t="s">
        <v>240</v>
      </c>
      <c r="BM213" s="20" t="s">
        <v>1500</v>
      </c>
    </row>
    <row r="214" s="1" customFormat="1" ht="16.5" customHeight="1">
      <c r="B214" s="44"/>
      <c r="C214" s="217" t="s">
        <v>521</v>
      </c>
      <c r="D214" s="217" t="s">
        <v>177</v>
      </c>
      <c r="E214" s="218" t="s">
        <v>1501</v>
      </c>
      <c r="F214" s="219" t="s">
        <v>1502</v>
      </c>
      <c r="G214" s="219"/>
      <c r="H214" s="219"/>
      <c r="I214" s="219"/>
      <c r="J214" s="220" t="s">
        <v>780</v>
      </c>
      <c r="K214" s="221">
        <v>1722</v>
      </c>
      <c r="L214" s="222">
        <v>0</v>
      </c>
      <c r="M214" s="223"/>
      <c r="N214" s="224">
        <f>ROUND(L214*K214,2)</f>
        <v>0</v>
      </c>
      <c r="O214" s="224"/>
      <c r="P214" s="224"/>
      <c r="Q214" s="224"/>
      <c r="R214" s="46"/>
      <c r="T214" s="225" t="s">
        <v>22</v>
      </c>
      <c r="U214" s="54" t="s">
        <v>45</v>
      </c>
      <c r="V214" s="45"/>
      <c r="W214" s="226">
        <f>V214*K214</f>
        <v>0</v>
      </c>
      <c r="X214" s="226">
        <v>0</v>
      </c>
      <c r="Y214" s="226">
        <f>X214*K214</f>
        <v>0</v>
      </c>
      <c r="Z214" s="226">
        <v>0</v>
      </c>
      <c r="AA214" s="227">
        <f>Z214*K214</f>
        <v>0</v>
      </c>
      <c r="AR214" s="20" t="s">
        <v>240</v>
      </c>
      <c r="AT214" s="20" t="s">
        <v>177</v>
      </c>
      <c r="AU214" s="20" t="s">
        <v>88</v>
      </c>
      <c r="AY214" s="20" t="s">
        <v>176</v>
      </c>
      <c r="BE214" s="140">
        <f>IF(U214="základní",N214,0)</f>
        <v>0</v>
      </c>
      <c r="BF214" s="140">
        <f>IF(U214="snížená",N214,0)</f>
        <v>0</v>
      </c>
      <c r="BG214" s="140">
        <f>IF(U214="zákl. přenesená",N214,0)</f>
        <v>0</v>
      </c>
      <c r="BH214" s="140">
        <f>IF(U214="sníž. přenesená",N214,0)</f>
        <v>0</v>
      </c>
      <c r="BI214" s="140">
        <f>IF(U214="nulová",N214,0)</f>
        <v>0</v>
      </c>
      <c r="BJ214" s="20" t="s">
        <v>88</v>
      </c>
      <c r="BK214" s="140">
        <f>ROUND(L214*K214,2)</f>
        <v>0</v>
      </c>
      <c r="BL214" s="20" t="s">
        <v>240</v>
      </c>
      <c r="BM214" s="20" t="s">
        <v>1503</v>
      </c>
    </row>
    <row r="215" s="1" customFormat="1" ht="16.5" customHeight="1">
      <c r="B215" s="44"/>
      <c r="C215" s="217" t="s">
        <v>525</v>
      </c>
      <c r="D215" s="217" t="s">
        <v>177</v>
      </c>
      <c r="E215" s="218" t="s">
        <v>1504</v>
      </c>
      <c r="F215" s="219" t="s">
        <v>1505</v>
      </c>
      <c r="G215" s="219"/>
      <c r="H215" s="219"/>
      <c r="I215" s="219"/>
      <c r="J215" s="220" t="s">
        <v>780</v>
      </c>
      <c r="K215" s="221">
        <v>2931</v>
      </c>
      <c r="L215" s="222">
        <v>0</v>
      </c>
      <c r="M215" s="223"/>
      <c r="N215" s="224">
        <f>ROUND(L215*K215,2)</f>
        <v>0</v>
      </c>
      <c r="O215" s="224"/>
      <c r="P215" s="224"/>
      <c r="Q215" s="224"/>
      <c r="R215" s="46"/>
      <c r="T215" s="225" t="s">
        <v>22</v>
      </c>
      <c r="U215" s="54" t="s">
        <v>45</v>
      </c>
      <c r="V215" s="45"/>
      <c r="W215" s="226">
        <f>V215*K215</f>
        <v>0</v>
      </c>
      <c r="X215" s="226">
        <v>0</v>
      </c>
      <c r="Y215" s="226">
        <f>X215*K215</f>
        <v>0</v>
      </c>
      <c r="Z215" s="226">
        <v>0</v>
      </c>
      <c r="AA215" s="227">
        <f>Z215*K215</f>
        <v>0</v>
      </c>
      <c r="AR215" s="20" t="s">
        <v>240</v>
      </c>
      <c r="AT215" s="20" t="s">
        <v>177</v>
      </c>
      <c r="AU215" s="20" t="s">
        <v>88</v>
      </c>
      <c r="AY215" s="20" t="s">
        <v>176</v>
      </c>
      <c r="BE215" s="140">
        <f>IF(U215="základní",N215,0)</f>
        <v>0</v>
      </c>
      <c r="BF215" s="140">
        <f>IF(U215="snížená",N215,0)</f>
        <v>0</v>
      </c>
      <c r="BG215" s="140">
        <f>IF(U215="zákl. přenesená",N215,0)</f>
        <v>0</v>
      </c>
      <c r="BH215" s="140">
        <f>IF(U215="sníž. přenesená",N215,0)</f>
        <v>0</v>
      </c>
      <c r="BI215" s="140">
        <f>IF(U215="nulová",N215,0)</f>
        <v>0</v>
      </c>
      <c r="BJ215" s="20" t="s">
        <v>88</v>
      </c>
      <c r="BK215" s="140">
        <f>ROUND(L215*K215,2)</f>
        <v>0</v>
      </c>
      <c r="BL215" s="20" t="s">
        <v>240</v>
      </c>
      <c r="BM215" s="20" t="s">
        <v>1506</v>
      </c>
    </row>
    <row r="216" s="1" customFormat="1" ht="25.5" customHeight="1">
      <c r="B216" s="44"/>
      <c r="C216" s="217" t="s">
        <v>529</v>
      </c>
      <c r="D216" s="217" t="s">
        <v>177</v>
      </c>
      <c r="E216" s="218" t="s">
        <v>1507</v>
      </c>
      <c r="F216" s="219" t="s">
        <v>1508</v>
      </c>
      <c r="G216" s="219"/>
      <c r="H216" s="219"/>
      <c r="I216" s="219"/>
      <c r="J216" s="220" t="s">
        <v>383</v>
      </c>
      <c r="K216" s="221">
        <v>1</v>
      </c>
      <c r="L216" s="222">
        <v>0</v>
      </c>
      <c r="M216" s="223"/>
      <c r="N216" s="224">
        <f>ROUND(L216*K216,2)</f>
        <v>0</v>
      </c>
      <c r="O216" s="224"/>
      <c r="P216" s="224"/>
      <c r="Q216" s="224"/>
      <c r="R216" s="46"/>
      <c r="T216" s="225" t="s">
        <v>22</v>
      </c>
      <c r="U216" s="54" t="s">
        <v>45</v>
      </c>
      <c r="V216" s="45"/>
      <c r="W216" s="226">
        <f>V216*K216</f>
        <v>0</v>
      </c>
      <c r="X216" s="226">
        <v>0</v>
      </c>
      <c r="Y216" s="226">
        <f>X216*K216</f>
        <v>0</v>
      </c>
      <c r="Z216" s="226">
        <v>0</v>
      </c>
      <c r="AA216" s="227">
        <f>Z216*K216</f>
        <v>0</v>
      </c>
      <c r="AR216" s="20" t="s">
        <v>240</v>
      </c>
      <c r="AT216" s="20" t="s">
        <v>177</v>
      </c>
      <c r="AU216" s="20" t="s">
        <v>88</v>
      </c>
      <c r="AY216" s="20" t="s">
        <v>176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0" t="s">
        <v>88</v>
      </c>
      <c r="BK216" s="140">
        <f>ROUND(L216*K216,2)</f>
        <v>0</v>
      </c>
      <c r="BL216" s="20" t="s">
        <v>240</v>
      </c>
      <c r="BM216" s="20" t="s">
        <v>1509</v>
      </c>
    </row>
    <row r="217" s="1" customFormat="1" ht="25.5" customHeight="1">
      <c r="B217" s="44"/>
      <c r="C217" s="217" t="s">
        <v>533</v>
      </c>
      <c r="D217" s="217" t="s">
        <v>177</v>
      </c>
      <c r="E217" s="218" t="s">
        <v>1510</v>
      </c>
      <c r="F217" s="219" t="s">
        <v>1511</v>
      </c>
      <c r="G217" s="219"/>
      <c r="H217" s="219"/>
      <c r="I217" s="219"/>
      <c r="J217" s="220" t="s">
        <v>383</v>
      </c>
      <c r="K217" s="221">
        <v>1</v>
      </c>
      <c r="L217" s="222">
        <v>0</v>
      </c>
      <c r="M217" s="223"/>
      <c r="N217" s="224">
        <f>ROUND(L217*K217,2)</f>
        <v>0</v>
      </c>
      <c r="O217" s="224"/>
      <c r="P217" s="224"/>
      <c r="Q217" s="224"/>
      <c r="R217" s="46"/>
      <c r="T217" s="225" t="s">
        <v>22</v>
      </c>
      <c r="U217" s="54" t="s">
        <v>45</v>
      </c>
      <c r="V217" s="45"/>
      <c r="W217" s="226">
        <f>V217*K217</f>
        <v>0</v>
      </c>
      <c r="X217" s="226">
        <v>0</v>
      </c>
      <c r="Y217" s="226">
        <f>X217*K217</f>
        <v>0</v>
      </c>
      <c r="Z217" s="226">
        <v>0</v>
      </c>
      <c r="AA217" s="227">
        <f>Z217*K217</f>
        <v>0</v>
      </c>
      <c r="AR217" s="20" t="s">
        <v>240</v>
      </c>
      <c r="AT217" s="20" t="s">
        <v>177</v>
      </c>
      <c r="AU217" s="20" t="s">
        <v>88</v>
      </c>
      <c r="AY217" s="20" t="s">
        <v>176</v>
      </c>
      <c r="BE217" s="140">
        <f>IF(U217="základní",N217,0)</f>
        <v>0</v>
      </c>
      <c r="BF217" s="140">
        <f>IF(U217="snížená",N217,0)</f>
        <v>0</v>
      </c>
      <c r="BG217" s="140">
        <f>IF(U217="zákl. přenesená",N217,0)</f>
        <v>0</v>
      </c>
      <c r="BH217" s="140">
        <f>IF(U217="sníž. přenesená",N217,0)</f>
        <v>0</v>
      </c>
      <c r="BI217" s="140">
        <f>IF(U217="nulová",N217,0)</f>
        <v>0</v>
      </c>
      <c r="BJ217" s="20" t="s">
        <v>88</v>
      </c>
      <c r="BK217" s="140">
        <f>ROUND(L217*K217,2)</f>
        <v>0</v>
      </c>
      <c r="BL217" s="20" t="s">
        <v>240</v>
      </c>
      <c r="BM217" s="20" t="s">
        <v>1512</v>
      </c>
    </row>
    <row r="218" s="1" customFormat="1" ht="16.5" customHeight="1">
      <c r="B218" s="44"/>
      <c r="C218" s="217" t="s">
        <v>537</v>
      </c>
      <c r="D218" s="217" t="s">
        <v>177</v>
      </c>
      <c r="E218" s="218" t="s">
        <v>1513</v>
      </c>
      <c r="F218" s="219" t="s">
        <v>1514</v>
      </c>
      <c r="G218" s="219"/>
      <c r="H218" s="219"/>
      <c r="I218" s="219"/>
      <c r="J218" s="220" t="s">
        <v>1515</v>
      </c>
      <c r="K218" s="221">
        <v>48</v>
      </c>
      <c r="L218" s="222">
        <v>0</v>
      </c>
      <c r="M218" s="223"/>
      <c r="N218" s="224">
        <f>ROUND(L218*K218,2)</f>
        <v>0</v>
      </c>
      <c r="O218" s="224"/>
      <c r="P218" s="224"/>
      <c r="Q218" s="224"/>
      <c r="R218" s="46"/>
      <c r="T218" s="225" t="s">
        <v>22</v>
      </c>
      <c r="U218" s="54" t="s">
        <v>45</v>
      </c>
      <c r="V218" s="45"/>
      <c r="W218" s="226">
        <f>V218*K218</f>
        <v>0</v>
      </c>
      <c r="X218" s="226">
        <v>0</v>
      </c>
      <c r="Y218" s="226">
        <f>X218*K218</f>
        <v>0</v>
      </c>
      <c r="Z218" s="226">
        <v>0</v>
      </c>
      <c r="AA218" s="227">
        <f>Z218*K218</f>
        <v>0</v>
      </c>
      <c r="AR218" s="20" t="s">
        <v>240</v>
      </c>
      <c r="AT218" s="20" t="s">
        <v>177</v>
      </c>
      <c r="AU218" s="20" t="s">
        <v>88</v>
      </c>
      <c r="AY218" s="20" t="s">
        <v>176</v>
      </c>
      <c r="BE218" s="140">
        <f>IF(U218="základní",N218,0)</f>
        <v>0</v>
      </c>
      <c r="BF218" s="140">
        <f>IF(U218="snížená",N218,0)</f>
        <v>0</v>
      </c>
      <c r="BG218" s="140">
        <f>IF(U218="zákl. přenesená",N218,0)</f>
        <v>0</v>
      </c>
      <c r="BH218" s="140">
        <f>IF(U218="sníž. přenesená",N218,0)</f>
        <v>0</v>
      </c>
      <c r="BI218" s="140">
        <f>IF(U218="nulová",N218,0)</f>
        <v>0</v>
      </c>
      <c r="BJ218" s="20" t="s">
        <v>88</v>
      </c>
      <c r="BK218" s="140">
        <f>ROUND(L218*K218,2)</f>
        <v>0</v>
      </c>
      <c r="BL218" s="20" t="s">
        <v>240</v>
      </c>
      <c r="BM218" s="20" t="s">
        <v>1516</v>
      </c>
    </row>
    <row r="219" s="1" customFormat="1" ht="16.5" customHeight="1">
      <c r="B219" s="44"/>
      <c r="C219" s="217" t="s">
        <v>541</v>
      </c>
      <c r="D219" s="217" t="s">
        <v>177</v>
      </c>
      <c r="E219" s="218" t="s">
        <v>1517</v>
      </c>
      <c r="F219" s="219" t="s">
        <v>1518</v>
      </c>
      <c r="G219" s="219"/>
      <c r="H219" s="219"/>
      <c r="I219" s="219"/>
      <c r="J219" s="220" t="s">
        <v>1515</v>
      </c>
      <c r="K219" s="221">
        <v>8</v>
      </c>
      <c r="L219" s="222">
        <v>0</v>
      </c>
      <c r="M219" s="223"/>
      <c r="N219" s="224">
        <f>ROUND(L219*K219,2)</f>
        <v>0</v>
      </c>
      <c r="O219" s="224"/>
      <c r="P219" s="224"/>
      <c r="Q219" s="224"/>
      <c r="R219" s="46"/>
      <c r="T219" s="225" t="s">
        <v>22</v>
      </c>
      <c r="U219" s="54" t="s">
        <v>45</v>
      </c>
      <c r="V219" s="45"/>
      <c r="W219" s="226">
        <f>V219*K219</f>
        <v>0</v>
      </c>
      <c r="X219" s="226">
        <v>0</v>
      </c>
      <c r="Y219" s="226">
        <f>X219*K219</f>
        <v>0</v>
      </c>
      <c r="Z219" s="226">
        <v>0</v>
      </c>
      <c r="AA219" s="227">
        <f>Z219*K219</f>
        <v>0</v>
      </c>
      <c r="AR219" s="20" t="s">
        <v>240</v>
      </c>
      <c r="AT219" s="20" t="s">
        <v>177</v>
      </c>
      <c r="AU219" s="20" t="s">
        <v>88</v>
      </c>
      <c r="AY219" s="20" t="s">
        <v>176</v>
      </c>
      <c r="BE219" s="140">
        <f>IF(U219="základní",N219,0)</f>
        <v>0</v>
      </c>
      <c r="BF219" s="140">
        <f>IF(U219="snížená",N219,0)</f>
        <v>0</v>
      </c>
      <c r="BG219" s="140">
        <f>IF(U219="zákl. přenesená",N219,0)</f>
        <v>0</v>
      </c>
      <c r="BH219" s="140">
        <f>IF(U219="sníž. přenesená",N219,0)</f>
        <v>0</v>
      </c>
      <c r="BI219" s="140">
        <f>IF(U219="nulová",N219,0)</f>
        <v>0</v>
      </c>
      <c r="BJ219" s="20" t="s">
        <v>88</v>
      </c>
      <c r="BK219" s="140">
        <f>ROUND(L219*K219,2)</f>
        <v>0</v>
      </c>
      <c r="BL219" s="20" t="s">
        <v>240</v>
      </c>
      <c r="BM219" s="20" t="s">
        <v>1519</v>
      </c>
    </row>
    <row r="220" s="1" customFormat="1" ht="16.5" customHeight="1">
      <c r="B220" s="44"/>
      <c r="C220" s="217" t="s">
        <v>545</v>
      </c>
      <c r="D220" s="217" t="s">
        <v>177</v>
      </c>
      <c r="E220" s="218" t="s">
        <v>1520</v>
      </c>
      <c r="F220" s="219" t="s">
        <v>1521</v>
      </c>
      <c r="G220" s="219"/>
      <c r="H220" s="219"/>
      <c r="I220" s="219"/>
      <c r="J220" s="220" t="s">
        <v>1515</v>
      </c>
      <c r="K220" s="221">
        <v>8</v>
      </c>
      <c r="L220" s="222">
        <v>0</v>
      </c>
      <c r="M220" s="223"/>
      <c r="N220" s="224">
        <f>ROUND(L220*K220,2)</f>
        <v>0</v>
      </c>
      <c r="O220" s="224"/>
      <c r="P220" s="224"/>
      <c r="Q220" s="224"/>
      <c r="R220" s="46"/>
      <c r="T220" s="225" t="s">
        <v>22</v>
      </c>
      <c r="U220" s="54" t="s">
        <v>45</v>
      </c>
      <c r="V220" s="45"/>
      <c r="W220" s="226">
        <f>V220*K220</f>
        <v>0</v>
      </c>
      <c r="X220" s="226">
        <v>0</v>
      </c>
      <c r="Y220" s="226">
        <f>X220*K220</f>
        <v>0</v>
      </c>
      <c r="Z220" s="226">
        <v>0</v>
      </c>
      <c r="AA220" s="227">
        <f>Z220*K220</f>
        <v>0</v>
      </c>
      <c r="AR220" s="20" t="s">
        <v>240</v>
      </c>
      <c r="AT220" s="20" t="s">
        <v>177</v>
      </c>
      <c r="AU220" s="20" t="s">
        <v>88</v>
      </c>
      <c r="AY220" s="20" t="s">
        <v>176</v>
      </c>
      <c r="BE220" s="140">
        <f>IF(U220="základní",N220,0)</f>
        <v>0</v>
      </c>
      <c r="BF220" s="140">
        <f>IF(U220="snížená",N220,0)</f>
        <v>0</v>
      </c>
      <c r="BG220" s="140">
        <f>IF(U220="zákl. přenesená",N220,0)</f>
        <v>0</v>
      </c>
      <c r="BH220" s="140">
        <f>IF(U220="sníž. přenesená",N220,0)</f>
        <v>0</v>
      </c>
      <c r="BI220" s="140">
        <f>IF(U220="nulová",N220,0)</f>
        <v>0</v>
      </c>
      <c r="BJ220" s="20" t="s">
        <v>88</v>
      </c>
      <c r="BK220" s="140">
        <f>ROUND(L220*K220,2)</f>
        <v>0</v>
      </c>
      <c r="BL220" s="20" t="s">
        <v>240</v>
      </c>
      <c r="BM220" s="20" t="s">
        <v>1522</v>
      </c>
    </row>
    <row r="221" s="1" customFormat="1" ht="49.92" customHeight="1">
      <c r="B221" s="44"/>
      <c r="C221" s="45"/>
      <c r="D221" s="206" t="s">
        <v>1066</v>
      </c>
      <c r="E221" s="45"/>
      <c r="F221" s="45"/>
      <c r="G221" s="45"/>
      <c r="H221" s="45"/>
      <c r="I221" s="45"/>
      <c r="J221" s="45"/>
      <c r="K221" s="45"/>
      <c r="L221" s="45"/>
      <c r="M221" s="45"/>
      <c r="N221" s="240">
        <f>BK221</f>
        <v>0</v>
      </c>
      <c r="O221" s="241"/>
      <c r="P221" s="241"/>
      <c r="Q221" s="241"/>
      <c r="R221" s="46"/>
      <c r="T221" s="188"/>
      <c r="U221" s="45"/>
      <c r="V221" s="45"/>
      <c r="W221" s="45"/>
      <c r="X221" s="45"/>
      <c r="Y221" s="45"/>
      <c r="Z221" s="45"/>
      <c r="AA221" s="98"/>
      <c r="AT221" s="20" t="s">
        <v>79</v>
      </c>
      <c r="AU221" s="20" t="s">
        <v>80</v>
      </c>
      <c r="AY221" s="20" t="s">
        <v>1067</v>
      </c>
      <c r="BK221" s="140">
        <f>SUM(BK222:BK226)</f>
        <v>0</v>
      </c>
    </row>
    <row r="222" s="1" customFormat="1" ht="22.32" customHeight="1">
      <c r="B222" s="44"/>
      <c r="C222" s="242" t="s">
        <v>22</v>
      </c>
      <c r="D222" s="242" t="s">
        <v>177</v>
      </c>
      <c r="E222" s="243" t="s">
        <v>22</v>
      </c>
      <c r="F222" s="244" t="s">
        <v>22</v>
      </c>
      <c r="G222" s="244"/>
      <c r="H222" s="244"/>
      <c r="I222" s="244"/>
      <c r="J222" s="245" t="s">
        <v>22</v>
      </c>
      <c r="K222" s="246"/>
      <c r="L222" s="222"/>
      <c r="M222" s="224"/>
      <c r="N222" s="224">
        <f>BK222</f>
        <v>0</v>
      </c>
      <c r="O222" s="224"/>
      <c r="P222" s="224"/>
      <c r="Q222" s="224"/>
      <c r="R222" s="46"/>
      <c r="T222" s="225" t="s">
        <v>22</v>
      </c>
      <c r="U222" s="247" t="s">
        <v>45</v>
      </c>
      <c r="V222" s="45"/>
      <c r="W222" s="45"/>
      <c r="X222" s="45"/>
      <c r="Y222" s="45"/>
      <c r="Z222" s="45"/>
      <c r="AA222" s="98"/>
      <c r="AT222" s="20" t="s">
        <v>1067</v>
      </c>
      <c r="AU222" s="20" t="s">
        <v>88</v>
      </c>
      <c r="AY222" s="20" t="s">
        <v>1067</v>
      </c>
      <c r="BE222" s="140">
        <f>IF(U222="základní",N222,0)</f>
        <v>0</v>
      </c>
      <c r="BF222" s="140">
        <f>IF(U222="snížená",N222,0)</f>
        <v>0</v>
      </c>
      <c r="BG222" s="140">
        <f>IF(U222="zákl. přenesená",N222,0)</f>
        <v>0</v>
      </c>
      <c r="BH222" s="140">
        <f>IF(U222="sníž. přenesená",N222,0)</f>
        <v>0</v>
      </c>
      <c r="BI222" s="140">
        <f>IF(U222="nulová",N222,0)</f>
        <v>0</v>
      </c>
      <c r="BJ222" s="20" t="s">
        <v>88</v>
      </c>
      <c r="BK222" s="140">
        <f>L222*K222</f>
        <v>0</v>
      </c>
    </row>
    <row r="223" s="1" customFormat="1" ht="22.32" customHeight="1">
      <c r="B223" s="44"/>
      <c r="C223" s="242" t="s">
        <v>22</v>
      </c>
      <c r="D223" s="242" t="s">
        <v>177</v>
      </c>
      <c r="E223" s="243" t="s">
        <v>22</v>
      </c>
      <c r="F223" s="244" t="s">
        <v>22</v>
      </c>
      <c r="G223" s="244"/>
      <c r="H223" s="244"/>
      <c r="I223" s="244"/>
      <c r="J223" s="245" t="s">
        <v>22</v>
      </c>
      <c r="K223" s="246"/>
      <c r="L223" s="222"/>
      <c r="M223" s="224"/>
      <c r="N223" s="224">
        <f>BK223</f>
        <v>0</v>
      </c>
      <c r="O223" s="224"/>
      <c r="P223" s="224"/>
      <c r="Q223" s="224"/>
      <c r="R223" s="46"/>
      <c r="T223" s="225" t="s">
        <v>22</v>
      </c>
      <c r="U223" s="247" t="s">
        <v>45</v>
      </c>
      <c r="V223" s="45"/>
      <c r="W223" s="45"/>
      <c r="X223" s="45"/>
      <c r="Y223" s="45"/>
      <c r="Z223" s="45"/>
      <c r="AA223" s="98"/>
      <c r="AT223" s="20" t="s">
        <v>1067</v>
      </c>
      <c r="AU223" s="20" t="s">
        <v>88</v>
      </c>
      <c r="AY223" s="20" t="s">
        <v>1067</v>
      </c>
      <c r="BE223" s="140">
        <f>IF(U223="základní",N223,0)</f>
        <v>0</v>
      </c>
      <c r="BF223" s="140">
        <f>IF(U223="snížená",N223,0)</f>
        <v>0</v>
      </c>
      <c r="BG223" s="140">
        <f>IF(U223="zákl. přenesená",N223,0)</f>
        <v>0</v>
      </c>
      <c r="BH223" s="140">
        <f>IF(U223="sníž. přenesená",N223,0)</f>
        <v>0</v>
      </c>
      <c r="BI223" s="140">
        <f>IF(U223="nulová",N223,0)</f>
        <v>0</v>
      </c>
      <c r="BJ223" s="20" t="s">
        <v>88</v>
      </c>
      <c r="BK223" s="140">
        <f>L223*K223</f>
        <v>0</v>
      </c>
    </row>
    <row r="224" s="1" customFormat="1" ht="22.32" customHeight="1">
      <c r="B224" s="44"/>
      <c r="C224" s="242" t="s">
        <v>22</v>
      </c>
      <c r="D224" s="242" t="s">
        <v>177</v>
      </c>
      <c r="E224" s="243" t="s">
        <v>22</v>
      </c>
      <c r="F224" s="244" t="s">
        <v>22</v>
      </c>
      <c r="G224" s="244"/>
      <c r="H224" s="244"/>
      <c r="I224" s="244"/>
      <c r="J224" s="245" t="s">
        <v>22</v>
      </c>
      <c r="K224" s="246"/>
      <c r="L224" s="222"/>
      <c r="M224" s="224"/>
      <c r="N224" s="224">
        <f>BK224</f>
        <v>0</v>
      </c>
      <c r="O224" s="224"/>
      <c r="P224" s="224"/>
      <c r="Q224" s="224"/>
      <c r="R224" s="46"/>
      <c r="T224" s="225" t="s">
        <v>22</v>
      </c>
      <c r="U224" s="247" t="s">
        <v>45</v>
      </c>
      <c r="V224" s="45"/>
      <c r="W224" s="45"/>
      <c r="X224" s="45"/>
      <c r="Y224" s="45"/>
      <c r="Z224" s="45"/>
      <c r="AA224" s="98"/>
      <c r="AT224" s="20" t="s">
        <v>1067</v>
      </c>
      <c r="AU224" s="20" t="s">
        <v>88</v>
      </c>
      <c r="AY224" s="20" t="s">
        <v>1067</v>
      </c>
      <c r="BE224" s="140">
        <f>IF(U224="základní",N224,0)</f>
        <v>0</v>
      </c>
      <c r="BF224" s="140">
        <f>IF(U224="snížená",N224,0)</f>
        <v>0</v>
      </c>
      <c r="BG224" s="140">
        <f>IF(U224="zákl. přenesená",N224,0)</f>
        <v>0</v>
      </c>
      <c r="BH224" s="140">
        <f>IF(U224="sníž. přenesená",N224,0)</f>
        <v>0</v>
      </c>
      <c r="BI224" s="140">
        <f>IF(U224="nulová",N224,0)</f>
        <v>0</v>
      </c>
      <c r="BJ224" s="20" t="s">
        <v>88</v>
      </c>
      <c r="BK224" s="140">
        <f>L224*K224</f>
        <v>0</v>
      </c>
    </row>
    <row r="225" s="1" customFormat="1" ht="22.32" customHeight="1">
      <c r="B225" s="44"/>
      <c r="C225" s="242" t="s">
        <v>22</v>
      </c>
      <c r="D225" s="242" t="s">
        <v>177</v>
      </c>
      <c r="E225" s="243" t="s">
        <v>22</v>
      </c>
      <c r="F225" s="244" t="s">
        <v>22</v>
      </c>
      <c r="G225" s="244"/>
      <c r="H225" s="244"/>
      <c r="I225" s="244"/>
      <c r="J225" s="245" t="s">
        <v>22</v>
      </c>
      <c r="K225" s="246"/>
      <c r="L225" s="222"/>
      <c r="M225" s="224"/>
      <c r="N225" s="224">
        <f>BK225</f>
        <v>0</v>
      </c>
      <c r="O225" s="224"/>
      <c r="P225" s="224"/>
      <c r="Q225" s="224"/>
      <c r="R225" s="46"/>
      <c r="T225" s="225" t="s">
        <v>22</v>
      </c>
      <c r="U225" s="247" t="s">
        <v>45</v>
      </c>
      <c r="V225" s="45"/>
      <c r="W225" s="45"/>
      <c r="X225" s="45"/>
      <c r="Y225" s="45"/>
      <c r="Z225" s="45"/>
      <c r="AA225" s="98"/>
      <c r="AT225" s="20" t="s">
        <v>1067</v>
      </c>
      <c r="AU225" s="20" t="s">
        <v>88</v>
      </c>
      <c r="AY225" s="20" t="s">
        <v>1067</v>
      </c>
      <c r="BE225" s="140">
        <f>IF(U225="základní",N225,0)</f>
        <v>0</v>
      </c>
      <c r="BF225" s="140">
        <f>IF(U225="snížená",N225,0)</f>
        <v>0</v>
      </c>
      <c r="BG225" s="140">
        <f>IF(U225="zákl. přenesená",N225,0)</f>
        <v>0</v>
      </c>
      <c r="BH225" s="140">
        <f>IF(U225="sníž. přenesená",N225,0)</f>
        <v>0</v>
      </c>
      <c r="BI225" s="140">
        <f>IF(U225="nulová",N225,0)</f>
        <v>0</v>
      </c>
      <c r="BJ225" s="20" t="s">
        <v>88</v>
      </c>
      <c r="BK225" s="140">
        <f>L225*K225</f>
        <v>0</v>
      </c>
    </row>
    <row r="226" s="1" customFormat="1" ht="22.32" customHeight="1">
      <c r="B226" s="44"/>
      <c r="C226" s="242" t="s">
        <v>22</v>
      </c>
      <c r="D226" s="242" t="s">
        <v>177</v>
      </c>
      <c r="E226" s="243" t="s">
        <v>22</v>
      </c>
      <c r="F226" s="244" t="s">
        <v>22</v>
      </c>
      <c r="G226" s="244"/>
      <c r="H226" s="244"/>
      <c r="I226" s="244"/>
      <c r="J226" s="245" t="s">
        <v>22</v>
      </c>
      <c r="K226" s="246"/>
      <c r="L226" s="222"/>
      <c r="M226" s="224"/>
      <c r="N226" s="224">
        <f>BK226</f>
        <v>0</v>
      </c>
      <c r="O226" s="224"/>
      <c r="P226" s="224"/>
      <c r="Q226" s="224"/>
      <c r="R226" s="46"/>
      <c r="T226" s="225" t="s">
        <v>22</v>
      </c>
      <c r="U226" s="247" t="s">
        <v>45</v>
      </c>
      <c r="V226" s="70"/>
      <c r="W226" s="70"/>
      <c r="X226" s="70"/>
      <c r="Y226" s="70"/>
      <c r="Z226" s="70"/>
      <c r="AA226" s="72"/>
      <c r="AT226" s="20" t="s">
        <v>1067</v>
      </c>
      <c r="AU226" s="20" t="s">
        <v>88</v>
      </c>
      <c r="AY226" s="20" t="s">
        <v>1067</v>
      </c>
      <c r="BE226" s="140">
        <f>IF(U226="základní",N226,0)</f>
        <v>0</v>
      </c>
      <c r="BF226" s="140">
        <f>IF(U226="snížená",N226,0)</f>
        <v>0</v>
      </c>
      <c r="BG226" s="140">
        <f>IF(U226="zákl. přenesená",N226,0)</f>
        <v>0</v>
      </c>
      <c r="BH226" s="140">
        <f>IF(U226="sníž. přenesená",N226,0)</f>
        <v>0</v>
      </c>
      <c r="BI226" s="140">
        <f>IF(U226="nulová",N226,0)</f>
        <v>0</v>
      </c>
      <c r="BJ226" s="20" t="s">
        <v>88</v>
      </c>
      <c r="BK226" s="140">
        <f>L226*K226</f>
        <v>0</v>
      </c>
    </row>
    <row r="227" s="1" customFormat="1" ht="6.96" customHeight="1">
      <c r="B227" s="73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5"/>
    </row>
  </sheetData>
  <sheetProtection sheet="1" formatColumns="0" formatRows="0" objects="1" scenarios="1" spinCount="10" saltValue="ImK+OgFiHzj3RQh7c+oFx0Z6ARiyJTemfKuKaHH1nNLy+kQNvwRWUqxnAR/6sYD0qtFKDfYkNrbao7+UXY9clg==" hashValue="reGvp2r7BaxXI3ftJgoChiwPtZ7c02dYX73WXh6AMDzJhBQetdK6L7kebvM7Zx6YbKqvjGnutxHid6BdLvX5QQ==" algorithmName="SHA-512" password="CC35"/>
  <mergeCells count="368">
    <mergeCell ref="F223:I223"/>
    <mergeCell ref="F222:I222"/>
    <mergeCell ref="F224:I224"/>
    <mergeCell ref="F225:I225"/>
    <mergeCell ref="F226:I226"/>
    <mergeCell ref="L224:M224"/>
    <mergeCell ref="L222:M222"/>
    <mergeCell ref="L223:M223"/>
    <mergeCell ref="L225:M225"/>
    <mergeCell ref="L226:M226"/>
    <mergeCell ref="N219:Q219"/>
    <mergeCell ref="N218:Q218"/>
    <mergeCell ref="N220:Q220"/>
    <mergeCell ref="N222:Q222"/>
    <mergeCell ref="N223:Q223"/>
    <mergeCell ref="N224:Q224"/>
    <mergeCell ref="N225:Q225"/>
    <mergeCell ref="N226:Q226"/>
    <mergeCell ref="N221:Q221"/>
    <mergeCell ref="N202:Q202"/>
    <mergeCell ref="N203:Q203"/>
    <mergeCell ref="N204:Q204"/>
    <mergeCell ref="N205:Q205"/>
    <mergeCell ref="N206:Q206"/>
    <mergeCell ref="N207:Q207"/>
    <mergeCell ref="N208:Q208"/>
    <mergeCell ref="N209:Q209"/>
    <mergeCell ref="N210:Q210"/>
    <mergeCell ref="N211:Q211"/>
    <mergeCell ref="N213:Q213"/>
    <mergeCell ref="N214:Q214"/>
    <mergeCell ref="N215:Q215"/>
    <mergeCell ref="N216:Q216"/>
    <mergeCell ref="N217:Q217"/>
    <mergeCell ref="N212:Q212"/>
    <mergeCell ref="F205:I205"/>
    <mergeCell ref="F206:I206"/>
    <mergeCell ref="F207:I207"/>
    <mergeCell ref="F208:I208"/>
    <mergeCell ref="F209:I209"/>
    <mergeCell ref="F210:I210"/>
    <mergeCell ref="F211:I211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L206:M206"/>
    <mergeCell ref="L207:M207"/>
    <mergeCell ref="L208:M208"/>
    <mergeCell ref="L209:M209"/>
    <mergeCell ref="L210:M210"/>
    <mergeCell ref="L211:M211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7:Q97"/>
    <mergeCell ref="N95:Q95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N122:Q122"/>
    <mergeCell ref="N123:Q123"/>
    <mergeCell ref="F124:I124"/>
    <mergeCell ref="F126:I126"/>
    <mergeCell ref="L124:M124"/>
    <mergeCell ref="N124:Q124"/>
    <mergeCell ref="F125:I125"/>
    <mergeCell ref="L125:M125"/>
    <mergeCell ref="N125:Q125"/>
    <mergeCell ref="L126:M126"/>
    <mergeCell ref="N126:Q126"/>
    <mergeCell ref="F127:I127"/>
    <mergeCell ref="F129:I129"/>
    <mergeCell ref="F128:I128"/>
    <mergeCell ref="L127:M127"/>
    <mergeCell ref="N127:Q127"/>
    <mergeCell ref="L128:M128"/>
    <mergeCell ref="N128:Q128"/>
    <mergeCell ref="L129:M129"/>
    <mergeCell ref="N129:Q129"/>
    <mergeCell ref="F130:I130"/>
    <mergeCell ref="F132:I132"/>
    <mergeCell ref="L130:M130"/>
    <mergeCell ref="N130:Q130"/>
    <mergeCell ref="F131:I131"/>
    <mergeCell ref="L131:M131"/>
    <mergeCell ref="N131:Q131"/>
    <mergeCell ref="L132:M132"/>
    <mergeCell ref="N132:Q132"/>
    <mergeCell ref="F133:I133"/>
    <mergeCell ref="F135:I135"/>
    <mergeCell ref="L133:M133"/>
    <mergeCell ref="N133:Q133"/>
    <mergeCell ref="F134:I134"/>
    <mergeCell ref="L134:M134"/>
    <mergeCell ref="N134:Q134"/>
    <mergeCell ref="L135:M135"/>
    <mergeCell ref="N135:Q135"/>
    <mergeCell ref="F136:I136"/>
    <mergeCell ref="F138:I138"/>
    <mergeCell ref="L136:M136"/>
    <mergeCell ref="N136:Q136"/>
    <mergeCell ref="F137:I137"/>
    <mergeCell ref="L137:M137"/>
    <mergeCell ref="N137:Q137"/>
    <mergeCell ref="L138:M138"/>
    <mergeCell ref="N138:Q138"/>
    <mergeCell ref="F139:I139"/>
    <mergeCell ref="F141:I141"/>
    <mergeCell ref="L139:M139"/>
    <mergeCell ref="N139:Q139"/>
    <mergeCell ref="F140:I140"/>
    <mergeCell ref="L140:M140"/>
    <mergeCell ref="N140:Q140"/>
    <mergeCell ref="L141:M141"/>
    <mergeCell ref="N141:Q141"/>
    <mergeCell ref="F142:I142"/>
    <mergeCell ref="F144:I144"/>
    <mergeCell ref="L142:M142"/>
    <mergeCell ref="N142:Q142"/>
    <mergeCell ref="F143:I143"/>
    <mergeCell ref="L143:M143"/>
    <mergeCell ref="N143:Q143"/>
    <mergeCell ref="L144:M144"/>
    <mergeCell ref="N144:Q144"/>
    <mergeCell ref="F145:I145"/>
    <mergeCell ref="F147:I147"/>
    <mergeCell ref="L145:M145"/>
    <mergeCell ref="N145:Q145"/>
    <mergeCell ref="F146:I146"/>
    <mergeCell ref="L146:M146"/>
    <mergeCell ref="N146:Q146"/>
    <mergeCell ref="L147:M147"/>
    <mergeCell ref="N147:Q147"/>
    <mergeCell ref="F148:I148"/>
    <mergeCell ref="F150:I150"/>
    <mergeCell ref="L148:M148"/>
    <mergeCell ref="N148:Q148"/>
    <mergeCell ref="F149:I149"/>
    <mergeCell ref="L149:M149"/>
    <mergeCell ref="N149:Q149"/>
    <mergeCell ref="L150:M150"/>
    <mergeCell ref="N150:Q15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F151:I151"/>
    <mergeCell ref="F153:I153"/>
    <mergeCell ref="L151:M151"/>
    <mergeCell ref="N151:Q151"/>
    <mergeCell ref="F152:I152"/>
    <mergeCell ref="L152:M152"/>
    <mergeCell ref="N152:Q152"/>
    <mergeCell ref="L153:M153"/>
    <mergeCell ref="N153:Q153"/>
    <mergeCell ref="F154:I154"/>
    <mergeCell ref="F156:I156"/>
    <mergeCell ref="L154:M154"/>
    <mergeCell ref="N154:Q154"/>
    <mergeCell ref="F155:I155"/>
    <mergeCell ref="L155:M155"/>
    <mergeCell ref="N155:Q155"/>
    <mergeCell ref="L156:M156"/>
    <mergeCell ref="N156:Q156"/>
    <mergeCell ref="F157:I157"/>
    <mergeCell ref="F159:I159"/>
    <mergeCell ref="L157:M157"/>
    <mergeCell ref="N157:Q157"/>
    <mergeCell ref="F158:I158"/>
    <mergeCell ref="L158:M158"/>
    <mergeCell ref="N158:Q158"/>
    <mergeCell ref="L159:M159"/>
    <mergeCell ref="N159:Q159"/>
    <mergeCell ref="F160:I160"/>
    <mergeCell ref="F162:I162"/>
    <mergeCell ref="L160:M160"/>
    <mergeCell ref="N160:Q160"/>
    <mergeCell ref="F161:I161"/>
    <mergeCell ref="L161:M161"/>
    <mergeCell ref="N161:Q161"/>
    <mergeCell ref="L162:M162"/>
    <mergeCell ref="N162:Q162"/>
    <mergeCell ref="L163:M163"/>
    <mergeCell ref="N163:Q163"/>
    <mergeCell ref="F163:I163"/>
    <mergeCell ref="F166:I166"/>
    <mergeCell ref="F165:I165"/>
    <mergeCell ref="L165:M165"/>
    <mergeCell ref="N165:Q165"/>
    <mergeCell ref="L166:M166"/>
    <mergeCell ref="N166:Q166"/>
    <mergeCell ref="L167:M167"/>
    <mergeCell ref="N167:Q167"/>
    <mergeCell ref="L168:M168"/>
    <mergeCell ref="N168:Q168"/>
    <mergeCell ref="L169:M169"/>
    <mergeCell ref="N169:Q169"/>
    <mergeCell ref="L170:M170"/>
    <mergeCell ref="N170:Q170"/>
    <mergeCell ref="N164:Q164"/>
    <mergeCell ref="F167:I167"/>
    <mergeCell ref="F170:I170"/>
    <mergeCell ref="F168:I168"/>
    <mergeCell ref="F169:I169"/>
    <mergeCell ref="F172:I172"/>
    <mergeCell ref="L172:M172"/>
    <mergeCell ref="N172:Q172"/>
    <mergeCell ref="L173:M173"/>
    <mergeCell ref="N173:Q173"/>
    <mergeCell ref="N174:Q174"/>
    <mergeCell ref="N175:Q175"/>
    <mergeCell ref="N176:Q176"/>
    <mergeCell ref="N177:Q177"/>
    <mergeCell ref="N178:Q178"/>
    <mergeCell ref="N179:Q179"/>
    <mergeCell ref="N180:Q180"/>
    <mergeCell ref="N181:Q181"/>
    <mergeCell ref="N182:Q182"/>
    <mergeCell ref="N183:Q183"/>
    <mergeCell ref="N184:Q184"/>
    <mergeCell ref="N171:Q171"/>
    <mergeCell ref="F173:I173"/>
    <mergeCell ref="F176:I176"/>
    <mergeCell ref="F174:I174"/>
    <mergeCell ref="F175:I175"/>
    <mergeCell ref="F177:I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7:I187"/>
    <mergeCell ref="F188:I188"/>
    <mergeCell ref="L174:M174"/>
    <mergeCell ref="L180:M180"/>
    <mergeCell ref="L177:M177"/>
    <mergeCell ref="L175:M175"/>
    <mergeCell ref="L176:M176"/>
    <mergeCell ref="L178:M178"/>
    <mergeCell ref="L179:M179"/>
    <mergeCell ref="L181:M181"/>
    <mergeCell ref="L182:M182"/>
    <mergeCell ref="L183:M183"/>
    <mergeCell ref="L184:M184"/>
    <mergeCell ref="L185:M185"/>
    <mergeCell ref="L187:M187"/>
    <mergeCell ref="L188:M188"/>
    <mergeCell ref="L189:M189"/>
    <mergeCell ref="N201:Q201"/>
    <mergeCell ref="N200:Q200"/>
    <mergeCell ref="F189:I189"/>
    <mergeCell ref="F190:I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2:I202"/>
    <mergeCell ref="F203:I203"/>
    <mergeCell ref="F204:I204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2:M202"/>
    <mergeCell ref="L203:M203"/>
    <mergeCell ref="L204:M204"/>
    <mergeCell ref="L205:M205"/>
    <mergeCell ref="N185:Q185"/>
    <mergeCell ref="N187:Q187"/>
    <mergeCell ref="N188:Q188"/>
    <mergeCell ref="N189:Q189"/>
    <mergeCell ref="N190:Q190"/>
    <mergeCell ref="N191:Q191"/>
    <mergeCell ref="N192:Q192"/>
    <mergeCell ref="N193:Q193"/>
    <mergeCell ref="N194:Q194"/>
    <mergeCell ref="N195:Q195"/>
    <mergeCell ref="N196:Q196"/>
    <mergeCell ref="N197:Q197"/>
    <mergeCell ref="N198:Q198"/>
    <mergeCell ref="N199:Q199"/>
    <mergeCell ref="N186:Q186"/>
  </mergeCells>
  <dataValidations count="2">
    <dataValidation type="list" allowBlank="1" showInputMessage="1" showErrorMessage="1" error="Povoleny jsou hodnoty K, M." sqref="D222:D227">
      <formula1>"K, M"</formula1>
    </dataValidation>
    <dataValidation type="list" allowBlank="1" showInputMessage="1" showErrorMessage="1" error="Povoleny jsou hodnoty základní, snížená, zákl. přenesená, sníž. přenesená, nulová." sqref="U222:U22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98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1523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N110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ROUND((((SUM(BE110:BE117)+SUM(BE135:BE383))+SUM(BE385:BE389))),2)</f>
        <v>0</v>
      </c>
      <c r="I32" s="45"/>
      <c r="J32" s="45"/>
      <c r="K32" s="45"/>
      <c r="L32" s="45"/>
      <c r="M32" s="160">
        <f>ROUND(((ROUND((SUM(BE110:BE117)+SUM(BE135:BE383)), 2)*F32)+SUM(BE385:BE389)*F32),2)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ROUND((((SUM(BF110:BF117)+SUM(BF135:BF383))+SUM(BF385:BF389))),2)</f>
        <v>0</v>
      </c>
      <c r="I33" s="45"/>
      <c r="J33" s="45"/>
      <c r="K33" s="45"/>
      <c r="L33" s="45"/>
      <c r="M33" s="160">
        <f>ROUND(((ROUND((SUM(BF110:BF117)+SUM(BF135:BF383)), 2)*F33)+SUM(BF385:BF389)*F33),2)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ROUND((((SUM(BG110:BG117)+SUM(BG135:BG383))+SUM(BG385:BG389))),2)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ROUND((((SUM(BH110:BH117)+SUM(BH135:BH383))+SUM(BH385:BH389))),2)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ROUND((((SUM(BI110:BI117)+SUM(BI135:BI383))+SUM(BI385:BI389))),2)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04 - Elektroinstalace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N135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1524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N136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1525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N141</f>
        <v>0</v>
      </c>
      <c r="O90" s="174"/>
      <c r="P90" s="174"/>
      <c r="Q90" s="174"/>
      <c r="R90" s="177"/>
      <c r="T90" s="178"/>
      <c r="U90" s="178"/>
    </row>
    <row r="91" s="7" customFormat="1" ht="19.92" customHeight="1">
      <c r="B91" s="179"/>
      <c r="C91" s="180"/>
      <c r="D91" s="134" t="s">
        <v>1526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36">
        <f>N142</f>
        <v>0</v>
      </c>
      <c r="O91" s="180"/>
      <c r="P91" s="180"/>
      <c r="Q91" s="180"/>
      <c r="R91" s="181"/>
      <c r="T91" s="182"/>
      <c r="U91" s="182"/>
    </row>
    <row r="92" s="7" customFormat="1" ht="19.92" customHeight="1">
      <c r="B92" s="179"/>
      <c r="C92" s="180"/>
      <c r="D92" s="134" t="s">
        <v>1527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36">
        <f>N153</f>
        <v>0</v>
      </c>
      <c r="O92" s="180"/>
      <c r="P92" s="180"/>
      <c r="Q92" s="180"/>
      <c r="R92" s="181"/>
      <c r="T92" s="182"/>
      <c r="U92" s="182"/>
    </row>
    <row r="93" s="7" customFormat="1" ht="19.92" customHeight="1">
      <c r="B93" s="179"/>
      <c r="C93" s="180"/>
      <c r="D93" s="134" t="s">
        <v>1528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36">
        <f>N156</f>
        <v>0</v>
      </c>
      <c r="O93" s="180"/>
      <c r="P93" s="180"/>
      <c r="Q93" s="180"/>
      <c r="R93" s="181"/>
      <c r="T93" s="182"/>
      <c r="U93" s="182"/>
    </row>
    <row r="94" s="7" customFormat="1" ht="19.92" customHeight="1">
      <c r="B94" s="179"/>
      <c r="C94" s="180"/>
      <c r="D94" s="134" t="s">
        <v>1529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36">
        <f>N183</f>
        <v>0</v>
      </c>
      <c r="O94" s="180"/>
      <c r="P94" s="180"/>
      <c r="Q94" s="180"/>
      <c r="R94" s="181"/>
      <c r="T94" s="182"/>
      <c r="U94" s="182"/>
    </row>
    <row r="95" s="7" customFormat="1" ht="19.92" customHeight="1">
      <c r="B95" s="179"/>
      <c r="C95" s="180"/>
      <c r="D95" s="134" t="s">
        <v>1530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36">
        <f>N210</f>
        <v>0</v>
      </c>
      <c r="O95" s="180"/>
      <c r="P95" s="180"/>
      <c r="Q95" s="180"/>
      <c r="R95" s="181"/>
      <c r="T95" s="182"/>
      <c r="U95" s="182"/>
    </row>
    <row r="96" s="7" customFormat="1" ht="19.92" customHeight="1">
      <c r="B96" s="179"/>
      <c r="C96" s="180"/>
      <c r="D96" s="134" t="s">
        <v>1531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36">
        <f>N221</f>
        <v>0</v>
      </c>
      <c r="O96" s="180"/>
      <c r="P96" s="180"/>
      <c r="Q96" s="180"/>
      <c r="R96" s="181"/>
      <c r="T96" s="182"/>
      <c r="U96" s="182"/>
    </row>
    <row r="97" s="7" customFormat="1" ht="14.88" customHeight="1">
      <c r="B97" s="179"/>
      <c r="C97" s="180"/>
      <c r="D97" s="134" t="s">
        <v>1532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36">
        <f>N222</f>
        <v>0</v>
      </c>
      <c r="O97" s="180"/>
      <c r="P97" s="180"/>
      <c r="Q97" s="180"/>
      <c r="R97" s="181"/>
      <c r="T97" s="182"/>
      <c r="U97" s="182"/>
    </row>
    <row r="98" s="7" customFormat="1" ht="14.88" customHeight="1">
      <c r="B98" s="179"/>
      <c r="C98" s="180"/>
      <c r="D98" s="134" t="s">
        <v>1533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36">
        <f>N265</f>
        <v>0</v>
      </c>
      <c r="O98" s="180"/>
      <c r="P98" s="180"/>
      <c r="Q98" s="180"/>
      <c r="R98" s="181"/>
      <c r="T98" s="182"/>
      <c r="U98" s="182"/>
    </row>
    <row r="99" s="7" customFormat="1" ht="14.88" customHeight="1">
      <c r="B99" s="179"/>
      <c r="C99" s="180"/>
      <c r="D99" s="134" t="s">
        <v>1534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36">
        <f>N274</f>
        <v>0</v>
      </c>
      <c r="O99" s="180"/>
      <c r="P99" s="180"/>
      <c r="Q99" s="180"/>
      <c r="R99" s="181"/>
      <c r="T99" s="182"/>
      <c r="U99" s="182"/>
    </row>
    <row r="100" s="7" customFormat="1" ht="14.88" customHeight="1">
      <c r="B100" s="179"/>
      <c r="C100" s="180"/>
      <c r="D100" s="134" t="s">
        <v>1535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36">
        <f>N277</f>
        <v>0</v>
      </c>
      <c r="O100" s="180"/>
      <c r="P100" s="180"/>
      <c r="Q100" s="180"/>
      <c r="R100" s="181"/>
      <c r="T100" s="182"/>
      <c r="U100" s="182"/>
    </row>
    <row r="101" s="7" customFormat="1" ht="19.92" customHeight="1">
      <c r="B101" s="179"/>
      <c r="C101" s="180"/>
      <c r="D101" s="134" t="s">
        <v>1536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36">
        <f>N304</f>
        <v>0</v>
      </c>
      <c r="O101" s="180"/>
      <c r="P101" s="180"/>
      <c r="Q101" s="180"/>
      <c r="R101" s="181"/>
      <c r="T101" s="182"/>
      <c r="U101" s="182"/>
    </row>
    <row r="102" s="7" customFormat="1" ht="19.92" customHeight="1">
      <c r="B102" s="179"/>
      <c r="C102" s="180"/>
      <c r="D102" s="134" t="s">
        <v>1537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36">
        <f>N311</f>
        <v>0</v>
      </c>
      <c r="O102" s="180"/>
      <c r="P102" s="180"/>
      <c r="Q102" s="180"/>
      <c r="R102" s="181"/>
      <c r="T102" s="182"/>
      <c r="U102" s="182"/>
    </row>
    <row r="103" s="7" customFormat="1" ht="19.92" customHeight="1">
      <c r="B103" s="179"/>
      <c r="C103" s="180"/>
      <c r="D103" s="134" t="s">
        <v>1538</v>
      </c>
      <c r="E103" s="180"/>
      <c r="F103" s="180"/>
      <c r="G103" s="180"/>
      <c r="H103" s="180"/>
      <c r="I103" s="180"/>
      <c r="J103" s="180"/>
      <c r="K103" s="180"/>
      <c r="L103" s="180"/>
      <c r="M103" s="180"/>
      <c r="N103" s="136">
        <f>N318</f>
        <v>0</v>
      </c>
      <c r="O103" s="180"/>
      <c r="P103" s="180"/>
      <c r="Q103" s="180"/>
      <c r="R103" s="181"/>
      <c r="T103" s="182"/>
      <c r="U103" s="182"/>
    </row>
    <row r="104" s="7" customFormat="1" ht="19.92" customHeight="1">
      <c r="B104" s="179"/>
      <c r="C104" s="180"/>
      <c r="D104" s="134" t="s">
        <v>1539</v>
      </c>
      <c r="E104" s="180"/>
      <c r="F104" s="180"/>
      <c r="G104" s="180"/>
      <c r="H104" s="180"/>
      <c r="I104" s="180"/>
      <c r="J104" s="180"/>
      <c r="K104" s="180"/>
      <c r="L104" s="180"/>
      <c r="M104" s="180"/>
      <c r="N104" s="136">
        <f>N357</f>
        <v>0</v>
      </c>
      <c r="O104" s="180"/>
      <c r="P104" s="180"/>
      <c r="Q104" s="180"/>
      <c r="R104" s="181"/>
      <c r="T104" s="182"/>
      <c r="U104" s="182"/>
    </row>
    <row r="105" s="7" customFormat="1" ht="19.92" customHeight="1">
      <c r="B105" s="179"/>
      <c r="C105" s="180"/>
      <c r="D105" s="134" t="s">
        <v>1540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36">
        <f>N360</f>
        <v>0</v>
      </c>
      <c r="O105" s="180"/>
      <c r="P105" s="180"/>
      <c r="Q105" s="180"/>
      <c r="R105" s="181"/>
      <c r="T105" s="182"/>
      <c r="U105" s="182"/>
    </row>
    <row r="106" s="7" customFormat="1" ht="19.92" customHeight="1">
      <c r="B106" s="179"/>
      <c r="C106" s="180"/>
      <c r="D106" s="134" t="s">
        <v>1541</v>
      </c>
      <c r="E106" s="180"/>
      <c r="F106" s="180"/>
      <c r="G106" s="180"/>
      <c r="H106" s="180"/>
      <c r="I106" s="180"/>
      <c r="J106" s="180"/>
      <c r="K106" s="180"/>
      <c r="L106" s="180"/>
      <c r="M106" s="180"/>
      <c r="N106" s="136">
        <f>N377</f>
        <v>0</v>
      </c>
      <c r="O106" s="180"/>
      <c r="P106" s="180"/>
      <c r="Q106" s="180"/>
      <c r="R106" s="181"/>
      <c r="T106" s="182"/>
      <c r="U106" s="182"/>
    </row>
    <row r="107" s="6" customFormat="1" ht="24.96" customHeight="1">
      <c r="B107" s="173"/>
      <c r="C107" s="174"/>
      <c r="D107" s="175" t="s">
        <v>1542</v>
      </c>
      <c r="E107" s="174"/>
      <c r="F107" s="174"/>
      <c r="G107" s="174"/>
      <c r="H107" s="174"/>
      <c r="I107" s="174"/>
      <c r="J107" s="174"/>
      <c r="K107" s="174"/>
      <c r="L107" s="174"/>
      <c r="M107" s="174"/>
      <c r="N107" s="176">
        <f>N380</f>
        <v>0</v>
      </c>
      <c r="O107" s="174"/>
      <c r="P107" s="174"/>
      <c r="Q107" s="174"/>
      <c r="R107" s="177"/>
      <c r="T107" s="178"/>
      <c r="U107" s="178"/>
    </row>
    <row r="108" s="6" customFormat="1" ht="21.84" customHeight="1">
      <c r="B108" s="173"/>
      <c r="C108" s="174"/>
      <c r="D108" s="175" t="s">
        <v>152</v>
      </c>
      <c r="E108" s="174"/>
      <c r="F108" s="174"/>
      <c r="G108" s="174"/>
      <c r="H108" s="174"/>
      <c r="I108" s="174"/>
      <c r="J108" s="174"/>
      <c r="K108" s="174"/>
      <c r="L108" s="174"/>
      <c r="M108" s="174"/>
      <c r="N108" s="183">
        <f>N384</f>
        <v>0</v>
      </c>
      <c r="O108" s="174"/>
      <c r="P108" s="174"/>
      <c r="Q108" s="174"/>
      <c r="R108" s="177"/>
      <c r="T108" s="178"/>
      <c r="U108" s="178"/>
    </row>
    <row r="109" s="1" customFormat="1" ht="21.84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  <c r="T109" s="169"/>
      <c r="U109" s="169"/>
    </row>
    <row r="110" s="1" customFormat="1" ht="29.28" customHeight="1">
      <c r="B110" s="44"/>
      <c r="C110" s="171" t="s">
        <v>153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172">
        <f>ROUND(N111+N112+N113+N114+N115+N116,2)</f>
        <v>0</v>
      </c>
      <c r="O110" s="184"/>
      <c r="P110" s="184"/>
      <c r="Q110" s="184"/>
      <c r="R110" s="46"/>
      <c r="T110" s="185"/>
      <c r="U110" s="186" t="s">
        <v>44</v>
      </c>
    </row>
    <row r="111" s="1" customFormat="1" ht="18" customHeight="1">
      <c r="B111" s="44"/>
      <c r="C111" s="45"/>
      <c r="D111" s="141" t="s">
        <v>154</v>
      </c>
      <c r="E111" s="134"/>
      <c r="F111" s="134"/>
      <c r="G111" s="134"/>
      <c r="H111" s="134"/>
      <c r="I111" s="45"/>
      <c r="J111" s="45"/>
      <c r="K111" s="45"/>
      <c r="L111" s="45"/>
      <c r="M111" s="45"/>
      <c r="N111" s="135">
        <f>ROUND(N88*T111,2)</f>
        <v>0</v>
      </c>
      <c r="O111" s="136"/>
      <c r="P111" s="136"/>
      <c r="Q111" s="136"/>
      <c r="R111" s="46"/>
      <c r="S111" s="187"/>
      <c r="T111" s="188"/>
      <c r="U111" s="189" t="s">
        <v>47</v>
      </c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90" t="s">
        <v>155</v>
      </c>
      <c r="AZ111" s="187"/>
      <c r="BA111" s="187"/>
      <c r="BB111" s="187"/>
      <c r="BC111" s="187"/>
      <c r="BD111" s="187"/>
      <c r="BE111" s="191">
        <f>IF(U111="základní",N111,0)</f>
        <v>0</v>
      </c>
      <c r="BF111" s="191">
        <f>IF(U111="snížená",N111,0)</f>
        <v>0</v>
      </c>
      <c r="BG111" s="191">
        <f>IF(U111="zákl. přenesená",N111,0)</f>
        <v>0</v>
      </c>
      <c r="BH111" s="191">
        <f>IF(U111="sníž. přenesená",N111,0)</f>
        <v>0</v>
      </c>
      <c r="BI111" s="191">
        <f>IF(U111="nulová",N111,0)</f>
        <v>0</v>
      </c>
      <c r="BJ111" s="190" t="s">
        <v>119</v>
      </c>
      <c r="BK111" s="187"/>
      <c r="BL111" s="187"/>
      <c r="BM111" s="187"/>
    </row>
    <row r="112" s="1" customFormat="1" ht="18" customHeight="1">
      <c r="B112" s="44"/>
      <c r="C112" s="45"/>
      <c r="D112" s="141" t="s">
        <v>156</v>
      </c>
      <c r="E112" s="134"/>
      <c r="F112" s="134"/>
      <c r="G112" s="134"/>
      <c r="H112" s="134"/>
      <c r="I112" s="45"/>
      <c r="J112" s="45"/>
      <c r="K112" s="45"/>
      <c r="L112" s="45"/>
      <c r="M112" s="45"/>
      <c r="N112" s="135">
        <f>ROUND(N88*T112,2)</f>
        <v>0</v>
      </c>
      <c r="O112" s="136"/>
      <c r="P112" s="136"/>
      <c r="Q112" s="136"/>
      <c r="R112" s="46"/>
      <c r="S112" s="187"/>
      <c r="T112" s="188"/>
      <c r="U112" s="189" t="s">
        <v>47</v>
      </c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90" t="s">
        <v>155</v>
      </c>
      <c r="AZ112" s="187"/>
      <c r="BA112" s="187"/>
      <c r="BB112" s="187"/>
      <c r="BC112" s="187"/>
      <c r="BD112" s="187"/>
      <c r="BE112" s="191">
        <f>IF(U112="základní",N112,0)</f>
        <v>0</v>
      </c>
      <c r="BF112" s="191">
        <f>IF(U112="snížená",N112,0)</f>
        <v>0</v>
      </c>
      <c r="BG112" s="191">
        <f>IF(U112="zákl. přenesená",N112,0)</f>
        <v>0</v>
      </c>
      <c r="BH112" s="191">
        <f>IF(U112="sníž. přenesená",N112,0)</f>
        <v>0</v>
      </c>
      <c r="BI112" s="191">
        <f>IF(U112="nulová",N112,0)</f>
        <v>0</v>
      </c>
      <c r="BJ112" s="190" t="s">
        <v>119</v>
      </c>
      <c r="BK112" s="187"/>
      <c r="BL112" s="187"/>
      <c r="BM112" s="187"/>
    </row>
    <row r="113" s="1" customFormat="1" ht="18" customHeight="1">
      <c r="B113" s="44"/>
      <c r="C113" s="45"/>
      <c r="D113" s="141" t="s">
        <v>157</v>
      </c>
      <c r="E113" s="134"/>
      <c r="F113" s="134"/>
      <c r="G113" s="134"/>
      <c r="H113" s="134"/>
      <c r="I113" s="45"/>
      <c r="J113" s="45"/>
      <c r="K113" s="45"/>
      <c r="L113" s="45"/>
      <c r="M113" s="45"/>
      <c r="N113" s="135">
        <f>ROUND(N88*T113,2)</f>
        <v>0</v>
      </c>
      <c r="O113" s="136"/>
      <c r="P113" s="136"/>
      <c r="Q113" s="136"/>
      <c r="R113" s="46"/>
      <c r="S113" s="187"/>
      <c r="T113" s="188"/>
      <c r="U113" s="189" t="s">
        <v>47</v>
      </c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90" t="s">
        <v>155</v>
      </c>
      <c r="AZ113" s="187"/>
      <c r="BA113" s="187"/>
      <c r="BB113" s="187"/>
      <c r="BC113" s="187"/>
      <c r="BD113" s="187"/>
      <c r="BE113" s="191">
        <f>IF(U113="základní",N113,0)</f>
        <v>0</v>
      </c>
      <c r="BF113" s="191">
        <f>IF(U113="snížená",N113,0)</f>
        <v>0</v>
      </c>
      <c r="BG113" s="191">
        <f>IF(U113="zákl. přenesená",N113,0)</f>
        <v>0</v>
      </c>
      <c r="BH113" s="191">
        <f>IF(U113="sníž. přenesená",N113,0)</f>
        <v>0</v>
      </c>
      <c r="BI113" s="191">
        <f>IF(U113="nulová",N113,0)</f>
        <v>0</v>
      </c>
      <c r="BJ113" s="190" t="s">
        <v>119</v>
      </c>
      <c r="BK113" s="187"/>
      <c r="BL113" s="187"/>
      <c r="BM113" s="187"/>
    </row>
    <row r="114" s="1" customFormat="1" ht="18" customHeight="1">
      <c r="B114" s="44"/>
      <c r="C114" s="45"/>
      <c r="D114" s="141" t="s">
        <v>158</v>
      </c>
      <c r="E114" s="134"/>
      <c r="F114" s="134"/>
      <c r="G114" s="134"/>
      <c r="H114" s="134"/>
      <c r="I114" s="45"/>
      <c r="J114" s="45"/>
      <c r="K114" s="45"/>
      <c r="L114" s="45"/>
      <c r="M114" s="45"/>
      <c r="N114" s="135">
        <f>ROUND(N88*T114,2)</f>
        <v>0</v>
      </c>
      <c r="O114" s="136"/>
      <c r="P114" s="136"/>
      <c r="Q114" s="136"/>
      <c r="R114" s="46"/>
      <c r="S114" s="187"/>
      <c r="T114" s="188"/>
      <c r="U114" s="189" t="s">
        <v>47</v>
      </c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90" t="s">
        <v>155</v>
      </c>
      <c r="AZ114" s="187"/>
      <c r="BA114" s="187"/>
      <c r="BB114" s="187"/>
      <c r="BC114" s="187"/>
      <c r="BD114" s="187"/>
      <c r="BE114" s="191">
        <f>IF(U114="základní",N114,0)</f>
        <v>0</v>
      </c>
      <c r="BF114" s="191">
        <f>IF(U114="snížená",N114,0)</f>
        <v>0</v>
      </c>
      <c r="BG114" s="191">
        <f>IF(U114="zákl. přenesená",N114,0)</f>
        <v>0</v>
      </c>
      <c r="BH114" s="191">
        <f>IF(U114="sníž. přenesená",N114,0)</f>
        <v>0</v>
      </c>
      <c r="BI114" s="191">
        <f>IF(U114="nulová",N114,0)</f>
        <v>0</v>
      </c>
      <c r="BJ114" s="190" t="s">
        <v>119</v>
      </c>
      <c r="BK114" s="187"/>
      <c r="BL114" s="187"/>
      <c r="BM114" s="187"/>
    </row>
    <row r="115" s="1" customFormat="1" ht="18" customHeight="1">
      <c r="B115" s="44"/>
      <c r="C115" s="45"/>
      <c r="D115" s="141" t="s">
        <v>159</v>
      </c>
      <c r="E115" s="134"/>
      <c r="F115" s="134"/>
      <c r="G115" s="134"/>
      <c r="H115" s="134"/>
      <c r="I115" s="45"/>
      <c r="J115" s="45"/>
      <c r="K115" s="45"/>
      <c r="L115" s="45"/>
      <c r="M115" s="45"/>
      <c r="N115" s="135">
        <f>ROUND(N88*T115,2)</f>
        <v>0</v>
      </c>
      <c r="O115" s="136"/>
      <c r="P115" s="136"/>
      <c r="Q115" s="136"/>
      <c r="R115" s="46"/>
      <c r="S115" s="187"/>
      <c r="T115" s="188"/>
      <c r="U115" s="189" t="s">
        <v>47</v>
      </c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90" t="s">
        <v>155</v>
      </c>
      <c r="AZ115" s="187"/>
      <c r="BA115" s="187"/>
      <c r="BB115" s="187"/>
      <c r="BC115" s="187"/>
      <c r="BD115" s="187"/>
      <c r="BE115" s="191">
        <f>IF(U115="základní",N115,0)</f>
        <v>0</v>
      </c>
      <c r="BF115" s="191">
        <f>IF(U115="snížená",N115,0)</f>
        <v>0</v>
      </c>
      <c r="BG115" s="191">
        <f>IF(U115="zákl. přenesená",N115,0)</f>
        <v>0</v>
      </c>
      <c r="BH115" s="191">
        <f>IF(U115="sníž. přenesená",N115,0)</f>
        <v>0</v>
      </c>
      <c r="BI115" s="191">
        <f>IF(U115="nulová",N115,0)</f>
        <v>0</v>
      </c>
      <c r="BJ115" s="190" t="s">
        <v>119</v>
      </c>
      <c r="BK115" s="187"/>
      <c r="BL115" s="187"/>
      <c r="BM115" s="187"/>
    </row>
    <row r="116" s="1" customFormat="1" ht="18" customHeight="1">
      <c r="B116" s="44"/>
      <c r="C116" s="45"/>
      <c r="D116" s="134" t="s">
        <v>160</v>
      </c>
      <c r="E116" s="45"/>
      <c r="F116" s="45"/>
      <c r="G116" s="45"/>
      <c r="H116" s="45"/>
      <c r="I116" s="45"/>
      <c r="J116" s="45"/>
      <c r="K116" s="45"/>
      <c r="L116" s="45"/>
      <c r="M116" s="45"/>
      <c r="N116" s="135">
        <f>ROUND(N88*T116,2)</f>
        <v>0</v>
      </c>
      <c r="O116" s="136"/>
      <c r="P116" s="136"/>
      <c r="Q116" s="136"/>
      <c r="R116" s="46"/>
      <c r="S116" s="187"/>
      <c r="T116" s="192"/>
      <c r="U116" s="193" t="s">
        <v>47</v>
      </c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90" t="s">
        <v>161</v>
      </c>
      <c r="AZ116" s="187"/>
      <c r="BA116" s="187"/>
      <c r="BB116" s="187"/>
      <c r="BC116" s="187"/>
      <c r="BD116" s="187"/>
      <c r="BE116" s="191">
        <f>IF(U116="základní",N116,0)</f>
        <v>0</v>
      </c>
      <c r="BF116" s="191">
        <f>IF(U116="snížená",N116,0)</f>
        <v>0</v>
      </c>
      <c r="BG116" s="191">
        <f>IF(U116="zákl. přenesená",N116,0)</f>
        <v>0</v>
      </c>
      <c r="BH116" s="191">
        <f>IF(U116="sníž. přenesená",N116,0)</f>
        <v>0</v>
      </c>
      <c r="BI116" s="191">
        <f>IF(U116="nulová",N116,0)</f>
        <v>0</v>
      </c>
      <c r="BJ116" s="190" t="s">
        <v>119</v>
      </c>
      <c r="BK116" s="187"/>
      <c r="BL116" s="187"/>
      <c r="BM116" s="187"/>
    </row>
    <row r="117" s="1" customForma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6"/>
      <c r="T117" s="169"/>
      <c r="U117" s="169"/>
    </row>
    <row r="118" s="1" customFormat="1" ht="29.28" customHeight="1">
      <c r="B118" s="44"/>
      <c r="C118" s="148" t="s">
        <v>113</v>
      </c>
      <c r="D118" s="149"/>
      <c r="E118" s="149"/>
      <c r="F118" s="149"/>
      <c r="G118" s="149"/>
      <c r="H118" s="149"/>
      <c r="I118" s="149"/>
      <c r="J118" s="149"/>
      <c r="K118" s="149"/>
      <c r="L118" s="150">
        <f>ROUND(SUM(N88+N110),2)</f>
        <v>0</v>
      </c>
      <c r="M118" s="150"/>
      <c r="N118" s="150"/>
      <c r="O118" s="150"/>
      <c r="P118" s="150"/>
      <c r="Q118" s="150"/>
      <c r="R118" s="46"/>
      <c r="T118" s="169"/>
      <c r="U118" s="169"/>
    </row>
    <row r="119" s="1" customFormat="1" ht="6.96" customHeight="1"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5"/>
      <c r="T119" s="169"/>
      <c r="U119" s="169"/>
    </row>
    <row r="123" s="1" customFormat="1" ht="6.96" customHeight="1">
      <c r="B123" s="76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8"/>
    </row>
    <row r="124" s="1" customFormat="1" ht="36.96" customHeight="1">
      <c r="B124" s="44"/>
      <c r="C124" s="25" t="s">
        <v>162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6"/>
    </row>
    <row r="125" s="1" customFormat="1" ht="6.96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6"/>
    </row>
    <row r="126" s="1" customFormat="1" ht="30" customHeight="1">
      <c r="B126" s="44"/>
      <c r="C126" s="36" t="s">
        <v>19</v>
      </c>
      <c r="D126" s="45"/>
      <c r="E126" s="45"/>
      <c r="F126" s="153" t="str">
        <f>F6</f>
        <v>Zřízení intermediální péče na kardiochirurgickém oddělení, Krajská zdravotní a.s. - Masarykova nemocnice Ústí n.L.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45"/>
      <c r="R126" s="46"/>
    </row>
    <row r="127" s="1" customFormat="1" ht="36.96" customHeight="1">
      <c r="B127" s="44"/>
      <c r="C127" s="83" t="s">
        <v>121</v>
      </c>
      <c r="D127" s="45"/>
      <c r="E127" s="45"/>
      <c r="F127" s="85" t="str">
        <f>F7</f>
        <v>04 - Elektroinstalace</v>
      </c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6"/>
    </row>
    <row r="128" s="1" customFormat="1" ht="6.96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6"/>
    </row>
    <row r="129" s="1" customFormat="1" ht="18" customHeight="1">
      <c r="B129" s="44"/>
      <c r="C129" s="36" t="s">
        <v>24</v>
      </c>
      <c r="D129" s="45"/>
      <c r="E129" s="45"/>
      <c r="F129" s="31" t="str">
        <f>F9</f>
        <v>Ústí nad Labem</v>
      </c>
      <c r="G129" s="45"/>
      <c r="H129" s="45"/>
      <c r="I129" s="45"/>
      <c r="J129" s="45"/>
      <c r="K129" s="36" t="s">
        <v>26</v>
      </c>
      <c r="L129" s="45"/>
      <c r="M129" s="88" t="str">
        <f>IF(O9="","",O9)</f>
        <v>6. 12. 2018</v>
      </c>
      <c r="N129" s="88"/>
      <c r="O129" s="88"/>
      <c r="P129" s="88"/>
      <c r="Q129" s="45"/>
      <c r="R129" s="46"/>
    </row>
    <row r="130" s="1" customFormat="1" ht="6.96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6"/>
    </row>
    <row r="131" s="1" customFormat="1">
      <c r="B131" s="44"/>
      <c r="C131" s="36" t="s">
        <v>28</v>
      </c>
      <c r="D131" s="45"/>
      <c r="E131" s="45"/>
      <c r="F131" s="31" t="str">
        <f>E12</f>
        <v>Krajská zdravotní a.s., Masarykova nemocnice UL</v>
      </c>
      <c r="G131" s="45"/>
      <c r="H131" s="45"/>
      <c r="I131" s="45"/>
      <c r="J131" s="45"/>
      <c r="K131" s="36" t="s">
        <v>34</v>
      </c>
      <c r="L131" s="45"/>
      <c r="M131" s="31" t="str">
        <f>E18</f>
        <v>ARCHATELIÉR 2000 a.s., Ústí n.L.</v>
      </c>
      <c r="N131" s="31"/>
      <c r="O131" s="31"/>
      <c r="P131" s="31"/>
      <c r="Q131" s="31"/>
      <c r="R131" s="46"/>
    </row>
    <row r="132" s="1" customFormat="1" ht="14.4" customHeight="1">
      <c r="B132" s="44"/>
      <c r="C132" s="36" t="s">
        <v>32</v>
      </c>
      <c r="D132" s="45"/>
      <c r="E132" s="45"/>
      <c r="F132" s="31" t="str">
        <f>IF(E15="","",E15)</f>
        <v>Vyplň údaj</v>
      </c>
      <c r="G132" s="45"/>
      <c r="H132" s="45"/>
      <c r="I132" s="45"/>
      <c r="J132" s="45"/>
      <c r="K132" s="36" t="s">
        <v>37</v>
      </c>
      <c r="L132" s="45"/>
      <c r="M132" s="31" t="str">
        <f>E21</f>
        <v xml:space="preserve"> </v>
      </c>
      <c r="N132" s="31"/>
      <c r="O132" s="31"/>
      <c r="P132" s="31"/>
      <c r="Q132" s="31"/>
      <c r="R132" s="46"/>
    </row>
    <row r="133" s="1" customFormat="1" ht="10.32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6"/>
    </row>
    <row r="134" s="8" customFormat="1" ht="29.28" customHeight="1">
      <c r="B134" s="194"/>
      <c r="C134" s="195" t="s">
        <v>163</v>
      </c>
      <c r="D134" s="196" t="s">
        <v>164</v>
      </c>
      <c r="E134" s="196" t="s">
        <v>62</v>
      </c>
      <c r="F134" s="196" t="s">
        <v>165</v>
      </c>
      <c r="G134" s="196"/>
      <c r="H134" s="196"/>
      <c r="I134" s="196"/>
      <c r="J134" s="196" t="s">
        <v>166</v>
      </c>
      <c r="K134" s="196" t="s">
        <v>167</v>
      </c>
      <c r="L134" s="196" t="s">
        <v>168</v>
      </c>
      <c r="M134" s="196"/>
      <c r="N134" s="196" t="s">
        <v>126</v>
      </c>
      <c r="O134" s="196"/>
      <c r="P134" s="196"/>
      <c r="Q134" s="197"/>
      <c r="R134" s="198"/>
      <c r="T134" s="104" t="s">
        <v>169</v>
      </c>
      <c r="U134" s="105" t="s">
        <v>44</v>
      </c>
      <c r="V134" s="105" t="s">
        <v>170</v>
      </c>
      <c r="W134" s="105" t="s">
        <v>171</v>
      </c>
      <c r="X134" s="105" t="s">
        <v>172</v>
      </c>
      <c r="Y134" s="105" t="s">
        <v>173</v>
      </c>
      <c r="Z134" s="105" t="s">
        <v>174</v>
      </c>
      <c r="AA134" s="106" t="s">
        <v>175</v>
      </c>
    </row>
    <row r="135" s="1" customFormat="1" ht="29.28" customHeight="1">
      <c r="B135" s="44"/>
      <c r="C135" s="108" t="s">
        <v>123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199">
        <f>BK135</f>
        <v>0</v>
      </c>
      <c r="O135" s="200"/>
      <c r="P135" s="200"/>
      <c r="Q135" s="200"/>
      <c r="R135" s="46"/>
      <c r="T135" s="107"/>
      <c r="U135" s="65"/>
      <c r="V135" s="65"/>
      <c r="W135" s="201">
        <f>W136+W141+W380+W384</f>
        <v>0</v>
      </c>
      <c r="X135" s="65"/>
      <c r="Y135" s="201">
        <f>Y136+Y141+Y380+Y384</f>
        <v>0</v>
      </c>
      <c r="Z135" s="65"/>
      <c r="AA135" s="202">
        <f>AA136+AA141+AA380+AA384</f>
        <v>0</v>
      </c>
      <c r="AT135" s="20" t="s">
        <v>79</v>
      </c>
      <c r="AU135" s="20" t="s">
        <v>128</v>
      </c>
      <c r="BK135" s="203">
        <f>BK136+BK141+BK380+BK384</f>
        <v>0</v>
      </c>
    </row>
    <row r="136" s="9" customFormat="1" ht="37.44001" customHeight="1">
      <c r="B136" s="204"/>
      <c r="C136" s="205"/>
      <c r="D136" s="206" t="s">
        <v>1524</v>
      </c>
      <c r="E136" s="206"/>
      <c r="F136" s="206"/>
      <c r="G136" s="206"/>
      <c r="H136" s="206"/>
      <c r="I136" s="206"/>
      <c r="J136" s="206"/>
      <c r="K136" s="206"/>
      <c r="L136" s="206"/>
      <c r="M136" s="206"/>
      <c r="N136" s="248">
        <f>BK136</f>
        <v>0</v>
      </c>
      <c r="O136" s="249"/>
      <c r="P136" s="249"/>
      <c r="Q136" s="249"/>
      <c r="R136" s="207"/>
      <c r="T136" s="208"/>
      <c r="U136" s="205"/>
      <c r="V136" s="205"/>
      <c r="W136" s="209">
        <f>SUM(W137:W140)</f>
        <v>0</v>
      </c>
      <c r="X136" s="205"/>
      <c r="Y136" s="209">
        <f>SUM(Y137:Y140)</f>
        <v>0</v>
      </c>
      <c r="Z136" s="205"/>
      <c r="AA136" s="210">
        <f>SUM(AA137:AA140)</f>
        <v>0</v>
      </c>
      <c r="AR136" s="211" t="s">
        <v>188</v>
      </c>
      <c r="AT136" s="212" t="s">
        <v>79</v>
      </c>
      <c r="AU136" s="212" t="s">
        <v>80</v>
      </c>
      <c r="AY136" s="211" t="s">
        <v>176</v>
      </c>
      <c r="BK136" s="213">
        <f>SUM(BK137:BK140)</f>
        <v>0</v>
      </c>
    </row>
    <row r="137" s="1" customFormat="1" ht="38.25" customHeight="1">
      <c r="B137" s="44"/>
      <c r="C137" s="217" t="s">
        <v>88</v>
      </c>
      <c r="D137" s="217" t="s">
        <v>177</v>
      </c>
      <c r="E137" s="218" t="s">
        <v>1543</v>
      </c>
      <c r="F137" s="219" t="s">
        <v>1544</v>
      </c>
      <c r="G137" s="219"/>
      <c r="H137" s="219"/>
      <c r="I137" s="219"/>
      <c r="J137" s="220" t="s">
        <v>383</v>
      </c>
      <c r="K137" s="221">
        <v>1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433</v>
      </c>
      <c r="AT137" s="20" t="s">
        <v>177</v>
      </c>
      <c r="AU137" s="20" t="s">
        <v>88</v>
      </c>
      <c r="AY137" s="20" t="s">
        <v>176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88</v>
      </c>
      <c r="BK137" s="140">
        <f>ROUND(L137*K137,2)</f>
        <v>0</v>
      </c>
      <c r="BL137" s="20" t="s">
        <v>433</v>
      </c>
      <c r="BM137" s="20" t="s">
        <v>1545</v>
      </c>
    </row>
    <row r="138" s="1" customFormat="1" ht="38.25" customHeight="1">
      <c r="B138" s="44"/>
      <c r="C138" s="228" t="s">
        <v>119</v>
      </c>
      <c r="D138" s="228" t="s">
        <v>183</v>
      </c>
      <c r="E138" s="229" t="s">
        <v>1546</v>
      </c>
      <c r="F138" s="230" t="s">
        <v>1547</v>
      </c>
      <c r="G138" s="230"/>
      <c r="H138" s="230"/>
      <c r="I138" s="230"/>
      <c r="J138" s="231" t="s">
        <v>383</v>
      </c>
      <c r="K138" s="232">
        <v>1</v>
      </c>
      <c r="L138" s="233">
        <v>0</v>
      </c>
      <c r="M138" s="234"/>
      <c r="N138" s="235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1548</v>
      </c>
      <c r="AT138" s="20" t="s">
        <v>183</v>
      </c>
      <c r="AU138" s="20" t="s">
        <v>88</v>
      </c>
      <c r="AY138" s="20" t="s">
        <v>176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88</v>
      </c>
      <c r="BK138" s="140">
        <f>ROUND(L138*K138,2)</f>
        <v>0</v>
      </c>
      <c r="BL138" s="20" t="s">
        <v>433</v>
      </c>
      <c r="BM138" s="20" t="s">
        <v>1549</v>
      </c>
    </row>
    <row r="139" s="1" customFormat="1" ht="38.25" customHeight="1">
      <c r="B139" s="44"/>
      <c r="C139" s="217" t="s">
        <v>188</v>
      </c>
      <c r="D139" s="217" t="s">
        <v>177</v>
      </c>
      <c r="E139" s="218" t="s">
        <v>1550</v>
      </c>
      <c r="F139" s="219" t="s">
        <v>1551</v>
      </c>
      <c r="G139" s="219"/>
      <c r="H139" s="219"/>
      <c r="I139" s="219"/>
      <c r="J139" s="220" t="s">
        <v>383</v>
      </c>
      <c r="K139" s="221">
        <v>1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45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433</v>
      </c>
      <c r="AT139" s="20" t="s">
        <v>177</v>
      </c>
      <c r="AU139" s="20" t="s">
        <v>88</v>
      </c>
      <c r="AY139" s="20" t="s">
        <v>176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88</v>
      </c>
      <c r="BK139" s="140">
        <f>ROUND(L139*K139,2)</f>
        <v>0</v>
      </c>
      <c r="BL139" s="20" t="s">
        <v>433</v>
      </c>
      <c r="BM139" s="20" t="s">
        <v>1552</v>
      </c>
    </row>
    <row r="140" s="1" customFormat="1" ht="38.25" customHeight="1">
      <c r="B140" s="44"/>
      <c r="C140" s="228" t="s">
        <v>181</v>
      </c>
      <c r="D140" s="228" t="s">
        <v>183</v>
      </c>
      <c r="E140" s="229" t="s">
        <v>1553</v>
      </c>
      <c r="F140" s="230" t="s">
        <v>1554</v>
      </c>
      <c r="G140" s="230"/>
      <c r="H140" s="230"/>
      <c r="I140" s="230"/>
      <c r="J140" s="231" t="s">
        <v>383</v>
      </c>
      <c r="K140" s="232">
        <v>1</v>
      </c>
      <c r="L140" s="233">
        <v>0</v>
      </c>
      <c r="M140" s="234"/>
      <c r="N140" s="235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1548</v>
      </c>
      <c r="AT140" s="20" t="s">
        <v>183</v>
      </c>
      <c r="AU140" s="20" t="s">
        <v>88</v>
      </c>
      <c r="AY140" s="20" t="s">
        <v>176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88</v>
      </c>
      <c r="BK140" s="140">
        <f>ROUND(L140*K140,2)</f>
        <v>0</v>
      </c>
      <c r="BL140" s="20" t="s">
        <v>433</v>
      </c>
      <c r="BM140" s="20" t="s">
        <v>1555</v>
      </c>
    </row>
    <row r="141" s="9" customFormat="1" ht="37.44001" customHeight="1">
      <c r="B141" s="204"/>
      <c r="C141" s="205"/>
      <c r="D141" s="206" t="s">
        <v>1525</v>
      </c>
      <c r="E141" s="206"/>
      <c r="F141" s="206"/>
      <c r="G141" s="206"/>
      <c r="H141" s="206"/>
      <c r="I141" s="206"/>
      <c r="J141" s="206"/>
      <c r="K141" s="206"/>
      <c r="L141" s="206"/>
      <c r="M141" s="206"/>
      <c r="N141" s="238">
        <f>BK141</f>
        <v>0</v>
      </c>
      <c r="O141" s="239"/>
      <c r="P141" s="239"/>
      <c r="Q141" s="239"/>
      <c r="R141" s="207"/>
      <c r="T141" s="208"/>
      <c r="U141" s="205"/>
      <c r="V141" s="205"/>
      <c r="W141" s="209">
        <f>W142+W153+W156+W183+W210+W221+W304+W311+W318+W357+W360+W377</f>
        <v>0</v>
      </c>
      <c r="X141" s="205"/>
      <c r="Y141" s="209">
        <f>Y142+Y153+Y156+Y183+Y210+Y221+Y304+Y311+Y318+Y357+Y360+Y377</f>
        <v>0</v>
      </c>
      <c r="Z141" s="205"/>
      <c r="AA141" s="210">
        <f>AA142+AA153+AA156+AA183+AA210+AA221+AA304+AA311+AA318+AA357+AA360+AA377</f>
        <v>0</v>
      </c>
      <c r="AR141" s="211" t="s">
        <v>188</v>
      </c>
      <c r="AT141" s="212" t="s">
        <v>79</v>
      </c>
      <c r="AU141" s="212" t="s">
        <v>80</v>
      </c>
      <c r="AY141" s="211" t="s">
        <v>176</v>
      </c>
      <c r="BK141" s="213">
        <f>BK142+BK153+BK156+BK183+BK210+BK221+BK304+BK311+BK318+BK357+BK360+BK377</f>
        <v>0</v>
      </c>
    </row>
    <row r="142" s="9" customFormat="1" ht="19.92" customHeight="1">
      <c r="B142" s="204"/>
      <c r="C142" s="205"/>
      <c r="D142" s="214" t="s">
        <v>1526</v>
      </c>
      <c r="E142" s="214"/>
      <c r="F142" s="214"/>
      <c r="G142" s="214"/>
      <c r="H142" s="214"/>
      <c r="I142" s="214"/>
      <c r="J142" s="214"/>
      <c r="K142" s="214"/>
      <c r="L142" s="214"/>
      <c r="M142" s="214"/>
      <c r="N142" s="215">
        <f>BK142</f>
        <v>0</v>
      </c>
      <c r="O142" s="216"/>
      <c r="P142" s="216"/>
      <c r="Q142" s="216"/>
      <c r="R142" s="207"/>
      <c r="T142" s="208"/>
      <c r="U142" s="205"/>
      <c r="V142" s="205"/>
      <c r="W142" s="209">
        <f>SUM(W143:W152)</f>
        <v>0</v>
      </c>
      <c r="X142" s="205"/>
      <c r="Y142" s="209">
        <f>SUM(Y143:Y152)</f>
        <v>0</v>
      </c>
      <c r="Z142" s="205"/>
      <c r="AA142" s="210">
        <f>SUM(AA143:AA152)</f>
        <v>0</v>
      </c>
      <c r="AR142" s="211" t="s">
        <v>188</v>
      </c>
      <c r="AT142" s="212" t="s">
        <v>79</v>
      </c>
      <c r="AU142" s="212" t="s">
        <v>88</v>
      </c>
      <c r="AY142" s="211" t="s">
        <v>176</v>
      </c>
      <c r="BK142" s="213">
        <f>SUM(BK143:BK152)</f>
        <v>0</v>
      </c>
    </row>
    <row r="143" s="1" customFormat="1" ht="25.5" customHeight="1">
      <c r="B143" s="44"/>
      <c r="C143" s="217" t="s">
        <v>196</v>
      </c>
      <c r="D143" s="217" t="s">
        <v>177</v>
      </c>
      <c r="E143" s="218" t="s">
        <v>1556</v>
      </c>
      <c r="F143" s="219" t="s">
        <v>1557</v>
      </c>
      <c r="G143" s="219"/>
      <c r="H143" s="219"/>
      <c r="I143" s="219"/>
      <c r="J143" s="220" t="s">
        <v>383</v>
      </c>
      <c r="K143" s="221">
        <v>57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433</v>
      </c>
      <c r="AT143" s="20" t="s">
        <v>177</v>
      </c>
      <c r="AU143" s="20" t="s">
        <v>119</v>
      </c>
      <c r="AY143" s="20" t="s">
        <v>176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88</v>
      </c>
      <c r="BK143" s="140">
        <f>ROUND(L143*K143,2)</f>
        <v>0</v>
      </c>
      <c r="BL143" s="20" t="s">
        <v>433</v>
      </c>
      <c r="BM143" s="20" t="s">
        <v>1558</v>
      </c>
    </row>
    <row r="144" s="1" customFormat="1" ht="25.5" customHeight="1">
      <c r="B144" s="44"/>
      <c r="C144" s="228" t="s">
        <v>200</v>
      </c>
      <c r="D144" s="228" t="s">
        <v>183</v>
      </c>
      <c r="E144" s="229" t="s">
        <v>1559</v>
      </c>
      <c r="F144" s="230" t="s">
        <v>1560</v>
      </c>
      <c r="G144" s="230"/>
      <c r="H144" s="230"/>
      <c r="I144" s="230"/>
      <c r="J144" s="231" t="s">
        <v>383</v>
      </c>
      <c r="K144" s="232">
        <v>57</v>
      </c>
      <c r="L144" s="233">
        <v>0</v>
      </c>
      <c r="M144" s="234"/>
      <c r="N144" s="235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1548</v>
      </c>
      <c r="AT144" s="20" t="s">
        <v>183</v>
      </c>
      <c r="AU144" s="20" t="s">
        <v>119</v>
      </c>
      <c r="AY144" s="20" t="s">
        <v>176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88</v>
      </c>
      <c r="BK144" s="140">
        <f>ROUND(L144*K144,2)</f>
        <v>0</v>
      </c>
      <c r="BL144" s="20" t="s">
        <v>433</v>
      </c>
      <c r="BM144" s="20" t="s">
        <v>1561</v>
      </c>
    </row>
    <row r="145" s="1" customFormat="1" ht="16.5" customHeight="1">
      <c r="B145" s="44"/>
      <c r="C145" s="217" t="s">
        <v>205</v>
      </c>
      <c r="D145" s="217" t="s">
        <v>177</v>
      </c>
      <c r="E145" s="218" t="s">
        <v>1562</v>
      </c>
      <c r="F145" s="219" t="s">
        <v>1563</v>
      </c>
      <c r="G145" s="219"/>
      <c r="H145" s="219"/>
      <c r="I145" s="219"/>
      <c r="J145" s="220" t="s">
        <v>383</v>
      </c>
      <c r="K145" s="221">
        <v>2</v>
      </c>
      <c r="L145" s="222">
        <v>0</v>
      </c>
      <c r="M145" s="223"/>
      <c r="N145" s="224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433</v>
      </c>
      <c r="AT145" s="20" t="s">
        <v>177</v>
      </c>
      <c r="AU145" s="20" t="s">
        <v>119</v>
      </c>
      <c r="AY145" s="20" t="s">
        <v>176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88</v>
      </c>
      <c r="BK145" s="140">
        <f>ROUND(L145*K145,2)</f>
        <v>0</v>
      </c>
      <c r="BL145" s="20" t="s">
        <v>433</v>
      </c>
      <c r="BM145" s="20" t="s">
        <v>1564</v>
      </c>
    </row>
    <row r="146" s="1" customFormat="1" ht="16.5" customHeight="1">
      <c r="B146" s="44"/>
      <c r="C146" s="228" t="s">
        <v>186</v>
      </c>
      <c r="D146" s="228" t="s">
        <v>183</v>
      </c>
      <c r="E146" s="229" t="s">
        <v>1565</v>
      </c>
      <c r="F146" s="230" t="s">
        <v>1566</v>
      </c>
      <c r="G146" s="230"/>
      <c r="H146" s="230"/>
      <c r="I146" s="230"/>
      <c r="J146" s="231" t="s">
        <v>383</v>
      </c>
      <c r="K146" s="232">
        <v>2</v>
      </c>
      <c r="L146" s="233">
        <v>0</v>
      </c>
      <c r="M146" s="234"/>
      <c r="N146" s="235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1548</v>
      </c>
      <c r="AT146" s="20" t="s">
        <v>183</v>
      </c>
      <c r="AU146" s="20" t="s">
        <v>119</v>
      </c>
      <c r="AY146" s="20" t="s">
        <v>176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88</v>
      </c>
      <c r="BK146" s="140">
        <f>ROUND(L146*K146,2)</f>
        <v>0</v>
      </c>
      <c r="BL146" s="20" t="s">
        <v>433</v>
      </c>
      <c r="BM146" s="20" t="s">
        <v>1567</v>
      </c>
    </row>
    <row r="147" s="1" customFormat="1" ht="16.5" customHeight="1">
      <c r="B147" s="44"/>
      <c r="C147" s="217" t="s">
        <v>212</v>
      </c>
      <c r="D147" s="217" t="s">
        <v>177</v>
      </c>
      <c r="E147" s="218" t="s">
        <v>1568</v>
      </c>
      <c r="F147" s="219" t="s">
        <v>1569</v>
      </c>
      <c r="G147" s="219"/>
      <c r="H147" s="219"/>
      <c r="I147" s="219"/>
      <c r="J147" s="220" t="s">
        <v>383</v>
      </c>
      <c r="K147" s="221">
        <v>8</v>
      </c>
      <c r="L147" s="222">
        <v>0</v>
      </c>
      <c r="M147" s="223"/>
      <c r="N147" s="224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433</v>
      </c>
      <c r="AT147" s="20" t="s">
        <v>177</v>
      </c>
      <c r="AU147" s="20" t="s">
        <v>119</v>
      </c>
      <c r="AY147" s="20" t="s">
        <v>176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88</v>
      </c>
      <c r="BK147" s="140">
        <f>ROUND(L147*K147,2)</f>
        <v>0</v>
      </c>
      <c r="BL147" s="20" t="s">
        <v>433</v>
      </c>
      <c r="BM147" s="20" t="s">
        <v>1570</v>
      </c>
    </row>
    <row r="148" s="1" customFormat="1" ht="16.5" customHeight="1">
      <c r="B148" s="44"/>
      <c r="C148" s="228" t="s">
        <v>216</v>
      </c>
      <c r="D148" s="228" t="s">
        <v>183</v>
      </c>
      <c r="E148" s="229" t="s">
        <v>1571</v>
      </c>
      <c r="F148" s="230" t="s">
        <v>1572</v>
      </c>
      <c r="G148" s="230"/>
      <c r="H148" s="230"/>
      <c r="I148" s="230"/>
      <c r="J148" s="231" t="s">
        <v>383</v>
      </c>
      <c r="K148" s="232">
        <v>8</v>
      </c>
      <c r="L148" s="233">
        <v>0</v>
      </c>
      <c r="M148" s="234"/>
      <c r="N148" s="235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1548</v>
      </c>
      <c r="AT148" s="20" t="s">
        <v>183</v>
      </c>
      <c r="AU148" s="20" t="s">
        <v>119</v>
      </c>
      <c r="AY148" s="20" t="s">
        <v>176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88</v>
      </c>
      <c r="BK148" s="140">
        <f>ROUND(L148*K148,2)</f>
        <v>0</v>
      </c>
      <c r="BL148" s="20" t="s">
        <v>433</v>
      </c>
      <c r="BM148" s="20" t="s">
        <v>1573</v>
      </c>
    </row>
    <row r="149" s="1" customFormat="1" ht="16.5" customHeight="1">
      <c r="B149" s="44"/>
      <c r="C149" s="217" t="s">
        <v>220</v>
      </c>
      <c r="D149" s="217" t="s">
        <v>177</v>
      </c>
      <c r="E149" s="218" t="s">
        <v>1574</v>
      </c>
      <c r="F149" s="219" t="s">
        <v>1575</v>
      </c>
      <c r="G149" s="219"/>
      <c r="H149" s="219"/>
      <c r="I149" s="219"/>
      <c r="J149" s="220" t="s">
        <v>383</v>
      </c>
      <c r="K149" s="221">
        <v>5</v>
      </c>
      <c r="L149" s="222">
        <v>0</v>
      </c>
      <c r="M149" s="223"/>
      <c r="N149" s="224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45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433</v>
      </c>
      <c r="AT149" s="20" t="s">
        <v>177</v>
      </c>
      <c r="AU149" s="20" t="s">
        <v>119</v>
      </c>
      <c r="AY149" s="20" t="s">
        <v>176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88</v>
      </c>
      <c r="BK149" s="140">
        <f>ROUND(L149*K149,2)</f>
        <v>0</v>
      </c>
      <c r="BL149" s="20" t="s">
        <v>433</v>
      </c>
      <c r="BM149" s="20" t="s">
        <v>1576</v>
      </c>
    </row>
    <row r="150" s="1" customFormat="1" ht="16.5" customHeight="1">
      <c r="B150" s="44"/>
      <c r="C150" s="228" t="s">
        <v>224</v>
      </c>
      <c r="D150" s="228" t="s">
        <v>183</v>
      </c>
      <c r="E150" s="229" t="s">
        <v>1577</v>
      </c>
      <c r="F150" s="230" t="s">
        <v>1578</v>
      </c>
      <c r="G150" s="230"/>
      <c r="H150" s="230"/>
      <c r="I150" s="230"/>
      <c r="J150" s="231" t="s">
        <v>383</v>
      </c>
      <c r="K150" s="232">
        <v>5</v>
      </c>
      <c r="L150" s="233">
        <v>0</v>
      </c>
      <c r="M150" s="234"/>
      <c r="N150" s="235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45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1548</v>
      </c>
      <c r="AT150" s="20" t="s">
        <v>183</v>
      </c>
      <c r="AU150" s="20" t="s">
        <v>119</v>
      </c>
      <c r="AY150" s="20" t="s">
        <v>176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88</v>
      </c>
      <c r="BK150" s="140">
        <f>ROUND(L150*K150,2)</f>
        <v>0</v>
      </c>
      <c r="BL150" s="20" t="s">
        <v>433</v>
      </c>
      <c r="BM150" s="20" t="s">
        <v>1579</v>
      </c>
    </row>
    <row r="151" s="1" customFormat="1" ht="16.5" customHeight="1">
      <c r="B151" s="44"/>
      <c r="C151" s="217" t="s">
        <v>228</v>
      </c>
      <c r="D151" s="217" t="s">
        <v>177</v>
      </c>
      <c r="E151" s="218" t="s">
        <v>1580</v>
      </c>
      <c r="F151" s="219" t="s">
        <v>1581</v>
      </c>
      <c r="G151" s="219"/>
      <c r="H151" s="219"/>
      <c r="I151" s="219"/>
      <c r="J151" s="220" t="s">
        <v>383</v>
      </c>
      <c r="K151" s="221">
        <v>3</v>
      </c>
      <c r="L151" s="222">
        <v>0</v>
      </c>
      <c r="M151" s="223"/>
      <c r="N151" s="224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45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433</v>
      </c>
      <c r="AT151" s="20" t="s">
        <v>177</v>
      </c>
      <c r="AU151" s="20" t="s">
        <v>119</v>
      </c>
      <c r="AY151" s="20" t="s">
        <v>176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88</v>
      </c>
      <c r="BK151" s="140">
        <f>ROUND(L151*K151,2)</f>
        <v>0</v>
      </c>
      <c r="BL151" s="20" t="s">
        <v>433</v>
      </c>
      <c r="BM151" s="20" t="s">
        <v>1582</v>
      </c>
    </row>
    <row r="152" s="1" customFormat="1" ht="16.5" customHeight="1">
      <c r="B152" s="44"/>
      <c r="C152" s="228" t="s">
        <v>233</v>
      </c>
      <c r="D152" s="228" t="s">
        <v>183</v>
      </c>
      <c r="E152" s="229" t="s">
        <v>1583</v>
      </c>
      <c r="F152" s="230" t="s">
        <v>1584</v>
      </c>
      <c r="G152" s="230"/>
      <c r="H152" s="230"/>
      <c r="I152" s="230"/>
      <c r="J152" s="231" t="s">
        <v>383</v>
      </c>
      <c r="K152" s="232">
        <v>3</v>
      </c>
      <c r="L152" s="233">
        <v>0</v>
      </c>
      <c r="M152" s="234"/>
      <c r="N152" s="235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45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1548</v>
      </c>
      <c r="AT152" s="20" t="s">
        <v>183</v>
      </c>
      <c r="AU152" s="20" t="s">
        <v>119</v>
      </c>
      <c r="AY152" s="20" t="s">
        <v>176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88</v>
      </c>
      <c r="BK152" s="140">
        <f>ROUND(L152*K152,2)</f>
        <v>0</v>
      </c>
      <c r="BL152" s="20" t="s">
        <v>433</v>
      </c>
      <c r="BM152" s="20" t="s">
        <v>1585</v>
      </c>
    </row>
    <row r="153" s="9" customFormat="1" ht="29.88" customHeight="1">
      <c r="B153" s="204"/>
      <c r="C153" s="205"/>
      <c r="D153" s="214" t="s">
        <v>1527</v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36">
        <f>BK153</f>
        <v>0</v>
      </c>
      <c r="O153" s="237"/>
      <c r="P153" s="237"/>
      <c r="Q153" s="237"/>
      <c r="R153" s="207"/>
      <c r="T153" s="208"/>
      <c r="U153" s="205"/>
      <c r="V153" s="205"/>
      <c r="W153" s="209">
        <f>SUM(W154:W155)</f>
        <v>0</v>
      </c>
      <c r="X153" s="205"/>
      <c r="Y153" s="209">
        <f>SUM(Y154:Y155)</f>
        <v>0</v>
      </c>
      <c r="Z153" s="205"/>
      <c r="AA153" s="210">
        <f>SUM(AA154:AA155)</f>
        <v>0</v>
      </c>
      <c r="AR153" s="211" t="s">
        <v>188</v>
      </c>
      <c r="AT153" s="212" t="s">
        <v>79</v>
      </c>
      <c r="AU153" s="212" t="s">
        <v>88</v>
      </c>
      <c r="AY153" s="211" t="s">
        <v>176</v>
      </c>
      <c r="BK153" s="213">
        <f>SUM(BK154:BK155)</f>
        <v>0</v>
      </c>
    </row>
    <row r="154" s="1" customFormat="1" ht="16.5" customHeight="1">
      <c r="B154" s="44"/>
      <c r="C154" s="217" t="s">
        <v>11</v>
      </c>
      <c r="D154" s="217" t="s">
        <v>177</v>
      </c>
      <c r="E154" s="218" t="s">
        <v>1586</v>
      </c>
      <c r="F154" s="219" t="s">
        <v>1587</v>
      </c>
      <c r="G154" s="219"/>
      <c r="H154" s="219"/>
      <c r="I154" s="219"/>
      <c r="J154" s="220" t="s">
        <v>383</v>
      </c>
      <c r="K154" s="221">
        <v>3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45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433</v>
      </c>
      <c r="AT154" s="20" t="s">
        <v>177</v>
      </c>
      <c r="AU154" s="20" t="s">
        <v>119</v>
      </c>
      <c r="AY154" s="20" t="s">
        <v>176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88</v>
      </c>
      <c r="BK154" s="140">
        <f>ROUND(L154*K154,2)</f>
        <v>0</v>
      </c>
      <c r="BL154" s="20" t="s">
        <v>433</v>
      </c>
      <c r="BM154" s="20" t="s">
        <v>1588</v>
      </c>
    </row>
    <row r="155" s="1" customFormat="1" ht="16.5" customHeight="1">
      <c r="B155" s="44"/>
      <c r="C155" s="228" t="s">
        <v>240</v>
      </c>
      <c r="D155" s="228" t="s">
        <v>183</v>
      </c>
      <c r="E155" s="229" t="s">
        <v>1589</v>
      </c>
      <c r="F155" s="230" t="s">
        <v>1590</v>
      </c>
      <c r="G155" s="230"/>
      <c r="H155" s="230"/>
      <c r="I155" s="230"/>
      <c r="J155" s="231" t="s">
        <v>383</v>
      </c>
      <c r="K155" s="232">
        <v>3</v>
      </c>
      <c r="L155" s="233">
        <v>0</v>
      </c>
      <c r="M155" s="234"/>
      <c r="N155" s="235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1548</v>
      </c>
      <c r="AT155" s="20" t="s">
        <v>183</v>
      </c>
      <c r="AU155" s="20" t="s">
        <v>119</v>
      </c>
      <c r="AY155" s="20" t="s">
        <v>176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88</v>
      </c>
      <c r="BK155" s="140">
        <f>ROUND(L155*K155,2)</f>
        <v>0</v>
      </c>
      <c r="BL155" s="20" t="s">
        <v>433</v>
      </c>
      <c r="BM155" s="20" t="s">
        <v>1591</v>
      </c>
    </row>
    <row r="156" s="9" customFormat="1" ht="29.88" customHeight="1">
      <c r="B156" s="204"/>
      <c r="C156" s="205"/>
      <c r="D156" s="214" t="s">
        <v>1528</v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36">
        <f>BK156</f>
        <v>0</v>
      </c>
      <c r="O156" s="237"/>
      <c r="P156" s="237"/>
      <c r="Q156" s="237"/>
      <c r="R156" s="207"/>
      <c r="T156" s="208"/>
      <c r="U156" s="205"/>
      <c r="V156" s="205"/>
      <c r="W156" s="209">
        <f>SUM(W157:W182)</f>
        <v>0</v>
      </c>
      <c r="X156" s="205"/>
      <c r="Y156" s="209">
        <f>SUM(Y157:Y182)</f>
        <v>0</v>
      </c>
      <c r="Z156" s="205"/>
      <c r="AA156" s="210">
        <f>SUM(AA157:AA182)</f>
        <v>0</v>
      </c>
      <c r="AR156" s="211" t="s">
        <v>188</v>
      </c>
      <c r="AT156" s="212" t="s">
        <v>79</v>
      </c>
      <c r="AU156" s="212" t="s">
        <v>88</v>
      </c>
      <c r="AY156" s="211" t="s">
        <v>176</v>
      </c>
      <c r="BK156" s="213">
        <f>SUM(BK157:BK182)</f>
        <v>0</v>
      </c>
    </row>
    <row r="157" s="1" customFormat="1" ht="25.5" customHeight="1">
      <c r="B157" s="44"/>
      <c r="C157" s="217" t="s">
        <v>244</v>
      </c>
      <c r="D157" s="217" t="s">
        <v>177</v>
      </c>
      <c r="E157" s="218" t="s">
        <v>1592</v>
      </c>
      <c r="F157" s="219" t="s">
        <v>1593</v>
      </c>
      <c r="G157" s="219"/>
      <c r="H157" s="219"/>
      <c r="I157" s="219"/>
      <c r="J157" s="220" t="s">
        <v>383</v>
      </c>
      <c r="K157" s="221">
        <v>72</v>
      </c>
      <c r="L157" s="222">
        <v>0</v>
      </c>
      <c r="M157" s="223"/>
      <c r="N157" s="224">
        <f>ROUND(L157*K157,2)</f>
        <v>0</v>
      </c>
      <c r="O157" s="224"/>
      <c r="P157" s="224"/>
      <c r="Q157" s="224"/>
      <c r="R157" s="46"/>
      <c r="T157" s="225" t="s">
        <v>22</v>
      </c>
      <c r="U157" s="54" t="s">
        <v>45</v>
      </c>
      <c r="V157" s="45"/>
      <c r="W157" s="226">
        <f>V157*K157</f>
        <v>0</v>
      </c>
      <c r="X157" s="226">
        <v>0</v>
      </c>
      <c r="Y157" s="226">
        <f>X157*K157</f>
        <v>0</v>
      </c>
      <c r="Z157" s="226">
        <v>0</v>
      </c>
      <c r="AA157" s="227">
        <f>Z157*K157</f>
        <v>0</v>
      </c>
      <c r="AR157" s="20" t="s">
        <v>433</v>
      </c>
      <c r="AT157" s="20" t="s">
        <v>177</v>
      </c>
      <c r="AU157" s="20" t="s">
        <v>119</v>
      </c>
      <c r="AY157" s="20" t="s">
        <v>176</v>
      </c>
      <c r="BE157" s="140">
        <f>IF(U157="základní",N157,0)</f>
        <v>0</v>
      </c>
      <c r="BF157" s="140">
        <f>IF(U157="snížená",N157,0)</f>
        <v>0</v>
      </c>
      <c r="BG157" s="140">
        <f>IF(U157="zákl. přenesená",N157,0)</f>
        <v>0</v>
      </c>
      <c r="BH157" s="140">
        <f>IF(U157="sníž. přenesená",N157,0)</f>
        <v>0</v>
      </c>
      <c r="BI157" s="140">
        <f>IF(U157="nulová",N157,0)</f>
        <v>0</v>
      </c>
      <c r="BJ157" s="20" t="s">
        <v>88</v>
      </c>
      <c r="BK157" s="140">
        <f>ROUND(L157*K157,2)</f>
        <v>0</v>
      </c>
      <c r="BL157" s="20" t="s">
        <v>433</v>
      </c>
      <c r="BM157" s="20" t="s">
        <v>1594</v>
      </c>
    </row>
    <row r="158" s="1" customFormat="1" ht="25.5" customHeight="1">
      <c r="B158" s="44"/>
      <c r="C158" s="228" t="s">
        <v>248</v>
      </c>
      <c r="D158" s="228" t="s">
        <v>183</v>
      </c>
      <c r="E158" s="229" t="s">
        <v>1595</v>
      </c>
      <c r="F158" s="230" t="s">
        <v>1596</v>
      </c>
      <c r="G158" s="230"/>
      <c r="H158" s="230"/>
      <c r="I158" s="230"/>
      <c r="J158" s="231" t="s">
        <v>383</v>
      </c>
      <c r="K158" s="232">
        <v>72</v>
      </c>
      <c r="L158" s="233">
        <v>0</v>
      </c>
      <c r="M158" s="234"/>
      <c r="N158" s="235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45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1548</v>
      </c>
      <c r="AT158" s="20" t="s">
        <v>183</v>
      </c>
      <c r="AU158" s="20" t="s">
        <v>119</v>
      </c>
      <c r="AY158" s="20" t="s">
        <v>176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88</v>
      </c>
      <c r="BK158" s="140">
        <f>ROUND(L158*K158,2)</f>
        <v>0</v>
      </c>
      <c r="BL158" s="20" t="s">
        <v>433</v>
      </c>
      <c r="BM158" s="20" t="s">
        <v>1597</v>
      </c>
    </row>
    <row r="159" s="1" customFormat="1" ht="25.5" customHeight="1">
      <c r="B159" s="44"/>
      <c r="C159" s="217" t="s">
        <v>252</v>
      </c>
      <c r="D159" s="217" t="s">
        <v>177</v>
      </c>
      <c r="E159" s="218" t="s">
        <v>1598</v>
      </c>
      <c r="F159" s="219" t="s">
        <v>1599</v>
      </c>
      <c r="G159" s="219"/>
      <c r="H159" s="219"/>
      <c r="I159" s="219"/>
      <c r="J159" s="220" t="s">
        <v>383</v>
      </c>
      <c r="K159" s="221">
        <v>1</v>
      </c>
      <c r="L159" s="222">
        <v>0</v>
      </c>
      <c r="M159" s="223"/>
      <c r="N159" s="224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45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433</v>
      </c>
      <c r="AT159" s="20" t="s">
        <v>177</v>
      </c>
      <c r="AU159" s="20" t="s">
        <v>119</v>
      </c>
      <c r="AY159" s="20" t="s">
        <v>176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88</v>
      </c>
      <c r="BK159" s="140">
        <f>ROUND(L159*K159,2)</f>
        <v>0</v>
      </c>
      <c r="BL159" s="20" t="s">
        <v>433</v>
      </c>
      <c r="BM159" s="20" t="s">
        <v>1600</v>
      </c>
    </row>
    <row r="160" s="1" customFormat="1" ht="25.5" customHeight="1">
      <c r="B160" s="44"/>
      <c r="C160" s="228" t="s">
        <v>256</v>
      </c>
      <c r="D160" s="228" t="s">
        <v>183</v>
      </c>
      <c r="E160" s="229" t="s">
        <v>1601</v>
      </c>
      <c r="F160" s="230" t="s">
        <v>1602</v>
      </c>
      <c r="G160" s="230"/>
      <c r="H160" s="230"/>
      <c r="I160" s="230"/>
      <c r="J160" s="231" t="s">
        <v>383</v>
      </c>
      <c r="K160" s="232">
        <v>1</v>
      </c>
      <c r="L160" s="233">
        <v>0</v>
      </c>
      <c r="M160" s="234"/>
      <c r="N160" s="235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45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1548</v>
      </c>
      <c r="AT160" s="20" t="s">
        <v>183</v>
      </c>
      <c r="AU160" s="20" t="s">
        <v>119</v>
      </c>
      <c r="AY160" s="20" t="s">
        <v>176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88</v>
      </c>
      <c r="BK160" s="140">
        <f>ROUND(L160*K160,2)</f>
        <v>0</v>
      </c>
      <c r="BL160" s="20" t="s">
        <v>433</v>
      </c>
      <c r="BM160" s="20" t="s">
        <v>1603</v>
      </c>
    </row>
    <row r="161" s="1" customFormat="1" ht="16.5" customHeight="1">
      <c r="B161" s="44"/>
      <c r="C161" s="217" t="s">
        <v>10</v>
      </c>
      <c r="D161" s="217" t="s">
        <v>177</v>
      </c>
      <c r="E161" s="218" t="s">
        <v>1604</v>
      </c>
      <c r="F161" s="219" t="s">
        <v>1605</v>
      </c>
      <c r="G161" s="219"/>
      <c r="H161" s="219"/>
      <c r="I161" s="219"/>
      <c r="J161" s="220" t="s">
        <v>383</v>
      </c>
      <c r="K161" s="221">
        <v>60</v>
      </c>
      <c r="L161" s="222">
        <v>0</v>
      </c>
      <c r="M161" s="223"/>
      <c r="N161" s="224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45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433</v>
      </c>
      <c r="AT161" s="20" t="s">
        <v>177</v>
      </c>
      <c r="AU161" s="20" t="s">
        <v>119</v>
      </c>
      <c r="AY161" s="20" t="s">
        <v>176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88</v>
      </c>
      <c r="BK161" s="140">
        <f>ROUND(L161*K161,2)</f>
        <v>0</v>
      </c>
      <c r="BL161" s="20" t="s">
        <v>433</v>
      </c>
      <c r="BM161" s="20" t="s">
        <v>1606</v>
      </c>
    </row>
    <row r="162" s="1" customFormat="1" ht="16.5" customHeight="1">
      <c r="B162" s="44"/>
      <c r="C162" s="228" t="s">
        <v>263</v>
      </c>
      <c r="D162" s="228" t="s">
        <v>183</v>
      </c>
      <c r="E162" s="229" t="s">
        <v>1607</v>
      </c>
      <c r="F162" s="230" t="s">
        <v>1608</v>
      </c>
      <c r="G162" s="230"/>
      <c r="H162" s="230"/>
      <c r="I162" s="230"/>
      <c r="J162" s="231" t="s">
        <v>383</v>
      </c>
      <c r="K162" s="232">
        <v>60</v>
      </c>
      <c r="L162" s="233">
        <v>0</v>
      </c>
      <c r="M162" s="234"/>
      <c r="N162" s="235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45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1548</v>
      </c>
      <c r="AT162" s="20" t="s">
        <v>183</v>
      </c>
      <c r="AU162" s="20" t="s">
        <v>119</v>
      </c>
      <c r="AY162" s="20" t="s">
        <v>176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88</v>
      </c>
      <c r="BK162" s="140">
        <f>ROUND(L162*K162,2)</f>
        <v>0</v>
      </c>
      <c r="BL162" s="20" t="s">
        <v>433</v>
      </c>
      <c r="BM162" s="20" t="s">
        <v>1609</v>
      </c>
    </row>
    <row r="163" s="1" customFormat="1" ht="16.5" customHeight="1">
      <c r="B163" s="44"/>
      <c r="C163" s="217" t="s">
        <v>267</v>
      </c>
      <c r="D163" s="217" t="s">
        <v>177</v>
      </c>
      <c r="E163" s="218" t="s">
        <v>1610</v>
      </c>
      <c r="F163" s="219" t="s">
        <v>1611</v>
      </c>
      <c r="G163" s="219"/>
      <c r="H163" s="219"/>
      <c r="I163" s="219"/>
      <c r="J163" s="220" t="s">
        <v>383</v>
      </c>
      <c r="K163" s="221">
        <v>12</v>
      </c>
      <c r="L163" s="222">
        <v>0</v>
      </c>
      <c r="M163" s="223"/>
      <c r="N163" s="224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45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433</v>
      </c>
      <c r="AT163" s="20" t="s">
        <v>177</v>
      </c>
      <c r="AU163" s="20" t="s">
        <v>119</v>
      </c>
      <c r="AY163" s="20" t="s">
        <v>176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88</v>
      </c>
      <c r="BK163" s="140">
        <f>ROUND(L163*K163,2)</f>
        <v>0</v>
      </c>
      <c r="BL163" s="20" t="s">
        <v>433</v>
      </c>
      <c r="BM163" s="20" t="s">
        <v>1612</v>
      </c>
    </row>
    <row r="164" s="1" customFormat="1" ht="16.5" customHeight="1">
      <c r="B164" s="44"/>
      <c r="C164" s="228" t="s">
        <v>271</v>
      </c>
      <c r="D164" s="228" t="s">
        <v>183</v>
      </c>
      <c r="E164" s="229" t="s">
        <v>1613</v>
      </c>
      <c r="F164" s="230" t="s">
        <v>1614</v>
      </c>
      <c r="G164" s="230"/>
      <c r="H164" s="230"/>
      <c r="I164" s="230"/>
      <c r="J164" s="231" t="s">
        <v>383</v>
      </c>
      <c r="K164" s="232">
        <v>12</v>
      </c>
      <c r="L164" s="233">
        <v>0</v>
      </c>
      <c r="M164" s="234"/>
      <c r="N164" s="235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45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1548</v>
      </c>
      <c r="AT164" s="20" t="s">
        <v>183</v>
      </c>
      <c r="AU164" s="20" t="s">
        <v>119</v>
      </c>
      <c r="AY164" s="20" t="s">
        <v>176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88</v>
      </c>
      <c r="BK164" s="140">
        <f>ROUND(L164*K164,2)</f>
        <v>0</v>
      </c>
      <c r="BL164" s="20" t="s">
        <v>433</v>
      </c>
      <c r="BM164" s="20" t="s">
        <v>1615</v>
      </c>
    </row>
    <row r="165" s="1" customFormat="1" ht="16.5" customHeight="1">
      <c r="B165" s="44"/>
      <c r="C165" s="217" t="s">
        <v>275</v>
      </c>
      <c r="D165" s="217" t="s">
        <v>177</v>
      </c>
      <c r="E165" s="218" t="s">
        <v>1616</v>
      </c>
      <c r="F165" s="219" t="s">
        <v>1617</v>
      </c>
      <c r="G165" s="219"/>
      <c r="H165" s="219"/>
      <c r="I165" s="219"/>
      <c r="J165" s="220" t="s">
        <v>383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45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433</v>
      </c>
      <c r="AT165" s="20" t="s">
        <v>177</v>
      </c>
      <c r="AU165" s="20" t="s">
        <v>119</v>
      </c>
      <c r="AY165" s="20" t="s">
        <v>176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88</v>
      </c>
      <c r="BK165" s="140">
        <f>ROUND(L165*K165,2)</f>
        <v>0</v>
      </c>
      <c r="BL165" s="20" t="s">
        <v>433</v>
      </c>
      <c r="BM165" s="20" t="s">
        <v>1618</v>
      </c>
    </row>
    <row r="166" s="1" customFormat="1" ht="16.5" customHeight="1">
      <c r="B166" s="44"/>
      <c r="C166" s="228" t="s">
        <v>279</v>
      </c>
      <c r="D166" s="228" t="s">
        <v>183</v>
      </c>
      <c r="E166" s="229" t="s">
        <v>1619</v>
      </c>
      <c r="F166" s="230" t="s">
        <v>1620</v>
      </c>
      <c r="G166" s="230"/>
      <c r="H166" s="230"/>
      <c r="I166" s="230"/>
      <c r="J166" s="231" t="s">
        <v>383</v>
      </c>
      <c r="K166" s="232">
        <v>1</v>
      </c>
      <c r="L166" s="233">
        <v>0</v>
      </c>
      <c r="M166" s="234"/>
      <c r="N166" s="235">
        <f>ROUND(L166*K166,2)</f>
        <v>0</v>
      </c>
      <c r="O166" s="224"/>
      <c r="P166" s="224"/>
      <c r="Q166" s="224"/>
      <c r="R166" s="46"/>
      <c r="T166" s="225" t="s">
        <v>22</v>
      </c>
      <c r="U166" s="54" t="s">
        <v>45</v>
      </c>
      <c r="V166" s="45"/>
      <c r="W166" s="226">
        <f>V166*K166</f>
        <v>0</v>
      </c>
      <c r="X166" s="226">
        <v>0</v>
      </c>
      <c r="Y166" s="226">
        <f>X166*K166</f>
        <v>0</v>
      </c>
      <c r="Z166" s="226">
        <v>0</v>
      </c>
      <c r="AA166" s="227">
        <f>Z166*K166</f>
        <v>0</v>
      </c>
      <c r="AR166" s="20" t="s">
        <v>1548</v>
      </c>
      <c r="AT166" s="20" t="s">
        <v>183</v>
      </c>
      <c r="AU166" s="20" t="s">
        <v>119</v>
      </c>
      <c r="AY166" s="20" t="s">
        <v>176</v>
      </c>
      <c r="BE166" s="140">
        <f>IF(U166="základní",N166,0)</f>
        <v>0</v>
      </c>
      <c r="BF166" s="140">
        <f>IF(U166="snížená",N166,0)</f>
        <v>0</v>
      </c>
      <c r="BG166" s="140">
        <f>IF(U166="zákl. přenesená",N166,0)</f>
        <v>0</v>
      </c>
      <c r="BH166" s="140">
        <f>IF(U166="sníž. přenesená",N166,0)</f>
        <v>0</v>
      </c>
      <c r="BI166" s="140">
        <f>IF(U166="nulová",N166,0)</f>
        <v>0</v>
      </c>
      <c r="BJ166" s="20" t="s">
        <v>88</v>
      </c>
      <c r="BK166" s="140">
        <f>ROUND(L166*K166,2)</f>
        <v>0</v>
      </c>
      <c r="BL166" s="20" t="s">
        <v>433</v>
      </c>
      <c r="BM166" s="20" t="s">
        <v>1621</v>
      </c>
    </row>
    <row r="167" s="1" customFormat="1" ht="25.5" customHeight="1">
      <c r="B167" s="44"/>
      <c r="C167" s="217" t="s">
        <v>283</v>
      </c>
      <c r="D167" s="217" t="s">
        <v>177</v>
      </c>
      <c r="E167" s="218" t="s">
        <v>1622</v>
      </c>
      <c r="F167" s="219" t="s">
        <v>1623</v>
      </c>
      <c r="G167" s="219"/>
      <c r="H167" s="219"/>
      <c r="I167" s="219"/>
      <c r="J167" s="220" t="s">
        <v>383</v>
      </c>
      <c r="K167" s="221">
        <v>1</v>
      </c>
      <c r="L167" s="222">
        <v>0</v>
      </c>
      <c r="M167" s="223"/>
      <c r="N167" s="224">
        <f>ROUND(L167*K167,2)</f>
        <v>0</v>
      </c>
      <c r="O167" s="224"/>
      <c r="P167" s="224"/>
      <c r="Q167" s="224"/>
      <c r="R167" s="46"/>
      <c r="T167" s="225" t="s">
        <v>22</v>
      </c>
      <c r="U167" s="54" t="s">
        <v>45</v>
      </c>
      <c r="V167" s="45"/>
      <c r="W167" s="226">
        <f>V167*K167</f>
        <v>0</v>
      </c>
      <c r="X167" s="226">
        <v>0</v>
      </c>
      <c r="Y167" s="226">
        <f>X167*K167</f>
        <v>0</v>
      </c>
      <c r="Z167" s="226">
        <v>0</v>
      </c>
      <c r="AA167" s="227">
        <f>Z167*K167</f>
        <v>0</v>
      </c>
      <c r="AR167" s="20" t="s">
        <v>433</v>
      </c>
      <c r="AT167" s="20" t="s">
        <v>177</v>
      </c>
      <c r="AU167" s="20" t="s">
        <v>119</v>
      </c>
      <c r="AY167" s="20" t="s">
        <v>176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88</v>
      </c>
      <c r="BK167" s="140">
        <f>ROUND(L167*K167,2)</f>
        <v>0</v>
      </c>
      <c r="BL167" s="20" t="s">
        <v>433</v>
      </c>
      <c r="BM167" s="20" t="s">
        <v>1624</v>
      </c>
    </row>
    <row r="168" s="1" customFormat="1" ht="25.5" customHeight="1">
      <c r="B168" s="44"/>
      <c r="C168" s="228" t="s">
        <v>287</v>
      </c>
      <c r="D168" s="228" t="s">
        <v>183</v>
      </c>
      <c r="E168" s="229" t="s">
        <v>1625</v>
      </c>
      <c r="F168" s="230" t="s">
        <v>1626</v>
      </c>
      <c r="G168" s="230"/>
      <c r="H168" s="230"/>
      <c r="I168" s="230"/>
      <c r="J168" s="231" t="s">
        <v>383</v>
      </c>
      <c r="K168" s="232">
        <v>1</v>
      </c>
      <c r="L168" s="233">
        <v>0</v>
      </c>
      <c r="M168" s="234"/>
      <c r="N168" s="235">
        <f>ROUND(L168*K168,2)</f>
        <v>0</v>
      </c>
      <c r="O168" s="224"/>
      <c r="P168" s="224"/>
      <c r="Q168" s="224"/>
      <c r="R168" s="46"/>
      <c r="T168" s="225" t="s">
        <v>22</v>
      </c>
      <c r="U168" s="54" t="s">
        <v>45</v>
      </c>
      <c r="V168" s="45"/>
      <c r="W168" s="226">
        <f>V168*K168</f>
        <v>0</v>
      </c>
      <c r="X168" s="226">
        <v>0</v>
      </c>
      <c r="Y168" s="226">
        <f>X168*K168</f>
        <v>0</v>
      </c>
      <c r="Z168" s="226">
        <v>0</v>
      </c>
      <c r="AA168" s="227">
        <f>Z168*K168</f>
        <v>0</v>
      </c>
      <c r="AR168" s="20" t="s">
        <v>1548</v>
      </c>
      <c r="AT168" s="20" t="s">
        <v>183</v>
      </c>
      <c r="AU168" s="20" t="s">
        <v>119</v>
      </c>
      <c r="AY168" s="20" t="s">
        <v>176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88</v>
      </c>
      <c r="BK168" s="140">
        <f>ROUND(L168*K168,2)</f>
        <v>0</v>
      </c>
      <c r="BL168" s="20" t="s">
        <v>433</v>
      </c>
      <c r="BM168" s="20" t="s">
        <v>1627</v>
      </c>
    </row>
    <row r="169" s="1" customFormat="1" ht="16.5" customHeight="1">
      <c r="B169" s="44"/>
      <c r="C169" s="217" t="s">
        <v>291</v>
      </c>
      <c r="D169" s="217" t="s">
        <v>177</v>
      </c>
      <c r="E169" s="218" t="s">
        <v>1628</v>
      </c>
      <c r="F169" s="219" t="s">
        <v>1629</v>
      </c>
      <c r="G169" s="219"/>
      <c r="H169" s="219"/>
      <c r="I169" s="219"/>
      <c r="J169" s="220" t="s">
        <v>383</v>
      </c>
      <c r="K169" s="221">
        <v>5</v>
      </c>
      <c r="L169" s="222">
        <v>0</v>
      </c>
      <c r="M169" s="223"/>
      <c r="N169" s="224">
        <f>ROUND(L169*K169,2)</f>
        <v>0</v>
      </c>
      <c r="O169" s="224"/>
      <c r="P169" s="224"/>
      <c r="Q169" s="224"/>
      <c r="R169" s="46"/>
      <c r="T169" s="225" t="s">
        <v>22</v>
      </c>
      <c r="U169" s="54" t="s">
        <v>45</v>
      </c>
      <c r="V169" s="45"/>
      <c r="W169" s="226">
        <f>V169*K169</f>
        <v>0</v>
      </c>
      <c r="X169" s="226">
        <v>0</v>
      </c>
      <c r="Y169" s="226">
        <f>X169*K169</f>
        <v>0</v>
      </c>
      <c r="Z169" s="226">
        <v>0</v>
      </c>
      <c r="AA169" s="227">
        <f>Z169*K169</f>
        <v>0</v>
      </c>
      <c r="AR169" s="20" t="s">
        <v>433</v>
      </c>
      <c r="AT169" s="20" t="s">
        <v>177</v>
      </c>
      <c r="AU169" s="20" t="s">
        <v>119</v>
      </c>
      <c r="AY169" s="20" t="s">
        <v>176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88</v>
      </c>
      <c r="BK169" s="140">
        <f>ROUND(L169*K169,2)</f>
        <v>0</v>
      </c>
      <c r="BL169" s="20" t="s">
        <v>433</v>
      </c>
      <c r="BM169" s="20" t="s">
        <v>1630</v>
      </c>
    </row>
    <row r="170" s="1" customFormat="1" ht="16.5" customHeight="1">
      <c r="B170" s="44"/>
      <c r="C170" s="228" t="s">
        <v>295</v>
      </c>
      <c r="D170" s="228" t="s">
        <v>183</v>
      </c>
      <c r="E170" s="229" t="s">
        <v>1631</v>
      </c>
      <c r="F170" s="230" t="s">
        <v>1632</v>
      </c>
      <c r="G170" s="230"/>
      <c r="H170" s="230"/>
      <c r="I170" s="230"/>
      <c r="J170" s="231" t="s">
        <v>383</v>
      </c>
      <c r="K170" s="232">
        <v>5</v>
      </c>
      <c r="L170" s="233">
        <v>0</v>
      </c>
      <c r="M170" s="234"/>
      <c r="N170" s="235">
        <f>ROUND(L170*K170,2)</f>
        <v>0</v>
      </c>
      <c r="O170" s="224"/>
      <c r="P170" s="224"/>
      <c r="Q170" s="224"/>
      <c r="R170" s="46"/>
      <c r="T170" s="225" t="s">
        <v>22</v>
      </c>
      <c r="U170" s="54" t="s">
        <v>45</v>
      </c>
      <c r="V170" s="45"/>
      <c r="W170" s="226">
        <f>V170*K170</f>
        <v>0</v>
      </c>
      <c r="X170" s="226">
        <v>0</v>
      </c>
      <c r="Y170" s="226">
        <f>X170*K170</f>
        <v>0</v>
      </c>
      <c r="Z170" s="226">
        <v>0</v>
      </c>
      <c r="AA170" s="227">
        <f>Z170*K170</f>
        <v>0</v>
      </c>
      <c r="AR170" s="20" t="s">
        <v>1548</v>
      </c>
      <c r="AT170" s="20" t="s">
        <v>183</v>
      </c>
      <c r="AU170" s="20" t="s">
        <v>119</v>
      </c>
      <c r="AY170" s="20" t="s">
        <v>176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88</v>
      </c>
      <c r="BK170" s="140">
        <f>ROUND(L170*K170,2)</f>
        <v>0</v>
      </c>
      <c r="BL170" s="20" t="s">
        <v>433</v>
      </c>
      <c r="BM170" s="20" t="s">
        <v>1633</v>
      </c>
    </row>
    <row r="171" s="1" customFormat="1" ht="16.5" customHeight="1">
      <c r="B171" s="44"/>
      <c r="C171" s="217" t="s">
        <v>299</v>
      </c>
      <c r="D171" s="217" t="s">
        <v>177</v>
      </c>
      <c r="E171" s="218" t="s">
        <v>1634</v>
      </c>
      <c r="F171" s="219" t="s">
        <v>1635</v>
      </c>
      <c r="G171" s="219"/>
      <c r="H171" s="219"/>
      <c r="I171" s="219"/>
      <c r="J171" s="220" t="s">
        <v>383</v>
      </c>
      <c r="K171" s="221">
        <v>4</v>
      </c>
      <c r="L171" s="222">
        <v>0</v>
      </c>
      <c r="M171" s="223"/>
      <c r="N171" s="224">
        <f>ROUND(L171*K171,2)</f>
        <v>0</v>
      </c>
      <c r="O171" s="224"/>
      <c r="P171" s="224"/>
      <c r="Q171" s="224"/>
      <c r="R171" s="46"/>
      <c r="T171" s="225" t="s">
        <v>22</v>
      </c>
      <c r="U171" s="54" t="s">
        <v>45</v>
      </c>
      <c r="V171" s="45"/>
      <c r="W171" s="226">
        <f>V171*K171</f>
        <v>0</v>
      </c>
      <c r="X171" s="226">
        <v>0</v>
      </c>
      <c r="Y171" s="226">
        <f>X171*K171</f>
        <v>0</v>
      </c>
      <c r="Z171" s="226">
        <v>0</v>
      </c>
      <c r="AA171" s="227">
        <f>Z171*K171</f>
        <v>0</v>
      </c>
      <c r="AR171" s="20" t="s">
        <v>433</v>
      </c>
      <c r="AT171" s="20" t="s">
        <v>177</v>
      </c>
      <c r="AU171" s="20" t="s">
        <v>119</v>
      </c>
      <c r="AY171" s="20" t="s">
        <v>176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88</v>
      </c>
      <c r="BK171" s="140">
        <f>ROUND(L171*K171,2)</f>
        <v>0</v>
      </c>
      <c r="BL171" s="20" t="s">
        <v>433</v>
      </c>
      <c r="BM171" s="20" t="s">
        <v>1636</v>
      </c>
    </row>
    <row r="172" s="1" customFormat="1" ht="16.5" customHeight="1">
      <c r="B172" s="44"/>
      <c r="C172" s="228" t="s">
        <v>303</v>
      </c>
      <c r="D172" s="228" t="s">
        <v>183</v>
      </c>
      <c r="E172" s="229" t="s">
        <v>1637</v>
      </c>
      <c r="F172" s="230" t="s">
        <v>1638</v>
      </c>
      <c r="G172" s="230"/>
      <c r="H172" s="230"/>
      <c r="I172" s="230"/>
      <c r="J172" s="231" t="s">
        <v>383</v>
      </c>
      <c r="K172" s="232">
        <v>4</v>
      </c>
      <c r="L172" s="233">
        <v>0</v>
      </c>
      <c r="M172" s="234"/>
      <c r="N172" s="235">
        <f>ROUND(L172*K172,2)</f>
        <v>0</v>
      </c>
      <c r="O172" s="224"/>
      <c r="P172" s="224"/>
      <c r="Q172" s="224"/>
      <c r="R172" s="46"/>
      <c r="T172" s="225" t="s">
        <v>22</v>
      </c>
      <c r="U172" s="54" t="s">
        <v>45</v>
      </c>
      <c r="V172" s="45"/>
      <c r="W172" s="226">
        <f>V172*K172</f>
        <v>0</v>
      </c>
      <c r="X172" s="226">
        <v>0</v>
      </c>
      <c r="Y172" s="226">
        <f>X172*K172</f>
        <v>0</v>
      </c>
      <c r="Z172" s="226">
        <v>0</v>
      </c>
      <c r="AA172" s="227">
        <f>Z172*K172</f>
        <v>0</v>
      </c>
      <c r="AR172" s="20" t="s">
        <v>1548</v>
      </c>
      <c r="AT172" s="20" t="s">
        <v>183</v>
      </c>
      <c r="AU172" s="20" t="s">
        <v>119</v>
      </c>
      <c r="AY172" s="20" t="s">
        <v>176</v>
      </c>
      <c r="BE172" s="140">
        <f>IF(U172="základní",N172,0)</f>
        <v>0</v>
      </c>
      <c r="BF172" s="140">
        <f>IF(U172="snížená",N172,0)</f>
        <v>0</v>
      </c>
      <c r="BG172" s="140">
        <f>IF(U172="zákl. přenesená",N172,0)</f>
        <v>0</v>
      </c>
      <c r="BH172" s="140">
        <f>IF(U172="sníž. přenesená",N172,0)</f>
        <v>0</v>
      </c>
      <c r="BI172" s="140">
        <f>IF(U172="nulová",N172,0)</f>
        <v>0</v>
      </c>
      <c r="BJ172" s="20" t="s">
        <v>88</v>
      </c>
      <c r="BK172" s="140">
        <f>ROUND(L172*K172,2)</f>
        <v>0</v>
      </c>
      <c r="BL172" s="20" t="s">
        <v>433</v>
      </c>
      <c r="BM172" s="20" t="s">
        <v>1639</v>
      </c>
    </row>
    <row r="173" s="1" customFormat="1" ht="16.5" customHeight="1">
      <c r="B173" s="44"/>
      <c r="C173" s="217" t="s">
        <v>308</v>
      </c>
      <c r="D173" s="217" t="s">
        <v>177</v>
      </c>
      <c r="E173" s="218" t="s">
        <v>1640</v>
      </c>
      <c r="F173" s="219" t="s">
        <v>1641</v>
      </c>
      <c r="G173" s="219"/>
      <c r="H173" s="219"/>
      <c r="I173" s="219"/>
      <c r="J173" s="220" t="s">
        <v>383</v>
      </c>
      <c r="K173" s="221">
        <v>4</v>
      </c>
      <c r="L173" s="222">
        <v>0</v>
      </c>
      <c r="M173" s="223"/>
      <c r="N173" s="224">
        <f>ROUND(L173*K173,2)</f>
        <v>0</v>
      </c>
      <c r="O173" s="224"/>
      <c r="P173" s="224"/>
      <c r="Q173" s="224"/>
      <c r="R173" s="46"/>
      <c r="T173" s="225" t="s">
        <v>22</v>
      </c>
      <c r="U173" s="54" t="s">
        <v>45</v>
      </c>
      <c r="V173" s="45"/>
      <c r="W173" s="226">
        <f>V173*K173</f>
        <v>0</v>
      </c>
      <c r="X173" s="226">
        <v>0</v>
      </c>
      <c r="Y173" s="226">
        <f>X173*K173</f>
        <v>0</v>
      </c>
      <c r="Z173" s="226">
        <v>0</v>
      </c>
      <c r="AA173" s="227">
        <f>Z173*K173</f>
        <v>0</v>
      </c>
      <c r="AR173" s="20" t="s">
        <v>433</v>
      </c>
      <c r="AT173" s="20" t="s">
        <v>177</v>
      </c>
      <c r="AU173" s="20" t="s">
        <v>119</v>
      </c>
      <c r="AY173" s="20" t="s">
        <v>176</v>
      </c>
      <c r="BE173" s="140">
        <f>IF(U173="základní",N173,0)</f>
        <v>0</v>
      </c>
      <c r="BF173" s="140">
        <f>IF(U173="snížená",N173,0)</f>
        <v>0</v>
      </c>
      <c r="BG173" s="140">
        <f>IF(U173="zákl. přenesená",N173,0)</f>
        <v>0</v>
      </c>
      <c r="BH173" s="140">
        <f>IF(U173="sníž. přenesená",N173,0)</f>
        <v>0</v>
      </c>
      <c r="BI173" s="140">
        <f>IF(U173="nulová",N173,0)</f>
        <v>0</v>
      </c>
      <c r="BJ173" s="20" t="s">
        <v>88</v>
      </c>
      <c r="BK173" s="140">
        <f>ROUND(L173*K173,2)</f>
        <v>0</v>
      </c>
      <c r="BL173" s="20" t="s">
        <v>433</v>
      </c>
      <c r="BM173" s="20" t="s">
        <v>1642</v>
      </c>
    </row>
    <row r="174" s="1" customFormat="1" ht="16.5" customHeight="1">
      <c r="B174" s="44"/>
      <c r="C174" s="228" t="s">
        <v>312</v>
      </c>
      <c r="D174" s="228" t="s">
        <v>183</v>
      </c>
      <c r="E174" s="229" t="s">
        <v>1643</v>
      </c>
      <c r="F174" s="230" t="s">
        <v>1644</v>
      </c>
      <c r="G174" s="230"/>
      <c r="H174" s="230"/>
      <c r="I174" s="230"/>
      <c r="J174" s="231" t="s">
        <v>383</v>
      </c>
      <c r="K174" s="232">
        <v>4</v>
      </c>
      <c r="L174" s="233">
        <v>0</v>
      </c>
      <c r="M174" s="234"/>
      <c r="N174" s="235">
        <f>ROUND(L174*K174,2)</f>
        <v>0</v>
      </c>
      <c r="O174" s="224"/>
      <c r="P174" s="224"/>
      <c r="Q174" s="224"/>
      <c r="R174" s="46"/>
      <c r="T174" s="225" t="s">
        <v>22</v>
      </c>
      <c r="U174" s="54" t="s">
        <v>45</v>
      </c>
      <c r="V174" s="45"/>
      <c r="W174" s="226">
        <f>V174*K174</f>
        <v>0</v>
      </c>
      <c r="X174" s="226">
        <v>0</v>
      </c>
      <c r="Y174" s="226">
        <f>X174*K174</f>
        <v>0</v>
      </c>
      <c r="Z174" s="226">
        <v>0</v>
      </c>
      <c r="AA174" s="227">
        <f>Z174*K174</f>
        <v>0</v>
      </c>
      <c r="AR174" s="20" t="s">
        <v>1548</v>
      </c>
      <c r="AT174" s="20" t="s">
        <v>183</v>
      </c>
      <c r="AU174" s="20" t="s">
        <v>119</v>
      </c>
      <c r="AY174" s="20" t="s">
        <v>176</v>
      </c>
      <c r="BE174" s="140">
        <f>IF(U174="základní",N174,0)</f>
        <v>0</v>
      </c>
      <c r="BF174" s="140">
        <f>IF(U174="snížená",N174,0)</f>
        <v>0</v>
      </c>
      <c r="BG174" s="140">
        <f>IF(U174="zákl. přenesená",N174,0)</f>
        <v>0</v>
      </c>
      <c r="BH174" s="140">
        <f>IF(U174="sníž. přenesená",N174,0)</f>
        <v>0</v>
      </c>
      <c r="BI174" s="140">
        <f>IF(U174="nulová",N174,0)</f>
        <v>0</v>
      </c>
      <c r="BJ174" s="20" t="s">
        <v>88</v>
      </c>
      <c r="BK174" s="140">
        <f>ROUND(L174*K174,2)</f>
        <v>0</v>
      </c>
      <c r="BL174" s="20" t="s">
        <v>433</v>
      </c>
      <c r="BM174" s="20" t="s">
        <v>1645</v>
      </c>
    </row>
    <row r="175" s="1" customFormat="1" ht="38.25" customHeight="1">
      <c r="B175" s="44"/>
      <c r="C175" s="217" t="s">
        <v>316</v>
      </c>
      <c r="D175" s="217" t="s">
        <v>177</v>
      </c>
      <c r="E175" s="218" t="s">
        <v>1646</v>
      </c>
      <c r="F175" s="219" t="s">
        <v>1647</v>
      </c>
      <c r="G175" s="219"/>
      <c r="H175" s="219"/>
      <c r="I175" s="219"/>
      <c r="J175" s="220" t="s">
        <v>383</v>
      </c>
      <c r="K175" s="221">
        <v>2</v>
      </c>
      <c r="L175" s="222">
        <v>0</v>
      </c>
      <c r="M175" s="223"/>
      <c r="N175" s="224">
        <f>ROUND(L175*K175,2)</f>
        <v>0</v>
      </c>
      <c r="O175" s="224"/>
      <c r="P175" s="224"/>
      <c r="Q175" s="224"/>
      <c r="R175" s="46"/>
      <c r="T175" s="225" t="s">
        <v>22</v>
      </c>
      <c r="U175" s="54" t="s">
        <v>45</v>
      </c>
      <c r="V175" s="45"/>
      <c r="W175" s="226">
        <f>V175*K175</f>
        <v>0</v>
      </c>
      <c r="X175" s="226">
        <v>0</v>
      </c>
      <c r="Y175" s="226">
        <f>X175*K175</f>
        <v>0</v>
      </c>
      <c r="Z175" s="226">
        <v>0</v>
      </c>
      <c r="AA175" s="227">
        <f>Z175*K175</f>
        <v>0</v>
      </c>
      <c r="AR175" s="20" t="s">
        <v>433</v>
      </c>
      <c r="AT175" s="20" t="s">
        <v>177</v>
      </c>
      <c r="AU175" s="20" t="s">
        <v>119</v>
      </c>
      <c r="AY175" s="20" t="s">
        <v>176</v>
      </c>
      <c r="BE175" s="140">
        <f>IF(U175="základní",N175,0)</f>
        <v>0</v>
      </c>
      <c r="BF175" s="140">
        <f>IF(U175="snížená",N175,0)</f>
        <v>0</v>
      </c>
      <c r="BG175" s="140">
        <f>IF(U175="zákl. přenesená",N175,0)</f>
        <v>0</v>
      </c>
      <c r="BH175" s="140">
        <f>IF(U175="sníž. přenesená",N175,0)</f>
        <v>0</v>
      </c>
      <c r="BI175" s="140">
        <f>IF(U175="nulová",N175,0)</f>
        <v>0</v>
      </c>
      <c r="BJ175" s="20" t="s">
        <v>88</v>
      </c>
      <c r="BK175" s="140">
        <f>ROUND(L175*K175,2)</f>
        <v>0</v>
      </c>
      <c r="BL175" s="20" t="s">
        <v>433</v>
      </c>
      <c r="BM175" s="20" t="s">
        <v>1648</v>
      </c>
    </row>
    <row r="176" s="1" customFormat="1" ht="38.25" customHeight="1">
      <c r="B176" s="44"/>
      <c r="C176" s="228" t="s">
        <v>320</v>
      </c>
      <c r="D176" s="228" t="s">
        <v>183</v>
      </c>
      <c r="E176" s="229" t="s">
        <v>1649</v>
      </c>
      <c r="F176" s="230" t="s">
        <v>1650</v>
      </c>
      <c r="G176" s="230"/>
      <c r="H176" s="230"/>
      <c r="I176" s="230"/>
      <c r="J176" s="231" t="s">
        <v>383</v>
      </c>
      <c r="K176" s="232">
        <v>2</v>
      </c>
      <c r="L176" s="233">
        <v>0</v>
      </c>
      <c r="M176" s="234"/>
      <c r="N176" s="235">
        <f>ROUND(L176*K176,2)</f>
        <v>0</v>
      </c>
      <c r="O176" s="224"/>
      <c r="P176" s="224"/>
      <c r="Q176" s="224"/>
      <c r="R176" s="46"/>
      <c r="T176" s="225" t="s">
        <v>22</v>
      </c>
      <c r="U176" s="54" t="s">
        <v>45</v>
      </c>
      <c r="V176" s="45"/>
      <c r="W176" s="226">
        <f>V176*K176</f>
        <v>0</v>
      </c>
      <c r="X176" s="226">
        <v>0</v>
      </c>
      <c r="Y176" s="226">
        <f>X176*K176</f>
        <v>0</v>
      </c>
      <c r="Z176" s="226">
        <v>0</v>
      </c>
      <c r="AA176" s="227">
        <f>Z176*K176</f>
        <v>0</v>
      </c>
      <c r="AR176" s="20" t="s">
        <v>1548</v>
      </c>
      <c r="AT176" s="20" t="s">
        <v>183</v>
      </c>
      <c r="AU176" s="20" t="s">
        <v>119</v>
      </c>
      <c r="AY176" s="20" t="s">
        <v>176</v>
      </c>
      <c r="BE176" s="140">
        <f>IF(U176="základní",N176,0)</f>
        <v>0</v>
      </c>
      <c r="BF176" s="140">
        <f>IF(U176="snížená",N176,0)</f>
        <v>0</v>
      </c>
      <c r="BG176" s="140">
        <f>IF(U176="zákl. přenesená",N176,0)</f>
        <v>0</v>
      </c>
      <c r="BH176" s="140">
        <f>IF(U176="sníž. přenesená",N176,0)</f>
        <v>0</v>
      </c>
      <c r="BI176" s="140">
        <f>IF(U176="nulová",N176,0)</f>
        <v>0</v>
      </c>
      <c r="BJ176" s="20" t="s">
        <v>88</v>
      </c>
      <c r="BK176" s="140">
        <f>ROUND(L176*K176,2)</f>
        <v>0</v>
      </c>
      <c r="BL176" s="20" t="s">
        <v>433</v>
      </c>
      <c r="BM176" s="20" t="s">
        <v>1651</v>
      </c>
    </row>
    <row r="177" s="1" customFormat="1" ht="25.5" customHeight="1">
      <c r="B177" s="44"/>
      <c r="C177" s="217" t="s">
        <v>324</v>
      </c>
      <c r="D177" s="217" t="s">
        <v>177</v>
      </c>
      <c r="E177" s="218" t="s">
        <v>1652</v>
      </c>
      <c r="F177" s="219" t="s">
        <v>1653</v>
      </c>
      <c r="G177" s="219"/>
      <c r="H177" s="219"/>
      <c r="I177" s="219"/>
      <c r="J177" s="220" t="s">
        <v>383</v>
      </c>
      <c r="K177" s="221">
        <v>2</v>
      </c>
      <c r="L177" s="222">
        <v>0</v>
      </c>
      <c r="M177" s="223"/>
      <c r="N177" s="224">
        <f>ROUND(L177*K177,2)</f>
        <v>0</v>
      </c>
      <c r="O177" s="224"/>
      <c r="P177" s="224"/>
      <c r="Q177" s="224"/>
      <c r="R177" s="46"/>
      <c r="T177" s="225" t="s">
        <v>22</v>
      </c>
      <c r="U177" s="54" t="s">
        <v>45</v>
      </c>
      <c r="V177" s="45"/>
      <c r="W177" s="226">
        <f>V177*K177</f>
        <v>0</v>
      </c>
      <c r="X177" s="226">
        <v>0</v>
      </c>
      <c r="Y177" s="226">
        <f>X177*K177</f>
        <v>0</v>
      </c>
      <c r="Z177" s="226">
        <v>0</v>
      </c>
      <c r="AA177" s="227">
        <f>Z177*K177</f>
        <v>0</v>
      </c>
      <c r="AR177" s="20" t="s">
        <v>433</v>
      </c>
      <c r="AT177" s="20" t="s">
        <v>177</v>
      </c>
      <c r="AU177" s="20" t="s">
        <v>119</v>
      </c>
      <c r="AY177" s="20" t="s">
        <v>176</v>
      </c>
      <c r="BE177" s="140">
        <f>IF(U177="základní",N177,0)</f>
        <v>0</v>
      </c>
      <c r="BF177" s="140">
        <f>IF(U177="snížená",N177,0)</f>
        <v>0</v>
      </c>
      <c r="BG177" s="140">
        <f>IF(U177="zákl. přenesená",N177,0)</f>
        <v>0</v>
      </c>
      <c r="BH177" s="140">
        <f>IF(U177="sníž. přenesená",N177,0)</f>
        <v>0</v>
      </c>
      <c r="BI177" s="140">
        <f>IF(U177="nulová",N177,0)</f>
        <v>0</v>
      </c>
      <c r="BJ177" s="20" t="s">
        <v>88</v>
      </c>
      <c r="BK177" s="140">
        <f>ROUND(L177*K177,2)</f>
        <v>0</v>
      </c>
      <c r="BL177" s="20" t="s">
        <v>433</v>
      </c>
      <c r="BM177" s="20" t="s">
        <v>1654</v>
      </c>
    </row>
    <row r="178" s="1" customFormat="1" ht="25.5" customHeight="1">
      <c r="B178" s="44"/>
      <c r="C178" s="228" t="s">
        <v>328</v>
      </c>
      <c r="D178" s="228" t="s">
        <v>183</v>
      </c>
      <c r="E178" s="229" t="s">
        <v>1655</v>
      </c>
      <c r="F178" s="230" t="s">
        <v>1656</v>
      </c>
      <c r="G178" s="230"/>
      <c r="H178" s="230"/>
      <c r="I178" s="230"/>
      <c r="J178" s="231" t="s">
        <v>383</v>
      </c>
      <c r="K178" s="232">
        <v>2</v>
      </c>
      <c r="L178" s="233">
        <v>0</v>
      </c>
      <c r="M178" s="234"/>
      <c r="N178" s="235">
        <f>ROUND(L178*K178,2)</f>
        <v>0</v>
      </c>
      <c r="O178" s="224"/>
      <c r="P178" s="224"/>
      <c r="Q178" s="224"/>
      <c r="R178" s="46"/>
      <c r="T178" s="225" t="s">
        <v>22</v>
      </c>
      <c r="U178" s="54" t="s">
        <v>45</v>
      </c>
      <c r="V178" s="45"/>
      <c r="W178" s="226">
        <f>V178*K178</f>
        <v>0</v>
      </c>
      <c r="X178" s="226">
        <v>0</v>
      </c>
      <c r="Y178" s="226">
        <f>X178*K178</f>
        <v>0</v>
      </c>
      <c r="Z178" s="226">
        <v>0</v>
      </c>
      <c r="AA178" s="227">
        <f>Z178*K178</f>
        <v>0</v>
      </c>
      <c r="AR178" s="20" t="s">
        <v>1548</v>
      </c>
      <c r="AT178" s="20" t="s">
        <v>183</v>
      </c>
      <c r="AU178" s="20" t="s">
        <v>119</v>
      </c>
      <c r="AY178" s="20" t="s">
        <v>176</v>
      </c>
      <c r="BE178" s="140">
        <f>IF(U178="základní",N178,0)</f>
        <v>0</v>
      </c>
      <c r="BF178" s="140">
        <f>IF(U178="snížená",N178,0)</f>
        <v>0</v>
      </c>
      <c r="BG178" s="140">
        <f>IF(U178="zákl. přenesená",N178,0)</f>
        <v>0</v>
      </c>
      <c r="BH178" s="140">
        <f>IF(U178="sníž. přenesená",N178,0)</f>
        <v>0</v>
      </c>
      <c r="BI178" s="140">
        <f>IF(U178="nulová",N178,0)</f>
        <v>0</v>
      </c>
      <c r="BJ178" s="20" t="s">
        <v>88</v>
      </c>
      <c r="BK178" s="140">
        <f>ROUND(L178*K178,2)</f>
        <v>0</v>
      </c>
      <c r="BL178" s="20" t="s">
        <v>433</v>
      </c>
      <c r="BM178" s="20" t="s">
        <v>1657</v>
      </c>
    </row>
    <row r="179" s="1" customFormat="1" ht="16.5" customHeight="1">
      <c r="B179" s="44"/>
      <c r="C179" s="217" t="s">
        <v>332</v>
      </c>
      <c r="D179" s="217" t="s">
        <v>177</v>
      </c>
      <c r="E179" s="218" t="s">
        <v>1658</v>
      </c>
      <c r="F179" s="219" t="s">
        <v>1659</v>
      </c>
      <c r="G179" s="219"/>
      <c r="H179" s="219"/>
      <c r="I179" s="219"/>
      <c r="J179" s="220" t="s">
        <v>231</v>
      </c>
      <c r="K179" s="221">
        <v>200</v>
      </c>
      <c r="L179" s="222">
        <v>0</v>
      </c>
      <c r="M179" s="223"/>
      <c r="N179" s="224">
        <f>ROUND(L179*K179,2)</f>
        <v>0</v>
      </c>
      <c r="O179" s="224"/>
      <c r="P179" s="224"/>
      <c r="Q179" s="224"/>
      <c r="R179" s="46"/>
      <c r="T179" s="225" t="s">
        <v>22</v>
      </c>
      <c r="U179" s="54" t="s">
        <v>45</v>
      </c>
      <c r="V179" s="45"/>
      <c r="W179" s="226">
        <f>V179*K179</f>
        <v>0</v>
      </c>
      <c r="X179" s="226">
        <v>0</v>
      </c>
      <c r="Y179" s="226">
        <f>X179*K179</f>
        <v>0</v>
      </c>
      <c r="Z179" s="226">
        <v>0</v>
      </c>
      <c r="AA179" s="227">
        <f>Z179*K179</f>
        <v>0</v>
      </c>
      <c r="AR179" s="20" t="s">
        <v>433</v>
      </c>
      <c r="AT179" s="20" t="s">
        <v>177</v>
      </c>
      <c r="AU179" s="20" t="s">
        <v>119</v>
      </c>
      <c r="AY179" s="20" t="s">
        <v>176</v>
      </c>
      <c r="BE179" s="140">
        <f>IF(U179="základní",N179,0)</f>
        <v>0</v>
      </c>
      <c r="BF179" s="140">
        <f>IF(U179="snížená",N179,0)</f>
        <v>0</v>
      </c>
      <c r="BG179" s="140">
        <f>IF(U179="zákl. přenesená",N179,0)</f>
        <v>0</v>
      </c>
      <c r="BH179" s="140">
        <f>IF(U179="sníž. přenesená",N179,0)</f>
        <v>0</v>
      </c>
      <c r="BI179" s="140">
        <f>IF(U179="nulová",N179,0)</f>
        <v>0</v>
      </c>
      <c r="BJ179" s="20" t="s">
        <v>88</v>
      </c>
      <c r="BK179" s="140">
        <f>ROUND(L179*K179,2)</f>
        <v>0</v>
      </c>
      <c r="BL179" s="20" t="s">
        <v>433</v>
      </c>
      <c r="BM179" s="20" t="s">
        <v>1660</v>
      </c>
    </row>
    <row r="180" s="1" customFormat="1" ht="16.5" customHeight="1">
      <c r="B180" s="44"/>
      <c r="C180" s="228" t="s">
        <v>336</v>
      </c>
      <c r="D180" s="228" t="s">
        <v>183</v>
      </c>
      <c r="E180" s="229" t="s">
        <v>1661</v>
      </c>
      <c r="F180" s="230" t="s">
        <v>1662</v>
      </c>
      <c r="G180" s="230"/>
      <c r="H180" s="230"/>
      <c r="I180" s="230"/>
      <c r="J180" s="231" t="s">
        <v>231</v>
      </c>
      <c r="K180" s="232">
        <v>200</v>
      </c>
      <c r="L180" s="233">
        <v>0</v>
      </c>
      <c r="M180" s="234"/>
      <c r="N180" s="235">
        <f>ROUND(L180*K180,2)</f>
        <v>0</v>
      </c>
      <c r="O180" s="224"/>
      <c r="P180" s="224"/>
      <c r="Q180" s="224"/>
      <c r="R180" s="46"/>
      <c r="T180" s="225" t="s">
        <v>22</v>
      </c>
      <c r="U180" s="54" t="s">
        <v>45</v>
      </c>
      <c r="V180" s="45"/>
      <c r="W180" s="226">
        <f>V180*K180</f>
        <v>0</v>
      </c>
      <c r="X180" s="226">
        <v>0</v>
      </c>
      <c r="Y180" s="226">
        <f>X180*K180</f>
        <v>0</v>
      </c>
      <c r="Z180" s="226">
        <v>0</v>
      </c>
      <c r="AA180" s="227">
        <f>Z180*K180</f>
        <v>0</v>
      </c>
      <c r="AR180" s="20" t="s">
        <v>1548</v>
      </c>
      <c r="AT180" s="20" t="s">
        <v>183</v>
      </c>
      <c r="AU180" s="20" t="s">
        <v>119</v>
      </c>
      <c r="AY180" s="20" t="s">
        <v>176</v>
      </c>
      <c r="BE180" s="140">
        <f>IF(U180="základní",N180,0)</f>
        <v>0</v>
      </c>
      <c r="BF180" s="140">
        <f>IF(U180="snížená",N180,0)</f>
        <v>0</v>
      </c>
      <c r="BG180" s="140">
        <f>IF(U180="zákl. přenesená",N180,0)</f>
        <v>0</v>
      </c>
      <c r="BH180" s="140">
        <f>IF(U180="sníž. přenesená",N180,0)</f>
        <v>0</v>
      </c>
      <c r="BI180" s="140">
        <f>IF(U180="nulová",N180,0)</f>
        <v>0</v>
      </c>
      <c r="BJ180" s="20" t="s">
        <v>88</v>
      </c>
      <c r="BK180" s="140">
        <f>ROUND(L180*K180,2)</f>
        <v>0</v>
      </c>
      <c r="BL180" s="20" t="s">
        <v>433</v>
      </c>
      <c r="BM180" s="20" t="s">
        <v>1663</v>
      </c>
    </row>
    <row r="181" s="1" customFormat="1" ht="16.5" customHeight="1">
      <c r="B181" s="44"/>
      <c r="C181" s="217" t="s">
        <v>340</v>
      </c>
      <c r="D181" s="217" t="s">
        <v>177</v>
      </c>
      <c r="E181" s="218" t="s">
        <v>1664</v>
      </c>
      <c r="F181" s="219" t="s">
        <v>1665</v>
      </c>
      <c r="G181" s="219"/>
      <c r="H181" s="219"/>
      <c r="I181" s="219"/>
      <c r="J181" s="220" t="s">
        <v>383</v>
      </c>
      <c r="K181" s="221">
        <v>2</v>
      </c>
      <c r="L181" s="222">
        <v>0</v>
      </c>
      <c r="M181" s="223"/>
      <c r="N181" s="224">
        <f>ROUND(L181*K181,2)</f>
        <v>0</v>
      </c>
      <c r="O181" s="224"/>
      <c r="P181" s="224"/>
      <c r="Q181" s="224"/>
      <c r="R181" s="46"/>
      <c r="T181" s="225" t="s">
        <v>22</v>
      </c>
      <c r="U181" s="54" t="s">
        <v>45</v>
      </c>
      <c r="V181" s="45"/>
      <c r="W181" s="226">
        <f>V181*K181</f>
        <v>0</v>
      </c>
      <c r="X181" s="226">
        <v>0</v>
      </c>
      <c r="Y181" s="226">
        <f>X181*K181</f>
        <v>0</v>
      </c>
      <c r="Z181" s="226">
        <v>0</v>
      </c>
      <c r="AA181" s="227">
        <f>Z181*K181</f>
        <v>0</v>
      </c>
      <c r="AR181" s="20" t="s">
        <v>433</v>
      </c>
      <c r="AT181" s="20" t="s">
        <v>177</v>
      </c>
      <c r="AU181" s="20" t="s">
        <v>119</v>
      </c>
      <c r="AY181" s="20" t="s">
        <v>176</v>
      </c>
      <c r="BE181" s="140">
        <f>IF(U181="základní",N181,0)</f>
        <v>0</v>
      </c>
      <c r="BF181" s="140">
        <f>IF(U181="snížená",N181,0)</f>
        <v>0</v>
      </c>
      <c r="BG181" s="140">
        <f>IF(U181="zákl. přenesená",N181,0)</f>
        <v>0</v>
      </c>
      <c r="BH181" s="140">
        <f>IF(U181="sníž. přenesená",N181,0)</f>
        <v>0</v>
      </c>
      <c r="BI181" s="140">
        <f>IF(U181="nulová",N181,0)</f>
        <v>0</v>
      </c>
      <c r="BJ181" s="20" t="s">
        <v>88</v>
      </c>
      <c r="BK181" s="140">
        <f>ROUND(L181*K181,2)</f>
        <v>0</v>
      </c>
      <c r="BL181" s="20" t="s">
        <v>433</v>
      </c>
      <c r="BM181" s="20" t="s">
        <v>1666</v>
      </c>
    </row>
    <row r="182" s="1" customFormat="1" ht="16.5" customHeight="1">
      <c r="B182" s="44"/>
      <c r="C182" s="228" t="s">
        <v>344</v>
      </c>
      <c r="D182" s="228" t="s">
        <v>183</v>
      </c>
      <c r="E182" s="229" t="s">
        <v>1667</v>
      </c>
      <c r="F182" s="230" t="s">
        <v>1668</v>
      </c>
      <c r="G182" s="230"/>
      <c r="H182" s="230"/>
      <c r="I182" s="230"/>
      <c r="J182" s="231" t="s">
        <v>383</v>
      </c>
      <c r="K182" s="232">
        <v>2</v>
      </c>
      <c r="L182" s="233">
        <v>0</v>
      </c>
      <c r="M182" s="234"/>
      <c r="N182" s="235">
        <f>ROUND(L182*K182,2)</f>
        <v>0</v>
      </c>
      <c r="O182" s="224"/>
      <c r="P182" s="224"/>
      <c r="Q182" s="224"/>
      <c r="R182" s="46"/>
      <c r="T182" s="225" t="s">
        <v>22</v>
      </c>
      <c r="U182" s="54" t="s">
        <v>45</v>
      </c>
      <c r="V182" s="45"/>
      <c r="W182" s="226">
        <f>V182*K182</f>
        <v>0</v>
      </c>
      <c r="X182" s="226">
        <v>0</v>
      </c>
      <c r="Y182" s="226">
        <f>X182*K182</f>
        <v>0</v>
      </c>
      <c r="Z182" s="226">
        <v>0</v>
      </c>
      <c r="AA182" s="227">
        <f>Z182*K182</f>
        <v>0</v>
      </c>
      <c r="AR182" s="20" t="s">
        <v>1548</v>
      </c>
      <c r="AT182" s="20" t="s">
        <v>183</v>
      </c>
      <c r="AU182" s="20" t="s">
        <v>119</v>
      </c>
      <c r="AY182" s="20" t="s">
        <v>176</v>
      </c>
      <c r="BE182" s="140">
        <f>IF(U182="základní",N182,0)</f>
        <v>0</v>
      </c>
      <c r="BF182" s="140">
        <f>IF(U182="snížená",N182,0)</f>
        <v>0</v>
      </c>
      <c r="BG182" s="140">
        <f>IF(U182="zákl. přenesená",N182,0)</f>
        <v>0</v>
      </c>
      <c r="BH182" s="140">
        <f>IF(U182="sníž. přenesená",N182,0)</f>
        <v>0</v>
      </c>
      <c r="BI182" s="140">
        <f>IF(U182="nulová",N182,0)</f>
        <v>0</v>
      </c>
      <c r="BJ182" s="20" t="s">
        <v>88</v>
      </c>
      <c r="BK182" s="140">
        <f>ROUND(L182*K182,2)</f>
        <v>0</v>
      </c>
      <c r="BL182" s="20" t="s">
        <v>433</v>
      </c>
      <c r="BM182" s="20" t="s">
        <v>1669</v>
      </c>
    </row>
    <row r="183" s="9" customFormat="1" ht="29.88" customHeight="1">
      <c r="B183" s="204"/>
      <c r="C183" s="205"/>
      <c r="D183" s="214" t="s">
        <v>1529</v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36">
        <f>BK183</f>
        <v>0</v>
      </c>
      <c r="O183" s="237"/>
      <c r="P183" s="237"/>
      <c r="Q183" s="237"/>
      <c r="R183" s="207"/>
      <c r="T183" s="208"/>
      <c r="U183" s="205"/>
      <c r="V183" s="205"/>
      <c r="W183" s="209">
        <f>SUM(W184:W209)</f>
        <v>0</v>
      </c>
      <c r="X183" s="205"/>
      <c r="Y183" s="209">
        <f>SUM(Y184:Y209)</f>
        <v>0</v>
      </c>
      <c r="Z183" s="205"/>
      <c r="AA183" s="210">
        <f>SUM(AA184:AA209)</f>
        <v>0</v>
      </c>
      <c r="AR183" s="211" t="s">
        <v>188</v>
      </c>
      <c r="AT183" s="212" t="s">
        <v>79</v>
      </c>
      <c r="AU183" s="212" t="s">
        <v>88</v>
      </c>
      <c r="AY183" s="211" t="s">
        <v>176</v>
      </c>
      <c r="BK183" s="213">
        <f>SUM(BK184:BK209)</f>
        <v>0</v>
      </c>
    </row>
    <row r="184" s="1" customFormat="1" ht="16.5" customHeight="1">
      <c r="B184" s="44"/>
      <c r="C184" s="217" t="s">
        <v>348</v>
      </c>
      <c r="D184" s="217" t="s">
        <v>177</v>
      </c>
      <c r="E184" s="218" t="s">
        <v>1670</v>
      </c>
      <c r="F184" s="219" t="s">
        <v>1671</v>
      </c>
      <c r="G184" s="219"/>
      <c r="H184" s="219"/>
      <c r="I184" s="219"/>
      <c r="J184" s="220" t="s">
        <v>383</v>
      </c>
      <c r="K184" s="221">
        <v>28</v>
      </c>
      <c r="L184" s="222">
        <v>0</v>
      </c>
      <c r="M184" s="223"/>
      <c r="N184" s="224">
        <f>ROUND(L184*K184,2)</f>
        <v>0</v>
      </c>
      <c r="O184" s="224"/>
      <c r="P184" s="224"/>
      <c r="Q184" s="224"/>
      <c r="R184" s="46"/>
      <c r="T184" s="225" t="s">
        <v>22</v>
      </c>
      <c r="U184" s="54" t="s">
        <v>45</v>
      </c>
      <c r="V184" s="45"/>
      <c r="W184" s="226">
        <f>V184*K184</f>
        <v>0</v>
      </c>
      <c r="X184" s="226">
        <v>0</v>
      </c>
      <c r="Y184" s="226">
        <f>X184*K184</f>
        <v>0</v>
      </c>
      <c r="Z184" s="226">
        <v>0</v>
      </c>
      <c r="AA184" s="227">
        <f>Z184*K184</f>
        <v>0</v>
      </c>
      <c r="AR184" s="20" t="s">
        <v>433</v>
      </c>
      <c r="AT184" s="20" t="s">
        <v>177</v>
      </c>
      <c r="AU184" s="20" t="s">
        <v>119</v>
      </c>
      <c r="AY184" s="20" t="s">
        <v>176</v>
      </c>
      <c r="BE184" s="140">
        <f>IF(U184="základní",N184,0)</f>
        <v>0</v>
      </c>
      <c r="BF184" s="140">
        <f>IF(U184="snížená",N184,0)</f>
        <v>0</v>
      </c>
      <c r="BG184" s="140">
        <f>IF(U184="zákl. přenesená",N184,0)</f>
        <v>0</v>
      </c>
      <c r="BH184" s="140">
        <f>IF(U184="sníž. přenesená",N184,0)</f>
        <v>0</v>
      </c>
      <c r="BI184" s="140">
        <f>IF(U184="nulová",N184,0)</f>
        <v>0</v>
      </c>
      <c r="BJ184" s="20" t="s">
        <v>88</v>
      </c>
      <c r="BK184" s="140">
        <f>ROUND(L184*K184,2)</f>
        <v>0</v>
      </c>
      <c r="BL184" s="20" t="s">
        <v>433</v>
      </c>
      <c r="BM184" s="20" t="s">
        <v>1672</v>
      </c>
    </row>
    <row r="185" s="1" customFormat="1" ht="16.5" customHeight="1">
      <c r="B185" s="44"/>
      <c r="C185" s="228" t="s">
        <v>352</v>
      </c>
      <c r="D185" s="228" t="s">
        <v>183</v>
      </c>
      <c r="E185" s="229" t="s">
        <v>1673</v>
      </c>
      <c r="F185" s="230" t="s">
        <v>1674</v>
      </c>
      <c r="G185" s="230"/>
      <c r="H185" s="230"/>
      <c r="I185" s="230"/>
      <c r="J185" s="231" t="s">
        <v>383</v>
      </c>
      <c r="K185" s="232">
        <v>28</v>
      </c>
      <c r="L185" s="233">
        <v>0</v>
      </c>
      <c r="M185" s="234"/>
      <c r="N185" s="235">
        <f>ROUND(L185*K185,2)</f>
        <v>0</v>
      </c>
      <c r="O185" s="224"/>
      <c r="P185" s="224"/>
      <c r="Q185" s="224"/>
      <c r="R185" s="46"/>
      <c r="T185" s="225" t="s">
        <v>22</v>
      </c>
      <c r="U185" s="54" t="s">
        <v>45</v>
      </c>
      <c r="V185" s="45"/>
      <c r="W185" s="226">
        <f>V185*K185</f>
        <v>0</v>
      </c>
      <c r="X185" s="226">
        <v>0</v>
      </c>
      <c r="Y185" s="226">
        <f>X185*K185</f>
        <v>0</v>
      </c>
      <c r="Z185" s="226">
        <v>0</v>
      </c>
      <c r="AA185" s="227">
        <f>Z185*K185</f>
        <v>0</v>
      </c>
      <c r="AR185" s="20" t="s">
        <v>1548</v>
      </c>
      <c r="AT185" s="20" t="s">
        <v>183</v>
      </c>
      <c r="AU185" s="20" t="s">
        <v>119</v>
      </c>
      <c r="AY185" s="20" t="s">
        <v>176</v>
      </c>
      <c r="BE185" s="140">
        <f>IF(U185="základní",N185,0)</f>
        <v>0</v>
      </c>
      <c r="BF185" s="140">
        <f>IF(U185="snížená",N185,0)</f>
        <v>0</v>
      </c>
      <c r="BG185" s="140">
        <f>IF(U185="zákl. přenesená",N185,0)</f>
        <v>0</v>
      </c>
      <c r="BH185" s="140">
        <f>IF(U185="sníž. přenesená",N185,0)</f>
        <v>0</v>
      </c>
      <c r="BI185" s="140">
        <f>IF(U185="nulová",N185,0)</f>
        <v>0</v>
      </c>
      <c r="BJ185" s="20" t="s">
        <v>88</v>
      </c>
      <c r="BK185" s="140">
        <f>ROUND(L185*K185,2)</f>
        <v>0</v>
      </c>
      <c r="BL185" s="20" t="s">
        <v>433</v>
      </c>
      <c r="BM185" s="20" t="s">
        <v>1675</v>
      </c>
    </row>
    <row r="186" s="1" customFormat="1" ht="16.5" customHeight="1">
      <c r="B186" s="44"/>
      <c r="C186" s="217" t="s">
        <v>356</v>
      </c>
      <c r="D186" s="217" t="s">
        <v>177</v>
      </c>
      <c r="E186" s="218" t="s">
        <v>1676</v>
      </c>
      <c r="F186" s="219" t="s">
        <v>1677</v>
      </c>
      <c r="G186" s="219"/>
      <c r="H186" s="219"/>
      <c r="I186" s="219"/>
      <c r="J186" s="220" t="s">
        <v>383</v>
      </c>
      <c r="K186" s="221">
        <v>3</v>
      </c>
      <c r="L186" s="222">
        <v>0</v>
      </c>
      <c r="M186" s="223"/>
      <c r="N186" s="224">
        <f>ROUND(L186*K186,2)</f>
        <v>0</v>
      </c>
      <c r="O186" s="224"/>
      <c r="P186" s="224"/>
      <c r="Q186" s="224"/>
      <c r="R186" s="46"/>
      <c r="T186" s="225" t="s">
        <v>22</v>
      </c>
      <c r="U186" s="54" t="s">
        <v>45</v>
      </c>
      <c r="V186" s="45"/>
      <c r="W186" s="226">
        <f>V186*K186</f>
        <v>0</v>
      </c>
      <c r="X186" s="226">
        <v>0</v>
      </c>
      <c r="Y186" s="226">
        <f>X186*K186</f>
        <v>0</v>
      </c>
      <c r="Z186" s="226">
        <v>0</v>
      </c>
      <c r="AA186" s="227">
        <f>Z186*K186</f>
        <v>0</v>
      </c>
      <c r="AR186" s="20" t="s">
        <v>433</v>
      </c>
      <c r="AT186" s="20" t="s">
        <v>177</v>
      </c>
      <c r="AU186" s="20" t="s">
        <v>119</v>
      </c>
      <c r="AY186" s="20" t="s">
        <v>176</v>
      </c>
      <c r="BE186" s="140">
        <f>IF(U186="základní",N186,0)</f>
        <v>0</v>
      </c>
      <c r="BF186" s="140">
        <f>IF(U186="snížená",N186,0)</f>
        <v>0</v>
      </c>
      <c r="BG186" s="140">
        <f>IF(U186="zákl. přenesená",N186,0)</f>
        <v>0</v>
      </c>
      <c r="BH186" s="140">
        <f>IF(U186="sníž. přenesená",N186,0)</f>
        <v>0</v>
      </c>
      <c r="BI186" s="140">
        <f>IF(U186="nulová",N186,0)</f>
        <v>0</v>
      </c>
      <c r="BJ186" s="20" t="s">
        <v>88</v>
      </c>
      <c r="BK186" s="140">
        <f>ROUND(L186*K186,2)</f>
        <v>0</v>
      </c>
      <c r="BL186" s="20" t="s">
        <v>433</v>
      </c>
      <c r="BM186" s="20" t="s">
        <v>1678</v>
      </c>
    </row>
    <row r="187" s="1" customFormat="1" ht="16.5" customHeight="1">
      <c r="B187" s="44"/>
      <c r="C187" s="228" t="s">
        <v>360</v>
      </c>
      <c r="D187" s="228" t="s">
        <v>183</v>
      </c>
      <c r="E187" s="229" t="s">
        <v>1679</v>
      </c>
      <c r="F187" s="230" t="s">
        <v>1680</v>
      </c>
      <c r="G187" s="230"/>
      <c r="H187" s="230"/>
      <c r="I187" s="230"/>
      <c r="J187" s="231" t="s">
        <v>383</v>
      </c>
      <c r="K187" s="232">
        <v>3</v>
      </c>
      <c r="L187" s="233">
        <v>0</v>
      </c>
      <c r="M187" s="234"/>
      <c r="N187" s="235">
        <f>ROUND(L187*K187,2)</f>
        <v>0</v>
      </c>
      <c r="O187" s="224"/>
      <c r="P187" s="224"/>
      <c r="Q187" s="224"/>
      <c r="R187" s="46"/>
      <c r="T187" s="225" t="s">
        <v>22</v>
      </c>
      <c r="U187" s="54" t="s">
        <v>45</v>
      </c>
      <c r="V187" s="45"/>
      <c r="W187" s="226">
        <f>V187*K187</f>
        <v>0</v>
      </c>
      <c r="X187" s="226">
        <v>0</v>
      </c>
      <c r="Y187" s="226">
        <f>X187*K187</f>
        <v>0</v>
      </c>
      <c r="Z187" s="226">
        <v>0</v>
      </c>
      <c r="AA187" s="227">
        <f>Z187*K187</f>
        <v>0</v>
      </c>
      <c r="AR187" s="20" t="s">
        <v>1548</v>
      </c>
      <c r="AT187" s="20" t="s">
        <v>183</v>
      </c>
      <c r="AU187" s="20" t="s">
        <v>119</v>
      </c>
      <c r="AY187" s="20" t="s">
        <v>176</v>
      </c>
      <c r="BE187" s="140">
        <f>IF(U187="základní",N187,0)</f>
        <v>0</v>
      </c>
      <c r="BF187" s="140">
        <f>IF(U187="snížená",N187,0)</f>
        <v>0</v>
      </c>
      <c r="BG187" s="140">
        <f>IF(U187="zákl. přenesená",N187,0)</f>
        <v>0</v>
      </c>
      <c r="BH187" s="140">
        <f>IF(U187="sníž. přenesená",N187,0)</f>
        <v>0</v>
      </c>
      <c r="BI187" s="140">
        <f>IF(U187="nulová",N187,0)</f>
        <v>0</v>
      </c>
      <c r="BJ187" s="20" t="s">
        <v>88</v>
      </c>
      <c r="BK187" s="140">
        <f>ROUND(L187*K187,2)</f>
        <v>0</v>
      </c>
      <c r="BL187" s="20" t="s">
        <v>433</v>
      </c>
      <c r="BM187" s="20" t="s">
        <v>1681</v>
      </c>
    </row>
    <row r="188" s="1" customFormat="1" ht="16.5" customHeight="1">
      <c r="B188" s="44"/>
      <c r="C188" s="217" t="s">
        <v>364</v>
      </c>
      <c r="D188" s="217" t="s">
        <v>177</v>
      </c>
      <c r="E188" s="218" t="s">
        <v>1682</v>
      </c>
      <c r="F188" s="219" t="s">
        <v>1683</v>
      </c>
      <c r="G188" s="219"/>
      <c r="H188" s="219"/>
      <c r="I188" s="219"/>
      <c r="J188" s="220" t="s">
        <v>383</v>
      </c>
      <c r="K188" s="221">
        <v>3</v>
      </c>
      <c r="L188" s="222">
        <v>0</v>
      </c>
      <c r="M188" s="223"/>
      <c r="N188" s="224">
        <f>ROUND(L188*K188,2)</f>
        <v>0</v>
      </c>
      <c r="O188" s="224"/>
      <c r="P188" s="224"/>
      <c r="Q188" s="224"/>
      <c r="R188" s="46"/>
      <c r="T188" s="225" t="s">
        <v>22</v>
      </c>
      <c r="U188" s="54" t="s">
        <v>45</v>
      </c>
      <c r="V188" s="45"/>
      <c r="W188" s="226">
        <f>V188*K188</f>
        <v>0</v>
      </c>
      <c r="X188" s="226">
        <v>0</v>
      </c>
      <c r="Y188" s="226">
        <f>X188*K188</f>
        <v>0</v>
      </c>
      <c r="Z188" s="226">
        <v>0</v>
      </c>
      <c r="AA188" s="227">
        <f>Z188*K188</f>
        <v>0</v>
      </c>
      <c r="AR188" s="20" t="s">
        <v>433</v>
      </c>
      <c r="AT188" s="20" t="s">
        <v>177</v>
      </c>
      <c r="AU188" s="20" t="s">
        <v>119</v>
      </c>
      <c r="AY188" s="20" t="s">
        <v>176</v>
      </c>
      <c r="BE188" s="140">
        <f>IF(U188="základní",N188,0)</f>
        <v>0</v>
      </c>
      <c r="BF188" s="140">
        <f>IF(U188="snížená",N188,0)</f>
        <v>0</v>
      </c>
      <c r="BG188" s="140">
        <f>IF(U188="zákl. přenesená",N188,0)</f>
        <v>0</v>
      </c>
      <c r="BH188" s="140">
        <f>IF(U188="sníž. přenesená",N188,0)</f>
        <v>0</v>
      </c>
      <c r="BI188" s="140">
        <f>IF(U188="nulová",N188,0)</f>
        <v>0</v>
      </c>
      <c r="BJ188" s="20" t="s">
        <v>88</v>
      </c>
      <c r="BK188" s="140">
        <f>ROUND(L188*K188,2)</f>
        <v>0</v>
      </c>
      <c r="BL188" s="20" t="s">
        <v>433</v>
      </c>
      <c r="BM188" s="20" t="s">
        <v>1684</v>
      </c>
    </row>
    <row r="189" s="1" customFormat="1" ht="16.5" customHeight="1">
      <c r="B189" s="44"/>
      <c r="C189" s="228" t="s">
        <v>368</v>
      </c>
      <c r="D189" s="228" t="s">
        <v>183</v>
      </c>
      <c r="E189" s="229" t="s">
        <v>1685</v>
      </c>
      <c r="F189" s="230" t="s">
        <v>1686</v>
      </c>
      <c r="G189" s="230"/>
      <c r="H189" s="230"/>
      <c r="I189" s="230"/>
      <c r="J189" s="231" t="s">
        <v>383</v>
      </c>
      <c r="K189" s="232">
        <v>3</v>
      </c>
      <c r="L189" s="233">
        <v>0</v>
      </c>
      <c r="M189" s="234"/>
      <c r="N189" s="235">
        <f>ROUND(L189*K189,2)</f>
        <v>0</v>
      </c>
      <c r="O189" s="224"/>
      <c r="P189" s="224"/>
      <c r="Q189" s="224"/>
      <c r="R189" s="46"/>
      <c r="T189" s="225" t="s">
        <v>22</v>
      </c>
      <c r="U189" s="54" t="s">
        <v>45</v>
      </c>
      <c r="V189" s="45"/>
      <c r="W189" s="226">
        <f>V189*K189</f>
        <v>0</v>
      </c>
      <c r="X189" s="226">
        <v>0</v>
      </c>
      <c r="Y189" s="226">
        <f>X189*K189</f>
        <v>0</v>
      </c>
      <c r="Z189" s="226">
        <v>0</v>
      </c>
      <c r="AA189" s="227">
        <f>Z189*K189</f>
        <v>0</v>
      </c>
      <c r="AR189" s="20" t="s">
        <v>1548</v>
      </c>
      <c r="AT189" s="20" t="s">
        <v>183</v>
      </c>
      <c r="AU189" s="20" t="s">
        <v>119</v>
      </c>
      <c r="AY189" s="20" t="s">
        <v>176</v>
      </c>
      <c r="BE189" s="140">
        <f>IF(U189="základní",N189,0)</f>
        <v>0</v>
      </c>
      <c r="BF189" s="140">
        <f>IF(U189="snížená",N189,0)</f>
        <v>0</v>
      </c>
      <c r="BG189" s="140">
        <f>IF(U189="zákl. přenesená",N189,0)</f>
        <v>0</v>
      </c>
      <c r="BH189" s="140">
        <f>IF(U189="sníž. přenesená",N189,0)</f>
        <v>0</v>
      </c>
      <c r="BI189" s="140">
        <f>IF(U189="nulová",N189,0)</f>
        <v>0</v>
      </c>
      <c r="BJ189" s="20" t="s">
        <v>88</v>
      </c>
      <c r="BK189" s="140">
        <f>ROUND(L189*K189,2)</f>
        <v>0</v>
      </c>
      <c r="BL189" s="20" t="s">
        <v>433</v>
      </c>
      <c r="BM189" s="20" t="s">
        <v>1687</v>
      </c>
    </row>
    <row r="190" s="1" customFormat="1" ht="16.5" customHeight="1">
      <c r="B190" s="44"/>
      <c r="C190" s="217" t="s">
        <v>372</v>
      </c>
      <c r="D190" s="217" t="s">
        <v>177</v>
      </c>
      <c r="E190" s="218" t="s">
        <v>1688</v>
      </c>
      <c r="F190" s="219" t="s">
        <v>1689</v>
      </c>
      <c r="G190" s="219"/>
      <c r="H190" s="219"/>
      <c r="I190" s="219"/>
      <c r="J190" s="220" t="s">
        <v>383</v>
      </c>
      <c r="K190" s="221">
        <v>56</v>
      </c>
      <c r="L190" s="222">
        <v>0</v>
      </c>
      <c r="M190" s="223"/>
      <c r="N190" s="224">
        <f>ROUND(L190*K190,2)</f>
        <v>0</v>
      </c>
      <c r="O190" s="224"/>
      <c r="P190" s="224"/>
      <c r="Q190" s="224"/>
      <c r="R190" s="46"/>
      <c r="T190" s="225" t="s">
        <v>22</v>
      </c>
      <c r="U190" s="54" t="s">
        <v>45</v>
      </c>
      <c r="V190" s="45"/>
      <c r="W190" s="226">
        <f>V190*K190</f>
        <v>0</v>
      </c>
      <c r="X190" s="226">
        <v>0</v>
      </c>
      <c r="Y190" s="226">
        <f>X190*K190</f>
        <v>0</v>
      </c>
      <c r="Z190" s="226">
        <v>0</v>
      </c>
      <c r="AA190" s="227">
        <f>Z190*K190</f>
        <v>0</v>
      </c>
      <c r="AR190" s="20" t="s">
        <v>433</v>
      </c>
      <c r="AT190" s="20" t="s">
        <v>177</v>
      </c>
      <c r="AU190" s="20" t="s">
        <v>119</v>
      </c>
      <c r="AY190" s="20" t="s">
        <v>176</v>
      </c>
      <c r="BE190" s="140">
        <f>IF(U190="základní",N190,0)</f>
        <v>0</v>
      </c>
      <c r="BF190" s="140">
        <f>IF(U190="snížená",N190,0)</f>
        <v>0</v>
      </c>
      <c r="BG190" s="140">
        <f>IF(U190="zákl. přenesená",N190,0)</f>
        <v>0</v>
      </c>
      <c r="BH190" s="140">
        <f>IF(U190="sníž. přenesená",N190,0)</f>
        <v>0</v>
      </c>
      <c r="BI190" s="140">
        <f>IF(U190="nulová",N190,0)</f>
        <v>0</v>
      </c>
      <c r="BJ190" s="20" t="s">
        <v>88</v>
      </c>
      <c r="BK190" s="140">
        <f>ROUND(L190*K190,2)</f>
        <v>0</v>
      </c>
      <c r="BL190" s="20" t="s">
        <v>433</v>
      </c>
      <c r="BM190" s="20" t="s">
        <v>1690</v>
      </c>
    </row>
    <row r="191" s="1" customFormat="1" ht="16.5" customHeight="1">
      <c r="B191" s="44"/>
      <c r="C191" s="228" t="s">
        <v>376</v>
      </c>
      <c r="D191" s="228" t="s">
        <v>183</v>
      </c>
      <c r="E191" s="229" t="s">
        <v>1691</v>
      </c>
      <c r="F191" s="230" t="s">
        <v>1692</v>
      </c>
      <c r="G191" s="230"/>
      <c r="H191" s="230"/>
      <c r="I191" s="230"/>
      <c r="J191" s="231" t="s">
        <v>383</v>
      </c>
      <c r="K191" s="232">
        <v>56</v>
      </c>
      <c r="L191" s="233">
        <v>0</v>
      </c>
      <c r="M191" s="234"/>
      <c r="N191" s="235">
        <f>ROUND(L191*K191,2)</f>
        <v>0</v>
      </c>
      <c r="O191" s="224"/>
      <c r="P191" s="224"/>
      <c r="Q191" s="224"/>
      <c r="R191" s="46"/>
      <c r="T191" s="225" t="s">
        <v>22</v>
      </c>
      <c r="U191" s="54" t="s">
        <v>45</v>
      </c>
      <c r="V191" s="45"/>
      <c r="W191" s="226">
        <f>V191*K191</f>
        <v>0</v>
      </c>
      <c r="X191" s="226">
        <v>0</v>
      </c>
      <c r="Y191" s="226">
        <f>X191*K191</f>
        <v>0</v>
      </c>
      <c r="Z191" s="226">
        <v>0</v>
      </c>
      <c r="AA191" s="227">
        <f>Z191*K191</f>
        <v>0</v>
      </c>
      <c r="AR191" s="20" t="s">
        <v>1548</v>
      </c>
      <c r="AT191" s="20" t="s">
        <v>183</v>
      </c>
      <c r="AU191" s="20" t="s">
        <v>119</v>
      </c>
      <c r="AY191" s="20" t="s">
        <v>176</v>
      </c>
      <c r="BE191" s="140">
        <f>IF(U191="základní",N191,0)</f>
        <v>0</v>
      </c>
      <c r="BF191" s="140">
        <f>IF(U191="snížená",N191,0)</f>
        <v>0</v>
      </c>
      <c r="BG191" s="140">
        <f>IF(U191="zákl. přenesená",N191,0)</f>
        <v>0</v>
      </c>
      <c r="BH191" s="140">
        <f>IF(U191="sníž. přenesená",N191,0)</f>
        <v>0</v>
      </c>
      <c r="BI191" s="140">
        <f>IF(U191="nulová",N191,0)</f>
        <v>0</v>
      </c>
      <c r="BJ191" s="20" t="s">
        <v>88</v>
      </c>
      <c r="BK191" s="140">
        <f>ROUND(L191*K191,2)</f>
        <v>0</v>
      </c>
      <c r="BL191" s="20" t="s">
        <v>433</v>
      </c>
      <c r="BM191" s="20" t="s">
        <v>1693</v>
      </c>
    </row>
    <row r="192" s="1" customFormat="1" ht="38.25" customHeight="1">
      <c r="B192" s="44"/>
      <c r="C192" s="217" t="s">
        <v>380</v>
      </c>
      <c r="D192" s="217" t="s">
        <v>177</v>
      </c>
      <c r="E192" s="218" t="s">
        <v>1694</v>
      </c>
      <c r="F192" s="219" t="s">
        <v>1695</v>
      </c>
      <c r="G192" s="219"/>
      <c r="H192" s="219"/>
      <c r="I192" s="219"/>
      <c r="J192" s="220" t="s">
        <v>383</v>
      </c>
      <c r="K192" s="221">
        <v>1</v>
      </c>
      <c r="L192" s="222">
        <v>0</v>
      </c>
      <c r="M192" s="223"/>
      <c r="N192" s="224">
        <f>ROUND(L192*K192,2)</f>
        <v>0</v>
      </c>
      <c r="O192" s="224"/>
      <c r="P192" s="224"/>
      <c r="Q192" s="224"/>
      <c r="R192" s="46"/>
      <c r="T192" s="225" t="s">
        <v>22</v>
      </c>
      <c r="U192" s="54" t="s">
        <v>45</v>
      </c>
      <c r="V192" s="45"/>
      <c r="W192" s="226">
        <f>V192*K192</f>
        <v>0</v>
      </c>
      <c r="X192" s="226">
        <v>0</v>
      </c>
      <c r="Y192" s="226">
        <f>X192*K192</f>
        <v>0</v>
      </c>
      <c r="Z192" s="226">
        <v>0</v>
      </c>
      <c r="AA192" s="227">
        <f>Z192*K192</f>
        <v>0</v>
      </c>
      <c r="AR192" s="20" t="s">
        <v>433</v>
      </c>
      <c r="AT192" s="20" t="s">
        <v>177</v>
      </c>
      <c r="AU192" s="20" t="s">
        <v>119</v>
      </c>
      <c r="AY192" s="20" t="s">
        <v>176</v>
      </c>
      <c r="BE192" s="140">
        <f>IF(U192="základní",N192,0)</f>
        <v>0</v>
      </c>
      <c r="BF192" s="140">
        <f>IF(U192="snížená",N192,0)</f>
        <v>0</v>
      </c>
      <c r="BG192" s="140">
        <f>IF(U192="zákl. přenesená",N192,0)</f>
        <v>0</v>
      </c>
      <c r="BH192" s="140">
        <f>IF(U192="sníž. přenesená",N192,0)</f>
        <v>0</v>
      </c>
      <c r="BI192" s="140">
        <f>IF(U192="nulová",N192,0)</f>
        <v>0</v>
      </c>
      <c r="BJ192" s="20" t="s">
        <v>88</v>
      </c>
      <c r="BK192" s="140">
        <f>ROUND(L192*K192,2)</f>
        <v>0</v>
      </c>
      <c r="BL192" s="20" t="s">
        <v>433</v>
      </c>
      <c r="BM192" s="20" t="s">
        <v>1696</v>
      </c>
    </row>
    <row r="193" s="1" customFormat="1" ht="38.25" customHeight="1">
      <c r="B193" s="44"/>
      <c r="C193" s="228" t="s">
        <v>385</v>
      </c>
      <c r="D193" s="228" t="s">
        <v>183</v>
      </c>
      <c r="E193" s="229" t="s">
        <v>1697</v>
      </c>
      <c r="F193" s="230" t="s">
        <v>1698</v>
      </c>
      <c r="G193" s="230"/>
      <c r="H193" s="230"/>
      <c r="I193" s="230"/>
      <c r="J193" s="231" t="s">
        <v>383</v>
      </c>
      <c r="K193" s="232">
        <v>1</v>
      </c>
      <c r="L193" s="233">
        <v>0</v>
      </c>
      <c r="M193" s="234"/>
      <c r="N193" s="235">
        <f>ROUND(L193*K193,2)</f>
        <v>0</v>
      </c>
      <c r="O193" s="224"/>
      <c r="P193" s="224"/>
      <c r="Q193" s="224"/>
      <c r="R193" s="46"/>
      <c r="T193" s="225" t="s">
        <v>22</v>
      </c>
      <c r="U193" s="54" t="s">
        <v>45</v>
      </c>
      <c r="V193" s="45"/>
      <c r="W193" s="226">
        <f>V193*K193</f>
        <v>0</v>
      </c>
      <c r="X193" s="226">
        <v>0</v>
      </c>
      <c r="Y193" s="226">
        <f>X193*K193</f>
        <v>0</v>
      </c>
      <c r="Z193" s="226">
        <v>0</v>
      </c>
      <c r="AA193" s="227">
        <f>Z193*K193</f>
        <v>0</v>
      </c>
      <c r="AR193" s="20" t="s">
        <v>1548</v>
      </c>
      <c r="AT193" s="20" t="s">
        <v>183</v>
      </c>
      <c r="AU193" s="20" t="s">
        <v>119</v>
      </c>
      <c r="AY193" s="20" t="s">
        <v>176</v>
      </c>
      <c r="BE193" s="140">
        <f>IF(U193="základní",N193,0)</f>
        <v>0</v>
      </c>
      <c r="BF193" s="140">
        <f>IF(U193="snížená",N193,0)</f>
        <v>0</v>
      </c>
      <c r="BG193" s="140">
        <f>IF(U193="zákl. přenesená",N193,0)</f>
        <v>0</v>
      </c>
      <c r="BH193" s="140">
        <f>IF(U193="sníž. přenesená",N193,0)</f>
        <v>0</v>
      </c>
      <c r="BI193" s="140">
        <f>IF(U193="nulová",N193,0)</f>
        <v>0</v>
      </c>
      <c r="BJ193" s="20" t="s">
        <v>88</v>
      </c>
      <c r="BK193" s="140">
        <f>ROUND(L193*K193,2)</f>
        <v>0</v>
      </c>
      <c r="BL193" s="20" t="s">
        <v>433</v>
      </c>
      <c r="BM193" s="20" t="s">
        <v>1699</v>
      </c>
    </row>
    <row r="194" s="1" customFormat="1" ht="38.25" customHeight="1">
      <c r="B194" s="44"/>
      <c r="C194" s="217" t="s">
        <v>389</v>
      </c>
      <c r="D194" s="217" t="s">
        <v>177</v>
      </c>
      <c r="E194" s="218" t="s">
        <v>1700</v>
      </c>
      <c r="F194" s="219" t="s">
        <v>1701</v>
      </c>
      <c r="G194" s="219"/>
      <c r="H194" s="219"/>
      <c r="I194" s="219"/>
      <c r="J194" s="220" t="s">
        <v>383</v>
      </c>
      <c r="K194" s="221">
        <v>1</v>
      </c>
      <c r="L194" s="222">
        <v>0</v>
      </c>
      <c r="M194" s="223"/>
      <c r="N194" s="224">
        <f>ROUND(L194*K194,2)</f>
        <v>0</v>
      </c>
      <c r="O194" s="224"/>
      <c r="P194" s="224"/>
      <c r="Q194" s="224"/>
      <c r="R194" s="46"/>
      <c r="T194" s="225" t="s">
        <v>22</v>
      </c>
      <c r="U194" s="54" t="s">
        <v>45</v>
      </c>
      <c r="V194" s="45"/>
      <c r="W194" s="226">
        <f>V194*K194</f>
        <v>0</v>
      </c>
      <c r="X194" s="226">
        <v>0</v>
      </c>
      <c r="Y194" s="226">
        <f>X194*K194</f>
        <v>0</v>
      </c>
      <c r="Z194" s="226">
        <v>0</v>
      </c>
      <c r="AA194" s="227">
        <f>Z194*K194</f>
        <v>0</v>
      </c>
      <c r="AR194" s="20" t="s">
        <v>433</v>
      </c>
      <c r="AT194" s="20" t="s">
        <v>177</v>
      </c>
      <c r="AU194" s="20" t="s">
        <v>119</v>
      </c>
      <c r="AY194" s="20" t="s">
        <v>176</v>
      </c>
      <c r="BE194" s="140">
        <f>IF(U194="základní",N194,0)</f>
        <v>0</v>
      </c>
      <c r="BF194" s="140">
        <f>IF(U194="snížená",N194,0)</f>
        <v>0</v>
      </c>
      <c r="BG194" s="140">
        <f>IF(U194="zákl. přenesená",N194,0)</f>
        <v>0</v>
      </c>
      <c r="BH194" s="140">
        <f>IF(U194="sníž. přenesená",N194,0)</f>
        <v>0</v>
      </c>
      <c r="BI194" s="140">
        <f>IF(U194="nulová",N194,0)</f>
        <v>0</v>
      </c>
      <c r="BJ194" s="20" t="s">
        <v>88</v>
      </c>
      <c r="BK194" s="140">
        <f>ROUND(L194*K194,2)</f>
        <v>0</v>
      </c>
      <c r="BL194" s="20" t="s">
        <v>433</v>
      </c>
      <c r="BM194" s="20" t="s">
        <v>1702</v>
      </c>
    </row>
    <row r="195" s="1" customFormat="1" ht="38.25" customHeight="1">
      <c r="B195" s="44"/>
      <c r="C195" s="228" t="s">
        <v>393</v>
      </c>
      <c r="D195" s="228" t="s">
        <v>183</v>
      </c>
      <c r="E195" s="229" t="s">
        <v>1703</v>
      </c>
      <c r="F195" s="230" t="s">
        <v>1704</v>
      </c>
      <c r="G195" s="230"/>
      <c r="H195" s="230"/>
      <c r="I195" s="230"/>
      <c r="J195" s="231" t="s">
        <v>383</v>
      </c>
      <c r="K195" s="232">
        <v>1</v>
      </c>
      <c r="L195" s="233">
        <v>0</v>
      </c>
      <c r="M195" s="234"/>
      <c r="N195" s="235">
        <f>ROUND(L195*K195,2)</f>
        <v>0</v>
      </c>
      <c r="O195" s="224"/>
      <c r="P195" s="224"/>
      <c r="Q195" s="224"/>
      <c r="R195" s="46"/>
      <c r="T195" s="225" t="s">
        <v>22</v>
      </c>
      <c r="U195" s="54" t="s">
        <v>45</v>
      </c>
      <c r="V195" s="45"/>
      <c r="W195" s="226">
        <f>V195*K195</f>
        <v>0</v>
      </c>
      <c r="X195" s="226">
        <v>0</v>
      </c>
      <c r="Y195" s="226">
        <f>X195*K195</f>
        <v>0</v>
      </c>
      <c r="Z195" s="226">
        <v>0</v>
      </c>
      <c r="AA195" s="227">
        <f>Z195*K195</f>
        <v>0</v>
      </c>
      <c r="AR195" s="20" t="s">
        <v>1548</v>
      </c>
      <c r="AT195" s="20" t="s">
        <v>183</v>
      </c>
      <c r="AU195" s="20" t="s">
        <v>119</v>
      </c>
      <c r="AY195" s="20" t="s">
        <v>176</v>
      </c>
      <c r="BE195" s="140">
        <f>IF(U195="základní",N195,0)</f>
        <v>0</v>
      </c>
      <c r="BF195" s="140">
        <f>IF(U195="snížená",N195,0)</f>
        <v>0</v>
      </c>
      <c r="BG195" s="140">
        <f>IF(U195="zákl. přenesená",N195,0)</f>
        <v>0</v>
      </c>
      <c r="BH195" s="140">
        <f>IF(U195="sníž. přenesená",N195,0)</f>
        <v>0</v>
      </c>
      <c r="BI195" s="140">
        <f>IF(U195="nulová",N195,0)</f>
        <v>0</v>
      </c>
      <c r="BJ195" s="20" t="s">
        <v>88</v>
      </c>
      <c r="BK195" s="140">
        <f>ROUND(L195*K195,2)</f>
        <v>0</v>
      </c>
      <c r="BL195" s="20" t="s">
        <v>433</v>
      </c>
      <c r="BM195" s="20" t="s">
        <v>1705</v>
      </c>
    </row>
    <row r="196" s="1" customFormat="1" ht="25.5" customHeight="1">
      <c r="B196" s="44"/>
      <c r="C196" s="217" t="s">
        <v>397</v>
      </c>
      <c r="D196" s="217" t="s">
        <v>177</v>
      </c>
      <c r="E196" s="218" t="s">
        <v>1706</v>
      </c>
      <c r="F196" s="219" t="s">
        <v>1707</v>
      </c>
      <c r="G196" s="219"/>
      <c r="H196" s="219"/>
      <c r="I196" s="219"/>
      <c r="J196" s="220" t="s">
        <v>383</v>
      </c>
      <c r="K196" s="221">
        <v>1</v>
      </c>
      <c r="L196" s="222">
        <v>0</v>
      </c>
      <c r="M196" s="223"/>
      <c r="N196" s="224">
        <f>ROUND(L196*K196,2)</f>
        <v>0</v>
      </c>
      <c r="O196" s="224"/>
      <c r="P196" s="224"/>
      <c r="Q196" s="224"/>
      <c r="R196" s="46"/>
      <c r="T196" s="225" t="s">
        <v>22</v>
      </c>
      <c r="U196" s="54" t="s">
        <v>45</v>
      </c>
      <c r="V196" s="45"/>
      <c r="W196" s="226">
        <f>V196*K196</f>
        <v>0</v>
      </c>
      <c r="X196" s="226">
        <v>0</v>
      </c>
      <c r="Y196" s="226">
        <f>X196*K196</f>
        <v>0</v>
      </c>
      <c r="Z196" s="226">
        <v>0</v>
      </c>
      <c r="AA196" s="227">
        <f>Z196*K196</f>
        <v>0</v>
      </c>
      <c r="AR196" s="20" t="s">
        <v>433</v>
      </c>
      <c r="AT196" s="20" t="s">
        <v>177</v>
      </c>
      <c r="AU196" s="20" t="s">
        <v>119</v>
      </c>
      <c r="AY196" s="20" t="s">
        <v>176</v>
      </c>
      <c r="BE196" s="140">
        <f>IF(U196="základní",N196,0)</f>
        <v>0</v>
      </c>
      <c r="BF196" s="140">
        <f>IF(U196="snížená",N196,0)</f>
        <v>0</v>
      </c>
      <c r="BG196" s="140">
        <f>IF(U196="zákl. přenesená",N196,0)</f>
        <v>0</v>
      </c>
      <c r="BH196" s="140">
        <f>IF(U196="sníž. přenesená",N196,0)</f>
        <v>0</v>
      </c>
      <c r="BI196" s="140">
        <f>IF(U196="nulová",N196,0)</f>
        <v>0</v>
      </c>
      <c r="BJ196" s="20" t="s">
        <v>88</v>
      </c>
      <c r="BK196" s="140">
        <f>ROUND(L196*K196,2)</f>
        <v>0</v>
      </c>
      <c r="BL196" s="20" t="s">
        <v>433</v>
      </c>
      <c r="BM196" s="20" t="s">
        <v>1708</v>
      </c>
    </row>
    <row r="197" s="1" customFormat="1" ht="25.5" customHeight="1">
      <c r="B197" s="44"/>
      <c r="C197" s="228" t="s">
        <v>401</v>
      </c>
      <c r="D197" s="228" t="s">
        <v>183</v>
      </c>
      <c r="E197" s="229" t="s">
        <v>1709</v>
      </c>
      <c r="F197" s="230" t="s">
        <v>1710</v>
      </c>
      <c r="G197" s="230"/>
      <c r="H197" s="230"/>
      <c r="I197" s="230"/>
      <c r="J197" s="231" t="s">
        <v>383</v>
      </c>
      <c r="K197" s="232">
        <v>1</v>
      </c>
      <c r="L197" s="233">
        <v>0</v>
      </c>
      <c r="M197" s="234"/>
      <c r="N197" s="235">
        <f>ROUND(L197*K197,2)</f>
        <v>0</v>
      </c>
      <c r="O197" s="224"/>
      <c r="P197" s="224"/>
      <c r="Q197" s="224"/>
      <c r="R197" s="46"/>
      <c r="T197" s="225" t="s">
        <v>22</v>
      </c>
      <c r="U197" s="54" t="s">
        <v>45</v>
      </c>
      <c r="V197" s="45"/>
      <c r="W197" s="226">
        <f>V197*K197</f>
        <v>0</v>
      </c>
      <c r="X197" s="226">
        <v>0</v>
      </c>
      <c r="Y197" s="226">
        <f>X197*K197</f>
        <v>0</v>
      </c>
      <c r="Z197" s="226">
        <v>0</v>
      </c>
      <c r="AA197" s="227">
        <f>Z197*K197</f>
        <v>0</v>
      </c>
      <c r="AR197" s="20" t="s">
        <v>1548</v>
      </c>
      <c r="AT197" s="20" t="s">
        <v>183</v>
      </c>
      <c r="AU197" s="20" t="s">
        <v>119</v>
      </c>
      <c r="AY197" s="20" t="s">
        <v>176</v>
      </c>
      <c r="BE197" s="140">
        <f>IF(U197="základní",N197,0)</f>
        <v>0</v>
      </c>
      <c r="BF197" s="140">
        <f>IF(U197="snížená",N197,0)</f>
        <v>0</v>
      </c>
      <c r="BG197" s="140">
        <f>IF(U197="zákl. přenesená",N197,0)</f>
        <v>0</v>
      </c>
      <c r="BH197" s="140">
        <f>IF(U197="sníž. přenesená",N197,0)</f>
        <v>0</v>
      </c>
      <c r="BI197" s="140">
        <f>IF(U197="nulová",N197,0)</f>
        <v>0</v>
      </c>
      <c r="BJ197" s="20" t="s">
        <v>88</v>
      </c>
      <c r="BK197" s="140">
        <f>ROUND(L197*K197,2)</f>
        <v>0</v>
      </c>
      <c r="BL197" s="20" t="s">
        <v>433</v>
      </c>
      <c r="BM197" s="20" t="s">
        <v>1711</v>
      </c>
    </row>
    <row r="198" s="1" customFormat="1" ht="25.5" customHeight="1">
      <c r="B198" s="44"/>
      <c r="C198" s="217" t="s">
        <v>405</v>
      </c>
      <c r="D198" s="217" t="s">
        <v>177</v>
      </c>
      <c r="E198" s="218" t="s">
        <v>1712</v>
      </c>
      <c r="F198" s="219" t="s">
        <v>1713</v>
      </c>
      <c r="G198" s="219"/>
      <c r="H198" s="219"/>
      <c r="I198" s="219"/>
      <c r="J198" s="220" t="s">
        <v>383</v>
      </c>
      <c r="K198" s="221">
        <v>1</v>
      </c>
      <c r="L198" s="222">
        <v>0</v>
      </c>
      <c r="M198" s="223"/>
      <c r="N198" s="224">
        <f>ROUND(L198*K198,2)</f>
        <v>0</v>
      </c>
      <c r="O198" s="224"/>
      <c r="P198" s="224"/>
      <c r="Q198" s="224"/>
      <c r="R198" s="46"/>
      <c r="T198" s="225" t="s">
        <v>22</v>
      </c>
      <c r="U198" s="54" t="s">
        <v>45</v>
      </c>
      <c r="V198" s="45"/>
      <c r="W198" s="226">
        <f>V198*K198</f>
        <v>0</v>
      </c>
      <c r="X198" s="226">
        <v>0</v>
      </c>
      <c r="Y198" s="226">
        <f>X198*K198</f>
        <v>0</v>
      </c>
      <c r="Z198" s="226">
        <v>0</v>
      </c>
      <c r="AA198" s="227">
        <f>Z198*K198</f>
        <v>0</v>
      </c>
      <c r="AR198" s="20" t="s">
        <v>433</v>
      </c>
      <c r="AT198" s="20" t="s">
        <v>177</v>
      </c>
      <c r="AU198" s="20" t="s">
        <v>119</v>
      </c>
      <c r="AY198" s="20" t="s">
        <v>176</v>
      </c>
      <c r="BE198" s="140">
        <f>IF(U198="základní",N198,0)</f>
        <v>0</v>
      </c>
      <c r="BF198" s="140">
        <f>IF(U198="snížená",N198,0)</f>
        <v>0</v>
      </c>
      <c r="BG198" s="140">
        <f>IF(U198="zákl. přenesená",N198,0)</f>
        <v>0</v>
      </c>
      <c r="BH198" s="140">
        <f>IF(U198="sníž. přenesená",N198,0)</f>
        <v>0</v>
      </c>
      <c r="BI198" s="140">
        <f>IF(U198="nulová",N198,0)</f>
        <v>0</v>
      </c>
      <c r="BJ198" s="20" t="s">
        <v>88</v>
      </c>
      <c r="BK198" s="140">
        <f>ROUND(L198*K198,2)</f>
        <v>0</v>
      </c>
      <c r="BL198" s="20" t="s">
        <v>433</v>
      </c>
      <c r="BM198" s="20" t="s">
        <v>1714</v>
      </c>
    </row>
    <row r="199" s="1" customFormat="1" ht="25.5" customHeight="1">
      <c r="B199" s="44"/>
      <c r="C199" s="228" t="s">
        <v>409</v>
      </c>
      <c r="D199" s="228" t="s">
        <v>183</v>
      </c>
      <c r="E199" s="229" t="s">
        <v>1715</v>
      </c>
      <c r="F199" s="230" t="s">
        <v>1716</v>
      </c>
      <c r="G199" s="230"/>
      <c r="H199" s="230"/>
      <c r="I199" s="230"/>
      <c r="J199" s="231" t="s">
        <v>383</v>
      </c>
      <c r="K199" s="232">
        <v>1</v>
      </c>
      <c r="L199" s="233">
        <v>0</v>
      </c>
      <c r="M199" s="234"/>
      <c r="N199" s="235">
        <f>ROUND(L199*K199,2)</f>
        <v>0</v>
      </c>
      <c r="O199" s="224"/>
      <c r="P199" s="224"/>
      <c r="Q199" s="224"/>
      <c r="R199" s="46"/>
      <c r="T199" s="225" t="s">
        <v>22</v>
      </c>
      <c r="U199" s="54" t="s">
        <v>45</v>
      </c>
      <c r="V199" s="45"/>
      <c r="W199" s="226">
        <f>V199*K199</f>
        <v>0</v>
      </c>
      <c r="X199" s="226">
        <v>0</v>
      </c>
      <c r="Y199" s="226">
        <f>X199*K199</f>
        <v>0</v>
      </c>
      <c r="Z199" s="226">
        <v>0</v>
      </c>
      <c r="AA199" s="227">
        <f>Z199*K199</f>
        <v>0</v>
      </c>
      <c r="AR199" s="20" t="s">
        <v>1548</v>
      </c>
      <c r="AT199" s="20" t="s">
        <v>183</v>
      </c>
      <c r="AU199" s="20" t="s">
        <v>119</v>
      </c>
      <c r="AY199" s="20" t="s">
        <v>176</v>
      </c>
      <c r="BE199" s="140">
        <f>IF(U199="základní",N199,0)</f>
        <v>0</v>
      </c>
      <c r="BF199" s="140">
        <f>IF(U199="snížená",N199,0)</f>
        <v>0</v>
      </c>
      <c r="BG199" s="140">
        <f>IF(U199="zákl. přenesená",N199,0)</f>
        <v>0</v>
      </c>
      <c r="BH199" s="140">
        <f>IF(U199="sníž. přenesená",N199,0)</f>
        <v>0</v>
      </c>
      <c r="BI199" s="140">
        <f>IF(U199="nulová",N199,0)</f>
        <v>0</v>
      </c>
      <c r="BJ199" s="20" t="s">
        <v>88</v>
      </c>
      <c r="BK199" s="140">
        <f>ROUND(L199*K199,2)</f>
        <v>0</v>
      </c>
      <c r="BL199" s="20" t="s">
        <v>433</v>
      </c>
      <c r="BM199" s="20" t="s">
        <v>1717</v>
      </c>
    </row>
    <row r="200" s="1" customFormat="1" ht="25.5" customHeight="1">
      <c r="B200" s="44"/>
      <c r="C200" s="217" t="s">
        <v>413</v>
      </c>
      <c r="D200" s="217" t="s">
        <v>177</v>
      </c>
      <c r="E200" s="218" t="s">
        <v>1718</v>
      </c>
      <c r="F200" s="219" t="s">
        <v>1719</v>
      </c>
      <c r="G200" s="219"/>
      <c r="H200" s="219"/>
      <c r="I200" s="219"/>
      <c r="J200" s="220" t="s">
        <v>383</v>
      </c>
      <c r="K200" s="221">
        <v>1</v>
      </c>
      <c r="L200" s="222">
        <v>0</v>
      </c>
      <c r="M200" s="223"/>
      <c r="N200" s="224">
        <f>ROUND(L200*K200,2)</f>
        <v>0</v>
      </c>
      <c r="O200" s="224"/>
      <c r="P200" s="224"/>
      <c r="Q200" s="224"/>
      <c r="R200" s="46"/>
      <c r="T200" s="225" t="s">
        <v>22</v>
      </c>
      <c r="U200" s="54" t="s">
        <v>45</v>
      </c>
      <c r="V200" s="45"/>
      <c r="W200" s="226">
        <f>V200*K200</f>
        <v>0</v>
      </c>
      <c r="X200" s="226">
        <v>0</v>
      </c>
      <c r="Y200" s="226">
        <f>X200*K200</f>
        <v>0</v>
      </c>
      <c r="Z200" s="226">
        <v>0</v>
      </c>
      <c r="AA200" s="227">
        <f>Z200*K200</f>
        <v>0</v>
      </c>
      <c r="AR200" s="20" t="s">
        <v>433</v>
      </c>
      <c r="AT200" s="20" t="s">
        <v>177</v>
      </c>
      <c r="AU200" s="20" t="s">
        <v>119</v>
      </c>
      <c r="AY200" s="20" t="s">
        <v>176</v>
      </c>
      <c r="BE200" s="140">
        <f>IF(U200="základní",N200,0)</f>
        <v>0</v>
      </c>
      <c r="BF200" s="140">
        <f>IF(U200="snížená",N200,0)</f>
        <v>0</v>
      </c>
      <c r="BG200" s="140">
        <f>IF(U200="zákl. přenesená",N200,0)</f>
        <v>0</v>
      </c>
      <c r="BH200" s="140">
        <f>IF(U200="sníž. přenesená",N200,0)</f>
        <v>0</v>
      </c>
      <c r="BI200" s="140">
        <f>IF(U200="nulová",N200,0)</f>
        <v>0</v>
      </c>
      <c r="BJ200" s="20" t="s">
        <v>88</v>
      </c>
      <c r="BK200" s="140">
        <f>ROUND(L200*K200,2)</f>
        <v>0</v>
      </c>
      <c r="BL200" s="20" t="s">
        <v>433</v>
      </c>
      <c r="BM200" s="20" t="s">
        <v>1720</v>
      </c>
    </row>
    <row r="201" s="1" customFormat="1" ht="25.5" customHeight="1">
      <c r="B201" s="44"/>
      <c r="C201" s="228" t="s">
        <v>417</v>
      </c>
      <c r="D201" s="228" t="s">
        <v>183</v>
      </c>
      <c r="E201" s="229" t="s">
        <v>1721</v>
      </c>
      <c r="F201" s="230" t="s">
        <v>1722</v>
      </c>
      <c r="G201" s="230"/>
      <c r="H201" s="230"/>
      <c r="I201" s="230"/>
      <c r="J201" s="231" t="s">
        <v>383</v>
      </c>
      <c r="K201" s="232">
        <v>1</v>
      </c>
      <c r="L201" s="233">
        <v>0</v>
      </c>
      <c r="M201" s="234"/>
      <c r="N201" s="235">
        <f>ROUND(L201*K201,2)</f>
        <v>0</v>
      </c>
      <c r="O201" s="224"/>
      <c r="P201" s="224"/>
      <c r="Q201" s="224"/>
      <c r="R201" s="46"/>
      <c r="T201" s="225" t="s">
        <v>22</v>
      </c>
      <c r="U201" s="54" t="s">
        <v>45</v>
      </c>
      <c r="V201" s="45"/>
      <c r="W201" s="226">
        <f>V201*K201</f>
        <v>0</v>
      </c>
      <c r="X201" s="226">
        <v>0</v>
      </c>
      <c r="Y201" s="226">
        <f>X201*K201</f>
        <v>0</v>
      </c>
      <c r="Z201" s="226">
        <v>0</v>
      </c>
      <c r="AA201" s="227">
        <f>Z201*K201</f>
        <v>0</v>
      </c>
      <c r="AR201" s="20" t="s">
        <v>1548</v>
      </c>
      <c r="AT201" s="20" t="s">
        <v>183</v>
      </c>
      <c r="AU201" s="20" t="s">
        <v>119</v>
      </c>
      <c r="AY201" s="20" t="s">
        <v>176</v>
      </c>
      <c r="BE201" s="140">
        <f>IF(U201="základní",N201,0)</f>
        <v>0</v>
      </c>
      <c r="BF201" s="140">
        <f>IF(U201="snížená",N201,0)</f>
        <v>0</v>
      </c>
      <c r="BG201" s="140">
        <f>IF(U201="zákl. přenesená",N201,0)</f>
        <v>0</v>
      </c>
      <c r="BH201" s="140">
        <f>IF(U201="sníž. přenesená",N201,0)</f>
        <v>0</v>
      </c>
      <c r="BI201" s="140">
        <f>IF(U201="nulová",N201,0)</f>
        <v>0</v>
      </c>
      <c r="BJ201" s="20" t="s">
        <v>88</v>
      </c>
      <c r="BK201" s="140">
        <f>ROUND(L201*K201,2)</f>
        <v>0</v>
      </c>
      <c r="BL201" s="20" t="s">
        <v>433</v>
      </c>
      <c r="BM201" s="20" t="s">
        <v>1723</v>
      </c>
    </row>
    <row r="202" s="1" customFormat="1" ht="25.5" customHeight="1">
      <c r="B202" s="44"/>
      <c r="C202" s="217" t="s">
        <v>421</v>
      </c>
      <c r="D202" s="217" t="s">
        <v>177</v>
      </c>
      <c r="E202" s="218" t="s">
        <v>1724</v>
      </c>
      <c r="F202" s="219" t="s">
        <v>1725</v>
      </c>
      <c r="G202" s="219"/>
      <c r="H202" s="219"/>
      <c r="I202" s="219"/>
      <c r="J202" s="220" t="s">
        <v>383</v>
      </c>
      <c r="K202" s="221">
        <v>2</v>
      </c>
      <c r="L202" s="222">
        <v>0</v>
      </c>
      <c r="M202" s="223"/>
      <c r="N202" s="224">
        <f>ROUND(L202*K202,2)</f>
        <v>0</v>
      </c>
      <c r="O202" s="224"/>
      <c r="P202" s="224"/>
      <c r="Q202" s="224"/>
      <c r="R202" s="46"/>
      <c r="T202" s="225" t="s">
        <v>22</v>
      </c>
      <c r="U202" s="54" t="s">
        <v>45</v>
      </c>
      <c r="V202" s="45"/>
      <c r="W202" s="226">
        <f>V202*K202</f>
        <v>0</v>
      </c>
      <c r="X202" s="226">
        <v>0</v>
      </c>
      <c r="Y202" s="226">
        <f>X202*K202</f>
        <v>0</v>
      </c>
      <c r="Z202" s="226">
        <v>0</v>
      </c>
      <c r="AA202" s="227">
        <f>Z202*K202</f>
        <v>0</v>
      </c>
      <c r="AR202" s="20" t="s">
        <v>433</v>
      </c>
      <c r="AT202" s="20" t="s">
        <v>177</v>
      </c>
      <c r="AU202" s="20" t="s">
        <v>119</v>
      </c>
      <c r="AY202" s="20" t="s">
        <v>176</v>
      </c>
      <c r="BE202" s="140">
        <f>IF(U202="základní",N202,0)</f>
        <v>0</v>
      </c>
      <c r="BF202" s="140">
        <f>IF(U202="snížená",N202,0)</f>
        <v>0</v>
      </c>
      <c r="BG202" s="140">
        <f>IF(U202="zákl. přenesená",N202,0)</f>
        <v>0</v>
      </c>
      <c r="BH202" s="140">
        <f>IF(U202="sníž. přenesená",N202,0)</f>
        <v>0</v>
      </c>
      <c r="BI202" s="140">
        <f>IF(U202="nulová",N202,0)</f>
        <v>0</v>
      </c>
      <c r="BJ202" s="20" t="s">
        <v>88</v>
      </c>
      <c r="BK202" s="140">
        <f>ROUND(L202*K202,2)</f>
        <v>0</v>
      </c>
      <c r="BL202" s="20" t="s">
        <v>433</v>
      </c>
      <c r="BM202" s="20" t="s">
        <v>1726</v>
      </c>
    </row>
    <row r="203" s="1" customFormat="1" ht="25.5" customHeight="1">
      <c r="B203" s="44"/>
      <c r="C203" s="228" t="s">
        <v>425</v>
      </c>
      <c r="D203" s="228" t="s">
        <v>183</v>
      </c>
      <c r="E203" s="229" t="s">
        <v>1727</v>
      </c>
      <c r="F203" s="230" t="s">
        <v>1728</v>
      </c>
      <c r="G203" s="230"/>
      <c r="H203" s="230"/>
      <c r="I203" s="230"/>
      <c r="J203" s="231" t="s">
        <v>383</v>
      </c>
      <c r="K203" s="232">
        <v>2</v>
      </c>
      <c r="L203" s="233">
        <v>0</v>
      </c>
      <c r="M203" s="234"/>
      <c r="N203" s="235">
        <f>ROUND(L203*K203,2)</f>
        <v>0</v>
      </c>
      <c r="O203" s="224"/>
      <c r="P203" s="224"/>
      <c r="Q203" s="224"/>
      <c r="R203" s="46"/>
      <c r="T203" s="225" t="s">
        <v>22</v>
      </c>
      <c r="U203" s="54" t="s">
        <v>45</v>
      </c>
      <c r="V203" s="45"/>
      <c r="W203" s="226">
        <f>V203*K203</f>
        <v>0</v>
      </c>
      <c r="X203" s="226">
        <v>0</v>
      </c>
      <c r="Y203" s="226">
        <f>X203*K203</f>
        <v>0</v>
      </c>
      <c r="Z203" s="226">
        <v>0</v>
      </c>
      <c r="AA203" s="227">
        <f>Z203*K203</f>
        <v>0</v>
      </c>
      <c r="AR203" s="20" t="s">
        <v>1548</v>
      </c>
      <c r="AT203" s="20" t="s">
        <v>183</v>
      </c>
      <c r="AU203" s="20" t="s">
        <v>119</v>
      </c>
      <c r="AY203" s="20" t="s">
        <v>176</v>
      </c>
      <c r="BE203" s="140">
        <f>IF(U203="základní",N203,0)</f>
        <v>0</v>
      </c>
      <c r="BF203" s="140">
        <f>IF(U203="snížená",N203,0)</f>
        <v>0</v>
      </c>
      <c r="BG203" s="140">
        <f>IF(U203="zákl. přenesená",N203,0)</f>
        <v>0</v>
      </c>
      <c r="BH203" s="140">
        <f>IF(U203="sníž. přenesená",N203,0)</f>
        <v>0</v>
      </c>
      <c r="BI203" s="140">
        <f>IF(U203="nulová",N203,0)</f>
        <v>0</v>
      </c>
      <c r="BJ203" s="20" t="s">
        <v>88</v>
      </c>
      <c r="BK203" s="140">
        <f>ROUND(L203*K203,2)</f>
        <v>0</v>
      </c>
      <c r="BL203" s="20" t="s">
        <v>433</v>
      </c>
      <c r="BM203" s="20" t="s">
        <v>1729</v>
      </c>
    </row>
    <row r="204" s="1" customFormat="1" ht="25.5" customHeight="1">
      <c r="B204" s="44"/>
      <c r="C204" s="217" t="s">
        <v>429</v>
      </c>
      <c r="D204" s="217" t="s">
        <v>177</v>
      </c>
      <c r="E204" s="218" t="s">
        <v>1730</v>
      </c>
      <c r="F204" s="219" t="s">
        <v>1731</v>
      </c>
      <c r="G204" s="219"/>
      <c r="H204" s="219"/>
      <c r="I204" s="219"/>
      <c r="J204" s="220" t="s">
        <v>383</v>
      </c>
      <c r="K204" s="221">
        <v>1</v>
      </c>
      <c r="L204" s="222">
        <v>0</v>
      </c>
      <c r="M204" s="223"/>
      <c r="N204" s="224">
        <f>ROUND(L204*K204,2)</f>
        <v>0</v>
      </c>
      <c r="O204" s="224"/>
      <c r="P204" s="224"/>
      <c r="Q204" s="224"/>
      <c r="R204" s="46"/>
      <c r="T204" s="225" t="s">
        <v>22</v>
      </c>
      <c r="U204" s="54" t="s">
        <v>45</v>
      </c>
      <c r="V204" s="45"/>
      <c r="W204" s="226">
        <f>V204*K204</f>
        <v>0</v>
      </c>
      <c r="X204" s="226">
        <v>0</v>
      </c>
      <c r="Y204" s="226">
        <f>X204*K204</f>
        <v>0</v>
      </c>
      <c r="Z204" s="226">
        <v>0</v>
      </c>
      <c r="AA204" s="227">
        <f>Z204*K204</f>
        <v>0</v>
      </c>
      <c r="AR204" s="20" t="s">
        <v>433</v>
      </c>
      <c r="AT204" s="20" t="s">
        <v>177</v>
      </c>
      <c r="AU204" s="20" t="s">
        <v>119</v>
      </c>
      <c r="AY204" s="20" t="s">
        <v>176</v>
      </c>
      <c r="BE204" s="140">
        <f>IF(U204="základní",N204,0)</f>
        <v>0</v>
      </c>
      <c r="BF204" s="140">
        <f>IF(U204="snížená",N204,0)</f>
        <v>0</v>
      </c>
      <c r="BG204" s="140">
        <f>IF(U204="zákl. přenesená",N204,0)</f>
        <v>0</v>
      </c>
      <c r="BH204" s="140">
        <f>IF(U204="sníž. přenesená",N204,0)</f>
        <v>0</v>
      </c>
      <c r="BI204" s="140">
        <f>IF(U204="nulová",N204,0)</f>
        <v>0</v>
      </c>
      <c r="BJ204" s="20" t="s">
        <v>88</v>
      </c>
      <c r="BK204" s="140">
        <f>ROUND(L204*K204,2)</f>
        <v>0</v>
      </c>
      <c r="BL204" s="20" t="s">
        <v>433</v>
      </c>
      <c r="BM204" s="20" t="s">
        <v>1732</v>
      </c>
    </row>
    <row r="205" s="1" customFormat="1" ht="25.5" customHeight="1">
      <c r="B205" s="44"/>
      <c r="C205" s="228" t="s">
        <v>433</v>
      </c>
      <c r="D205" s="228" t="s">
        <v>183</v>
      </c>
      <c r="E205" s="229" t="s">
        <v>1733</v>
      </c>
      <c r="F205" s="230" t="s">
        <v>1734</v>
      </c>
      <c r="G205" s="230"/>
      <c r="H205" s="230"/>
      <c r="I205" s="230"/>
      <c r="J205" s="231" t="s">
        <v>383</v>
      </c>
      <c r="K205" s="232">
        <v>1</v>
      </c>
      <c r="L205" s="233">
        <v>0</v>
      </c>
      <c r="M205" s="234"/>
      <c r="N205" s="235">
        <f>ROUND(L205*K205,2)</f>
        <v>0</v>
      </c>
      <c r="O205" s="224"/>
      <c r="P205" s="224"/>
      <c r="Q205" s="224"/>
      <c r="R205" s="46"/>
      <c r="T205" s="225" t="s">
        <v>22</v>
      </c>
      <c r="U205" s="54" t="s">
        <v>45</v>
      </c>
      <c r="V205" s="45"/>
      <c r="W205" s="226">
        <f>V205*K205</f>
        <v>0</v>
      </c>
      <c r="X205" s="226">
        <v>0</v>
      </c>
      <c r="Y205" s="226">
        <f>X205*K205</f>
        <v>0</v>
      </c>
      <c r="Z205" s="226">
        <v>0</v>
      </c>
      <c r="AA205" s="227">
        <f>Z205*K205</f>
        <v>0</v>
      </c>
      <c r="AR205" s="20" t="s">
        <v>1548</v>
      </c>
      <c r="AT205" s="20" t="s">
        <v>183</v>
      </c>
      <c r="AU205" s="20" t="s">
        <v>119</v>
      </c>
      <c r="AY205" s="20" t="s">
        <v>176</v>
      </c>
      <c r="BE205" s="140">
        <f>IF(U205="základní",N205,0)</f>
        <v>0</v>
      </c>
      <c r="BF205" s="140">
        <f>IF(U205="snížená",N205,0)</f>
        <v>0</v>
      </c>
      <c r="BG205" s="140">
        <f>IF(U205="zákl. přenesená",N205,0)</f>
        <v>0</v>
      </c>
      <c r="BH205" s="140">
        <f>IF(U205="sníž. přenesená",N205,0)</f>
        <v>0</v>
      </c>
      <c r="BI205" s="140">
        <f>IF(U205="nulová",N205,0)</f>
        <v>0</v>
      </c>
      <c r="BJ205" s="20" t="s">
        <v>88</v>
      </c>
      <c r="BK205" s="140">
        <f>ROUND(L205*K205,2)</f>
        <v>0</v>
      </c>
      <c r="BL205" s="20" t="s">
        <v>433</v>
      </c>
      <c r="BM205" s="20" t="s">
        <v>1735</v>
      </c>
    </row>
    <row r="206" s="1" customFormat="1" ht="16.5" customHeight="1">
      <c r="B206" s="44"/>
      <c r="C206" s="217" t="s">
        <v>437</v>
      </c>
      <c r="D206" s="217" t="s">
        <v>177</v>
      </c>
      <c r="E206" s="218" t="s">
        <v>1736</v>
      </c>
      <c r="F206" s="219" t="s">
        <v>1737</v>
      </c>
      <c r="G206" s="219"/>
      <c r="H206" s="219"/>
      <c r="I206" s="219"/>
      <c r="J206" s="220" t="s">
        <v>383</v>
      </c>
      <c r="K206" s="221">
        <v>2</v>
      </c>
      <c r="L206" s="222">
        <v>0</v>
      </c>
      <c r="M206" s="223"/>
      <c r="N206" s="224">
        <f>ROUND(L206*K206,2)</f>
        <v>0</v>
      </c>
      <c r="O206" s="224"/>
      <c r="P206" s="224"/>
      <c r="Q206" s="224"/>
      <c r="R206" s="46"/>
      <c r="T206" s="225" t="s">
        <v>22</v>
      </c>
      <c r="U206" s="54" t="s">
        <v>45</v>
      </c>
      <c r="V206" s="45"/>
      <c r="W206" s="226">
        <f>V206*K206</f>
        <v>0</v>
      </c>
      <c r="X206" s="226">
        <v>0</v>
      </c>
      <c r="Y206" s="226">
        <f>X206*K206</f>
        <v>0</v>
      </c>
      <c r="Z206" s="226">
        <v>0</v>
      </c>
      <c r="AA206" s="227">
        <f>Z206*K206</f>
        <v>0</v>
      </c>
      <c r="AR206" s="20" t="s">
        <v>433</v>
      </c>
      <c r="AT206" s="20" t="s">
        <v>177</v>
      </c>
      <c r="AU206" s="20" t="s">
        <v>119</v>
      </c>
      <c r="AY206" s="20" t="s">
        <v>176</v>
      </c>
      <c r="BE206" s="140">
        <f>IF(U206="základní",N206,0)</f>
        <v>0</v>
      </c>
      <c r="BF206" s="140">
        <f>IF(U206="snížená",N206,0)</f>
        <v>0</v>
      </c>
      <c r="BG206" s="140">
        <f>IF(U206="zákl. přenesená",N206,0)</f>
        <v>0</v>
      </c>
      <c r="BH206" s="140">
        <f>IF(U206="sníž. přenesená",N206,0)</f>
        <v>0</v>
      </c>
      <c r="BI206" s="140">
        <f>IF(U206="nulová",N206,0)</f>
        <v>0</v>
      </c>
      <c r="BJ206" s="20" t="s">
        <v>88</v>
      </c>
      <c r="BK206" s="140">
        <f>ROUND(L206*K206,2)</f>
        <v>0</v>
      </c>
      <c r="BL206" s="20" t="s">
        <v>433</v>
      </c>
      <c r="BM206" s="20" t="s">
        <v>1738</v>
      </c>
    </row>
    <row r="207" s="1" customFormat="1" ht="16.5" customHeight="1">
      <c r="B207" s="44"/>
      <c r="C207" s="228" t="s">
        <v>441</v>
      </c>
      <c r="D207" s="228" t="s">
        <v>183</v>
      </c>
      <c r="E207" s="229" t="s">
        <v>1739</v>
      </c>
      <c r="F207" s="230" t="s">
        <v>1740</v>
      </c>
      <c r="G207" s="230"/>
      <c r="H207" s="230"/>
      <c r="I207" s="230"/>
      <c r="J207" s="231" t="s">
        <v>383</v>
      </c>
      <c r="K207" s="232">
        <v>2</v>
      </c>
      <c r="L207" s="233">
        <v>0</v>
      </c>
      <c r="M207" s="234"/>
      <c r="N207" s="235">
        <f>ROUND(L207*K207,2)</f>
        <v>0</v>
      </c>
      <c r="O207" s="224"/>
      <c r="P207" s="224"/>
      <c r="Q207" s="224"/>
      <c r="R207" s="46"/>
      <c r="T207" s="225" t="s">
        <v>22</v>
      </c>
      <c r="U207" s="54" t="s">
        <v>45</v>
      </c>
      <c r="V207" s="45"/>
      <c r="W207" s="226">
        <f>V207*K207</f>
        <v>0</v>
      </c>
      <c r="X207" s="226">
        <v>0</v>
      </c>
      <c r="Y207" s="226">
        <f>X207*K207</f>
        <v>0</v>
      </c>
      <c r="Z207" s="226">
        <v>0</v>
      </c>
      <c r="AA207" s="227">
        <f>Z207*K207</f>
        <v>0</v>
      </c>
      <c r="AR207" s="20" t="s">
        <v>1548</v>
      </c>
      <c r="AT207" s="20" t="s">
        <v>183</v>
      </c>
      <c r="AU207" s="20" t="s">
        <v>119</v>
      </c>
      <c r="AY207" s="20" t="s">
        <v>176</v>
      </c>
      <c r="BE207" s="140">
        <f>IF(U207="základní",N207,0)</f>
        <v>0</v>
      </c>
      <c r="BF207" s="140">
        <f>IF(U207="snížená",N207,0)</f>
        <v>0</v>
      </c>
      <c r="BG207" s="140">
        <f>IF(U207="zákl. přenesená",N207,0)</f>
        <v>0</v>
      </c>
      <c r="BH207" s="140">
        <f>IF(U207="sníž. přenesená",N207,0)</f>
        <v>0</v>
      </c>
      <c r="BI207" s="140">
        <f>IF(U207="nulová",N207,0)</f>
        <v>0</v>
      </c>
      <c r="BJ207" s="20" t="s">
        <v>88</v>
      </c>
      <c r="BK207" s="140">
        <f>ROUND(L207*K207,2)</f>
        <v>0</v>
      </c>
      <c r="BL207" s="20" t="s">
        <v>433</v>
      </c>
      <c r="BM207" s="20" t="s">
        <v>1741</v>
      </c>
    </row>
    <row r="208" s="1" customFormat="1" ht="16.5" customHeight="1">
      <c r="B208" s="44"/>
      <c r="C208" s="217" t="s">
        <v>445</v>
      </c>
      <c r="D208" s="217" t="s">
        <v>177</v>
      </c>
      <c r="E208" s="218" t="s">
        <v>1742</v>
      </c>
      <c r="F208" s="219" t="s">
        <v>1743</v>
      </c>
      <c r="G208" s="219"/>
      <c r="H208" s="219"/>
      <c r="I208" s="219"/>
      <c r="J208" s="220" t="s">
        <v>383</v>
      </c>
      <c r="K208" s="221">
        <v>56</v>
      </c>
      <c r="L208" s="222">
        <v>0</v>
      </c>
      <c r="M208" s="223"/>
      <c r="N208" s="224">
        <f>ROUND(L208*K208,2)</f>
        <v>0</v>
      </c>
      <c r="O208" s="224"/>
      <c r="P208" s="224"/>
      <c r="Q208" s="224"/>
      <c r="R208" s="46"/>
      <c r="T208" s="225" t="s">
        <v>22</v>
      </c>
      <c r="U208" s="54" t="s">
        <v>45</v>
      </c>
      <c r="V208" s="45"/>
      <c r="W208" s="226">
        <f>V208*K208</f>
        <v>0</v>
      </c>
      <c r="X208" s="226">
        <v>0</v>
      </c>
      <c r="Y208" s="226">
        <f>X208*K208</f>
        <v>0</v>
      </c>
      <c r="Z208" s="226">
        <v>0</v>
      </c>
      <c r="AA208" s="227">
        <f>Z208*K208</f>
        <v>0</v>
      </c>
      <c r="AR208" s="20" t="s">
        <v>433</v>
      </c>
      <c r="AT208" s="20" t="s">
        <v>177</v>
      </c>
      <c r="AU208" s="20" t="s">
        <v>119</v>
      </c>
      <c r="AY208" s="20" t="s">
        <v>176</v>
      </c>
      <c r="BE208" s="140">
        <f>IF(U208="základní",N208,0)</f>
        <v>0</v>
      </c>
      <c r="BF208" s="140">
        <f>IF(U208="snížená",N208,0)</f>
        <v>0</v>
      </c>
      <c r="BG208" s="140">
        <f>IF(U208="zákl. přenesená",N208,0)</f>
        <v>0</v>
      </c>
      <c r="BH208" s="140">
        <f>IF(U208="sníž. přenesená",N208,0)</f>
        <v>0</v>
      </c>
      <c r="BI208" s="140">
        <f>IF(U208="nulová",N208,0)</f>
        <v>0</v>
      </c>
      <c r="BJ208" s="20" t="s">
        <v>88</v>
      </c>
      <c r="BK208" s="140">
        <f>ROUND(L208*K208,2)</f>
        <v>0</v>
      </c>
      <c r="BL208" s="20" t="s">
        <v>433</v>
      </c>
      <c r="BM208" s="20" t="s">
        <v>1744</v>
      </c>
    </row>
    <row r="209" s="1" customFormat="1" ht="16.5" customHeight="1">
      <c r="B209" s="44"/>
      <c r="C209" s="228" t="s">
        <v>449</v>
      </c>
      <c r="D209" s="228" t="s">
        <v>183</v>
      </c>
      <c r="E209" s="229" t="s">
        <v>1745</v>
      </c>
      <c r="F209" s="230" t="s">
        <v>1746</v>
      </c>
      <c r="G209" s="230"/>
      <c r="H209" s="230"/>
      <c r="I209" s="230"/>
      <c r="J209" s="231" t="s">
        <v>383</v>
      </c>
      <c r="K209" s="232">
        <v>56</v>
      </c>
      <c r="L209" s="233">
        <v>0</v>
      </c>
      <c r="M209" s="234"/>
      <c r="N209" s="235">
        <f>ROUND(L209*K209,2)</f>
        <v>0</v>
      </c>
      <c r="O209" s="224"/>
      <c r="P209" s="224"/>
      <c r="Q209" s="224"/>
      <c r="R209" s="46"/>
      <c r="T209" s="225" t="s">
        <v>22</v>
      </c>
      <c r="U209" s="54" t="s">
        <v>45</v>
      </c>
      <c r="V209" s="45"/>
      <c r="W209" s="226">
        <f>V209*K209</f>
        <v>0</v>
      </c>
      <c r="X209" s="226">
        <v>0</v>
      </c>
      <c r="Y209" s="226">
        <f>X209*K209</f>
        <v>0</v>
      </c>
      <c r="Z209" s="226">
        <v>0</v>
      </c>
      <c r="AA209" s="227">
        <f>Z209*K209</f>
        <v>0</v>
      </c>
      <c r="AR209" s="20" t="s">
        <v>1548</v>
      </c>
      <c r="AT209" s="20" t="s">
        <v>183</v>
      </c>
      <c r="AU209" s="20" t="s">
        <v>119</v>
      </c>
      <c r="AY209" s="20" t="s">
        <v>176</v>
      </c>
      <c r="BE209" s="140">
        <f>IF(U209="základní",N209,0)</f>
        <v>0</v>
      </c>
      <c r="BF209" s="140">
        <f>IF(U209="snížená",N209,0)</f>
        <v>0</v>
      </c>
      <c r="BG209" s="140">
        <f>IF(U209="zákl. přenesená",N209,0)</f>
        <v>0</v>
      </c>
      <c r="BH209" s="140">
        <f>IF(U209="sníž. přenesená",N209,0)</f>
        <v>0</v>
      </c>
      <c r="BI209" s="140">
        <f>IF(U209="nulová",N209,0)</f>
        <v>0</v>
      </c>
      <c r="BJ209" s="20" t="s">
        <v>88</v>
      </c>
      <c r="BK209" s="140">
        <f>ROUND(L209*K209,2)</f>
        <v>0</v>
      </c>
      <c r="BL209" s="20" t="s">
        <v>433</v>
      </c>
      <c r="BM209" s="20" t="s">
        <v>1747</v>
      </c>
    </row>
    <row r="210" s="9" customFormat="1" ht="29.88" customHeight="1">
      <c r="B210" s="204"/>
      <c r="C210" s="205"/>
      <c r="D210" s="214" t="s">
        <v>1530</v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36">
        <f>BK210</f>
        <v>0</v>
      </c>
      <c r="O210" s="237"/>
      <c r="P210" s="237"/>
      <c r="Q210" s="237"/>
      <c r="R210" s="207"/>
      <c r="T210" s="208"/>
      <c r="U210" s="205"/>
      <c r="V210" s="205"/>
      <c r="W210" s="209">
        <f>SUM(W211:W220)</f>
        <v>0</v>
      </c>
      <c r="X210" s="205"/>
      <c r="Y210" s="209">
        <f>SUM(Y211:Y220)</f>
        <v>0</v>
      </c>
      <c r="Z210" s="205"/>
      <c r="AA210" s="210">
        <f>SUM(AA211:AA220)</f>
        <v>0</v>
      </c>
      <c r="AR210" s="211" t="s">
        <v>188</v>
      </c>
      <c r="AT210" s="212" t="s">
        <v>79</v>
      </c>
      <c r="AU210" s="212" t="s">
        <v>88</v>
      </c>
      <c r="AY210" s="211" t="s">
        <v>176</v>
      </c>
      <c r="BK210" s="213">
        <f>SUM(BK211:BK220)</f>
        <v>0</v>
      </c>
    </row>
    <row r="211" s="1" customFormat="1" ht="25.5" customHeight="1">
      <c r="B211" s="44"/>
      <c r="C211" s="217" t="s">
        <v>453</v>
      </c>
      <c r="D211" s="217" t="s">
        <v>177</v>
      </c>
      <c r="E211" s="218" t="s">
        <v>1748</v>
      </c>
      <c r="F211" s="219" t="s">
        <v>1749</v>
      </c>
      <c r="G211" s="219"/>
      <c r="H211" s="219"/>
      <c r="I211" s="219"/>
      <c r="J211" s="220" t="s">
        <v>231</v>
      </c>
      <c r="K211" s="221">
        <v>500</v>
      </c>
      <c r="L211" s="222">
        <v>0</v>
      </c>
      <c r="M211" s="223"/>
      <c r="N211" s="224">
        <f>ROUND(L211*K211,2)</f>
        <v>0</v>
      </c>
      <c r="O211" s="224"/>
      <c r="P211" s="224"/>
      <c r="Q211" s="224"/>
      <c r="R211" s="46"/>
      <c r="T211" s="225" t="s">
        <v>22</v>
      </c>
      <c r="U211" s="54" t="s">
        <v>45</v>
      </c>
      <c r="V211" s="45"/>
      <c r="W211" s="226">
        <f>V211*K211</f>
        <v>0</v>
      </c>
      <c r="X211" s="226">
        <v>0</v>
      </c>
      <c r="Y211" s="226">
        <f>X211*K211</f>
        <v>0</v>
      </c>
      <c r="Z211" s="226">
        <v>0</v>
      </c>
      <c r="AA211" s="227">
        <f>Z211*K211</f>
        <v>0</v>
      </c>
      <c r="AR211" s="20" t="s">
        <v>433</v>
      </c>
      <c r="AT211" s="20" t="s">
        <v>177</v>
      </c>
      <c r="AU211" s="20" t="s">
        <v>119</v>
      </c>
      <c r="AY211" s="20" t="s">
        <v>176</v>
      </c>
      <c r="BE211" s="140">
        <f>IF(U211="základní",N211,0)</f>
        <v>0</v>
      </c>
      <c r="BF211" s="140">
        <f>IF(U211="snížená",N211,0)</f>
        <v>0</v>
      </c>
      <c r="BG211" s="140">
        <f>IF(U211="zákl. přenesená",N211,0)</f>
        <v>0</v>
      </c>
      <c r="BH211" s="140">
        <f>IF(U211="sníž. přenesená",N211,0)</f>
        <v>0</v>
      </c>
      <c r="BI211" s="140">
        <f>IF(U211="nulová",N211,0)</f>
        <v>0</v>
      </c>
      <c r="BJ211" s="20" t="s">
        <v>88</v>
      </c>
      <c r="BK211" s="140">
        <f>ROUND(L211*K211,2)</f>
        <v>0</v>
      </c>
      <c r="BL211" s="20" t="s">
        <v>433</v>
      </c>
      <c r="BM211" s="20" t="s">
        <v>1750</v>
      </c>
    </row>
    <row r="212" s="1" customFormat="1" ht="25.5" customHeight="1">
      <c r="B212" s="44"/>
      <c r="C212" s="228" t="s">
        <v>457</v>
      </c>
      <c r="D212" s="228" t="s">
        <v>183</v>
      </c>
      <c r="E212" s="229" t="s">
        <v>1751</v>
      </c>
      <c r="F212" s="230" t="s">
        <v>1752</v>
      </c>
      <c r="G212" s="230"/>
      <c r="H212" s="230"/>
      <c r="I212" s="230"/>
      <c r="J212" s="231" t="s">
        <v>231</v>
      </c>
      <c r="K212" s="232">
        <v>500</v>
      </c>
      <c r="L212" s="233">
        <v>0</v>
      </c>
      <c r="M212" s="234"/>
      <c r="N212" s="235">
        <f>ROUND(L212*K212,2)</f>
        <v>0</v>
      </c>
      <c r="O212" s="224"/>
      <c r="P212" s="224"/>
      <c r="Q212" s="224"/>
      <c r="R212" s="46"/>
      <c r="T212" s="225" t="s">
        <v>22</v>
      </c>
      <c r="U212" s="54" t="s">
        <v>45</v>
      </c>
      <c r="V212" s="45"/>
      <c r="W212" s="226">
        <f>V212*K212</f>
        <v>0</v>
      </c>
      <c r="X212" s="226">
        <v>0</v>
      </c>
      <c r="Y212" s="226">
        <f>X212*K212</f>
        <v>0</v>
      </c>
      <c r="Z212" s="226">
        <v>0</v>
      </c>
      <c r="AA212" s="227">
        <f>Z212*K212</f>
        <v>0</v>
      </c>
      <c r="AR212" s="20" t="s">
        <v>1548</v>
      </c>
      <c r="AT212" s="20" t="s">
        <v>183</v>
      </c>
      <c r="AU212" s="20" t="s">
        <v>119</v>
      </c>
      <c r="AY212" s="20" t="s">
        <v>176</v>
      </c>
      <c r="BE212" s="140">
        <f>IF(U212="základní",N212,0)</f>
        <v>0</v>
      </c>
      <c r="BF212" s="140">
        <f>IF(U212="snížená",N212,0)</f>
        <v>0</v>
      </c>
      <c r="BG212" s="140">
        <f>IF(U212="zákl. přenesená",N212,0)</f>
        <v>0</v>
      </c>
      <c r="BH212" s="140">
        <f>IF(U212="sníž. přenesená",N212,0)</f>
        <v>0</v>
      </c>
      <c r="BI212" s="140">
        <f>IF(U212="nulová",N212,0)</f>
        <v>0</v>
      </c>
      <c r="BJ212" s="20" t="s">
        <v>88</v>
      </c>
      <c r="BK212" s="140">
        <f>ROUND(L212*K212,2)</f>
        <v>0</v>
      </c>
      <c r="BL212" s="20" t="s">
        <v>433</v>
      </c>
      <c r="BM212" s="20" t="s">
        <v>1753</v>
      </c>
    </row>
    <row r="213" s="1" customFormat="1" ht="16.5" customHeight="1">
      <c r="B213" s="44"/>
      <c r="C213" s="217" t="s">
        <v>461</v>
      </c>
      <c r="D213" s="217" t="s">
        <v>177</v>
      </c>
      <c r="E213" s="218" t="s">
        <v>1754</v>
      </c>
      <c r="F213" s="219" t="s">
        <v>1755</v>
      </c>
      <c r="G213" s="219"/>
      <c r="H213" s="219"/>
      <c r="I213" s="219"/>
      <c r="J213" s="220" t="s">
        <v>231</v>
      </c>
      <c r="K213" s="221">
        <v>200</v>
      </c>
      <c r="L213" s="222">
        <v>0</v>
      </c>
      <c r="M213" s="223"/>
      <c r="N213" s="224">
        <f>ROUND(L213*K213,2)</f>
        <v>0</v>
      </c>
      <c r="O213" s="224"/>
      <c r="P213" s="224"/>
      <c r="Q213" s="224"/>
      <c r="R213" s="46"/>
      <c r="T213" s="225" t="s">
        <v>22</v>
      </c>
      <c r="U213" s="54" t="s">
        <v>45</v>
      </c>
      <c r="V213" s="45"/>
      <c r="W213" s="226">
        <f>V213*K213</f>
        <v>0</v>
      </c>
      <c r="X213" s="226">
        <v>0</v>
      </c>
      <c r="Y213" s="226">
        <f>X213*K213</f>
        <v>0</v>
      </c>
      <c r="Z213" s="226">
        <v>0</v>
      </c>
      <c r="AA213" s="227">
        <f>Z213*K213</f>
        <v>0</v>
      </c>
      <c r="AR213" s="20" t="s">
        <v>433</v>
      </c>
      <c r="AT213" s="20" t="s">
        <v>177</v>
      </c>
      <c r="AU213" s="20" t="s">
        <v>119</v>
      </c>
      <c r="AY213" s="20" t="s">
        <v>176</v>
      </c>
      <c r="BE213" s="140">
        <f>IF(U213="základní",N213,0)</f>
        <v>0</v>
      </c>
      <c r="BF213" s="140">
        <f>IF(U213="snížená",N213,0)</f>
        <v>0</v>
      </c>
      <c r="BG213" s="140">
        <f>IF(U213="zákl. přenesená",N213,0)</f>
        <v>0</v>
      </c>
      <c r="BH213" s="140">
        <f>IF(U213="sníž. přenesená",N213,0)</f>
        <v>0</v>
      </c>
      <c r="BI213" s="140">
        <f>IF(U213="nulová",N213,0)</f>
        <v>0</v>
      </c>
      <c r="BJ213" s="20" t="s">
        <v>88</v>
      </c>
      <c r="BK213" s="140">
        <f>ROUND(L213*K213,2)</f>
        <v>0</v>
      </c>
      <c r="BL213" s="20" t="s">
        <v>433</v>
      </c>
      <c r="BM213" s="20" t="s">
        <v>1756</v>
      </c>
    </row>
    <row r="214" s="1" customFormat="1" ht="16.5" customHeight="1">
      <c r="B214" s="44"/>
      <c r="C214" s="228" t="s">
        <v>465</v>
      </c>
      <c r="D214" s="228" t="s">
        <v>183</v>
      </c>
      <c r="E214" s="229" t="s">
        <v>1757</v>
      </c>
      <c r="F214" s="230" t="s">
        <v>1758</v>
      </c>
      <c r="G214" s="230"/>
      <c r="H214" s="230"/>
      <c r="I214" s="230"/>
      <c r="J214" s="231" t="s">
        <v>231</v>
      </c>
      <c r="K214" s="232">
        <v>200</v>
      </c>
      <c r="L214" s="233">
        <v>0</v>
      </c>
      <c r="M214" s="234"/>
      <c r="N214" s="235">
        <f>ROUND(L214*K214,2)</f>
        <v>0</v>
      </c>
      <c r="O214" s="224"/>
      <c r="P214" s="224"/>
      <c r="Q214" s="224"/>
      <c r="R214" s="46"/>
      <c r="T214" s="225" t="s">
        <v>22</v>
      </c>
      <c r="U214" s="54" t="s">
        <v>45</v>
      </c>
      <c r="V214" s="45"/>
      <c r="W214" s="226">
        <f>V214*K214</f>
        <v>0</v>
      </c>
      <c r="X214" s="226">
        <v>0</v>
      </c>
      <c r="Y214" s="226">
        <f>X214*K214</f>
        <v>0</v>
      </c>
      <c r="Z214" s="226">
        <v>0</v>
      </c>
      <c r="AA214" s="227">
        <f>Z214*K214</f>
        <v>0</v>
      </c>
      <c r="AR214" s="20" t="s">
        <v>1548</v>
      </c>
      <c r="AT214" s="20" t="s">
        <v>183</v>
      </c>
      <c r="AU214" s="20" t="s">
        <v>119</v>
      </c>
      <c r="AY214" s="20" t="s">
        <v>176</v>
      </c>
      <c r="BE214" s="140">
        <f>IF(U214="základní",N214,0)</f>
        <v>0</v>
      </c>
      <c r="BF214" s="140">
        <f>IF(U214="snížená",N214,0)</f>
        <v>0</v>
      </c>
      <c r="BG214" s="140">
        <f>IF(U214="zákl. přenesená",N214,0)</f>
        <v>0</v>
      </c>
      <c r="BH214" s="140">
        <f>IF(U214="sníž. přenesená",N214,0)</f>
        <v>0</v>
      </c>
      <c r="BI214" s="140">
        <f>IF(U214="nulová",N214,0)</f>
        <v>0</v>
      </c>
      <c r="BJ214" s="20" t="s">
        <v>88</v>
      </c>
      <c r="BK214" s="140">
        <f>ROUND(L214*K214,2)</f>
        <v>0</v>
      </c>
      <c r="BL214" s="20" t="s">
        <v>433</v>
      </c>
      <c r="BM214" s="20" t="s">
        <v>1759</v>
      </c>
    </row>
    <row r="215" s="1" customFormat="1" ht="16.5" customHeight="1">
      <c r="B215" s="44"/>
      <c r="C215" s="217" t="s">
        <v>469</v>
      </c>
      <c r="D215" s="217" t="s">
        <v>177</v>
      </c>
      <c r="E215" s="218" t="s">
        <v>1760</v>
      </c>
      <c r="F215" s="219" t="s">
        <v>1761</v>
      </c>
      <c r="G215" s="219"/>
      <c r="H215" s="219"/>
      <c r="I215" s="219"/>
      <c r="J215" s="220" t="s">
        <v>231</v>
      </c>
      <c r="K215" s="221">
        <v>100</v>
      </c>
      <c r="L215" s="222">
        <v>0</v>
      </c>
      <c r="M215" s="223"/>
      <c r="N215" s="224">
        <f>ROUND(L215*K215,2)</f>
        <v>0</v>
      </c>
      <c r="O215" s="224"/>
      <c r="P215" s="224"/>
      <c r="Q215" s="224"/>
      <c r="R215" s="46"/>
      <c r="T215" s="225" t="s">
        <v>22</v>
      </c>
      <c r="U215" s="54" t="s">
        <v>45</v>
      </c>
      <c r="V215" s="45"/>
      <c r="W215" s="226">
        <f>V215*K215</f>
        <v>0</v>
      </c>
      <c r="X215" s="226">
        <v>0</v>
      </c>
      <c r="Y215" s="226">
        <f>X215*K215</f>
        <v>0</v>
      </c>
      <c r="Z215" s="226">
        <v>0</v>
      </c>
      <c r="AA215" s="227">
        <f>Z215*K215</f>
        <v>0</v>
      </c>
      <c r="AR215" s="20" t="s">
        <v>433</v>
      </c>
      <c r="AT215" s="20" t="s">
        <v>177</v>
      </c>
      <c r="AU215" s="20" t="s">
        <v>119</v>
      </c>
      <c r="AY215" s="20" t="s">
        <v>176</v>
      </c>
      <c r="BE215" s="140">
        <f>IF(U215="základní",N215,0)</f>
        <v>0</v>
      </c>
      <c r="BF215" s="140">
        <f>IF(U215="snížená",N215,0)</f>
        <v>0</v>
      </c>
      <c r="BG215" s="140">
        <f>IF(U215="zákl. přenesená",N215,0)</f>
        <v>0</v>
      </c>
      <c r="BH215" s="140">
        <f>IF(U215="sníž. přenesená",N215,0)</f>
        <v>0</v>
      </c>
      <c r="BI215" s="140">
        <f>IF(U215="nulová",N215,0)</f>
        <v>0</v>
      </c>
      <c r="BJ215" s="20" t="s">
        <v>88</v>
      </c>
      <c r="BK215" s="140">
        <f>ROUND(L215*K215,2)</f>
        <v>0</v>
      </c>
      <c r="BL215" s="20" t="s">
        <v>433</v>
      </c>
      <c r="BM215" s="20" t="s">
        <v>1762</v>
      </c>
    </row>
    <row r="216" s="1" customFormat="1" ht="16.5" customHeight="1">
      <c r="B216" s="44"/>
      <c r="C216" s="228" t="s">
        <v>473</v>
      </c>
      <c r="D216" s="228" t="s">
        <v>183</v>
      </c>
      <c r="E216" s="229" t="s">
        <v>1763</v>
      </c>
      <c r="F216" s="230" t="s">
        <v>1764</v>
      </c>
      <c r="G216" s="230"/>
      <c r="H216" s="230"/>
      <c r="I216" s="230"/>
      <c r="J216" s="231" t="s">
        <v>231</v>
      </c>
      <c r="K216" s="232">
        <v>100</v>
      </c>
      <c r="L216" s="233">
        <v>0</v>
      </c>
      <c r="M216" s="234"/>
      <c r="N216" s="235">
        <f>ROUND(L216*K216,2)</f>
        <v>0</v>
      </c>
      <c r="O216" s="224"/>
      <c r="P216" s="224"/>
      <c r="Q216" s="224"/>
      <c r="R216" s="46"/>
      <c r="T216" s="225" t="s">
        <v>22</v>
      </c>
      <c r="U216" s="54" t="s">
        <v>45</v>
      </c>
      <c r="V216" s="45"/>
      <c r="W216" s="226">
        <f>V216*K216</f>
        <v>0</v>
      </c>
      <c r="X216" s="226">
        <v>0</v>
      </c>
      <c r="Y216" s="226">
        <f>X216*K216</f>
        <v>0</v>
      </c>
      <c r="Z216" s="226">
        <v>0</v>
      </c>
      <c r="AA216" s="227">
        <f>Z216*K216</f>
        <v>0</v>
      </c>
      <c r="AR216" s="20" t="s">
        <v>1548</v>
      </c>
      <c r="AT216" s="20" t="s">
        <v>183</v>
      </c>
      <c r="AU216" s="20" t="s">
        <v>119</v>
      </c>
      <c r="AY216" s="20" t="s">
        <v>176</v>
      </c>
      <c r="BE216" s="140">
        <f>IF(U216="základní",N216,0)</f>
        <v>0</v>
      </c>
      <c r="BF216" s="140">
        <f>IF(U216="snížená",N216,0)</f>
        <v>0</v>
      </c>
      <c r="BG216" s="140">
        <f>IF(U216="zákl. přenesená",N216,0)</f>
        <v>0</v>
      </c>
      <c r="BH216" s="140">
        <f>IF(U216="sníž. přenesená",N216,0)</f>
        <v>0</v>
      </c>
      <c r="BI216" s="140">
        <f>IF(U216="nulová",N216,0)</f>
        <v>0</v>
      </c>
      <c r="BJ216" s="20" t="s">
        <v>88</v>
      </c>
      <c r="BK216" s="140">
        <f>ROUND(L216*K216,2)</f>
        <v>0</v>
      </c>
      <c r="BL216" s="20" t="s">
        <v>433</v>
      </c>
      <c r="BM216" s="20" t="s">
        <v>1765</v>
      </c>
    </row>
    <row r="217" s="1" customFormat="1" ht="16.5" customHeight="1">
      <c r="B217" s="44"/>
      <c r="C217" s="217" t="s">
        <v>477</v>
      </c>
      <c r="D217" s="217" t="s">
        <v>177</v>
      </c>
      <c r="E217" s="218" t="s">
        <v>1766</v>
      </c>
      <c r="F217" s="219" t="s">
        <v>1767</v>
      </c>
      <c r="G217" s="219"/>
      <c r="H217" s="219"/>
      <c r="I217" s="219"/>
      <c r="J217" s="220" t="s">
        <v>231</v>
      </c>
      <c r="K217" s="221">
        <v>1000</v>
      </c>
      <c r="L217" s="222">
        <v>0</v>
      </c>
      <c r="M217" s="223"/>
      <c r="N217" s="224">
        <f>ROUND(L217*K217,2)</f>
        <v>0</v>
      </c>
      <c r="O217" s="224"/>
      <c r="P217" s="224"/>
      <c r="Q217" s="224"/>
      <c r="R217" s="46"/>
      <c r="T217" s="225" t="s">
        <v>22</v>
      </c>
      <c r="U217" s="54" t="s">
        <v>45</v>
      </c>
      <c r="V217" s="45"/>
      <c r="W217" s="226">
        <f>V217*K217</f>
        <v>0</v>
      </c>
      <c r="X217" s="226">
        <v>0</v>
      </c>
      <c r="Y217" s="226">
        <f>X217*K217</f>
        <v>0</v>
      </c>
      <c r="Z217" s="226">
        <v>0</v>
      </c>
      <c r="AA217" s="227">
        <f>Z217*K217</f>
        <v>0</v>
      </c>
      <c r="AR217" s="20" t="s">
        <v>433</v>
      </c>
      <c r="AT217" s="20" t="s">
        <v>177</v>
      </c>
      <c r="AU217" s="20" t="s">
        <v>119</v>
      </c>
      <c r="AY217" s="20" t="s">
        <v>176</v>
      </c>
      <c r="BE217" s="140">
        <f>IF(U217="základní",N217,0)</f>
        <v>0</v>
      </c>
      <c r="BF217" s="140">
        <f>IF(U217="snížená",N217,0)</f>
        <v>0</v>
      </c>
      <c r="BG217" s="140">
        <f>IF(U217="zákl. přenesená",N217,0)</f>
        <v>0</v>
      </c>
      <c r="BH217" s="140">
        <f>IF(U217="sníž. přenesená",N217,0)</f>
        <v>0</v>
      </c>
      <c r="BI217" s="140">
        <f>IF(U217="nulová",N217,0)</f>
        <v>0</v>
      </c>
      <c r="BJ217" s="20" t="s">
        <v>88</v>
      </c>
      <c r="BK217" s="140">
        <f>ROUND(L217*K217,2)</f>
        <v>0</v>
      </c>
      <c r="BL217" s="20" t="s">
        <v>433</v>
      </c>
      <c r="BM217" s="20" t="s">
        <v>1768</v>
      </c>
    </row>
    <row r="218" s="1" customFormat="1" ht="16.5" customHeight="1">
      <c r="B218" s="44"/>
      <c r="C218" s="228" t="s">
        <v>481</v>
      </c>
      <c r="D218" s="228" t="s">
        <v>183</v>
      </c>
      <c r="E218" s="229" t="s">
        <v>1769</v>
      </c>
      <c r="F218" s="230" t="s">
        <v>1770</v>
      </c>
      <c r="G218" s="230"/>
      <c r="H218" s="230"/>
      <c r="I218" s="230"/>
      <c r="J218" s="231" t="s">
        <v>231</v>
      </c>
      <c r="K218" s="232">
        <v>1000</v>
      </c>
      <c r="L218" s="233">
        <v>0</v>
      </c>
      <c r="M218" s="234"/>
      <c r="N218" s="235">
        <f>ROUND(L218*K218,2)</f>
        <v>0</v>
      </c>
      <c r="O218" s="224"/>
      <c r="P218" s="224"/>
      <c r="Q218" s="224"/>
      <c r="R218" s="46"/>
      <c r="T218" s="225" t="s">
        <v>22</v>
      </c>
      <c r="U218" s="54" t="s">
        <v>45</v>
      </c>
      <c r="V218" s="45"/>
      <c r="W218" s="226">
        <f>V218*K218</f>
        <v>0</v>
      </c>
      <c r="X218" s="226">
        <v>0</v>
      </c>
      <c r="Y218" s="226">
        <f>X218*K218</f>
        <v>0</v>
      </c>
      <c r="Z218" s="226">
        <v>0</v>
      </c>
      <c r="AA218" s="227">
        <f>Z218*K218</f>
        <v>0</v>
      </c>
      <c r="AR218" s="20" t="s">
        <v>1548</v>
      </c>
      <c r="AT218" s="20" t="s">
        <v>183</v>
      </c>
      <c r="AU218" s="20" t="s">
        <v>119</v>
      </c>
      <c r="AY218" s="20" t="s">
        <v>176</v>
      </c>
      <c r="BE218" s="140">
        <f>IF(U218="základní",N218,0)</f>
        <v>0</v>
      </c>
      <c r="BF218" s="140">
        <f>IF(U218="snížená",N218,0)</f>
        <v>0</v>
      </c>
      <c r="BG218" s="140">
        <f>IF(U218="zákl. přenesená",N218,0)</f>
        <v>0</v>
      </c>
      <c r="BH218" s="140">
        <f>IF(U218="sníž. přenesená",N218,0)</f>
        <v>0</v>
      </c>
      <c r="BI218" s="140">
        <f>IF(U218="nulová",N218,0)</f>
        <v>0</v>
      </c>
      <c r="BJ218" s="20" t="s">
        <v>88</v>
      </c>
      <c r="BK218" s="140">
        <f>ROUND(L218*K218,2)</f>
        <v>0</v>
      </c>
      <c r="BL218" s="20" t="s">
        <v>433</v>
      </c>
      <c r="BM218" s="20" t="s">
        <v>1771</v>
      </c>
    </row>
    <row r="219" s="1" customFormat="1" ht="16.5" customHeight="1">
      <c r="B219" s="44"/>
      <c r="C219" s="217" t="s">
        <v>485</v>
      </c>
      <c r="D219" s="217" t="s">
        <v>177</v>
      </c>
      <c r="E219" s="218" t="s">
        <v>1772</v>
      </c>
      <c r="F219" s="219" t="s">
        <v>1773</v>
      </c>
      <c r="G219" s="219"/>
      <c r="H219" s="219"/>
      <c r="I219" s="219"/>
      <c r="J219" s="220" t="s">
        <v>383</v>
      </c>
      <c r="K219" s="221">
        <v>1</v>
      </c>
      <c r="L219" s="222">
        <v>0</v>
      </c>
      <c r="M219" s="223"/>
      <c r="N219" s="224">
        <f>ROUND(L219*K219,2)</f>
        <v>0</v>
      </c>
      <c r="O219" s="224"/>
      <c r="P219" s="224"/>
      <c r="Q219" s="224"/>
      <c r="R219" s="46"/>
      <c r="T219" s="225" t="s">
        <v>22</v>
      </c>
      <c r="U219" s="54" t="s">
        <v>45</v>
      </c>
      <c r="V219" s="45"/>
      <c r="W219" s="226">
        <f>V219*K219</f>
        <v>0</v>
      </c>
      <c r="X219" s="226">
        <v>0</v>
      </c>
      <c r="Y219" s="226">
        <f>X219*K219</f>
        <v>0</v>
      </c>
      <c r="Z219" s="226">
        <v>0</v>
      </c>
      <c r="AA219" s="227">
        <f>Z219*K219</f>
        <v>0</v>
      </c>
      <c r="AR219" s="20" t="s">
        <v>433</v>
      </c>
      <c r="AT219" s="20" t="s">
        <v>177</v>
      </c>
      <c r="AU219" s="20" t="s">
        <v>119</v>
      </c>
      <c r="AY219" s="20" t="s">
        <v>176</v>
      </c>
      <c r="BE219" s="140">
        <f>IF(U219="základní",N219,0)</f>
        <v>0</v>
      </c>
      <c r="BF219" s="140">
        <f>IF(U219="snížená",N219,0)</f>
        <v>0</v>
      </c>
      <c r="BG219" s="140">
        <f>IF(U219="zákl. přenesená",N219,0)</f>
        <v>0</v>
      </c>
      <c r="BH219" s="140">
        <f>IF(U219="sníž. přenesená",N219,0)</f>
        <v>0</v>
      </c>
      <c r="BI219" s="140">
        <f>IF(U219="nulová",N219,0)</f>
        <v>0</v>
      </c>
      <c r="BJ219" s="20" t="s">
        <v>88</v>
      </c>
      <c r="BK219" s="140">
        <f>ROUND(L219*K219,2)</f>
        <v>0</v>
      </c>
      <c r="BL219" s="20" t="s">
        <v>433</v>
      </c>
      <c r="BM219" s="20" t="s">
        <v>1774</v>
      </c>
    </row>
    <row r="220" s="1" customFormat="1" ht="16.5" customHeight="1">
      <c r="B220" s="44"/>
      <c r="C220" s="228" t="s">
        <v>489</v>
      </c>
      <c r="D220" s="228" t="s">
        <v>183</v>
      </c>
      <c r="E220" s="229" t="s">
        <v>1775</v>
      </c>
      <c r="F220" s="230" t="s">
        <v>1776</v>
      </c>
      <c r="G220" s="230"/>
      <c r="H220" s="230"/>
      <c r="I220" s="230"/>
      <c r="J220" s="231" t="s">
        <v>383</v>
      </c>
      <c r="K220" s="232">
        <v>1</v>
      </c>
      <c r="L220" s="233">
        <v>0</v>
      </c>
      <c r="M220" s="234"/>
      <c r="N220" s="235">
        <f>ROUND(L220*K220,2)</f>
        <v>0</v>
      </c>
      <c r="O220" s="224"/>
      <c r="P220" s="224"/>
      <c r="Q220" s="224"/>
      <c r="R220" s="46"/>
      <c r="T220" s="225" t="s">
        <v>22</v>
      </c>
      <c r="U220" s="54" t="s">
        <v>45</v>
      </c>
      <c r="V220" s="45"/>
      <c r="W220" s="226">
        <f>V220*K220</f>
        <v>0</v>
      </c>
      <c r="X220" s="226">
        <v>0</v>
      </c>
      <c r="Y220" s="226">
        <f>X220*K220</f>
        <v>0</v>
      </c>
      <c r="Z220" s="226">
        <v>0</v>
      </c>
      <c r="AA220" s="227">
        <f>Z220*K220</f>
        <v>0</v>
      </c>
      <c r="AR220" s="20" t="s">
        <v>1548</v>
      </c>
      <c r="AT220" s="20" t="s">
        <v>183</v>
      </c>
      <c r="AU220" s="20" t="s">
        <v>119</v>
      </c>
      <c r="AY220" s="20" t="s">
        <v>176</v>
      </c>
      <c r="BE220" s="140">
        <f>IF(U220="základní",N220,0)</f>
        <v>0</v>
      </c>
      <c r="BF220" s="140">
        <f>IF(U220="snížená",N220,0)</f>
        <v>0</v>
      </c>
      <c r="BG220" s="140">
        <f>IF(U220="zákl. přenesená",N220,0)</f>
        <v>0</v>
      </c>
      <c r="BH220" s="140">
        <f>IF(U220="sníž. přenesená",N220,0)</f>
        <v>0</v>
      </c>
      <c r="BI220" s="140">
        <f>IF(U220="nulová",N220,0)</f>
        <v>0</v>
      </c>
      <c r="BJ220" s="20" t="s">
        <v>88</v>
      </c>
      <c r="BK220" s="140">
        <f>ROUND(L220*K220,2)</f>
        <v>0</v>
      </c>
      <c r="BL220" s="20" t="s">
        <v>433</v>
      </c>
      <c r="BM220" s="20" t="s">
        <v>1777</v>
      </c>
    </row>
    <row r="221" s="9" customFormat="1" ht="29.88" customHeight="1">
      <c r="B221" s="204"/>
      <c r="C221" s="205"/>
      <c r="D221" s="214" t="s">
        <v>1531</v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50">
        <f>BK221</f>
        <v>0</v>
      </c>
      <c r="O221" s="251"/>
      <c r="P221" s="251"/>
      <c r="Q221" s="251"/>
      <c r="R221" s="207"/>
      <c r="T221" s="208"/>
      <c r="U221" s="205"/>
      <c r="V221" s="205"/>
      <c r="W221" s="209">
        <f>W222+W265+W274+W277</f>
        <v>0</v>
      </c>
      <c r="X221" s="205"/>
      <c r="Y221" s="209">
        <f>Y222+Y265+Y274+Y277</f>
        <v>0</v>
      </c>
      <c r="Z221" s="205"/>
      <c r="AA221" s="210">
        <f>AA222+AA265+AA274+AA277</f>
        <v>0</v>
      </c>
      <c r="AR221" s="211" t="s">
        <v>188</v>
      </c>
      <c r="AT221" s="212" t="s">
        <v>79</v>
      </c>
      <c r="AU221" s="212" t="s">
        <v>88</v>
      </c>
      <c r="AY221" s="211" t="s">
        <v>176</v>
      </c>
      <c r="BK221" s="213">
        <f>BK222+BK265+BK274+BK277</f>
        <v>0</v>
      </c>
    </row>
    <row r="222" s="9" customFormat="1" ht="14.88" customHeight="1">
      <c r="B222" s="204"/>
      <c r="C222" s="205"/>
      <c r="D222" s="214" t="s">
        <v>1532</v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5">
        <f>BK222</f>
        <v>0</v>
      </c>
      <c r="O222" s="216"/>
      <c r="P222" s="216"/>
      <c r="Q222" s="216"/>
      <c r="R222" s="207"/>
      <c r="T222" s="208"/>
      <c r="U222" s="205"/>
      <c r="V222" s="205"/>
      <c r="W222" s="209">
        <f>SUM(W223:W264)</f>
        <v>0</v>
      </c>
      <c r="X222" s="205"/>
      <c r="Y222" s="209">
        <f>SUM(Y223:Y264)</f>
        <v>0</v>
      </c>
      <c r="Z222" s="205"/>
      <c r="AA222" s="210">
        <f>SUM(AA223:AA264)</f>
        <v>0</v>
      </c>
      <c r="AR222" s="211" t="s">
        <v>188</v>
      </c>
      <c r="AT222" s="212" t="s">
        <v>79</v>
      </c>
      <c r="AU222" s="212" t="s">
        <v>119</v>
      </c>
      <c r="AY222" s="211" t="s">
        <v>176</v>
      </c>
      <c r="BK222" s="213">
        <f>SUM(BK223:BK264)</f>
        <v>0</v>
      </c>
    </row>
    <row r="223" s="1" customFormat="1" ht="16.5" customHeight="1">
      <c r="B223" s="44"/>
      <c r="C223" s="217" t="s">
        <v>493</v>
      </c>
      <c r="D223" s="217" t="s">
        <v>177</v>
      </c>
      <c r="E223" s="218" t="s">
        <v>1778</v>
      </c>
      <c r="F223" s="219" t="s">
        <v>1779</v>
      </c>
      <c r="G223" s="219"/>
      <c r="H223" s="219"/>
      <c r="I223" s="219"/>
      <c r="J223" s="220" t="s">
        <v>383</v>
      </c>
      <c r="K223" s="221">
        <v>2</v>
      </c>
      <c r="L223" s="222">
        <v>0</v>
      </c>
      <c r="M223" s="223"/>
      <c r="N223" s="224">
        <f>ROUND(L223*K223,2)</f>
        <v>0</v>
      </c>
      <c r="O223" s="224"/>
      <c r="P223" s="224"/>
      <c r="Q223" s="224"/>
      <c r="R223" s="46"/>
      <c r="T223" s="225" t="s">
        <v>22</v>
      </c>
      <c r="U223" s="54" t="s">
        <v>45</v>
      </c>
      <c r="V223" s="45"/>
      <c r="W223" s="226">
        <f>V223*K223</f>
        <v>0</v>
      </c>
      <c r="X223" s="226">
        <v>0</v>
      </c>
      <c r="Y223" s="226">
        <f>X223*K223</f>
        <v>0</v>
      </c>
      <c r="Z223" s="226">
        <v>0</v>
      </c>
      <c r="AA223" s="227">
        <f>Z223*K223</f>
        <v>0</v>
      </c>
      <c r="AR223" s="20" t="s">
        <v>433</v>
      </c>
      <c r="AT223" s="20" t="s">
        <v>177</v>
      </c>
      <c r="AU223" s="20" t="s">
        <v>188</v>
      </c>
      <c r="AY223" s="20" t="s">
        <v>176</v>
      </c>
      <c r="BE223" s="140">
        <f>IF(U223="základní",N223,0)</f>
        <v>0</v>
      </c>
      <c r="BF223" s="140">
        <f>IF(U223="snížená",N223,0)</f>
        <v>0</v>
      </c>
      <c r="BG223" s="140">
        <f>IF(U223="zákl. přenesená",N223,0)</f>
        <v>0</v>
      </c>
      <c r="BH223" s="140">
        <f>IF(U223="sníž. přenesená",N223,0)</f>
        <v>0</v>
      </c>
      <c r="BI223" s="140">
        <f>IF(U223="nulová",N223,0)</f>
        <v>0</v>
      </c>
      <c r="BJ223" s="20" t="s">
        <v>88</v>
      </c>
      <c r="BK223" s="140">
        <f>ROUND(L223*K223,2)</f>
        <v>0</v>
      </c>
      <c r="BL223" s="20" t="s">
        <v>433</v>
      </c>
      <c r="BM223" s="20" t="s">
        <v>1780</v>
      </c>
    </row>
    <row r="224" s="1" customFormat="1" ht="16.5" customHeight="1">
      <c r="B224" s="44"/>
      <c r="C224" s="228" t="s">
        <v>497</v>
      </c>
      <c r="D224" s="228" t="s">
        <v>183</v>
      </c>
      <c r="E224" s="229" t="s">
        <v>1781</v>
      </c>
      <c r="F224" s="230" t="s">
        <v>1782</v>
      </c>
      <c r="G224" s="230"/>
      <c r="H224" s="230"/>
      <c r="I224" s="230"/>
      <c r="J224" s="231" t="s">
        <v>383</v>
      </c>
      <c r="K224" s="232">
        <v>2</v>
      </c>
      <c r="L224" s="233">
        <v>0</v>
      </c>
      <c r="M224" s="234"/>
      <c r="N224" s="235">
        <f>ROUND(L224*K224,2)</f>
        <v>0</v>
      </c>
      <c r="O224" s="224"/>
      <c r="P224" s="224"/>
      <c r="Q224" s="224"/>
      <c r="R224" s="46"/>
      <c r="T224" s="225" t="s">
        <v>22</v>
      </c>
      <c r="U224" s="54" t="s">
        <v>45</v>
      </c>
      <c r="V224" s="45"/>
      <c r="W224" s="226">
        <f>V224*K224</f>
        <v>0</v>
      </c>
      <c r="X224" s="226">
        <v>0</v>
      </c>
      <c r="Y224" s="226">
        <f>X224*K224</f>
        <v>0</v>
      </c>
      <c r="Z224" s="226">
        <v>0</v>
      </c>
      <c r="AA224" s="227">
        <f>Z224*K224</f>
        <v>0</v>
      </c>
      <c r="AR224" s="20" t="s">
        <v>1548</v>
      </c>
      <c r="AT224" s="20" t="s">
        <v>183</v>
      </c>
      <c r="AU224" s="20" t="s">
        <v>188</v>
      </c>
      <c r="AY224" s="20" t="s">
        <v>176</v>
      </c>
      <c r="BE224" s="140">
        <f>IF(U224="základní",N224,0)</f>
        <v>0</v>
      </c>
      <c r="BF224" s="140">
        <f>IF(U224="snížená",N224,0)</f>
        <v>0</v>
      </c>
      <c r="BG224" s="140">
        <f>IF(U224="zákl. přenesená",N224,0)</f>
        <v>0</v>
      </c>
      <c r="BH224" s="140">
        <f>IF(U224="sníž. přenesená",N224,0)</f>
        <v>0</v>
      </c>
      <c r="BI224" s="140">
        <f>IF(U224="nulová",N224,0)</f>
        <v>0</v>
      </c>
      <c r="BJ224" s="20" t="s">
        <v>88</v>
      </c>
      <c r="BK224" s="140">
        <f>ROUND(L224*K224,2)</f>
        <v>0</v>
      </c>
      <c r="BL224" s="20" t="s">
        <v>433</v>
      </c>
      <c r="BM224" s="20" t="s">
        <v>1783</v>
      </c>
    </row>
    <row r="225" s="1" customFormat="1" ht="16.5" customHeight="1">
      <c r="B225" s="44"/>
      <c r="C225" s="217" t="s">
        <v>501</v>
      </c>
      <c r="D225" s="217" t="s">
        <v>177</v>
      </c>
      <c r="E225" s="218" t="s">
        <v>1784</v>
      </c>
      <c r="F225" s="219" t="s">
        <v>1785</v>
      </c>
      <c r="G225" s="219"/>
      <c r="H225" s="219"/>
      <c r="I225" s="219"/>
      <c r="J225" s="220" t="s">
        <v>383</v>
      </c>
      <c r="K225" s="221">
        <v>1</v>
      </c>
      <c r="L225" s="222">
        <v>0</v>
      </c>
      <c r="M225" s="223"/>
      <c r="N225" s="224">
        <f>ROUND(L225*K225,2)</f>
        <v>0</v>
      </c>
      <c r="O225" s="224"/>
      <c r="P225" s="224"/>
      <c r="Q225" s="224"/>
      <c r="R225" s="46"/>
      <c r="T225" s="225" t="s">
        <v>22</v>
      </c>
      <c r="U225" s="54" t="s">
        <v>45</v>
      </c>
      <c r="V225" s="45"/>
      <c r="W225" s="226">
        <f>V225*K225</f>
        <v>0</v>
      </c>
      <c r="X225" s="226">
        <v>0</v>
      </c>
      <c r="Y225" s="226">
        <f>X225*K225</f>
        <v>0</v>
      </c>
      <c r="Z225" s="226">
        <v>0</v>
      </c>
      <c r="AA225" s="227">
        <f>Z225*K225</f>
        <v>0</v>
      </c>
      <c r="AR225" s="20" t="s">
        <v>433</v>
      </c>
      <c r="AT225" s="20" t="s">
        <v>177</v>
      </c>
      <c r="AU225" s="20" t="s">
        <v>188</v>
      </c>
      <c r="AY225" s="20" t="s">
        <v>176</v>
      </c>
      <c r="BE225" s="140">
        <f>IF(U225="základní",N225,0)</f>
        <v>0</v>
      </c>
      <c r="BF225" s="140">
        <f>IF(U225="snížená",N225,0)</f>
        <v>0</v>
      </c>
      <c r="BG225" s="140">
        <f>IF(U225="zákl. přenesená",N225,0)</f>
        <v>0</v>
      </c>
      <c r="BH225" s="140">
        <f>IF(U225="sníž. přenesená",N225,0)</f>
        <v>0</v>
      </c>
      <c r="BI225" s="140">
        <f>IF(U225="nulová",N225,0)</f>
        <v>0</v>
      </c>
      <c r="BJ225" s="20" t="s">
        <v>88</v>
      </c>
      <c r="BK225" s="140">
        <f>ROUND(L225*K225,2)</f>
        <v>0</v>
      </c>
      <c r="BL225" s="20" t="s">
        <v>433</v>
      </c>
      <c r="BM225" s="20" t="s">
        <v>1786</v>
      </c>
    </row>
    <row r="226" s="1" customFormat="1" ht="16.5" customHeight="1">
      <c r="B226" s="44"/>
      <c r="C226" s="228" t="s">
        <v>505</v>
      </c>
      <c r="D226" s="228" t="s">
        <v>183</v>
      </c>
      <c r="E226" s="229" t="s">
        <v>1787</v>
      </c>
      <c r="F226" s="230" t="s">
        <v>1788</v>
      </c>
      <c r="G226" s="230"/>
      <c r="H226" s="230"/>
      <c r="I226" s="230"/>
      <c r="J226" s="231" t="s">
        <v>383</v>
      </c>
      <c r="K226" s="232">
        <v>1</v>
      </c>
      <c r="L226" s="233">
        <v>0</v>
      </c>
      <c r="M226" s="234"/>
      <c r="N226" s="235">
        <f>ROUND(L226*K226,2)</f>
        <v>0</v>
      </c>
      <c r="O226" s="224"/>
      <c r="P226" s="224"/>
      <c r="Q226" s="224"/>
      <c r="R226" s="46"/>
      <c r="T226" s="225" t="s">
        <v>22</v>
      </c>
      <c r="U226" s="54" t="s">
        <v>45</v>
      </c>
      <c r="V226" s="45"/>
      <c r="W226" s="226">
        <f>V226*K226</f>
        <v>0</v>
      </c>
      <c r="X226" s="226">
        <v>0</v>
      </c>
      <c r="Y226" s="226">
        <f>X226*K226</f>
        <v>0</v>
      </c>
      <c r="Z226" s="226">
        <v>0</v>
      </c>
      <c r="AA226" s="227">
        <f>Z226*K226</f>
        <v>0</v>
      </c>
      <c r="AR226" s="20" t="s">
        <v>1548</v>
      </c>
      <c r="AT226" s="20" t="s">
        <v>183</v>
      </c>
      <c r="AU226" s="20" t="s">
        <v>188</v>
      </c>
      <c r="AY226" s="20" t="s">
        <v>176</v>
      </c>
      <c r="BE226" s="140">
        <f>IF(U226="základní",N226,0)</f>
        <v>0</v>
      </c>
      <c r="BF226" s="140">
        <f>IF(U226="snížená",N226,0)</f>
        <v>0</v>
      </c>
      <c r="BG226" s="140">
        <f>IF(U226="zákl. přenesená",N226,0)</f>
        <v>0</v>
      </c>
      <c r="BH226" s="140">
        <f>IF(U226="sníž. přenesená",N226,0)</f>
        <v>0</v>
      </c>
      <c r="BI226" s="140">
        <f>IF(U226="nulová",N226,0)</f>
        <v>0</v>
      </c>
      <c r="BJ226" s="20" t="s">
        <v>88</v>
      </c>
      <c r="BK226" s="140">
        <f>ROUND(L226*K226,2)</f>
        <v>0</v>
      </c>
      <c r="BL226" s="20" t="s">
        <v>433</v>
      </c>
      <c r="BM226" s="20" t="s">
        <v>1789</v>
      </c>
    </row>
    <row r="227" s="1" customFormat="1" ht="16.5" customHeight="1">
      <c r="B227" s="44"/>
      <c r="C227" s="217" t="s">
        <v>509</v>
      </c>
      <c r="D227" s="217" t="s">
        <v>177</v>
      </c>
      <c r="E227" s="218" t="s">
        <v>1790</v>
      </c>
      <c r="F227" s="219" t="s">
        <v>1791</v>
      </c>
      <c r="G227" s="219"/>
      <c r="H227" s="219"/>
      <c r="I227" s="219"/>
      <c r="J227" s="220" t="s">
        <v>383</v>
      </c>
      <c r="K227" s="221">
        <v>1</v>
      </c>
      <c r="L227" s="222">
        <v>0</v>
      </c>
      <c r="M227" s="223"/>
      <c r="N227" s="224">
        <f>ROUND(L227*K227,2)</f>
        <v>0</v>
      </c>
      <c r="O227" s="224"/>
      <c r="P227" s="224"/>
      <c r="Q227" s="224"/>
      <c r="R227" s="46"/>
      <c r="T227" s="225" t="s">
        <v>22</v>
      </c>
      <c r="U227" s="54" t="s">
        <v>45</v>
      </c>
      <c r="V227" s="45"/>
      <c r="W227" s="226">
        <f>V227*K227</f>
        <v>0</v>
      </c>
      <c r="X227" s="226">
        <v>0</v>
      </c>
      <c r="Y227" s="226">
        <f>X227*K227</f>
        <v>0</v>
      </c>
      <c r="Z227" s="226">
        <v>0</v>
      </c>
      <c r="AA227" s="227">
        <f>Z227*K227</f>
        <v>0</v>
      </c>
      <c r="AR227" s="20" t="s">
        <v>433</v>
      </c>
      <c r="AT227" s="20" t="s">
        <v>177</v>
      </c>
      <c r="AU227" s="20" t="s">
        <v>188</v>
      </c>
      <c r="AY227" s="20" t="s">
        <v>176</v>
      </c>
      <c r="BE227" s="140">
        <f>IF(U227="základní",N227,0)</f>
        <v>0</v>
      </c>
      <c r="BF227" s="140">
        <f>IF(U227="snížená",N227,0)</f>
        <v>0</v>
      </c>
      <c r="BG227" s="140">
        <f>IF(U227="zákl. přenesená",N227,0)</f>
        <v>0</v>
      </c>
      <c r="BH227" s="140">
        <f>IF(U227="sníž. přenesená",N227,0)</f>
        <v>0</v>
      </c>
      <c r="BI227" s="140">
        <f>IF(U227="nulová",N227,0)</f>
        <v>0</v>
      </c>
      <c r="BJ227" s="20" t="s">
        <v>88</v>
      </c>
      <c r="BK227" s="140">
        <f>ROUND(L227*K227,2)</f>
        <v>0</v>
      </c>
      <c r="BL227" s="20" t="s">
        <v>433</v>
      </c>
      <c r="BM227" s="20" t="s">
        <v>1792</v>
      </c>
    </row>
    <row r="228" s="1" customFormat="1" ht="16.5" customHeight="1">
      <c r="B228" s="44"/>
      <c r="C228" s="228" t="s">
        <v>513</v>
      </c>
      <c r="D228" s="228" t="s">
        <v>183</v>
      </c>
      <c r="E228" s="229" t="s">
        <v>1793</v>
      </c>
      <c r="F228" s="230" t="s">
        <v>1794</v>
      </c>
      <c r="G228" s="230"/>
      <c r="H228" s="230"/>
      <c r="I228" s="230"/>
      <c r="J228" s="231" t="s">
        <v>383</v>
      </c>
      <c r="K228" s="232">
        <v>1</v>
      </c>
      <c r="L228" s="233">
        <v>0</v>
      </c>
      <c r="M228" s="234"/>
      <c r="N228" s="235">
        <f>ROUND(L228*K228,2)</f>
        <v>0</v>
      </c>
      <c r="O228" s="224"/>
      <c r="P228" s="224"/>
      <c r="Q228" s="224"/>
      <c r="R228" s="46"/>
      <c r="T228" s="225" t="s">
        <v>22</v>
      </c>
      <c r="U228" s="54" t="s">
        <v>45</v>
      </c>
      <c r="V228" s="45"/>
      <c r="W228" s="226">
        <f>V228*K228</f>
        <v>0</v>
      </c>
      <c r="X228" s="226">
        <v>0</v>
      </c>
      <c r="Y228" s="226">
        <f>X228*K228</f>
        <v>0</v>
      </c>
      <c r="Z228" s="226">
        <v>0</v>
      </c>
      <c r="AA228" s="227">
        <f>Z228*K228</f>
        <v>0</v>
      </c>
      <c r="AR228" s="20" t="s">
        <v>1548</v>
      </c>
      <c r="AT228" s="20" t="s">
        <v>183</v>
      </c>
      <c r="AU228" s="20" t="s">
        <v>188</v>
      </c>
      <c r="AY228" s="20" t="s">
        <v>176</v>
      </c>
      <c r="BE228" s="140">
        <f>IF(U228="základní",N228,0)</f>
        <v>0</v>
      </c>
      <c r="BF228" s="140">
        <f>IF(U228="snížená",N228,0)</f>
        <v>0</v>
      </c>
      <c r="BG228" s="140">
        <f>IF(U228="zákl. přenesená",N228,0)</f>
        <v>0</v>
      </c>
      <c r="BH228" s="140">
        <f>IF(U228="sníž. přenesená",N228,0)</f>
        <v>0</v>
      </c>
      <c r="BI228" s="140">
        <f>IF(U228="nulová",N228,0)</f>
        <v>0</v>
      </c>
      <c r="BJ228" s="20" t="s">
        <v>88</v>
      </c>
      <c r="BK228" s="140">
        <f>ROUND(L228*K228,2)</f>
        <v>0</v>
      </c>
      <c r="BL228" s="20" t="s">
        <v>433</v>
      </c>
      <c r="BM228" s="20" t="s">
        <v>1795</v>
      </c>
    </row>
    <row r="229" s="1" customFormat="1" ht="16.5" customHeight="1">
      <c r="B229" s="44"/>
      <c r="C229" s="217" t="s">
        <v>517</v>
      </c>
      <c r="D229" s="217" t="s">
        <v>177</v>
      </c>
      <c r="E229" s="218" t="s">
        <v>1796</v>
      </c>
      <c r="F229" s="219" t="s">
        <v>1797</v>
      </c>
      <c r="G229" s="219"/>
      <c r="H229" s="219"/>
      <c r="I229" s="219"/>
      <c r="J229" s="220" t="s">
        <v>383</v>
      </c>
      <c r="K229" s="221">
        <v>1</v>
      </c>
      <c r="L229" s="222">
        <v>0</v>
      </c>
      <c r="M229" s="223"/>
      <c r="N229" s="224">
        <f>ROUND(L229*K229,2)</f>
        <v>0</v>
      </c>
      <c r="O229" s="224"/>
      <c r="P229" s="224"/>
      <c r="Q229" s="224"/>
      <c r="R229" s="46"/>
      <c r="T229" s="225" t="s">
        <v>22</v>
      </c>
      <c r="U229" s="54" t="s">
        <v>45</v>
      </c>
      <c r="V229" s="45"/>
      <c r="W229" s="226">
        <f>V229*K229</f>
        <v>0</v>
      </c>
      <c r="X229" s="226">
        <v>0</v>
      </c>
      <c r="Y229" s="226">
        <f>X229*K229</f>
        <v>0</v>
      </c>
      <c r="Z229" s="226">
        <v>0</v>
      </c>
      <c r="AA229" s="227">
        <f>Z229*K229</f>
        <v>0</v>
      </c>
      <c r="AR229" s="20" t="s">
        <v>433</v>
      </c>
      <c r="AT229" s="20" t="s">
        <v>177</v>
      </c>
      <c r="AU229" s="20" t="s">
        <v>188</v>
      </c>
      <c r="AY229" s="20" t="s">
        <v>176</v>
      </c>
      <c r="BE229" s="140">
        <f>IF(U229="základní",N229,0)</f>
        <v>0</v>
      </c>
      <c r="BF229" s="140">
        <f>IF(U229="snížená",N229,0)</f>
        <v>0</v>
      </c>
      <c r="BG229" s="140">
        <f>IF(U229="zákl. přenesená",N229,0)</f>
        <v>0</v>
      </c>
      <c r="BH229" s="140">
        <f>IF(U229="sníž. přenesená",N229,0)</f>
        <v>0</v>
      </c>
      <c r="BI229" s="140">
        <f>IF(U229="nulová",N229,0)</f>
        <v>0</v>
      </c>
      <c r="BJ229" s="20" t="s">
        <v>88</v>
      </c>
      <c r="BK229" s="140">
        <f>ROUND(L229*K229,2)</f>
        <v>0</v>
      </c>
      <c r="BL229" s="20" t="s">
        <v>433</v>
      </c>
      <c r="BM229" s="20" t="s">
        <v>1798</v>
      </c>
    </row>
    <row r="230" s="1" customFormat="1" ht="25.5" customHeight="1">
      <c r="B230" s="44"/>
      <c r="C230" s="228" t="s">
        <v>521</v>
      </c>
      <c r="D230" s="228" t="s">
        <v>183</v>
      </c>
      <c r="E230" s="229" t="s">
        <v>1799</v>
      </c>
      <c r="F230" s="230" t="s">
        <v>1800</v>
      </c>
      <c r="G230" s="230"/>
      <c r="H230" s="230"/>
      <c r="I230" s="230"/>
      <c r="J230" s="231" t="s">
        <v>383</v>
      </c>
      <c r="K230" s="232">
        <v>1</v>
      </c>
      <c r="L230" s="233">
        <v>0</v>
      </c>
      <c r="M230" s="234"/>
      <c r="N230" s="235">
        <f>ROUND(L230*K230,2)</f>
        <v>0</v>
      </c>
      <c r="O230" s="224"/>
      <c r="P230" s="224"/>
      <c r="Q230" s="224"/>
      <c r="R230" s="46"/>
      <c r="T230" s="225" t="s">
        <v>22</v>
      </c>
      <c r="U230" s="54" t="s">
        <v>45</v>
      </c>
      <c r="V230" s="45"/>
      <c r="W230" s="226">
        <f>V230*K230</f>
        <v>0</v>
      </c>
      <c r="X230" s="226">
        <v>0</v>
      </c>
      <c r="Y230" s="226">
        <f>X230*K230</f>
        <v>0</v>
      </c>
      <c r="Z230" s="226">
        <v>0</v>
      </c>
      <c r="AA230" s="227">
        <f>Z230*K230</f>
        <v>0</v>
      </c>
      <c r="AR230" s="20" t="s">
        <v>1548</v>
      </c>
      <c r="AT230" s="20" t="s">
        <v>183</v>
      </c>
      <c r="AU230" s="20" t="s">
        <v>188</v>
      </c>
      <c r="AY230" s="20" t="s">
        <v>176</v>
      </c>
      <c r="BE230" s="140">
        <f>IF(U230="základní",N230,0)</f>
        <v>0</v>
      </c>
      <c r="BF230" s="140">
        <f>IF(U230="snížená",N230,0)</f>
        <v>0</v>
      </c>
      <c r="BG230" s="140">
        <f>IF(U230="zákl. přenesená",N230,0)</f>
        <v>0</v>
      </c>
      <c r="BH230" s="140">
        <f>IF(U230="sníž. přenesená",N230,0)</f>
        <v>0</v>
      </c>
      <c r="BI230" s="140">
        <f>IF(U230="nulová",N230,0)</f>
        <v>0</v>
      </c>
      <c r="BJ230" s="20" t="s">
        <v>88</v>
      </c>
      <c r="BK230" s="140">
        <f>ROUND(L230*K230,2)</f>
        <v>0</v>
      </c>
      <c r="BL230" s="20" t="s">
        <v>433</v>
      </c>
      <c r="BM230" s="20" t="s">
        <v>1801</v>
      </c>
    </row>
    <row r="231" s="1" customFormat="1" ht="16.5" customHeight="1">
      <c r="B231" s="44"/>
      <c r="C231" s="217" t="s">
        <v>525</v>
      </c>
      <c r="D231" s="217" t="s">
        <v>177</v>
      </c>
      <c r="E231" s="218" t="s">
        <v>1802</v>
      </c>
      <c r="F231" s="219" t="s">
        <v>1803</v>
      </c>
      <c r="G231" s="219"/>
      <c r="H231" s="219"/>
      <c r="I231" s="219"/>
      <c r="J231" s="220" t="s">
        <v>383</v>
      </c>
      <c r="K231" s="221">
        <v>3</v>
      </c>
      <c r="L231" s="222">
        <v>0</v>
      </c>
      <c r="M231" s="223"/>
      <c r="N231" s="224">
        <f>ROUND(L231*K231,2)</f>
        <v>0</v>
      </c>
      <c r="O231" s="224"/>
      <c r="P231" s="224"/>
      <c r="Q231" s="224"/>
      <c r="R231" s="46"/>
      <c r="T231" s="225" t="s">
        <v>22</v>
      </c>
      <c r="U231" s="54" t="s">
        <v>45</v>
      </c>
      <c r="V231" s="45"/>
      <c r="W231" s="226">
        <f>V231*K231</f>
        <v>0</v>
      </c>
      <c r="X231" s="226">
        <v>0</v>
      </c>
      <c r="Y231" s="226">
        <f>X231*K231</f>
        <v>0</v>
      </c>
      <c r="Z231" s="226">
        <v>0</v>
      </c>
      <c r="AA231" s="227">
        <f>Z231*K231</f>
        <v>0</v>
      </c>
      <c r="AR231" s="20" t="s">
        <v>433</v>
      </c>
      <c r="AT231" s="20" t="s">
        <v>177</v>
      </c>
      <c r="AU231" s="20" t="s">
        <v>188</v>
      </c>
      <c r="AY231" s="20" t="s">
        <v>176</v>
      </c>
      <c r="BE231" s="140">
        <f>IF(U231="základní",N231,0)</f>
        <v>0</v>
      </c>
      <c r="BF231" s="140">
        <f>IF(U231="snížená",N231,0)</f>
        <v>0</v>
      </c>
      <c r="BG231" s="140">
        <f>IF(U231="zákl. přenesená",N231,0)</f>
        <v>0</v>
      </c>
      <c r="BH231" s="140">
        <f>IF(U231="sníž. přenesená",N231,0)</f>
        <v>0</v>
      </c>
      <c r="BI231" s="140">
        <f>IF(U231="nulová",N231,0)</f>
        <v>0</v>
      </c>
      <c r="BJ231" s="20" t="s">
        <v>88</v>
      </c>
      <c r="BK231" s="140">
        <f>ROUND(L231*K231,2)</f>
        <v>0</v>
      </c>
      <c r="BL231" s="20" t="s">
        <v>433</v>
      </c>
      <c r="BM231" s="20" t="s">
        <v>1804</v>
      </c>
    </row>
    <row r="232" s="1" customFormat="1" ht="16.5" customHeight="1">
      <c r="B232" s="44"/>
      <c r="C232" s="228" t="s">
        <v>529</v>
      </c>
      <c r="D232" s="228" t="s">
        <v>183</v>
      </c>
      <c r="E232" s="229" t="s">
        <v>1805</v>
      </c>
      <c r="F232" s="230" t="s">
        <v>1806</v>
      </c>
      <c r="G232" s="230"/>
      <c r="H232" s="230"/>
      <c r="I232" s="230"/>
      <c r="J232" s="231" t="s">
        <v>383</v>
      </c>
      <c r="K232" s="232">
        <v>3</v>
      </c>
      <c r="L232" s="233">
        <v>0</v>
      </c>
      <c r="M232" s="234"/>
      <c r="N232" s="235">
        <f>ROUND(L232*K232,2)</f>
        <v>0</v>
      </c>
      <c r="O232" s="224"/>
      <c r="P232" s="224"/>
      <c r="Q232" s="224"/>
      <c r="R232" s="46"/>
      <c r="T232" s="225" t="s">
        <v>22</v>
      </c>
      <c r="U232" s="54" t="s">
        <v>45</v>
      </c>
      <c r="V232" s="45"/>
      <c r="W232" s="226">
        <f>V232*K232</f>
        <v>0</v>
      </c>
      <c r="X232" s="226">
        <v>0</v>
      </c>
      <c r="Y232" s="226">
        <f>X232*K232</f>
        <v>0</v>
      </c>
      <c r="Z232" s="226">
        <v>0</v>
      </c>
      <c r="AA232" s="227">
        <f>Z232*K232</f>
        <v>0</v>
      </c>
      <c r="AR232" s="20" t="s">
        <v>1548</v>
      </c>
      <c r="AT232" s="20" t="s">
        <v>183</v>
      </c>
      <c r="AU232" s="20" t="s">
        <v>188</v>
      </c>
      <c r="AY232" s="20" t="s">
        <v>176</v>
      </c>
      <c r="BE232" s="140">
        <f>IF(U232="základní",N232,0)</f>
        <v>0</v>
      </c>
      <c r="BF232" s="140">
        <f>IF(U232="snížená",N232,0)</f>
        <v>0</v>
      </c>
      <c r="BG232" s="140">
        <f>IF(U232="zákl. přenesená",N232,0)</f>
        <v>0</v>
      </c>
      <c r="BH232" s="140">
        <f>IF(U232="sníž. přenesená",N232,0)</f>
        <v>0</v>
      </c>
      <c r="BI232" s="140">
        <f>IF(U232="nulová",N232,0)</f>
        <v>0</v>
      </c>
      <c r="BJ232" s="20" t="s">
        <v>88</v>
      </c>
      <c r="BK232" s="140">
        <f>ROUND(L232*K232,2)</f>
        <v>0</v>
      </c>
      <c r="BL232" s="20" t="s">
        <v>433</v>
      </c>
      <c r="BM232" s="20" t="s">
        <v>1807</v>
      </c>
    </row>
    <row r="233" s="1" customFormat="1" ht="16.5" customHeight="1">
      <c r="B233" s="44"/>
      <c r="C233" s="217" t="s">
        <v>533</v>
      </c>
      <c r="D233" s="217" t="s">
        <v>177</v>
      </c>
      <c r="E233" s="218" t="s">
        <v>1808</v>
      </c>
      <c r="F233" s="219" t="s">
        <v>1809</v>
      </c>
      <c r="G233" s="219"/>
      <c r="H233" s="219"/>
      <c r="I233" s="219"/>
      <c r="J233" s="220" t="s">
        <v>383</v>
      </c>
      <c r="K233" s="221">
        <v>2</v>
      </c>
      <c r="L233" s="222">
        <v>0</v>
      </c>
      <c r="M233" s="223"/>
      <c r="N233" s="224">
        <f>ROUND(L233*K233,2)</f>
        <v>0</v>
      </c>
      <c r="O233" s="224"/>
      <c r="P233" s="224"/>
      <c r="Q233" s="224"/>
      <c r="R233" s="46"/>
      <c r="T233" s="225" t="s">
        <v>22</v>
      </c>
      <c r="U233" s="54" t="s">
        <v>45</v>
      </c>
      <c r="V233" s="45"/>
      <c r="W233" s="226">
        <f>V233*K233</f>
        <v>0</v>
      </c>
      <c r="X233" s="226">
        <v>0</v>
      </c>
      <c r="Y233" s="226">
        <f>X233*K233</f>
        <v>0</v>
      </c>
      <c r="Z233" s="226">
        <v>0</v>
      </c>
      <c r="AA233" s="227">
        <f>Z233*K233</f>
        <v>0</v>
      </c>
      <c r="AR233" s="20" t="s">
        <v>433</v>
      </c>
      <c r="AT233" s="20" t="s">
        <v>177</v>
      </c>
      <c r="AU233" s="20" t="s">
        <v>188</v>
      </c>
      <c r="AY233" s="20" t="s">
        <v>176</v>
      </c>
      <c r="BE233" s="140">
        <f>IF(U233="základní",N233,0)</f>
        <v>0</v>
      </c>
      <c r="BF233" s="140">
        <f>IF(U233="snížená",N233,0)</f>
        <v>0</v>
      </c>
      <c r="BG233" s="140">
        <f>IF(U233="zákl. přenesená",N233,0)</f>
        <v>0</v>
      </c>
      <c r="BH233" s="140">
        <f>IF(U233="sníž. přenesená",N233,0)</f>
        <v>0</v>
      </c>
      <c r="BI233" s="140">
        <f>IF(U233="nulová",N233,0)</f>
        <v>0</v>
      </c>
      <c r="BJ233" s="20" t="s">
        <v>88</v>
      </c>
      <c r="BK233" s="140">
        <f>ROUND(L233*K233,2)</f>
        <v>0</v>
      </c>
      <c r="BL233" s="20" t="s">
        <v>433</v>
      </c>
      <c r="BM233" s="20" t="s">
        <v>1810</v>
      </c>
    </row>
    <row r="234" s="1" customFormat="1" ht="16.5" customHeight="1">
      <c r="B234" s="44"/>
      <c r="C234" s="228" t="s">
        <v>537</v>
      </c>
      <c r="D234" s="228" t="s">
        <v>183</v>
      </c>
      <c r="E234" s="229" t="s">
        <v>1811</v>
      </c>
      <c r="F234" s="230" t="s">
        <v>1812</v>
      </c>
      <c r="G234" s="230"/>
      <c r="H234" s="230"/>
      <c r="I234" s="230"/>
      <c r="J234" s="231" t="s">
        <v>383</v>
      </c>
      <c r="K234" s="232">
        <v>2</v>
      </c>
      <c r="L234" s="233">
        <v>0</v>
      </c>
      <c r="M234" s="234"/>
      <c r="N234" s="235">
        <f>ROUND(L234*K234,2)</f>
        <v>0</v>
      </c>
      <c r="O234" s="224"/>
      <c r="P234" s="224"/>
      <c r="Q234" s="224"/>
      <c r="R234" s="46"/>
      <c r="T234" s="225" t="s">
        <v>22</v>
      </c>
      <c r="U234" s="54" t="s">
        <v>45</v>
      </c>
      <c r="V234" s="45"/>
      <c r="W234" s="226">
        <f>V234*K234</f>
        <v>0</v>
      </c>
      <c r="X234" s="226">
        <v>0</v>
      </c>
      <c r="Y234" s="226">
        <f>X234*K234</f>
        <v>0</v>
      </c>
      <c r="Z234" s="226">
        <v>0</v>
      </c>
      <c r="AA234" s="227">
        <f>Z234*K234</f>
        <v>0</v>
      </c>
      <c r="AR234" s="20" t="s">
        <v>1548</v>
      </c>
      <c r="AT234" s="20" t="s">
        <v>183</v>
      </c>
      <c r="AU234" s="20" t="s">
        <v>188</v>
      </c>
      <c r="AY234" s="20" t="s">
        <v>176</v>
      </c>
      <c r="BE234" s="140">
        <f>IF(U234="základní",N234,0)</f>
        <v>0</v>
      </c>
      <c r="BF234" s="140">
        <f>IF(U234="snížená",N234,0)</f>
        <v>0</v>
      </c>
      <c r="BG234" s="140">
        <f>IF(U234="zákl. přenesená",N234,0)</f>
        <v>0</v>
      </c>
      <c r="BH234" s="140">
        <f>IF(U234="sníž. přenesená",N234,0)</f>
        <v>0</v>
      </c>
      <c r="BI234" s="140">
        <f>IF(U234="nulová",N234,0)</f>
        <v>0</v>
      </c>
      <c r="BJ234" s="20" t="s">
        <v>88</v>
      </c>
      <c r="BK234" s="140">
        <f>ROUND(L234*K234,2)</f>
        <v>0</v>
      </c>
      <c r="BL234" s="20" t="s">
        <v>433</v>
      </c>
      <c r="BM234" s="20" t="s">
        <v>1813</v>
      </c>
    </row>
    <row r="235" s="1" customFormat="1" ht="25.5" customHeight="1">
      <c r="B235" s="44"/>
      <c r="C235" s="217" t="s">
        <v>541</v>
      </c>
      <c r="D235" s="217" t="s">
        <v>177</v>
      </c>
      <c r="E235" s="218" t="s">
        <v>1814</v>
      </c>
      <c r="F235" s="219" t="s">
        <v>1815</v>
      </c>
      <c r="G235" s="219"/>
      <c r="H235" s="219"/>
      <c r="I235" s="219"/>
      <c r="J235" s="220" t="s">
        <v>383</v>
      </c>
      <c r="K235" s="221">
        <v>2</v>
      </c>
      <c r="L235" s="222">
        <v>0</v>
      </c>
      <c r="M235" s="223"/>
      <c r="N235" s="224">
        <f>ROUND(L235*K235,2)</f>
        <v>0</v>
      </c>
      <c r="O235" s="224"/>
      <c r="P235" s="224"/>
      <c r="Q235" s="224"/>
      <c r="R235" s="46"/>
      <c r="T235" s="225" t="s">
        <v>22</v>
      </c>
      <c r="U235" s="54" t="s">
        <v>45</v>
      </c>
      <c r="V235" s="45"/>
      <c r="W235" s="226">
        <f>V235*K235</f>
        <v>0</v>
      </c>
      <c r="X235" s="226">
        <v>0</v>
      </c>
      <c r="Y235" s="226">
        <f>X235*K235</f>
        <v>0</v>
      </c>
      <c r="Z235" s="226">
        <v>0</v>
      </c>
      <c r="AA235" s="227">
        <f>Z235*K235</f>
        <v>0</v>
      </c>
      <c r="AR235" s="20" t="s">
        <v>433</v>
      </c>
      <c r="AT235" s="20" t="s">
        <v>177</v>
      </c>
      <c r="AU235" s="20" t="s">
        <v>188</v>
      </c>
      <c r="AY235" s="20" t="s">
        <v>176</v>
      </c>
      <c r="BE235" s="140">
        <f>IF(U235="základní",N235,0)</f>
        <v>0</v>
      </c>
      <c r="BF235" s="140">
        <f>IF(U235="snížená",N235,0)</f>
        <v>0</v>
      </c>
      <c r="BG235" s="140">
        <f>IF(U235="zákl. přenesená",N235,0)</f>
        <v>0</v>
      </c>
      <c r="BH235" s="140">
        <f>IF(U235="sníž. přenesená",N235,0)</f>
        <v>0</v>
      </c>
      <c r="BI235" s="140">
        <f>IF(U235="nulová",N235,0)</f>
        <v>0</v>
      </c>
      <c r="BJ235" s="20" t="s">
        <v>88</v>
      </c>
      <c r="BK235" s="140">
        <f>ROUND(L235*K235,2)</f>
        <v>0</v>
      </c>
      <c r="BL235" s="20" t="s">
        <v>433</v>
      </c>
      <c r="BM235" s="20" t="s">
        <v>1816</v>
      </c>
    </row>
    <row r="236" s="1" customFormat="1" ht="25.5" customHeight="1">
      <c r="B236" s="44"/>
      <c r="C236" s="228" t="s">
        <v>545</v>
      </c>
      <c r="D236" s="228" t="s">
        <v>183</v>
      </c>
      <c r="E236" s="229" t="s">
        <v>1817</v>
      </c>
      <c r="F236" s="230" t="s">
        <v>1818</v>
      </c>
      <c r="G236" s="230"/>
      <c r="H236" s="230"/>
      <c r="I236" s="230"/>
      <c r="J236" s="231" t="s">
        <v>383</v>
      </c>
      <c r="K236" s="232">
        <v>2</v>
      </c>
      <c r="L236" s="233">
        <v>0</v>
      </c>
      <c r="M236" s="234"/>
      <c r="N236" s="235">
        <f>ROUND(L236*K236,2)</f>
        <v>0</v>
      </c>
      <c r="O236" s="224"/>
      <c r="P236" s="224"/>
      <c r="Q236" s="224"/>
      <c r="R236" s="46"/>
      <c r="T236" s="225" t="s">
        <v>22</v>
      </c>
      <c r="U236" s="54" t="s">
        <v>45</v>
      </c>
      <c r="V236" s="45"/>
      <c r="W236" s="226">
        <f>V236*K236</f>
        <v>0</v>
      </c>
      <c r="X236" s="226">
        <v>0</v>
      </c>
      <c r="Y236" s="226">
        <f>X236*K236</f>
        <v>0</v>
      </c>
      <c r="Z236" s="226">
        <v>0</v>
      </c>
      <c r="AA236" s="227">
        <f>Z236*K236</f>
        <v>0</v>
      </c>
      <c r="AR236" s="20" t="s">
        <v>1548</v>
      </c>
      <c r="AT236" s="20" t="s">
        <v>183</v>
      </c>
      <c r="AU236" s="20" t="s">
        <v>188</v>
      </c>
      <c r="AY236" s="20" t="s">
        <v>176</v>
      </c>
      <c r="BE236" s="140">
        <f>IF(U236="základní",N236,0)</f>
        <v>0</v>
      </c>
      <c r="BF236" s="140">
        <f>IF(U236="snížená",N236,0)</f>
        <v>0</v>
      </c>
      <c r="BG236" s="140">
        <f>IF(U236="zákl. přenesená",N236,0)</f>
        <v>0</v>
      </c>
      <c r="BH236" s="140">
        <f>IF(U236="sníž. přenesená",N236,0)</f>
        <v>0</v>
      </c>
      <c r="BI236" s="140">
        <f>IF(U236="nulová",N236,0)</f>
        <v>0</v>
      </c>
      <c r="BJ236" s="20" t="s">
        <v>88</v>
      </c>
      <c r="BK236" s="140">
        <f>ROUND(L236*K236,2)</f>
        <v>0</v>
      </c>
      <c r="BL236" s="20" t="s">
        <v>433</v>
      </c>
      <c r="BM236" s="20" t="s">
        <v>1819</v>
      </c>
    </row>
    <row r="237" s="1" customFormat="1" ht="16.5" customHeight="1">
      <c r="B237" s="44"/>
      <c r="C237" s="217" t="s">
        <v>549</v>
      </c>
      <c r="D237" s="217" t="s">
        <v>177</v>
      </c>
      <c r="E237" s="218" t="s">
        <v>1820</v>
      </c>
      <c r="F237" s="219" t="s">
        <v>1821</v>
      </c>
      <c r="G237" s="219"/>
      <c r="H237" s="219"/>
      <c r="I237" s="219"/>
      <c r="J237" s="220" t="s">
        <v>383</v>
      </c>
      <c r="K237" s="221">
        <v>2</v>
      </c>
      <c r="L237" s="222">
        <v>0</v>
      </c>
      <c r="M237" s="223"/>
      <c r="N237" s="224">
        <f>ROUND(L237*K237,2)</f>
        <v>0</v>
      </c>
      <c r="O237" s="224"/>
      <c r="P237" s="224"/>
      <c r="Q237" s="224"/>
      <c r="R237" s="46"/>
      <c r="T237" s="225" t="s">
        <v>22</v>
      </c>
      <c r="U237" s="54" t="s">
        <v>45</v>
      </c>
      <c r="V237" s="45"/>
      <c r="W237" s="226">
        <f>V237*K237</f>
        <v>0</v>
      </c>
      <c r="X237" s="226">
        <v>0</v>
      </c>
      <c r="Y237" s="226">
        <f>X237*K237</f>
        <v>0</v>
      </c>
      <c r="Z237" s="226">
        <v>0</v>
      </c>
      <c r="AA237" s="227">
        <f>Z237*K237</f>
        <v>0</v>
      </c>
      <c r="AR237" s="20" t="s">
        <v>433</v>
      </c>
      <c r="AT237" s="20" t="s">
        <v>177</v>
      </c>
      <c r="AU237" s="20" t="s">
        <v>188</v>
      </c>
      <c r="AY237" s="20" t="s">
        <v>176</v>
      </c>
      <c r="BE237" s="140">
        <f>IF(U237="základní",N237,0)</f>
        <v>0</v>
      </c>
      <c r="BF237" s="140">
        <f>IF(U237="snížená",N237,0)</f>
        <v>0</v>
      </c>
      <c r="BG237" s="140">
        <f>IF(U237="zákl. přenesená",N237,0)</f>
        <v>0</v>
      </c>
      <c r="BH237" s="140">
        <f>IF(U237="sníž. přenesená",N237,0)</f>
        <v>0</v>
      </c>
      <c r="BI237" s="140">
        <f>IF(U237="nulová",N237,0)</f>
        <v>0</v>
      </c>
      <c r="BJ237" s="20" t="s">
        <v>88</v>
      </c>
      <c r="BK237" s="140">
        <f>ROUND(L237*K237,2)</f>
        <v>0</v>
      </c>
      <c r="BL237" s="20" t="s">
        <v>433</v>
      </c>
      <c r="BM237" s="20" t="s">
        <v>1822</v>
      </c>
    </row>
    <row r="238" s="1" customFormat="1" ht="16.5" customHeight="1">
      <c r="B238" s="44"/>
      <c r="C238" s="228" t="s">
        <v>553</v>
      </c>
      <c r="D238" s="228" t="s">
        <v>183</v>
      </c>
      <c r="E238" s="229" t="s">
        <v>1823</v>
      </c>
      <c r="F238" s="230" t="s">
        <v>1824</v>
      </c>
      <c r="G238" s="230"/>
      <c r="H238" s="230"/>
      <c r="I238" s="230"/>
      <c r="J238" s="231" t="s">
        <v>383</v>
      </c>
      <c r="K238" s="232">
        <v>2</v>
      </c>
      <c r="L238" s="233">
        <v>0</v>
      </c>
      <c r="M238" s="234"/>
      <c r="N238" s="235">
        <f>ROUND(L238*K238,2)</f>
        <v>0</v>
      </c>
      <c r="O238" s="224"/>
      <c r="P238" s="224"/>
      <c r="Q238" s="224"/>
      <c r="R238" s="46"/>
      <c r="T238" s="225" t="s">
        <v>22</v>
      </c>
      <c r="U238" s="54" t="s">
        <v>45</v>
      </c>
      <c r="V238" s="45"/>
      <c r="W238" s="226">
        <f>V238*K238</f>
        <v>0</v>
      </c>
      <c r="X238" s="226">
        <v>0</v>
      </c>
      <c r="Y238" s="226">
        <f>X238*K238</f>
        <v>0</v>
      </c>
      <c r="Z238" s="226">
        <v>0</v>
      </c>
      <c r="AA238" s="227">
        <f>Z238*K238</f>
        <v>0</v>
      </c>
      <c r="AR238" s="20" t="s">
        <v>1548</v>
      </c>
      <c r="AT238" s="20" t="s">
        <v>183</v>
      </c>
      <c r="AU238" s="20" t="s">
        <v>188</v>
      </c>
      <c r="AY238" s="20" t="s">
        <v>176</v>
      </c>
      <c r="BE238" s="140">
        <f>IF(U238="základní",N238,0)</f>
        <v>0</v>
      </c>
      <c r="BF238" s="140">
        <f>IF(U238="snížená",N238,0)</f>
        <v>0</v>
      </c>
      <c r="BG238" s="140">
        <f>IF(U238="zákl. přenesená",N238,0)</f>
        <v>0</v>
      </c>
      <c r="BH238" s="140">
        <f>IF(U238="sníž. přenesená",N238,0)</f>
        <v>0</v>
      </c>
      <c r="BI238" s="140">
        <f>IF(U238="nulová",N238,0)</f>
        <v>0</v>
      </c>
      <c r="BJ238" s="20" t="s">
        <v>88</v>
      </c>
      <c r="BK238" s="140">
        <f>ROUND(L238*K238,2)</f>
        <v>0</v>
      </c>
      <c r="BL238" s="20" t="s">
        <v>433</v>
      </c>
      <c r="BM238" s="20" t="s">
        <v>1825</v>
      </c>
    </row>
    <row r="239" s="1" customFormat="1" ht="16.5" customHeight="1">
      <c r="B239" s="44"/>
      <c r="C239" s="217" t="s">
        <v>557</v>
      </c>
      <c r="D239" s="217" t="s">
        <v>177</v>
      </c>
      <c r="E239" s="218" t="s">
        <v>1826</v>
      </c>
      <c r="F239" s="219" t="s">
        <v>1827</v>
      </c>
      <c r="G239" s="219"/>
      <c r="H239" s="219"/>
      <c r="I239" s="219"/>
      <c r="J239" s="220" t="s">
        <v>383</v>
      </c>
      <c r="K239" s="221">
        <v>2</v>
      </c>
      <c r="L239" s="222">
        <v>0</v>
      </c>
      <c r="M239" s="223"/>
      <c r="N239" s="224">
        <f>ROUND(L239*K239,2)</f>
        <v>0</v>
      </c>
      <c r="O239" s="224"/>
      <c r="P239" s="224"/>
      <c r="Q239" s="224"/>
      <c r="R239" s="46"/>
      <c r="T239" s="225" t="s">
        <v>22</v>
      </c>
      <c r="U239" s="54" t="s">
        <v>45</v>
      </c>
      <c r="V239" s="45"/>
      <c r="W239" s="226">
        <f>V239*K239</f>
        <v>0</v>
      </c>
      <c r="X239" s="226">
        <v>0</v>
      </c>
      <c r="Y239" s="226">
        <f>X239*K239</f>
        <v>0</v>
      </c>
      <c r="Z239" s="226">
        <v>0</v>
      </c>
      <c r="AA239" s="227">
        <f>Z239*K239</f>
        <v>0</v>
      </c>
      <c r="AR239" s="20" t="s">
        <v>433</v>
      </c>
      <c r="AT239" s="20" t="s">
        <v>177</v>
      </c>
      <c r="AU239" s="20" t="s">
        <v>188</v>
      </c>
      <c r="AY239" s="20" t="s">
        <v>176</v>
      </c>
      <c r="BE239" s="140">
        <f>IF(U239="základní",N239,0)</f>
        <v>0</v>
      </c>
      <c r="BF239" s="140">
        <f>IF(U239="snížená",N239,0)</f>
        <v>0</v>
      </c>
      <c r="BG239" s="140">
        <f>IF(U239="zákl. přenesená",N239,0)</f>
        <v>0</v>
      </c>
      <c r="BH239" s="140">
        <f>IF(U239="sníž. přenesená",N239,0)</f>
        <v>0</v>
      </c>
      <c r="BI239" s="140">
        <f>IF(U239="nulová",N239,0)</f>
        <v>0</v>
      </c>
      <c r="BJ239" s="20" t="s">
        <v>88</v>
      </c>
      <c r="BK239" s="140">
        <f>ROUND(L239*K239,2)</f>
        <v>0</v>
      </c>
      <c r="BL239" s="20" t="s">
        <v>433</v>
      </c>
      <c r="BM239" s="20" t="s">
        <v>1828</v>
      </c>
    </row>
    <row r="240" s="1" customFormat="1" ht="16.5" customHeight="1">
      <c r="B240" s="44"/>
      <c r="C240" s="228" t="s">
        <v>561</v>
      </c>
      <c r="D240" s="228" t="s">
        <v>183</v>
      </c>
      <c r="E240" s="229" t="s">
        <v>1829</v>
      </c>
      <c r="F240" s="230" t="s">
        <v>1830</v>
      </c>
      <c r="G240" s="230"/>
      <c r="H240" s="230"/>
      <c r="I240" s="230"/>
      <c r="J240" s="231" t="s">
        <v>383</v>
      </c>
      <c r="K240" s="232">
        <v>2</v>
      </c>
      <c r="L240" s="233">
        <v>0</v>
      </c>
      <c r="M240" s="234"/>
      <c r="N240" s="235">
        <f>ROUND(L240*K240,2)</f>
        <v>0</v>
      </c>
      <c r="O240" s="224"/>
      <c r="P240" s="224"/>
      <c r="Q240" s="224"/>
      <c r="R240" s="46"/>
      <c r="T240" s="225" t="s">
        <v>22</v>
      </c>
      <c r="U240" s="54" t="s">
        <v>45</v>
      </c>
      <c r="V240" s="45"/>
      <c r="W240" s="226">
        <f>V240*K240</f>
        <v>0</v>
      </c>
      <c r="X240" s="226">
        <v>0</v>
      </c>
      <c r="Y240" s="226">
        <f>X240*K240</f>
        <v>0</v>
      </c>
      <c r="Z240" s="226">
        <v>0</v>
      </c>
      <c r="AA240" s="227">
        <f>Z240*K240</f>
        <v>0</v>
      </c>
      <c r="AR240" s="20" t="s">
        <v>1548</v>
      </c>
      <c r="AT240" s="20" t="s">
        <v>183</v>
      </c>
      <c r="AU240" s="20" t="s">
        <v>188</v>
      </c>
      <c r="AY240" s="20" t="s">
        <v>176</v>
      </c>
      <c r="BE240" s="140">
        <f>IF(U240="základní",N240,0)</f>
        <v>0</v>
      </c>
      <c r="BF240" s="140">
        <f>IF(U240="snížená",N240,0)</f>
        <v>0</v>
      </c>
      <c r="BG240" s="140">
        <f>IF(U240="zákl. přenesená",N240,0)</f>
        <v>0</v>
      </c>
      <c r="BH240" s="140">
        <f>IF(U240="sníž. přenesená",N240,0)</f>
        <v>0</v>
      </c>
      <c r="BI240" s="140">
        <f>IF(U240="nulová",N240,0)</f>
        <v>0</v>
      </c>
      <c r="BJ240" s="20" t="s">
        <v>88</v>
      </c>
      <c r="BK240" s="140">
        <f>ROUND(L240*K240,2)</f>
        <v>0</v>
      </c>
      <c r="BL240" s="20" t="s">
        <v>433</v>
      </c>
      <c r="BM240" s="20" t="s">
        <v>1831</v>
      </c>
    </row>
    <row r="241" s="1" customFormat="1" ht="16.5" customHeight="1">
      <c r="B241" s="44"/>
      <c r="C241" s="217" t="s">
        <v>565</v>
      </c>
      <c r="D241" s="217" t="s">
        <v>177</v>
      </c>
      <c r="E241" s="218" t="s">
        <v>1832</v>
      </c>
      <c r="F241" s="219" t="s">
        <v>1833</v>
      </c>
      <c r="G241" s="219"/>
      <c r="H241" s="219"/>
      <c r="I241" s="219"/>
      <c r="J241" s="220" t="s">
        <v>383</v>
      </c>
      <c r="K241" s="221">
        <v>2</v>
      </c>
      <c r="L241" s="222">
        <v>0</v>
      </c>
      <c r="M241" s="223"/>
      <c r="N241" s="224">
        <f>ROUND(L241*K241,2)</f>
        <v>0</v>
      </c>
      <c r="O241" s="224"/>
      <c r="P241" s="224"/>
      <c r="Q241" s="224"/>
      <c r="R241" s="46"/>
      <c r="T241" s="225" t="s">
        <v>22</v>
      </c>
      <c r="U241" s="54" t="s">
        <v>45</v>
      </c>
      <c r="V241" s="45"/>
      <c r="W241" s="226">
        <f>V241*K241</f>
        <v>0</v>
      </c>
      <c r="X241" s="226">
        <v>0</v>
      </c>
      <c r="Y241" s="226">
        <f>X241*K241</f>
        <v>0</v>
      </c>
      <c r="Z241" s="226">
        <v>0</v>
      </c>
      <c r="AA241" s="227">
        <f>Z241*K241</f>
        <v>0</v>
      </c>
      <c r="AR241" s="20" t="s">
        <v>433</v>
      </c>
      <c r="AT241" s="20" t="s">
        <v>177</v>
      </c>
      <c r="AU241" s="20" t="s">
        <v>188</v>
      </c>
      <c r="AY241" s="20" t="s">
        <v>176</v>
      </c>
      <c r="BE241" s="140">
        <f>IF(U241="základní",N241,0)</f>
        <v>0</v>
      </c>
      <c r="BF241" s="140">
        <f>IF(U241="snížená",N241,0)</f>
        <v>0</v>
      </c>
      <c r="BG241" s="140">
        <f>IF(U241="zákl. přenesená",N241,0)</f>
        <v>0</v>
      </c>
      <c r="BH241" s="140">
        <f>IF(U241="sníž. přenesená",N241,0)</f>
        <v>0</v>
      </c>
      <c r="BI241" s="140">
        <f>IF(U241="nulová",N241,0)</f>
        <v>0</v>
      </c>
      <c r="BJ241" s="20" t="s">
        <v>88</v>
      </c>
      <c r="BK241" s="140">
        <f>ROUND(L241*K241,2)</f>
        <v>0</v>
      </c>
      <c r="BL241" s="20" t="s">
        <v>433</v>
      </c>
      <c r="BM241" s="20" t="s">
        <v>1834</v>
      </c>
    </row>
    <row r="242" s="1" customFormat="1" ht="16.5" customHeight="1">
      <c r="B242" s="44"/>
      <c r="C242" s="228" t="s">
        <v>569</v>
      </c>
      <c r="D242" s="228" t="s">
        <v>183</v>
      </c>
      <c r="E242" s="229" t="s">
        <v>1835</v>
      </c>
      <c r="F242" s="230" t="s">
        <v>1836</v>
      </c>
      <c r="G242" s="230"/>
      <c r="H242" s="230"/>
      <c r="I242" s="230"/>
      <c r="J242" s="231" t="s">
        <v>383</v>
      </c>
      <c r="K242" s="232">
        <v>2</v>
      </c>
      <c r="L242" s="233">
        <v>0</v>
      </c>
      <c r="M242" s="234"/>
      <c r="N242" s="235">
        <f>ROUND(L242*K242,2)</f>
        <v>0</v>
      </c>
      <c r="O242" s="224"/>
      <c r="P242" s="224"/>
      <c r="Q242" s="224"/>
      <c r="R242" s="46"/>
      <c r="T242" s="225" t="s">
        <v>22</v>
      </c>
      <c r="U242" s="54" t="s">
        <v>45</v>
      </c>
      <c r="V242" s="45"/>
      <c r="W242" s="226">
        <f>V242*K242</f>
        <v>0</v>
      </c>
      <c r="X242" s="226">
        <v>0</v>
      </c>
      <c r="Y242" s="226">
        <f>X242*K242</f>
        <v>0</v>
      </c>
      <c r="Z242" s="226">
        <v>0</v>
      </c>
      <c r="AA242" s="227">
        <f>Z242*K242</f>
        <v>0</v>
      </c>
      <c r="AR242" s="20" t="s">
        <v>1548</v>
      </c>
      <c r="AT242" s="20" t="s">
        <v>183</v>
      </c>
      <c r="AU242" s="20" t="s">
        <v>188</v>
      </c>
      <c r="AY242" s="20" t="s">
        <v>176</v>
      </c>
      <c r="BE242" s="140">
        <f>IF(U242="základní",N242,0)</f>
        <v>0</v>
      </c>
      <c r="BF242" s="140">
        <f>IF(U242="snížená",N242,0)</f>
        <v>0</v>
      </c>
      <c r="BG242" s="140">
        <f>IF(U242="zákl. přenesená",N242,0)</f>
        <v>0</v>
      </c>
      <c r="BH242" s="140">
        <f>IF(U242="sníž. přenesená",N242,0)</f>
        <v>0</v>
      </c>
      <c r="BI242" s="140">
        <f>IF(U242="nulová",N242,0)</f>
        <v>0</v>
      </c>
      <c r="BJ242" s="20" t="s">
        <v>88</v>
      </c>
      <c r="BK242" s="140">
        <f>ROUND(L242*K242,2)</f>
        <v>0</v>
      </c>
      <c r="BL242" s="20" t="s">
        <v>433</v>
      </c>
      <c r="BM242" s="20" t="s">
        <v>1837</v>
      </c>
    </row>
    <row r="243" s="1" customFormat="1" ht="16.5" customHeight="1">
      <c r="B243" s="44"/>
      <c r="C243" s="217" t="s">
        <v>571</v>
      </c>
      <c r="D243" s="217" t="s">
        <v>177</v>
      </c>
      <c r="E243" s="218" t="s">
        <v>1838</v>
      </c>
      <c r="F243" s="219" t="s">
        <v>1839</v>
      </c>
      <c r="G243" s="219"/>
      <c r="H243" s="219"/>
      <c r="I243" s="219"/>
      <c r="J243" s="220" t="s">
        <v>383</v>
      </c>
      <c r="K243" s="221">
        <v>1</v>
      </c>
      <c r="L243" s="222">
        <v>0</v>
      </c>
      <c r="M243" s="223"/>
      <c r="N243" s="224">
        <f>ROUND(L243*K243,2)</f>
        <v>0</v>
      </c>
      <c r="O243" s="224"/>
      <c r="P243" s="224"/>
      <c r="Q243" s="224"/>
      <c r="R243" s="46"/>
      <c r="T243" s="225" t="s">
        <v>22</v>
      </c>
      <c r="U243" s="54" t="s">
        <v>45</v>
      </c>
      <c r="V243" s="45"/>
      <c r="W243" s="226">
        <f>V243*K243</f>
        <v>0</v>
      </c>
      <c r="X243" s="226">
        <v>0</v>
      </c>
      <c r="Y243" s="226">
        <f>X243*K243</f>
        <v>0</v>
      </c>
      <c r="Z243" s="226">
        <v>0</v>
      </c>
      <c r="AA243" s="227">
        <f>Z243*K243</f>
        <v>0</v>
      </c>
      <c r="AR243" s="20" t="s">
        <v>433</v>
      </c>
      <c r="AT243" s="20" t="s">
        <v>177</v>
      </c>
      <c r="AU243" s="20" t="s">
        <v>188</v>
      </c>
      <c r="AY243" s="20" t="s">
        <v>176</v>
      </c>
      <c r="BE243" s="140">
        <f>IF(U243="základní",N243,0)</f>
        <v>0</v>
      </c>
      <c r="BF243" s="140">
        <f>IF(U243="snížená",N243,0)</f>
        <v>0</v>
      </c>
      <c r="BG243" s="140">
        <f>IF(U243="zákl. přenesená",N243,0)</f>
        <v>0</v>
      </c>
      <c r="BH243" s="140">
        <f>IF(U243="sníž. přenesená",N243,0)</f>
        <v>0</v>
      </c>
      <c r="BI243" s="140">
        <f>IF(U243="nulová",N243,0)</f>
        <v>0</v>
      </c>
      <c r="BJ243" s="20" t="s">
        <v>88</v>
      </c>
      <c r="BK243" s="140">
        <f>ROUND(L243*K243,2)</f>
        <v>0</v>
      </c>
      <c r="BL243" s="20" t="s">
        <v>433</v>
      </c>
      <c r="BM243" s="20" t="s">
        <v>1840</v>
      </c>
    </row>
    <row r="244" s="1" customFormat="1" ht="16.5" customHeight="1">
      <c r="B244" s="44"/>
      <c r="C244" s="228" t="s">
        <v>575</v>
      </c>
      <c r="D244" s="228" t="s">
        <v>183</v>
      </c>
      <c r="E244" s="229" t="s">
        <v>1841</v>
      </c>
      <c r="F244" s="230" t="s">
        <v>1842</v>
      </c>
      <c r="G244" s="230"/>
      <c r="H244" s="230"/>
      <c r="I244" s="230"/>
      <c r="J244" s="231" t="s">
        <v>383</v>
      </c>
      <c r="K244" s="232">
        <v>1</v>
      </c>
      <c r="L244" s="233">
        <v>0</v>
      </c>
      <c r="M244" s="234"/>
      <c r="N244" s="235">
        <f>ROUND(L244*K244,2)</f>
        <v>0</v>
      </c>
      <c r="O244" s="224"/>
      <c r="P244" s="224"/>
      <c r="Q244" s="224"/>
      <c r="R244" s="46"/>
      <c r="T244" s="225" t="s">
        <v>22</v>
      </c>
      <c r="U244" s="54" t="s">
        <v>45</v>
      </c>
      <c r="V244" s="45"/>
      <c r="W244" s="226">
        <f>V244*K244</f>
        <v>0</v>
      </c>
      <c r="X244" s="226">
        <v>0</v>
      </c>
      <c r="Y244" s="226">
        <f>X244*K244</f>
        <v>0</v>
      </c>
      <c r="Z244" s="226">
        <v>0</v>
      </c>
      <c r="AA244" s="227">
        <f>Z244*K244</f>
        <v>0</v>
      </c>
      <c r="AR244" s="20" t="s">
        <v>1548</v>
      </c>
      <c r="AT244" s="20" t="s">
        <v>183</v>
      </c>
      <c r="AU244" s="20" t="s">
        <v>188</v>
      </c>
      <c r="AY244" s="20" t="s">
        <v>176</v>
      </c>
      <c r="BE244" s="140">
        <f>IF(U244="základní",N244,0)</f>
        <v>0</v>
      </c>
      <c r="BF244" s="140">
        <f>IF(U244="snížená",N244,0)</f>
        <v>0</v>
      </c>
      <c r="BG244" s="140">
        <f>IF(U244="zákl. přenesená",N244,0)</f>
        <v>0</v>
      </c>
      <c r="BH244" s="140">
        <f>IF(U244="sníž. přenesená",N244,0)</f>
        <v>0</v>
      </c>
      <c r="BI244" s="140">
        <f>IF(U244="nulová",N244,0)</f>
        <v>0</v>
      </c>
      <c r="BJ244" s="20" t="s">
        <v>88</v>
      </c>
      <c r="BK244" s="140">
        <f>ROUND(L244*K244,2)</f>
        <v>0</v>
      </c>
      <c r="BL244" s="20" t="s">
        <v>433</v>
      </c>
      <c r="BM244" s="20" t="s">
        <v>1843</v>
      </c>
    </row>
    <row r="245" s="1" customFormat="1" ht="16.5" customHeight="1">
      <c r="B245" s="44"/>
      <c r="C245" s="217" t="s">
        <v>579</v>
      </c>
      <c r="D245" s="217" t="s">
        <v>177</v>
      </c>
      <c r="E245" s="218" t="s">
        <v>1844</v>
      </c>
      <c r="F245" s="219" t="s">
        <v>1845</v>
      </c>
      <c r="G245" s="219"/>
      <c r="H245" s="219"/>
      <c r="I245" s="219"/>
      <c r="J245" s="220" t="s">
        <v>383</v>
      </c>
      <c r="K245" s="221">
        <v>1</v>
      </c>
      <c r="L245" s="222">
        <v>0</v>
      </c>
      <c r="M245" s="223"/>
      <c r="N245" s="224">
        <f>ROUND(L245*K245,2)</f>
        <v>0</v>
      </c>
      <c r="O245" s="224"/>
      <c r="P245" s="224"/>
      <c r="Q245" s="224"/>
      <c r="R245" s="46"/>
      <c r="T245" s="225" t="s">
        <v>22</v>
      </c>
      <c r="U245" s="54" t="s">
        <v>45</v>
      </c>
      <c r="V245" s="45"/>
      <c r="W245" s="226">
        <f>V245*K245</f>
        <v>0</v>
      </c>
      <c r="X245" s="226">
        <v>0</v>
      </c>
      <c r="Y245" s="226">
        <f>X245*K245</f>
        <v>0</v>
      </c>
      <c r="Z245" s="226">
        <v>0</v>
      </c>
      <c r="AA245" s="227">
        <f>Z245*K245</f>
        <v>0</v>
      </c>
      <c r="AR245" s="20" t="s">
        <v>433</v>
      </c>
      <c r="AT245" s="20" t="s">
        <v>177</v>
      </c>
      <c r="AU245" s="20" t="s">
        <v>188</v>
      </c>
      <c r="AY245" s="20" t="s">
        <v>176</v>
      </c>
      <c r="BE245" s="140">
        <f>IF(U245="základní",N245,0)</f>
        <v>0</v>
      </c>
      <c r="BF245" s="140">
        <f>IF(U245="snížená",N245,0)</f>
        <v>0</v>
      </c>
      <c r="BG245" s="140">
        <f>IF(U245="zákl. přenesená",N245,0)</f>
        <v>0</v>
      </c>
      <c r="BH245" s="140">
        <f>IF(U245="sníž. přenesená",N245,0)</f>
        <v>0</v>
      </c>
      <c r="BI245" s="140">
        <f>IF(U245="nulová",N245,0)</f>
        <v>0</v>
      </c>
      <c r="BJ245" s="20" t="s">
        <v>88</v>
      </c>
      <c r="BK245" s="140">
        <f>ROUND(L245*K245,2)</f>
        <v>0</v>
      </c>
      <c r="BL245" s="20" t="s">
        <v>433</v>
      </c>
      <c r="BM245" s="20" t="s">
        <v>1846</v>
      </c>
    </row>
    <row r="246" s="1" customFormat="1" ht="16.5" customHeight="1">
      <c r="B246" s="44"/>
      <c r="C246" s="228" t="s">
        <v>583</v>
      </c>
      <c r="D246" s="228" t="s">
        <v>183</v>
      </c>
      <c r="E246" s="229" t="s">
        <v>1847</v>
      </c>
      <c r="F246" s="230" t="s">
        <v>1848</v>
      </c>
      <c r="G246" s="230"/>
      <c r="H246" s="230"/>
      <c r="I246" s="230"/>
      <c r="J246" s="231" t="s">
        <v>383</v>
      </c>
      <c r="K246" s="232">
        <v>1</v>
      </c>
      <c r="L246" s="233">
        <v>0</v>
      </c>
      <c r="M246" s="234"/>
      <c r="N246" s="235">
        <f>ROUND(L246*K246,2)</f>
        <v>0</v>
      </c>
      <c r="O246" s="224"/>
      <c r="P246" s="224"/>
      <c r="Q246" s="224"/>
      <c r="R246" s="46"/>
      <c r="T246" s="225" t="s">
        <v>22</v>
      </c>
      <c r="U246" s="54" t="s">
        <v>45</v>
      </c>
      <c r="V246" s="45"/>
      <c r="W246" s="226">
        <f>V246*K246</f>
        <v>0</v>
      </c>
      <c r="X246" s="226">
        <v>0</v>
      </c>
      <c r="Y246" s="226">
        <f>X246*K246</f>
        <v>0</v>
      </c>
      <c r="Z246" s="226">
        <v>0</v>
      </c>
      <c r="AA246" s="227">
        <f>Z246*K246</f>
        <v>0</v>
      </c>
      <c r="AR246" s="20" t="s">
        <v>1548</v>
      </c>
      <c r="AT246" s="20" t="s">
        <v>183</v>
      </c>
      <c r="AU246" s="20" t="s">
        <v>188</v>
      </c>
      <c r="AY246" s="20" t="s">
        <v>176</v>
      </c>
      <c r="BE246" s="140">
        <f>IF(U246="základní",N246,0)</f>
        <v>0</v>
      </c>
      <c r="BF246" s="140">
        <f>IF(U246="snížená",N246,0)</f>
        <v>0</v>
      </c>
      <c r="BG246" s="140">
        <f>IF(U246="zákl. přenesená",N246,0)</f>
        <v>0</v>
      </c>
      <c r="BH246" s="140">
        <f>IF(U246="sníž. přenesená",N246,0)</f>
        <v>0</v>
      </c>
      <c r="BI246" s="140">
        <f>IF(U246="nulová",N246,0)</f>
        <v>0</v>
      </c>
      <c r="BJ246" s="20" t="s">
        <v>88</v>
      </c>
      <c r="BK246" s="140">
        <f>ROUND(L246*K246,2)</f>
        <v>0</v>
      </c>
      <c r="BL246" s="20" t="s">
        <v>433</v>
      </c>
      <c r="BM246" s="20" t="s">
        <v>1849</v>
      </c>
    </row>
    <row r="247" s="1" customFormat="1" ht="16.5" customHeight="1">
      <c r="B247" s="44"/>
      <c r="C247" s="217" t="s">
        <v>587</v>
      </c>
      <c r="D247" s="217" t="s">
        <v>177</v>
      </c>
      <c r="E247" s="218" t="s">
        <v>1850</v>
      </c>
      <c r="F247" s="219" t="s">
        <v>1851</v>
      </c>
      <c r="G247" s="219"/>
      <c r="H247" s="219"/>
      <c r="I247" s="219"/>
      <c r="J247" s="220" t="s">
        <v>383</v>
      </c>
      <c r="K247" s="221">
        <v>2</v>
      </c>
      <c r="L247" s="222">
        <v>0</v>
      </c>
      <c r="M247" s="223"/>
      <c r="N247" s="224">
        <f>ROUND(L247*K247,2)</f>
        <v>0</v>
      </c>
      <c r="O247" s="224"/>
      <c r="P247" s="224"/>
      <c r="Q247" s="224"/>
      <c r="R247" s="46"/>
      <c r="T247" s="225" t="s">
        <v>22</v>
      </c>
      <c r="U247" s="54" t="s">
        <v>45</v>
      </c>
      <c r="V247" s="45"/>
      <c r="W247" s="226">
        <f>V247*K247</f>
        <v>0</v>
      </c>
      <c r="X247" s="226">
        <v>0</v>
      </c>
      <c r="Y247" s="226">
        <f>X247*K247</f>
        <v>0</v>
      </c>
      <c r="Z247" s="226">
        <v>0</v>
      </c>
      <c r="AA247" s="227">
        <f>Z247*K247</f>
        <v>0</v>
      </c>
      <c r="AR247" s="20" t="s">
        <v>433</v>
      </c>
      <c r="AT247" s="20" t="s">
        <v>177</v>
      </c>
      <c r="AU247" s="20" t="s">
        <v>188</v>
      </c>
      <c r="AY247" s="20" t="s">
        <v>176</v>
      </c>
      <c r="BE247" s="140">
        <f>IF(U247="základní",N247,0)</f>
        <v>0</v>
      </c>
      <c r="BF247" s="140">
        <f>IF(U247="snížená",N247,0)</f>
        <v>0</v>
      </c>
      <c r="BG247" s="140">
        <f>IF(U247="zákl. přenesená",N247,0)</f>
        <v>0</v>
      </c>
      <c r="BH247" s="140">
        <f>IF(U247="sníž. přenesená",N247,0)</f>
        <v>0</v>
      </c>
      <c r="BI247" s="140">
        <f>IF(U247="nulová",N247,0)</f>
        <v>0</v>
      </c>
      <c r="BJ247" s="20" t="s">
        <v>88</v>
      </c>
      <c r="BK247" s="140">
        <f>ROUND(L247*K247,2)</f>
        <v>0</v>
      </c>
      <c r="BL247" s="20" t="s">
        <v>433</v>
      </c>
      <c r="BM247" s="20" t="s">
        <v>1852</v>
      </c>
    </row>
    <row r="248" s="1" customFormat="1" ht="16.5" customHeight="1">
      <c r="B248" s="44"/>
      <c r="C248" s="228" t="s">
        <v>591</v>
      </c>
      <c r="D248" s="228" t="s">
        <v>183</v>
      </c>
      <c r="E248" s="229" t="s">
        <v>1853</v>
      </c>
      <c r="F248" s="230" t="s">
        <v>1854</v>
      </c>
      <c r="G248" s="230"/>
      <c r="H248" s="230"/>
      <c r="I248" s="230"/>
      <c r="J248" s="231" t="s">
        <v>383</v>
      </c>
      <c r="K248" s="232">
        <v>2</v>
      </c>
      <c r="L248" s="233">
        <v>0</v>
      </c>
      <c r="M248" s="234"/>
      <c r="N248" s="235">
        <f>ROUND(L248*K248,2)</f>
        <v>0</v>
      </c>
      <c r="O248" s="224"/>
      <c r="P248" s="224"/>
      <c r="Q248" s="224"/>
      <c r="R248" s="46"/>
      <c r="T248" s="225" t="s">
        <v>22</v>
      </c>
      <c r="U248" s="54" t="s">
        <v>45</v>
      </c>
      <c r="V248" s="45"/>
      <c r="W248" s="226">
        <f>V248*K248</f>
        <v>0</v>
      </c>
      <c r="X248" s="226">
        <v>0</v>
      </c>
      <c r="Y248" s="226">
        <f>X248*K248</f>
        <v>0</v>
      </c>
      <c r="Z248" s="226">
        <v>0</v>
      </c>
      <c r="AA248" s="227">
        <f>Z248*K248</f>
        <v>0</v>
      </c>
      <c r="AR248" s="20" t="s">
        <v>1548</v>
      </c>
      <c r="AT248" s="20" t="s">
        <v>183</v>
      </c>
      <c r="AU248" s="20" t="s">
        <v>188</v>
      </c>
      <c r="AY248" s="20" t="s">
        <v>176</v>
      </c>
      <c r="BE248" s="140">
        <f>IF(U248="základní",N248,0)</f>
        <v>0</v>
      </c>
      <c r="BF248" s="140">
        <f>IF(U248="snížená",N248,0)</f>
        <v>0</v>
      </c>
      <c r="BG248" s="140">
        <f>IF(U248="zákl. přenesená",N248,0)</f>
        <v>0</v>
      </c>
      <c r="BH248" s="140">
        <f>IF(U248="sníž. přenesená",N248,0)</f>
        <v>0</v>
      </c>
      <c r="BI248" s="140">
        <f>IF(U248="nulová",N248,0)</f>
        <v>0</v>
      </c>
      <c r="BJ248" s="20" t="s">
        <v>88</v>
      </c>
      <c r="BK248" s="140">
        <f>ROUND(L248*K248,2)</f>
        <v>0</v>
      </c>
      <c r="BL248" s="20" t="s">
        <v>433</v>
      </c>
      <c r="BM248" s="20" t="s">
        <v>1855</v>
      </c>
    </row>
    <row r="249" s="1" customFormat="1" ht="25.5" customHeight="1">
      <c r="B249" s="44"/>
      <c r="C249" s="217" t="s">
        <v>595</v>
      </c>
      <c r="D249" s="217" t="s">
        <v>177</v>
      </c>
      <c r="E249" s="218" t="s">
        <v>1856</v>
      </c>
      <c r="F249" s="219" t="s">
        <v>1857</v>
      </c>
      <c r="G249" s="219"/>
      <c r="H249" s="219"/>
      <c r="I249" s="219"/>
      <c r="J249" s="220" t="s">
        <v>383</v>
      </c>
      <c r="K249" s="221">
        <v>3</v>
      </c>
      <c r="L249" s="222">
        <v>0</v>
      </c>
      <c r="M249" s="223"/>
      <c r="N249" s="224">
        <f>ROUND(L249*K249,2)</f>
        <v>0</v>
      </c>
      <c r="O249" s="224"/>
      <c r="P249" s="224"/>
      <c r="Q249" s="224"/>
      <c r="R249" s="46"/>
      <c r="T249" s="225" t="s">
        <v>22</v>
      </c>
      <c r="U249" s="54" t="s">
        <v>45</v>
      </c>
      <c r="V249" s="45"/>
      <c r="W249" s="226">
        <f>V249*K249</f>
        <v>0</v>
      </c>
      <c r="X249" s="226">
        <v>0</v>
      </c>
      <c r="Y249" s="226">
        <f>X249*K249</f>
        <v>0</v>
      </c>
      <c r="Z249" s="226">
        <v>0</v>
      </c>
      <c r="AA249" s="227">
        <f>Z249*K249</f>
        <v>0</v>
      </c>
      <c r="AR249" s="20" t="s">
        <v>433</v>
      </c>
      <c r="AT249" s="20" t="s">
        <v>177</v>
      </c>
      <c r="AU249" s="20" t="s">
        <v>188</v>
      </c>
      <c r="AY249" s="20" t="s">
        <v>176</v>
      </c>
      <c r="BE249" s="140">
        <f>IF(U249="základní",N249,0)</f>
        <v>0</v>
      </c>
      <c r="BF249" s="140">
        <f>IF(U249="snížená",N249,0)</f>
        <v>0</v>
      </c>
      <c r="BG249" s="140">
        <f>IF(U249="zákl. přenesená",N249,0)</f>
        <v>0</v>
      </c>
      <c r="BH249" s="140">
        <f>IF(U249="sníž. přenesená",N249,0)</f>
        <v>0</v>
      </c>
      <c r="BI249" s="140">
        <f>IF(U249="nulová",N249,0)</f>
        <v>0</v>
      </c>
      <c r="BJ249" s="20" t="s">
        <v>88</v>
      </c>
      <c r="BK249" s="140">
        <f>ROUND(L249*K249,2)</f>
        <v>0</v>
      </c>
      <c r="BL249" s="20" t="s">
        <v>433</v>
      </c>
      <c r="BM249" s="20" t="s">
        <v>1858</v>
      </c>
    </row>
    <row r="250" s="1" customFormat="1" ht="25.5" customHeight="1">
      <c r="B250" s="44"/>
      <c r="C250" s="228" t="s">
        <v>599</v>
      </c>
      <c r="D250" s="228" t="s">
        <v>183</v>
      </c>
      <c r="E250" s="229" t="s">
        <v>1859</v>
      </c>
      <c r="F250" s="230" t="s">
        <v>1860</v>
      </c>
      <c r="G250" s="230"/>
      <c r="H250" s="230"/>
      <c r="I250" s="230"/>
      <c r="J250" s="231" t="s">
        <v>383</v>
      </c>
      <c r="K250" s="232">
        <v>3</v>
      </c>
      <c r="L250" s="233">
        <v>0</v>
      </c>
      <c r="M250" s="234"/>
      <c r="N250" s="235">
        <f>ROUND(L250*K250,2)</f>
        <v>0</v>
      </c>
      <c r="O250" s="224"/>
      <c r="P250" s="224"/>
      <c r="Q250" s="224"/>
      <c r="R250" s="46"/>
      <c r="T250" s="225" t="s">
        <v>22</v>
      </c>
      <c r="U250" s="54" t="s">
        <v>45</v>
      </c>
      <c r="V250" s="45"/>
      <c r="W250" s="226">
        <f>V250*K250</f>
        <v>0</v>
      </c>
      <c r="X250" s="226">
        <v>0</v>
      </c>
      <c r="Y250" s="226">
        <f>X250*K250</f>
        <v>0</v>
      </c>
      <c r="Z250" s="226">
        <v>0</v>
      </c>
      <c r="AA250" s="227">
        <f>Z250*K250</f>
        <v>0</v>
      </c>
      <c r="AR250" s="20" t="s">
        <v>1548</v>
      </c>
      <c r="AT250" s="20" t="s">
        <v>183</v>
      </c>
      <c r="AU250" s="20" t="s">
        <v>188</v>
      </c>
      <c r="AY250" s="20" t="s">
        <v>176</v>
      </c>
      <c r="BE250" s="140">
        <f>IF(U250="základní",N250,0)</f>
        <v>0</v>
      </c>
      <c r="BF250" s="140">
        <f>IF(U250="snížená",N250,0)</f>
        <v>0</v>
      </c>
      <c r="BG250" s="140">
        <f>IF(U250="zákl. přenesená",N250,0)</f>
        <v>0</v>
      </c>
      <c r="BH250" s="140">
        <f>IF(U250="sníž. přenesená",N250,0)</f>
        <v>0</v>
      </c>
      <c r="BI250" s="140">
        <f>IF(U250="nulová",N250,0)</f>
        <v>0</v>
      </c>
      <c r="BJ250" s="20" t="s">
        <v>88</v>
      </c>
      <c r="BK250" s="140">
        <f>ROUND(L250*K250,2)</f>
        <v>0</v>
      </c>
      <c r="BL250" s="20" t="s">
        <v>433</v>
      </c>
      <c r="BM250" s="20" t="s">
        <v>1861</v>
      </c>
    </row>
    <row r="251" s="1" customFormat="1" ht="25.5" customHeight="1">
      <c r="B251" s="44"/>
      <c r="C251" s="217" t="s">
        <v>603</v>
      </c>
      <c r="D251" s="217" t="s">
        <v>177</v>
      </c>
      <c r="E251" s="218" t="s">
        <v>1862</v>
      </c>
      <c r="F251" s="219" t="s">
        <v>1863</v>
      </c>
      <c r="G251" s="219"/>
      <c r="H251" s="219"/>
      <c r="I251" s="219"/>
      <c r="J251" s="220" t="s">
        <v>383</v>
      </c>
      <c r="K251" s="221">
        <v>4</v>
      </c>
      <c r="L251" s="222">
        <v>0</v>
      </c>
      <c r="M251" s="223"/>
      <c r="N251" s="224">
        <f>ROUND(L251*K251,2)</f>
        <v>0</v>
      </c>
      <c r="O251" s="224"/>
      <c r="P251" s="224"/>
      <c r="Q251" s="224"/>
      <c r="R251" s="46"/>
      <c r="T251" s="225" t="s">
        <v>22</v>
      </c>
      <c r="U251" s="54" t="s">
        <v>45</v>
      </c>
      <c r="V251" s="45"/>
      <c r="W251" s="226">
        <f>V251*K251</f>
        <v>0</v>
      </c>
      <c r="X251" s="226">
        <v>0</v>
      </c>
      <c r="Y251" s="226">
        <f>X251*K251</f>
        <v>0</v>
      </c>
      <c r="Z251" s="226">
        <v>0</v>
      </c>
      <c r="AA251" s="227">
        <f>Z251*K251</f>
        <v>0</v>
      </c>
      <c r="AR251" s="20" t="s">
        <v>433</v>
      </c>
      <c r="AT251" s="20" t="s">
        <v>177</v>
      </c>
      <c r="AU251" s="20" t="s">
        <v>188</v>
      </c>
      <c r="AY251" s="20" t="s">
        <v>176</v>
      </c>
      <c r="BE251" s="140">
        <f>IF(U251="základní",N251,0)</f>
        <v>0</v>
      </c>
      <c r="BF251" s="140">
        <f>IF(U251="snížená",N251,0)</f>
        <v>0</v>
      </c>
      <c r="BG251" s="140">
        <f>IF(U251="zákl. přenesená",N251,0)</f>
        <v>0</v>
      </c>
      <c r="BH251" s="140">
        <f>IF(U251="sníž. přenesená",N251,0)</f>
        <v>0</v>
      </c>
      <c r="BI251" s="140">
        <f>IF(U251="nulová",N251,0)</f>
        <v>0</v>
      </c>
      <c r="BJ251" s="20" t="s">
        <v>88</v>
      </c>
      <c r="BK251" s="140">
        <f>ROUND(L251*K251,2)</f>
        <v>0</v>
      </c>
      <c r="BL251" s="20" t="s">
        <v>433</v>
      </c>
      <c r="BM251" s="20" t="s">
        <v>1864</v>
      </c>
    </row>
    <row r="252" s="1" customFormat="1" ht="25.5" customHeight="1">
      <c r="B252" s="44"/>
      <c r="C252" s="228" t="s">
        <v>607</v>
      </c>
      <c r="D252" s="228" t="s">
        <v>183</v>
      </c>
      <c r="E252" s="229" t="s">
        <v>1865</v>
      </c>
      <c r="F252" s="230" t="s">
        <v>1866</v>
      </c>
      <c r="G252" s="230"/>
      <c r="H252" s="230"/>
      <c r="I252" s="230"/>
      <c r="J252" s="231" t="s">
        <v>383</v>
      </c>
      <c r="K252" s="232">
        <v>4</v>
      </c>
      <c r="L252" s="233">
        <v>0</v>
      </c>
      <c r="M252" s="234"/>
      <c r="N252" s="235">
        <f>ROUND(L252*K252,2)</f>
        <v>0</v>
      </c>
      <c r="O252" s="224"/>
      <c r="P252" s="224"/>
      <c r="Q252" s="224"/>
      <c r="R252" s="46"/>
      <c r="T252" s="225" t="s">
        <v>22</v>
      </c>
      <c r="U252" s="54" t="s">
        <v>45</v>
      </c>
      <c r="V252" s="45"/>
      <c r="W252" s="226">
        <f>V252*K252</f>
        <v>0</v>
      </c>
      <c r="X252" s="226">
        <v>0</v>
      </c>
      <c r="Y252" s="226">
        <f>X252*K252</f>
        <v>0</v>
      </c>
      <c r="Z252" s="226">
        <v>0</v>
      </c>
      <c r="AA252" s="227">
        <f>Z252*K252</f>
        <v>0</v>
      </c>
      <c r="AR252" s="20" t="s">
        <v>1548</v>
      </c>
      <c r="AT252" s="20" t="s">
        <v>183</v>
      </c>
      <c r="AU252" s="20" t="s">
        <v>188</v>
      </c>
      <c r="AY252" s="20" t="s">
        <v>176</v>
      </c>
      <c r="BE252" s="140">
        <f>IF(U252="základní",N252,0)</f>
        <v>0</v>
      </c>
      <c r="BF252" s="140">
        <f>IF(U252="snížená",N252,0)</f>
        <v>0</v>
      </c>
      <c r="BG252" s="140">
        <f>IF(U252="zákl. přenesená",N252,0)</f>
        <v>0</v>
      </c>
      <c r="BH252" s="140">
        <f>IF(U252="sníž. přenesená",N252,0)</f>
        <v>0</v>
      </c>
      <c r="BI252" s="140">
        <f>IF(U252="nulová",N252,0)</f>
        <v>0</v>
      </c>
      <c r="BJ252" s="20" t="s">
        <v>88</v>
      </c>
      <c r="BK252" s="140">
        <f>ROUND(L252*K252,2)</f>
        <v>0</v>
      </c>
      <c r="BL252" s="20" t="s">
        <v>433</v>
      </c>
      <c r="BM252" s="20" t="s">
        <v>1867</v>
      </c>
    </row>
    <row r="253" s="1" customFormat="1" ht="38.25" customHeight="1">
      <c r="B253" s="44"/>
      <c r="C253" s="217" t="s">
        <v>611</v>
      </c>
      <c r="D253" s="217" t="s">
        <v>177</v>
      </c>
      <c r="E253" s="218" t="s">
        <v>1868</v>
      </c>
      <c r="F253" s="219" t="s">
        <v>1869</v>
      </c>
      <c r="G253" s="219"/>
      <c r="H253" s="219"/>
      <c r="I253" s="219"/>
      <c r="J253" s="220" t="s">
        <v>383</v>
      </c>
      <c r="K253" s="221">
        <v>3</v>
      </c>
      <c r="L253" s="222">
        <v>0</v>
      </c>
      <c r="M253" s="223"/>
      <c r="N253" s="224">
        <f>ROUND(L253*K253,2)</f>
        <v>0</v>
      </c>
      <c r="O253" s="224"/>
      <c r="P253" s="224"/>
      <c r="Q253" s="224"/>
      <c r="R253" s="46"/>
      <c r="T253" s="225" t="s">
        <v>22</v>
      </c>
      <c r="U253" s="54" t="s">
        <v>45</v>
      </c>
      <c r="V253" s="45"/>
      <c r="W253" s="226">
        <f>V253*K253</f>
        <v>0</v>
      </c>
      <c r="X253" s="226">
        <v>0</v>
      </c>
      <c r="Y253" s="226">
        <f>X253*K253</f>
        <v>0</v>
      </c>
      <c r="Z253" s="226">
        <v>0</v>
      </c>
      <c r="AA253" s="227">
        <f>Z253*K253</f>
        <v>0</v>
      </c>
      <c r="AR253" s="20" t="s">
        <v>433</v>
      </c>
      <c r="AT253" s="20" t="s">
        <v>177</v>
      </c>
      <c r="AU253" s="20" t="s">
        <v>188</v>
      </c>
      <c r="AY253" s="20" t="s">
        <v>176</v>
      </c>
      <c r="BE253" s="140">
        <f>IF(U253="základní",N253,0)</f>
        <v>0</v>
      </c>
      <c r="BF253" s="140">
        <f>IF(U253="snížená",N253,0)</f>
        <v>0</v>
      </c>
      <c r="BG253" s="140">
        <f>IF(U253="zákl. přenesená",N253,0)</f>
        <v>0</v>
      </c>
      <c r="BH253" s="140">
        <f>IF(U253="sníž. přenesená",N253,0)</f>
        <v>0</v>
      </c>
      <c r="BI253" s="140">
        <f>IF(U253="nulová",N253,0)</f>
        <v>0</v>
      </c>
      <c r="BJ253" s="20" t="s">
        <v>88</v>
      </c>
      <c r="BK253" s="140">
        <f>ROUND(L253*K253,2)</f>
        <v>0</v>
      </c>
      <c r="BL253" s="20" t="s">
        <v>433</v>
      </c>
      <c r="BM253" s="20" t="s">
        <v>1870</v>
      </c>
    </row>
    <row r="254" s="1" customFormat="1" ht="38.25" customHeight="1">
      <c r="B254" s="44"/>
      <c r="C254" s="228" t="s">
        <v>615</v>
      </c>
      <c r="D254" s="228" t="s">
        <v>183</v>
      </c>
      <c r="E254" s="229" t="s">
        <v>1871</v>
      </c>
      <c r="F254" s="230" t="s">
        <v>1872</v>
      </c>
      <c r="G254" s="230"/>
      <c r="H254" s="230"/>
      <c r="I254" s="230"/>
      <c r="J254" s="231" t="s">
        <v>383</v>
      </c>
      <c r="K254" s="232">
        <v>3</v>
      </c>
      <c r="L254" s="233">
        <v>0</v>
      </c>
      <c r="M254" s="234"/>
      <c r="N254" s="235">
        <f>ROUND(L254*K254,2)</f>
        <v>0</v>
      </c>
      <c r="O254" s="224"/>
      <c r="P254" s="224"/>
      <c r="Q254" s="224"/>
      <c r="R254" s="46"/>
      <c r="T254" s="225" t="s">
        <v>22</v>
      </c>
      <c r="U254" s="54" t="s">
        <v>45</v>
      </c>
      <c r="V254" s="45"/>
      <c r="W254" s="226">
        <f>V254*K254</f>
        <v>0</v>
      </c>
      <c r="X254" s="226">
        <v>0</v>
      </c>
      <c r="Y254" s="226">
        <f>X254*K254</f>
        <v>0</v>
      </c>
      <c r="Z254" s="226">
        <v>0</v>
      </c>
      <c r="AA254" s="227">
        <f>Z254*K254</f>
        <v>0</v>
      </c>
      <c r="AR254" s="20" t="s">
        <v>1548</v>
      </c>
      <c r="AT254" s="20" t="s">
        <v>183</v>
      </c>
      <c r="AU254" s="20" t="s">
        <v>188</v>
      </c>
      <c r="AY254" s="20" t="s">
        <v>176</v>
      </c>
      <c r="BE254" s="140">
        <f>IF(U254="základní",N254,0)</f>
        <v>0</v>
      </c>
      <c r="BF254" s="140">
        <f>IF(U254="snížená",N254,0)</f>
        <v>0</v>
      </c>
      <c r="BG254" s="140">
        <f>IF(U254="zákl. přenesená",N254,0)</f>
        <v>0</v>
      </c>
      <c r="BH254" s="140">
        <f>IF(U254="sníž. přenesená",N254,0)</f>
        <v>0</v>
      </c>
      <c r="BI254" s="140">
        <f>IF(U254="nulová",N254,0)</f>
        <v>0</v>
      </c>
      <c r="BJ254" s="20" t="s">
        <v>88</v>
      </c>
      <c r="BK254" s="140">
        <f>ROUND(L254*K254,2)</f>
        <v>0</v>
      </c>
      <c r="BL254" s="20" t="s">
        <v>433</v>
      </c>
      <c r="BM254" s="20" t="s">
        <v>1873</v>
      </c>
    </row>
    <row r="255" s="1" customFormat="1" ht="25.5" customHeight="1">
      <c r="B255" s="44"/>
      <c r="C255" s="217" t="s">
        <v>619</v>
      </c>
      <c r="D255" s="217" t="s">
        <v>177</v>
      </c>
      <c r="E255" s="218" t="s">
        <v>1874</v>
      </c>
      <c r="F255" s="219" t="s">
        <v>1875</v>
      </c>
      <c r="G255" s="219"/>
      <c r="H255" s="219"/>
      <c r="I255" s="219"/>
      <c r="J255" s="220" t="s">
        <v>383</v>
      </c>
      <c r="K255" s="221">
        <v>4</v>
      </c>
      <c r="L255" s="222">
        <v>0</v>
      </c>
      <c r="M255" s="223"/>
      <c r="N255" s="224">
        <f>ROUND(L255*K255,2)</f>
        <v>0</v>
      </c>
      <c r="O255" s="224"/>
      <c r="P255" s="224"/>
      <c r="Q255" s="224"/>
      <c r="R255" s="46"/>
      <c r="T255" s="225" t="s">
        <v>22</v>
      </c>
      <c r="U255" s="54" t="s">
        <v>45</v>
      </c>
      <c r="V255" s="45"/>
      <c r="W255" s="226">
        <f>V255*K255</f>
        <v>0</v>
      </c>
      <c r="X255" s="226">
        <v>0</v>
      </c>
      <c r="Y255" s="226">
        <f>X255*K255</f>
        <v>0</v>
      </c>
      <c r="Z255" s="226">
        <v>0</v>
      </c>
      <c r="AA255" s="227">
        <f>Z255*K255</f>
        <v>0</v>
      </c>
      <c r="AR255" s="20" t="s">
        <v>433</v>
      </c>
      <c r="AT255" s="20" t="s">
        <v>177</v>
      </c>
      <c r="AU255" s="20" t="s">
        <v>188</v>
      </c>
      <c r="AY255" s="20" t="s">
        <v>176</v>
      </c>
      <c r="BE255" s="140">
        <f>IF(U255="základní",N255,0)</f>
        <v>0</v>
      </c>
      <c r="BF255" s="140">
        <f>IF(U255="snížená",N255,0)</f>
        <v>0</v>
      </c>
      <c r="BG255" s="140">
        <f>IF(U255="zákl. přenesená",N255,0)</f>
        <v>0</v>
      </c>
      <c r="BH255" s="140">
        <f>IF(U255="sníž. přenesená",N255,0)</f>
        <v>0</v>
      </c>
      <c r="BI255" s="140">
        <f>IF(U255="nulová",N255,0)</f>
        <v>0</v>
      </c>
      <c r="BJ255" s="20" t="s">
        <v>88</v>
      </c>
      <c r="BK255" s="140">
        <f>ROUND(L255*K255,2)</f>
        <v>0</v>
      </c>
      <c r="BL255" s="20" t="s">
        <v>433</v>
      </c>
      <c r="BM255" s="20" t="s">
        <v>1876</v>
      </c>
    </row>
    <row r="256" s="1" customFormat="1" ht="25.5" customHeight="1">
      <c r="B256" s="44"/>
      <c r="C256" s="228" t="s">
        <v>623</v>
      </c>
      <c r="D256" s="228" t="s">
        <v>183</v>
      </c>
      <c r="E256" s="229" t="s">
        <v>1877</v>
      </c>
      <c r="F256" s="230" t="s">
        <v>1878</v>
      </c>
      <c r="G256" s="230"/>
      <c r="H256" s="230"/>
      <c r="I256" s="230"/>
      <c r="J256" s="231" t="s">
        <v>383</v>
      </c>
      <c r="K256" s="232">
        <v>4</v>
      </c>
      <c r="L256" s="233">
        <v>0</v>
      </c>
      <c r="M256" s="234"/>
      <c r="N256" s="235">
        <f>ROUND(L256*K256,2)</f>
        <v>0</v>
      </c>
      <c r="O256" s="224"/>
      <c r="P256" s="224"/>
      <c r="Q256" s="224"/>
      <c r="R256" s="46"/>
      <c r="T256" s="225" t="s">
        <v>22</v>
      </c>
      <c r="U256" s="54" t="s">
        <v>45</v>
      </c>
      <c r="V256" s="45"/>
      <c r="W256" s="226">
        <f>V256*K256</f>
        <v>0</v>
      </c>
      <c r="X256" s="226">
        <v>0</v>
      </c>
      <c r="Y256" s="226">
        <f>X256*K256</f>
        <v>0</v>
      </c>
      <c r="Z256" s="226">
        <v>0</v>
      </c>
      <c r="AA256" s="227">
        <f>Z256*K256</f>
        <v>0</v>
      </c>
      <c r="AR256" s="20" t="s">
        <v>1548</v>
      </c>
      <c r="AT256" s="20" t="s">
        <v>183</v>
      </c>
      <c r="AU256" s="20" t="s">
        <v>188</v>
      </c>
      <c r="AY256" s="20" t="s">
        <v>176</v>
      </c>
      <c r="BE256" s="140">
        <f>IF(U256="základní",N256,0)</f>
        <v>0</v>
      </c>
      <c r="BF256" s="140">
        <f>IF(U256="snížená",N256,0)</f>
        <v>0</v>
      </c>
      <c r="BG256" s="140">
        <f>IF(U256="zákl. přenesená",N256,0)</f>
        <v>0</v>
      </c>
      <c r="BH256" s="140">
        <f>IF(U256="sníž. přenesená",N256,0)</f>
        <v>0</v>
      </c>
      <c r="BI256" s="140">
        <f>IF(U256="nulová",N256,0)</f>
        <v>0</v>
      </c>
      <c r="BJ256" s="20" t="s">
        <v>88</v>
      </c>
      <c r="BK256" s="140">
        <f>ROUND(L256*K256,2)</f>
        <v>0</v>
      </c>
      <c r="BL256" s="20" t="s">
        <v>433</v>
      </c>
      <c r="BM256" s="20" t="s">
        <v>1879</v>
      </c>
    </row>
    <row r="257" s="1" customFormat="1" ht="16.5" customHeight="1">
      <c r="B257" s="44"/>
      <c r="C257" s="217" t="s">
        <v>627</v>
      </c>
      <c r="D257" s="217" t="s">
        <v>177</v>
      </c>
      <c r="E257" s="218" t="s">
        <v>1880</v>
      </c>
      <c r="F257" s="219" t="s">
        <v>1881</v>
      </c>
      <c r="G257" s="219"/>
      <c r="H257" s="219"/>
      <c r="I257" s="219"/>
      <c r="J257" s="220" t="s">
        <v>383</v>
      </c>
      <c r="K257" s="221">
        <v>4</v>
      </c>
      <c r="L257" s="222">
        <v>0</v>
      </c>
      <c r="M257" s="223"/>
      <c r="N257" s="224">
        <f>ROUND(L257*K257,2)</f>
        <v>0</v>
      </c>
      <c r="O257" s="224"/>
      <c r="P257" s="224"/>
      <c r="Q257" s="224"/>
      <c r="R257" s="46"/>
      <c r="T257" s="225" t="s">
        <v>22</v>
      </c>
      <c r="U257" s="54" t="s">
        <v>45</v>
      </c>
      <c r="V257" s="45"/>
      <c r="W257" s="226">
        <f>V257*K257</f>
        <v>0</v>
      </c>
      <c r="X257" s="226">
        <v>0</v>
      </c>
      <c r="Y257" s="226">
        <f>X257*K257</f>
        <v>0</v>
      </c>
      <c r="Z257" s="226">
        <v>0</v>
      </c>
      <c r="AA257" s="227">
        <f>Z257*K257</f>
        <v>0</v>
      </c>
      <c r="AR257" s="20" t="s">
        <v>433</v>
      </c>
      <c r="AT257" s="20" t="s">
        <v>177</v>
      </c>
      <c r="AU257" s="20" t="s">
        <v>188</v>
      </c>
      <c r="AY257" s="20" t="s">
        <v>176</v>
      </c>
      <c r="BE257" s="140">
        <f>IF(U257="základní",N257,0)</f>
        <v>0</v>
      </c>
      <c r="BF257" s="140">
        <f>IF(U257="snížená",N257,0)</f>
        <v>0</v>
      </c>
      <c r="BG257" s="140">
        <f>IF(U257="zákl. přenesená",N257,0)</f>
        <v>0</v>
      </c>
      <c r="BH257" s="140">
        <f>IF(U257="sníž. přenesená",N257,0)</f>
        <v>0</v>
      </c>
      <c r="BI257" s="140">
        <f>IF(U257="nulová",N257,0)</f>
        <v>0</v>
      </c>
      <c r="BJ257" s="20" t="s">
        <v>88</v>
      </c>
      <c r="BK257" s="140">
        <f>ROUND(L257*K257,2)</f>
        <v>0</v>
      </c>
      <c r="BL257" s="20" t="s">
        <v>433</v>
      </c>
      <c r="BM257" s="20" t="s">
        <v>1882</v>
      </c>
    </row>
    <row r="258" s="1" customFormat="1" ht="16.5" customHeight="1">
      <c r="B258" s="44"/>
      <c r="C258" s="228" t="s">
        <v>631</v>
      </c>
      <c r="D258" s="228" t="s">
        <v>183</v>
      </c>
      <c r="E258" s="229" t="s">
        <v>1883</v>
      </c>
      <c r="F258" s="230" t="s">
        <v>1884</v>
      </c>
      <c r="G258" s="230"/>
      <c r="H258" s="230"/>
      <c r="I258" s="230"/>
      <c r="J258" s="231" t="s">
        <v>383</v>
      </c>
      <c r="K258" s="232">
        <v>4</v>
      </c>
      <c r="L258" s="233">
        <v>0</v>
      </c>
      <c r="M258" s="234"/>
      <c r="N258" s="235">
        <f>ROUND(L258*K258,2)</f>
        <v>0</v>
      </c>
      <c r="O258" s="224"/>
      <c r="P258" s="224"/>
      <c r="Q258" s="224"/>
      <c r="R258" s="46"/>
      <c r="T258" s="225" t="s">
        <v>22</v>
      </c>
      <c r="U258" s="54" t="s">
        <v>45</v>
      </c>
      <c r="V258" s="45"/>
      <c r="W258" s="226">
        <f>V258*K258</f>
        <v>0</v>
      </c>
      <c r="X258" s="226">
        <v>0</v>
      </c>
      <c r="Y258" s="226">
        <f>X258*K258</f>
        <v>0</v>
      </c>
      <c r="Z258" s="226">
        <v>0</v>
      </c>
      <c r="AA258" s="227">
        <f>Z258*K258</f>
        <v>0</v>
      </c>
      <c r="AR258" s="20" t="s">
        <v>1548</v>
      </c>
      <c r="AT258" s="20" t="s">
        <v>183</v>
      </c>
      <c r="AU258" s="20" t="s">
        <v>188</v>
      </c>
      <c r="AY258" s="20" t="s">
        <v>176</v>
      </c>
      <c r="BE258" s="140">
        <f>IF(U258="základní",N258,0)</f>
        <v>0</v>
      </c>
      <c r="BF258" s="140">
        <f>IF(U258="snížená",N258,0)</f>
        <v>0</v>
      </c>
      <c r="BG258" s="140">
        <f>IF(U258="zákl. přenesená",N258,0)</f>
        <v>0</v>
      </c>
      <c r="BH258" s="140">
        <f>IF(U258="sníž. přenesená",N258,0)</f>
        <v>0</v>
      </c>
      <c r="BI258" s="140">
        <f>IF(U258="nulová",N258,0)</f>
        <v>0</v>
      </c>
      <c r="BJ258" s="20" t="s">
        <v>88</v>
      </c>
      <c r="BK258" s="140">
        <f>ROUND(L258*K258,2)</f>
        <v>0</v>
      </c>
      <c r="BL258" s="20" t="s">
        <v>433</v>
      </c>
      <c r="BM258" s="20" t="s">
        <v>1885</v>
      </c>
    </row>
    <row r="259" s="1" customFormat="1" ht="16.5" customHeight="1">
      <c r="B259" s="44"/>
      <c r="C259" s="217" t="s">
        <v>635</v>
      </c>
      <c r="D259" s="217" t="s">
        <v>177</v>
      </c>
      <c r="E259" s="218" t="s">
        <v>1886</v>
      </c>
      <c r="F259" s="219" t="s">
        <v>1887</v>
      </c>
      <c r="G259" s="219"/>
      <c r="H259" s="219"/>
      <c r="I259" s="219"/>
      <c r="J259" s="220" t="s">
        <v>383</v>
      </c>
      <c r="K259" s="221">
        <v>2</v>
      </c>
      <c r="L259" s="222">
        <v>0</v>
      </c>
      <c r="M259" s="223"/>
      <c r="N259" s="224">
        <f>ROUND(L259*K259,2)</f>
        <v>0</v>
      </c>
      <c r="O259" s="224"/>
      <c r="P259" s="224"/>
      <c r="Q259" s="224"/>
      <c r="R259" s="46"/>
      <c r="T259" s="225" t="s">
        <v>22</v>
      </c>
      <c r="U259" s="54" t="s">
        <v>45</v>
      </c>
      <c r="V259" s="45"/>
      <c r="W259" s="226">
        <f>V259*K259</f>
        <v>0</v>
      </c>
      <c r="X259" s="226">
        <v>0</v>
      </c>
      <c r="Y259" s="226">
        <f>X259*K259</f>
        <v>0</v>
      </c>
      <c r="Z259" s="226">
        <v>0</v>
      </c>
      <c r="AA259" s="227">
        <f>Z259*K259</f>
        <v>0</v>
      </c>
      <c r="AR259" s="20" t="s">
        <v>433</v>
      </c>
      <c r="AT259" s="20" t="s">
        <v>177</v>
      </c>
      <c r="AU259" s="20" t="s">
        <v>188</v>
      </c>
      <c r="AY259" s="20" t="s">
        <v>176</v>
      </c>
      <c r="BE259" s="140">
        <f>IF(U259="základní",N259,0)</f>
        <v>0</v>
      </c>
      <c r="BF259" s="140">
        <f>IF(U259="snížená",N259,0)</f>
        <v>0</v>
      </c>
      <c r="BG259" s="140">
        <f>IF(U259="zákl. přenesená",N259,0)</f>
        <v>0</v>
      </c>
      <c r="BH259" s="140">
        <f>IF(U259="sníž. přenesená",N259,0)</f>
        <v>0</v>
      </c>
      <c r="BI259" s="140">
        <f>IF(U259="nulová",N259,0)</f>
        <v>0</v>
      </c>
      <c r="BJ259" s="20" t="s">
        <v>88</v>
      </c>
      <c r="BK259" s="140">
        <f>ROUND(L259*K259,2)</f>
        <v>0</v>
      </c>
      <c r="BL259" s="20" t="s">
        <v>433</v>
      </c>
      <c r="BM259" s="20" t="s">
        <v>1888</v>
      </c>
    </row>
    <row r="260" s="1" customFormat="1" ht="16.5" customHeight="1">
      <c r="B260" s="44"/>
      <c r="C260" s="228" t="s">
        <v>639</v>
      </c>
      <c r="D260" s="228" t="s">
        <v>183</v>
      </c>
      <c r="E260" s="229" t="s">
        <v>1889</v>
      </c>
      <c r="F260" s="230" t="s">
        <v>1890</v>
      </c>
      <c r="G260" s="230"/>
      <c r="H260" s="230"/>
      <c r="I260" s="230"/>
      <c r="J260" s="231" t="s">
        <v>383</v>
      </c>
      <c r="K260" s="232">
        <v>2</v>
      </c>
      <c r="L260" s="233">
        <v>0</v>
      </c>
      <c r="M260" s="234"/>
      <c r="N260" s="235">
        <f>ROUND(L260*K260,2)</f>
        <v>0</v>
      </c>
      <c r="O260" s="224"/>
      <c r="P260" s="224"/>
      <c r="Q260" s="224"/>
      <c r="R260" s="46"/>
      <c r="T260" s="225" t="s">
        <v>22</v>
      </c>
      <c r="U260" s="54" t="s">
        <v>45</v>
      </c>
      <c r="V260" s="45"/>
      <c r="W260" s="226">
        <f>V260*K260</f>
        <v>0</v>
      </c>
      <c r="X260" s="226">
        <v>0</v>
      </c>
      <c r="Y260" s="226">
        <f>X260*K260</f>
        <v>0</v>
      </c>
      <c r="Z260" s="226">
        <v>0</v>
      </c>
      <c r="AA260" s="227">
        <f>Z260*K260</f>
        <v>0</v>
      </c>
      <c r="AR260" s="20" t="s">
        <v>1548</v>
      </c>
      <c r="AT260" s="20" t="s">
        <v>183</v>
      </c>
      <c r="AU260" s="20" t="s">
        <v>188</v>
      </c>
      <c r="AY260" s="20" t="s">
        <v>176</v>
      </c>
      <c r="BE260" s="140">
        <f>IF(U260="základní",N260,0)</f>
        <v>0</v>
      </c>
      <c r="BF260" s="140">
        <f>IF(U260="snížená",N260,0)</f>
        <v>0</v>
      </c>
      <c r="BG260" s="140">
        <f>IF(U260="zákl. přenesená",N260,0)</f>
        <v>0</v>
      </c>
      <c r="BH260" s="140">
        <f>IF(U260="sníž. přenesená",N260,0)</f>
        <v>0</v>
      </c>
      <c r="BI260" s="140">
        <f>IF(U260="nulová",N260,0)</f>
        <v>0</v>
      </c>
      <c r="BJ260" s="20" t="s">
        <v>88</v>
      </c>
      <c r="BK260" s="140">
        <f>ROUND(L260*K260,2)</f>
        <v>0</v>
      </c>
      <c r="BL260" s="20" t="s">
        <v>433</v>
      </c>
      <c r="BM260" s="20" t="s">
        <v>1891</v>
      </c>
    </row>
    <row r="261" s="1" customFormat="1" ht="16.5" customHeight="1">
      <c r="B261" s="44"/>
      <c r="C261" s="217" t="s">
        <v>643</v>
      </c>
      <c r="D261" s="217" t="s">
        <v>177</v>
      </c>
      <c r="E261" s="218" t="s">
        <v>1892</v>
      </c>
      <c r="F261" s="219" t="s">
        <v>1893</v>
      </c>
      <c r="G261" s="219"/>
      <c r="H261" s="219"/>
      <c r="I261" s="219"/>
      <c r="J261" s="220" t="s">
        <v>383</v>
      </c>
      <c r="K261" s="221">
        <v>10</v>
      </c>
      <c r="L261" s="222">
        <v>0</v>
      </c>
      <c r="M261" s="223"/>
      <c r="N261" s="224">
        <f>ROUND(L261*K261,2)</f>
        <v>0</v>
      </c>
      <c r="O261" s="224"/>
      <c r="P261" s="224"/>
      <c r="Q261" s="224"/>
      <c r="R261" s="46"/>
      <c r="T261" s="225" t="s">
        <v>22</v>
      </c>
      <c r="U261" s="54" t="s">
        <v>45</v>
      </c>
      <c r="V261" s="45"/>
      <c r="W261" s="226">
        <f>V261*K261</f>
        <v>0</v>
      </c>
      <c r="X261" s="226">
        <v>0</v>
      </c>
      <c r="Y261" s="226">
        <f>X261*K261</f>
        <v>0</v>
      </c>
      <c r="Z261" s="226">
        <v>0</v>
      </c>
      <c r="AA261" s="227">
        <f>Z261*K261</f>
        <v>0</v>
      </c>
      <c r="AR261" s="20" t="s">
        <v>433</v>
      </c>
      <c r="AT261" s="20" t="s">
        <v>177</v>
      </c>
      <c r="AU261" s="20" t="s">
        <v>188</v>
      </c>
      <c r="AY261" s="20" t="s">
        <v>176</v>
      </c>
      <c r="BE261" s="140">
        <f>IF(U261="základní",N261,0)</f>
        <v>0</v>
      </c>
      <c r="BF261" s="140">
        <f>IF(U261="snížená",N261,0)</f>
        <v>0</v>
      </c>
      <c r="BG261" s="140">
        <f>IF(U261="zákl. přenesená",N261,0)</f>
        <v>0</v>
      </c>
      <c r="BH261" s="140">
        <f>IF(U261="sníž. přenesená",N261,0)</f>
        <v>0</v>
      </c>
      <c r="BI261" s="140">
        <f>IF(U261="nulová",N261,0)</f>
        <v>0</v>
      </c>
      <c r="BJ261" s="20" t="s">
        <v>88</v>
      </c>
      <c r="BK261" s="140">
        <f>ROUND(L261*K261,2)</f>
        <v>0</v>
      </c>
      <c r="BL261" s="20" t="s">
        <v>433</v>
      </c>
      <c r="BM261" s="20" t="s">
        <v>1894</v>
      </c>
    </row>
    <row r="262" s="1" customFormat="1" ht="16.5" customHeight="1">
      <c r="B262" s="44"/>
      <c r="C262" s="228" t="s">
        <v>647</v>
      </c>
      <c r="D262" s="228" t="s">
        <v>183</v>
      </c>
      <c r="E262" s="229" t="s">
        <v>1895</v>
      </c>
      <c r="F262" s="230" t="s">
        <v>1896</v>
      </c>
      <c r="G262" s="230"/>
      <c r="H262" s="230"/>
      <c r="I262" s="230"/>
      <c r="J262" s="231" t="s">
        <v>383</v>
      </c>
      <c r="K262" s="232">
        <v>10</v>
      </c>
      <c r="L262" s="233">
        <v>0</v>
      </c>
      <c r="M262" s="234"/>
      <c r="N262" s="235">
        <f>ROUND(L262*K262,2)</f>
        <v>0</v>
      </c>
      <c r="O262" s="224"/>
      <c r="P262" s="224"/>
      <c r="Q262" s="224"/>
      <c r="R262" s="46"/>
      <c r="T262" s="225" t="s">
        <v>22</v>
      </c>
      <c r="U262" s="54" t="s">
        <v>45</v>
      </c>
      <c r="V262" s="45"/>
      <c r="W262" s="226">
        <f>V262*K262</f>
        <v>0</v>
      </c>
      <c r="X262" s="226">
        <v>0</v>
      </c>
      <c r="Y262" s="226">
        <f>X262*K262</f>
        <v>0</v>
      </c>
      <c r="Z262" s="226">
        <v>0</v>
      </c>
      <c r="AA262" s="227">
        <f>Z262*K262</f>
        <v>0</v>
      </c>
      <c r="AR262" s="20" t="s">
        <v>1548</v>
      </c>
      <c r="AT262" s="20" t="s">
        <v>183</v>
      </c>
      <c r="AU262" s="20" t="s">
        <v>188</v>
      </c>
      <c r="AY262" s="20" t="s">
        <v>176</v>
      </c>
      <c r="BE262" s="140">
        <f>IF(U262="základní",N262,0)</f>
        <v>0</v>
      </c>
      <c r="BF262" s="140">
        <f>IF(U262="snížená",N262,0)</f>
        <v>0</v>
      </c>
      <c r="BG262" s="140">
        <f>IF(U262="zákl. přenesená",N262,0)</f>
        <v>0</v>
      </c>
      <c r="BH262" s="140">
        <f>IF(U262="sníž. přenesená",N262,0)</f>
        <v>0</v>
      </c>
      <c r="BI262" s="140">
        <f>IF(U262="nulová",N262,0)</f>
        <v>0</v>
      </c>
      <c r="BJ262" s="20" t="s">
        <v>88</v>
      </c>
      <c r="BK262" s="140">
        <f>ROUND(L262*K262,2)</f>
        <v>0</v>
      </c>
      <c r="BL262" s="20" t="s">
        <v>433</v>
      </c>
      <c r="BM262" s="20" t="s">
        <v>1897</v>
      </c>
    </row>
    <row r="263" s="1" customFormat="1" ht="25.5" customHeight="1">
      <c r="B263" s="44"/>
      <c r="C263" s="217" t="s">
        <v>651</v>
      </c>
      <c r="D263" s="217" t="s">
        <v>177</v>
      </c>
      <c r="E263" s="218" t="s">
        <v>1898</v>
      </c>
      <c r="F263" s="219" t="s">
        <v>1899</v>
      </c>
      <c r="G263" s="219"/>
      <c r="H263" s="219"/>
      <c r="I263" s="219"/>
      <c r="J263" s="220" t="s">
        <v>383</v>
      </c>
      <c r="K263" s="221">
        <v>20</v>
      </c>
      <c r="L263" s="222">
        <v>0</v>
      </c>
      <c r="M263" s="223"/>
      <c r="N263" s="224">
        <f>ROUND(L263*K263,2)</f>
        <v>0</v>
      </c>
      <c r="O263" s="224"/>
      <c r="P263" s="224"/>
      <c r="Q263" s="224"/>
      <c r="R263" s="46"/>
      <c r="T263" s="225" t="s">
        <v>22</v>
      </c>
      <c r="U263" s="54" t="s">
        <v>45</v>
      </c>
      <c r="V263" s="45"/>
      <c r="W263" s="226">
        <f>V263*K263</f>
        <v>0</v>
      </c>
      <c r="X263" s="226">
        <v>0</v>
      </c>
      <c r="Y263" s="226">
        <f>X263*K263</f>
        <v>0</v>
      </c>
      <c r="Z263" s="226">
        <v>0</v>
      </c>
      <c r="AA263" s="227">
        <f>Z263*K263</f>
        <v>0</v>
      </c>
      <c r="AR263" s="20" t="s">
        <v>433</v>
      </c>
      <c r="AT263" s="20" t="s">
        <v>177</v>
      </c>
      <c r="AU263" s="20" t="s">
        <v>188</v>
      </c>
      <c r="AY263" s="20" t="s">
        <v>176</v>
      </c>
      <c r="BE263" s="140">
        <f>IF(U263="základní",N263,0)</f>
        <v>0</v>
      </c>
      <c r="BF263" s="140">
        <f>IF(U263="snížená",N263,0)</f>
        <v>0</v>
      </c>
      <c r="BG263" s="140">
        <f>IF(U263="zákl. přenesená",N263,0)</f>
        <v>0</v>
      </c>
      <c r="BH263" s="140">
        <f>IF(U263="sníž. přenesená",N263,0)</f>
        <v>0</v>
      </c>
      <c r="BI263" s="140">
        <f>IF(U263="nulová",N263,0)</f>
        <v>0</v>
      </c>
      <c r="BJ263" s="20" t="s">
        <v>88</v>
      </c>
      <c r="BK263" s="140">
        <f>ROUND(L263*K263,2)</f>
        <v>0</v>
      </c>
      <c r="BL263" s="20" t="s">
        <v>433</v>
      </c>
      <c r="BM263" s="20" t="s">
        <v>1900</v>
      </c>
    </row>
    <row r="264" s="1" customFormat="1" ht="25.5" customHeight="1">
      <c r="B264" s="44"/>
      <c r="C264" s="228" t="s">
        <v>655</v>
      </c>
      <c r="D264" s="228" t="s">
        <v>183</v>
      </c>
      <c r="E264" s="229" t="s">
        <v>1901</v>
      </c>
      <c r="F264" s="230" t="s">
        <v>1902</v>
      </c>
      <c r="G264" s="230"/>
      <c r="H264" s="230"/>
      <c r="I264" s="230"/>
      <c r="J264" s="231" t="s">
        <v>383</v>
      </c>
      <c r="K264" s="232">
        <v>20</v>
      </c>
      <c r="L264" s="233">
        <v>0</v>
      </c>
      <c r="M264" s="234"/>
      <c r="N264" s="235">
        <f>ROUND(L264*K264,2)</f>
        <v>0</v>
      </c>
      <c r="O264" s="224"/>
      <c r="P264" s="224"/>
      <c r="Q264" s="224"/>
      <c r="R264" s="46"/>
      <c r="T264" s="225" t="s">
        <v>22</v>
      </c>
      <c r="U264" s="54" t="s">
        <v>45</v>
      </c>
      <c r="V264" s="45"/>
      <c r="W264" s="226">
        <f>V264*K264</f>
        <v>0</v>
      </c>
      <c r="X264" s="226">
        <v>0</v>
      </c>
      <c r="Y264" s="226">
        <f>X264*K264</f>
        <v>0</v>
      </c>
      <c r="Z264" s="226">
        <v>0</v>
      </c>
      <c r="AA264" s="227">
        <f>Z264*K264</f>
        <v>0</v>
      </c>
      <c r="AR264" s="20" t="s">
        <v>1548</v>
      </c>
      <c r="AT264" s="20" t="s">
        <v>183</v>
      </c>
      <c r="AU264" s="20" t="s">
        <v>188</v>
      </c>
      <c r="AY264" s="20" t="s">
        <v>176</v>
      </c>
      <c r="BE264" s="140">
        <f>IF(U264="základní",N264,0)</f>
        <v>0</v>
      </c>
      <c r="BF264" s="140">
        <f>IF(U264="snížená",N264,0)</f>
        <v>0</v>
      </c>
      <c r="BG264" s="140">
        <f>IF(U264="zákl. přenesená",N264,0)</f>
        <v>0</v>
      </c>
      <c r="BH264" s="140">
        <f>IF(U264="sníž. přenesená",N264,0)</f>
        <v>0</v>
      </c>
      <c r="BI264" s="140">
        <f>IF(U264="nulová",N264,0)</f>
        <v>0</v>
      </c>
      <c r="BJ264" s="20" t="s">
        <v>88</v>
      </c>
      <c r="BK264" s="140">
        <f>ROUND(L264*K264,2)</f>
        <v>0</v>
      </c>
      <c r="BL264" s="20" t="s">
        <v>433</v>
      </c>
      <c r="BM264" s="20" t="s">
        <v>1903</v>
      </c>
    </row>
    <row r="265" s="9" customFormat="1" ht="22.32" customHeight="1">
      <c r="B265" s="204"/>
      <c r="C265" s="205"/>
      <c r="D265" s="214" t="s">
        <v>1533</v>
      </c>
      <c r="E265" s="214"/>
      <c r="F265" s="214"/>
      <c r="G265" s="214"/>
      <c r="H265" s="214"/>
      <c r="I265" s="214"/>
      <c r="J265" s="214"/>
      <c r="K265" s="214"/>
      <c r="L265" s="214"/>
      <c r="M265" s="214"/>
      <c r="N265" s="236">
        <f>BK265</f>
        <v>0</v>
      </c>
      <c r="O265" s="237"/>
      <c r="P265" s="237"/>
      <c r="Q265" s="237"/>
      <c r="R265" s="207"/>
      <c r="T265" s="208"/>
      <c r="U265" s="205"/>
      <c r="V265" s="205"/>
      <c r="W265" s="209">
        <f>SUM(W266:W273)</f>
        <v>0</v>
      </c>
      <c r="X265" s="205"/>
      <c r="Y265" s="209">
        <f>SUM(Y266:Y273)</f>
        <v>0</v>
      </c>
      <c r="Z265" s="205"/>
      <c r="AA265" s="210">
        <f>SUM(AA266:AA273)</f>
        <v>0</v>
      </c>
      <c r="AR265" s="211" t="s">
        <v>188</v>
      </c>
      <c r="AT265" s="212" t="s">
        <v>79</v>
      </c>
      <c r="AU265" s="212" t="s">
        <v>119</v>
      </c>
      <c r="AY265" s="211" t="s">
        <v>176</v>
      </c>
      <c r="BK265" s="213">
        <f>SUM(BK266:BK273)</f>
        <v>0</v>
      </c>
    </row>
    <row r="266" s="1" customFormat="1" ht="16.5" customHeight="1">
      <c r="B266" s="44"/>
      <c r="C266" s="217" t="s">
        <v>659</v>
      </c>
      <c r="D266" s="217" t="s">
        <v>177</v>
      </c>
      <c r="E266" s="218" t="s">
        <v>1904</v>
      </c>
      <c r="F266" s="219" t="s">
        <v>1905</v>
      </c>
      <c r="G266" s="219"/>
      <c r="H266" s="219"/>
      <c r="I266" s="219"/>
      <c r="J266" s="220" t="s">
        <v>1906</v>
      </c>
      <c r="K266" s="221">
        <v>1</v>
      </c>
      <c r="L266" s="222">
        <v>0</v>
      </c>
      <c r="M266" s="223"/>
      <c r="N266" s="224">
        <f>ROUND(L266*K266,2)</f>
        <v>0</v>
      </c>
      <c r="O266" s="224"/>
      <c r="P266" s="224"/>
      <c r="Q266" s="224"/>
      <c r="R266" s="46"/>
      <c r="T266" s="225" t="s">
        <v>22</v>
      </c>
      <c r="U266" s="54" t="s">
        <v>45</v>
      </c>
      <c r="V266" s="45"/>
      <c r="W266" s="226">
        <f>V266*K266</f>
        <v>0</v>
      </c>
      <c r="X266" s="226">
        <v>0</v>
      </c>
      <c r="Y266" s="226">
        <f>X266*K266</f>
        <v>0</v>
      </c>
      <c r="Z266" s="226">
        <v>0</v>
      </c>
      <c r="AA266" s="227">
        <f>Z266*K266</f>
        <v>0</v>
      </c>
      <c r="AR266" s="20" t="s">
        <v>433</v>
      </c>
      <c r="AT266" s="20" t="s">
        <v>177</v>
      </c>
      <c r="AU266" s="20" t="s">
        <v>188</v>
      </c>
      <c r="AY266" s="20" t="s">
        <v>176</v>
      </c>
      <c r="BE266" s="140">
        <f>IF(U266="základní",N266,0)</f>
        <v>0</v>
      </c>
      <c r="BF266" s="140">
        <f>IF(U266="snížená",N266,0)</f>
        <v>0</v>
      </c>
      <c r="BG266" s="140">
        <f>IF(U266="zákl. přenesená",N266,0)</f>
        <v>0</v>
      </c>
      <c r="BH266" s="140">
        <f>IF(U266="sníž. přenesená",N266,0)</f>
        <v>0</v>
      </c>
      <c r="BI266" s="140">
        <f>IF(U266="nulová",N266,0)</f>
        <v>0</v>
      </c>
      <c r="BJ266" s="20" t="s">
        <v>88</v>
      </c>
      <c r="BK266" s="140">
        <f>ROUND(L266*K266,2)</f>
        <v>0</v>
      </c>
      <c r="BL266" s="20" t="s">
        <v>433</v>
      </c>
      <c r="BM266" s="20" t="s">
        <v>1907</v>
      </c>
    </row>
    <row r="267" s="1" customFormat="1" ht="16.5" customHeight="1">
      <c r="B267" s="44"/>
      <c r="C267" s="217" t="s">
        <v>663</v>
      </c>
      <c r="D267" s="217" t="s">
        <v>177</v>
      </c>
      <c r="E267" s="218" t="s">
        <v>1908</v>
      </c>
      <c r="F267" s="219" t="s">
        <v>1909</v>
      </c>
      <c r="G267" s="219"/>
      <c r="H267" s="219"/>
      <c r="I267" s="219"/>
      <c r="J267" s="220" t="s">
        <v>383</v>
      </c>
      <c r="K267" s="221">
        <v>1</v>
      </c>
      <c r="L267" s="222">
        <v>0</v>
      </c>
      <c r="M267" s="223"/>
      <c r="N267" s="224">
        <f>ROUND(L267*K267,2)</f>
        <v>0</v>
      </c>
      <c r="O267" s="224"/>
      <c r="P267" s="224"/>
      <c r="Q267" s="224"/>
      <c r="R267" s="46"/>
      <c r="T267" s="225" t="s">
        <v>22</v>
      </c>
      <c r="U267" s="54" t="s">
        <v>45</v>
      </c>
      <c r="V267" s="45"/>
      <c r="W267" s="226">
        <f>V267*K267</f>
        <v>0</v>
      </c>
      <c r="X267" s="226">
        <v>0</v>
      </c>
      <c r="Y267" s="226">
        <f>X267*K267</f>
        <v>0</v>
      </c>
      <c r="Z267" s="226">
        <v>0</v>
      </c>
      <c r="AA267" s="227">
        <f>Z267*K267</f>
        <v>0</v>
      </c>
      <c r="AR267" s="20" t="s">
        <v>433</v>
      </c>
      <c r="AT267" s="20" t="s">
        <v>177</v>
      </c>
      <c r="AU267" s="20" t="s">
        <v>188</v>
      </c>
      <c r="AY267" s="20" t="s">
        <v>176</v>
      </c>
      <c r="BE267" s="140">
        <f>IF(U267="základní",N267,0)</f>
        <v>0</v>
      </c>
      <c r="BF267" s="140">
        <f>IF(U267="snížená",N267,0)</f>
        <v>0</v>
      </c>
      <c r="BG267" s="140">
        <f>IF(U267="zákl. přenesená",N267,0)</f>
        <v>0</v>
      </c>
      <c r="BH267" s="140">
        <f>IF(U267="sníž. přenesená",N267,0)</f>
        <v>0</v>
      </c>
      <c r="BI267" s="140">
        <f>IF(U267="nulová",N267,0)</f>
        <v>0</v>
      </c>
      <c r="BJ267" s="20" t="s">
        <v>88</v>
      </c>
      <c r="BK267" s="140">
        <f>ROUND(L267*K267,2)</f>
        <v>0</v>
      </c>
      <c r="BL267" s="20" t="s">
        <v>433</v>
      </c>
      <c r="BM267" s="20" t="s">
        <v>1910</v>
      </c>
    </row>
    <row r="268" s="1" customFormat="1" ht="16.5" customHeight="1">
      <c r="B268" s="44"/>
      <c r="C268" s="217" t="s">
        <v>667</v>
      </c>
      <c r="D268" s="217" t="s">
        <v>177</v>
      </c>
      <c r="E268" s="218" t="s">
        <v>1911</v>
      </c>
      <c r="F268" s="219" t="s">
        <v>1912</v>
      </c>
      <c r="G268" s="219"/>
      <c r="H268" s="219"/>
      <c r="I268" s="219"/>
      <c r="J268" s="220" t="s">
        <v>383</v>
      </c>
      <c r="K268" s="221">
        <v>1</v>
      </c>
      <c r="L268" s="222">
        <v>0</v>
      </c>
      <c r="M268" s="223"/>
      <c r="N268" s="224">
        <f>ROUND(L268*K268,2)</f>
        <v>0</v>
      </c>
      <c r="O268" s="224"/>
      <c r="P268" s="224"/>
      <c r="Q268" s="224"/>
      <c r="R268" s="46"/>
      <c r="T268" s="225" t="s">
        <v>22</v>
      </c>
      <c r="U268" s="54" t="s">
        <v>45</v>
      </c>
      <c r="V268" s="45"/>
      <c r="W268" s="226">
        <f>V268*K268</f>
        <v>0</v>
      </c>
      <c r="X268" s="226">
        <v>0</v>
      </c>
      <c r="Y268" s="226">
        <f>X268*K268</f>
        <v>0</v>
      </c>
      <c r="Z268" s="226">
        <v>0</v>
      </c>
      <c r="AA268" s="227">
        <f>Z268*K268</f>
        <v>0</v>
      </c>
      <c r="AR268" s="20" t="s">
        <v>433</v>
      </c>
      <c r="AT268" s="20" t="s">
        <v>177</v>
      </c>
      <c r="AU268" s="20" t="s">
        <v>188</v>
      </c>
      <c r="AY268" s="20" t="s">
        <v>176</v>
      </c>
      <c r="BE268" s="140">
        <f>IF(U268="základní",N268,0)</f>
        <v>0</v>
      </c>
      <c r="BF268" s="140">
        <f>IF(U268="snížená",N268,0)</f>
        <v>0</v>
      </c>
      <c r="BG268" s="140">
        <f>IF(U268="zákl. přenesená",N268,0)</f>
        <v>0</v>
      </c>
      <c r="BH268" s="140">
        <f>IF(U268="sníž. přenesená",N268,0)</f>
        <v>0</v>
      </c>
      <c r="BI268" s="140">
        <f>IF(U268="nulová",N268,0)</f>
        <v>0</v>
      </c>
      <c r="BJ268" s="20" t="s">
        <v>88</v>
      </c>
      <c r="BK268" s="140">
        <f>ROUND(L268*K268,2)</f>
        <v>0</v>
      </c>
      <c r="BL268" s="20" t="s">
        <v>433</v>
      </c>
      <c r="BM268" s="20" t="s">
        <v>1913</v>
      </c>
    </row>
    <row r="269" s="1" customFormat="1" ht="16.5" customHeight="1">
      <c r="B269" s="44"/>
      <c r="C269" s="217" t="s">
        <v>671</v>
      </c>
      <c r="D269" s="217" t="s">
        <v>177</v>
      </c>
      <c r="E269" s="218" t="s">
        <v>1914</v>
      </c>
      <c r="F269" s="219" t="s">
        <v>1915</v>
      </c>
      <c r="G269" s="219"/>
      <c r="H269" s="219"/>
      <c r="I269" s="219"/>
      <c r="J269" s="220" t="s">
        <v>1515</v>
      </c>
      <c r="K269" s="221">
        <v>2</v>
      </c>
      <c r="L269" s="222">
        <v>0</v>
      </c>
      <c r="M269" s="223"/>
      <c r="N269" s="224">
        <f>ROUND(L269*K269,2)</f>
        <v>0</v>
      </c>
      <c r="O269" s="224"/>
      <c r="P269" s="224"/>
      <c r="Q269" s="224"/>
      <c r="R269" s="46"/>
      <c r="T269" s="225" t="s">
        <v>22</v>
      </c>
      <c r="U269" s="54" t="s">
        <v>45</v>
      </c>
      <c r="V269" s="45"/>
      <c r="W269" s="226">
        <f>V269*K269</f>
        <v>0</v>
      </c>
      <c r="X269" s="226">
        <v>0</v>
      </c>
      <c r="Y269" s="226">
        <f>X269*K269</f>
        <v>0</v>
      </c>
      <c r="Z269" s="226">
        <v>0</v>
      </c>
      <c r="AA269" s="227">
        <f>Z269*K269</f>
        <v>0</v>
      </c>
      <c r="AR269" s="20" t="s">
        <v>433</v>
      </c>
      <c r="AT269" s="20" t="s">
        <v>177</v>
      </c>
      <c r="AU269" s="20" t="s">
        <v>188</v>
      </c>
      <c r="AY269" s="20" t="s">
        <v>176</v>
      </c>
      <c r="BE269" s="140">
        <f>IF(U269="základní",N269,0)</f>
        <v>0</v>
      </c>
      <c r="BF269" s="140">
        <f>IF(U269="snížená",N269,0)</f>
        <v>0</v>
      </c>
      <c r="BG269" s="140">
        <f>IF(U269="zákl. přenesená",N269,0)</f>
        <v>0</v>
      </c>
      <c r="BH269" s="140">
        <f>IF(U269="sníž. přenesená",N269,0)</f>
        <v>0</v>
      </c>
      <c r="BI269" s="140">
        <f>IF(U269="nulová",N269,0)</f>
        <v>0</v>
      </c>
      <c r="BJ269" s="20" t="s">
        <v>88</v>
      </c>
      <c r="BK269" s="140">
        <f>ROUND(L269*K269,2)</f>
        <v>0</v>
      </c>
      <c r="BL269" s="20" t="s">
        <v>433</v>
      </c>
      <c r="BM269" s="20" t="s">
        <v>1916</v>
      </c>
    </row>
    <row r="270" s="1" customFormat="1" ht="16.5" customHeight="1">
      <c r="B270" s="44"/>
      <c r="C270" s="217" t="s">
        <v>675</v>
      </c>
      <c r="D270" s="217" t="s">
        <v>177</v>
      </c>
      <c r="E270" s="218" t="s">
        <v>1917</v>
      </c>
      <c r="F270" s="219" t="s">
        <v>1918</v>
      </c>
      <c r="G270" s="219"/>
      <c r="H270" s="219"/>
      <c r="I270" s="219"/>
      <c r="J270" s="220" t="s">
        <v>1515</v>
      </c>
      <c r="K270" s="221">
        <v>2</v>
      </c>
      <c r="L270" s="222">
        <v>0</v>
      </c>
      <c r="M270" s="223"/>
      <c r="N270" s="224">
        <f>ROUND(L270*K270,2)</f>
        <v>0</v>
      </c>
      <c r="O270" s="224"/>
      <c r="P270" s="224"/>
      <c r="Q270" s="224"/>
      <c r="R270" s="46"/>
      <c r="T270" s="225" t="s">
        <v>22</v>
      </c>
      <c r="U270" s="54" t="s">
        <v>45</v>
      </c>
      <c r="V270" s="45"/>
      <c r="W270" s="226">
        <f>V270*K270</f>
        <v>0</v>
      </c>
      <c r="X270" s="226">
        <v>0</v>
      </c>
      <c r="Y270" s="226">
        <f>X270*K270</f>
        <v>0</v>
      </c>
      <c r="Z270" s="226">
        <v>0</v>
      </c>
      <c r="AA270" s="227">
        <f>Z270*K270</f>
        <v>0</v>
      </c>
      <c r="AR270" s="20" t="s">
        <v>433</v>
      </c>
      <c r="AT270" s="20" t="s">
        <v>177</v>
      </c>
      <c r="AU270" s="20" t="s">
        <v>188</v>
      </c>
      <c r="AY270" s="20" t="s">
        <v>176</v>
      </c>
      <c r="BE270" s="140">
        <f>IF(U270="základní",N270,0)</f>
        <v>0</v>
      </c>
      <c r="BF270" s="140">
        <f>IF(U270="snížená",N270,0)</f>
        <v>0</v>
      </c>
      <c r="BG270" s="140">
        <f>IF(U270="zákl. přenesená",N270,0)</f>
        <v>0</v>
      </c>
      <c r="BH270" s="140">
        <f>IF(U270="sníž. přenesená",N270,0)</f>
        <v>0</v>
      </c>
      <c r="BI270" s="140">
        <f>IF(U270="nulová",N270,0)</f>
        <v>0</v>
      </c>
      <c r="BJ270" s="20" t="s">
        <v>88</v>
      </c>
      <c r="BK270" s="140">
        <f>ROUND(L270*K270,2)</f>
        <v>0</v>
      </c>
      <c r="BL270" s="20" t="s">
        <v>433</v>
      </c>
      <c r="BM270" s="20" t="s">
        <v>1919</v>
      </c>
    </row>
    <row r="271" s="1" customFormat="1" ht="16.5" customHeight="1">
      <c r="B271" s="44"/>
      <c r="C271" s="217" t="s">
        <v>677</v>
      </c>
      <c r="D271" s="217" t="s">
        <v>177</v>
      </c>
      <c r="E271" s="218" t="s">
        <v>1920</v>
      </c>
      <c r="F271" s="219" t="s">
        <v>1921</v>
      </c>
      <c r="G271" s="219"/>
      <c r="H271" s="219"/>
      <c r="I271" s="219"/>
      <c r="J271" s="220" t="s">
        <v>383</v>
      </c>
      <c r="K271" s="221">
        <v>1</v>
      </c>
      <c r="L271" s="222">
        <v>0</v>
      </c>
      <c r="M271" s="223"/>
      <c r="N271" s="224">
        <f>ROUND(L271*K271,2)</f>
        <v>0</v>
      </c>
      <c r="O271" s="224"/>
      <c r="P271" s="224"/>
      <c r="Q271" s="224"/>
      <c r="R271" s="46"/>
      <c r="T271" s="225" t="s">
        <v>22</v>
      </c>
      <c r="U271" s="54" t="s">
        <v>45</v>
      </c>
      <c r="V271" s="45"/>
      <c r="W271" s="226">
        <f>V271*K271</f>
        <v>0</v>
      </c>
      <c r="X271" s="226">
        <v>0</v>
      </c>
      <c r="Y271" s="226">
        <f>X271*K271</f>
        <v>0</v>
      </c>
      <c r="Z271" s="226">
        <v>0</v>
      </c>
      <c r="AA271" s="227">
        <f>Z271*K271</f>
        <v>0</v>
      </c>
      <c r="AR271" s="20" t="s">
        <v>433</v>
      </c>
      <c r="AT271" s="20" t="s">
        <v>177</v>
      </c>
      <c r="AU271" s="20" t="s">
        <v>188</v>
      </c>
      <c r="AY271" s="20" t="s">
        <v>176</v>
      </c>
      <c r="BE271" s="140">
        <f>IF(U271="základní",N271,0)</f>
        <v>0</v>
      </c>
      <c r="BF271" s="140">
        <f>IF(U271="snížená",N271,0)</f>
        <v>0</v>
      </c>
      <c r="BG271" s="140">
        <f>IF(U271="zákl. přenesená",N271,0)</f>
        <v>0</v>
      </c>
      <c r="BH271" s="140">
        <f>IF(U271="sníž. přenesená",N271,0)</f>
        <v>0</v>
      </c>
      <c r="BI271" s="140">
        <f>IF(U271="nulová",N271,0)</f>
        <v>0</v>
      </c>
      <c r="BJ271" s="20" t="s">
        <v>88</v>
      </c>
      <c r="BK271" s="140">
        <f>ROUND(L271*K271,2)</f>
        <v>0</v>
      </c>
      <c r="BL271" s="20" t="s">
        <v>433</v>
      </c>
      <c r="BM271" s="20" t="s">
        <v>1922</v>
      </c>
    </row>
    <row r="272" s="1" customFormat="1" ht="16.5" customHeight="1">
      <c r="B272" s="44"/>
      <c r="C272" s="217" t="s">
        <v>681</v>
      </c>
      <c r="D272" s="217" t="s">
        <v>177</v>
      </c>
      <c r="E272" s="218" t="s">
        <v>1923</v>
      </c>
      <c r="F272" s="219" t="s">
        <v>1924</v>
      </c>
      <c r="G272" s="219"/>
      <c r="H272" s="219"/>
      <c r="I272" s="219"/>
      <c r="J272" s="220" t="s">
        <v>1515</v>
      </c>
      <c r="K272" s="221">
        <v>3</v>
      </c>
      <c r="L272" s="222">
        <v>0</v>
      </c>
      <c r="M272" s="223"/>
      <c r="N272" s="224">
        <f>ROUND(L272*K272,2)</f>
        <v>0</v>
      </c>
      <c r="O272" s="224"/>
      <c r="P272" s="224"/>
      <c r="Q272" s="224"/>
      <c r="R272" s="46"/>
      <c r="T272" s="225" t="s">
        <v>22</v>
      </c>
      <c r="U272" s="54" t="s">
        <v>45</v>
      </c>
      <c r="V272" s="45"/>
      <c r="W272" s="226">
        <f>V272*K272</f>
        <v>0</v>
      </c>
      <c r="X272" s="226">
        <v>0</v>
      </c>
      <c r="Y272" s="226">
        <f>X272*K272</f>
        <v>0</v>
      </c>
      <c r="Z272" s="226">
        <v>0</v>
      </c>
      <c r="AA272" s="227">
        <f>Z272*K272</f>
        <v>0</v>
      </c>
      <c r="AR272" s="20" t="s">
        <v>433</v>
      </c>
      <c r="AT272" s="20" t="s">
        <v>177</v>
      </c>
      <c r="AU272" s="20" t="s">
        <v>188</v>
      </c>
      <c r="AY272" s="20" t="s">
        <v>176</v>
      </c>
      <c r="BE272" s="140">
        <f>IF(U272="základní",N272,0)</f>
        <v>0</v>
      </c>
      <c r="BF272" s="140">
        <f>IF(U272="snížená",N272,0)</f>
        <v>0</v>
      </c>
      <c r="BG272" s="140">
        <f>IF(U272="zákl. přenesená",N272,0)</f>
        <v>0</v>
      </c>
      <c r="BH272" s="140">
        <f>IF(U272="sníž. přenesená",N272,0)</f>
        <v>0</v>
      </c>
      <c r="BI272" s="140">
        <f>IF(U272="nulová",N272,0)</f>
        <v>0</v>
      </c>
      <c r="BJ272" s="20" t="s">
        <v>88</v>
      </c>
      <c r="BK272" s="140">
        <f>ROUND(L272*K272,2)</f>
        <v>0</v>
      </c>
      <c r="BL272" s="20" t="s">
        <v>433</v>
      </c>
      <c r="BM272" s="20" t="s">
        <v>1925</v>
      </c>
    </row>
    <row r="273" s="1" customFormat="1" ht="16.5" customHeight="1">
      <c r="B273" s="44"/>
      <c r="C273" s="217" t="s">
        <v>685</v>
      </c>
      <c r="D273" s="217" t="s">
        <v>177</v>
      </c>
      <c r="E273" s="218" t="s">
        <v>1926</v>
      </c>
      <c r="F273" s="219" t="s">
        <v>1927</v>
      </c>
      <c r="G273" s="219"/>
      <c r="H273" s="219"/>
      <c r="I273" s="219"/>
      <c r="J273" s="220" t="s">
        <v>383</v>
      </c>
      <c r="K273" s="221">
        <v>1</v>
      </c>
      <c r="L273" s="222">
        <v>0</v>
      </c>
      <c r="M273" s="223"/>
      <c r="N273" s="224">
        <f>ROUND(L273*K273,2)</f>
        <v>0</v>
      </c>
      <c r="O273" s="224"/>
      <c r="P273" s="224"/>
      <c r="Q273" s="224"/>
      <c r="R273" s="46"/>
      <c r="T273" s="225" t="s">
        <v>22</v>
      </c>
      <c r="U273" s="54" t="s">
        <v>45</v>
      </c>
      <c r="V273" s="45"/>
      <c r="W273" s="226">
        <f>V273*K273</f>
        <v>0</v>
      </c>
      <c r="X273" s="226">
        <v>0</v>
      </c>
      <c r="Y273" s="226">
        <f>X273*K273</f>
        <v>0</v>
      </c>
      <c r="Z273" s="226">
        <v>0</v>
      </c>
      <c r="AA273" s="227">
        <f>Z273*K273</f>
        <v>0</v>
      </c>
      <c r="AR273" s="20" t="s">
        <v>433</v>
      </c>
      <c r="AT273" s="20" t="s">
        <v>177</v>
      </c>
      <c r="AU273" s="20" t="s">
        <v>188</v>
      </c>
      <c r="AY273" s="20" t="s">
        <v>176</v>
      </c>
      <c r="BE273" s="140">
        <f>IF(U273="základní",N273,0)</f>
        <v>0</v>
      </c>
      <c r="BF273" s="140">
        <f>IF(U273="snížená",N273,0)</f>
        <v>0</v>
      </c>
      <c r="BG273" s="140">
        <f>IF(U273="zákl. přenesená",N273,0)</f>
        <v>0</v>
      </c>
      <c r="BH273" s="140">
        <f>IF(U273="sníž. přenesená",N273,0)</f>
        <v>0</v>
      </c>
      <c r="BI273" s="140">
        <f>IF(U273="nulová",N273,0)</f>
        <v>0</v>
      </c>
      <c r="BJ273" s="20" t="s">
        <v>88</v>
      </c>
      <c r="BK273" s="140">
        <f>ROUND(L273*K273,2)</f>
        <v>0</v>
      </c>
      <c r="BL273" s="20" t="s">
        <v>433</v>
      </c>
      <c r="BM273" s="20" t="s">
        <v>1928</v>
      </c>
    </row>
    <row r="274" s="9" customFormat="1" ht="22.32" customHeight="1">
      <c r="B274" s="204"/>
      <c r="C274" s="205"/>
      <c r="D274" s="214" t="s">
        <v>1534</v>
      </c>
      <c r="E274" s="214"/>
      <c r="F274" s="214"/>
      <c r="G274" s="214"/>
      <c r="H274" s="214"/>
      <c r="I274" s="214"/>
      <c r="J274" s="214"/>
      <c r="K274" s="214"/>
      <c r="L274" s="214"/>
      <c r="M274" s="214"/>
      <c r="N274" s="236">
        <f>BK274</f>
        <v>0</v>
      </c>
      <c r="O274" s="237"/>
      <c r="P274" s="237"/>
      <c r="Q274" s="237"/>
      <c r="R274" s="207"/>
      <c r="T274" s="208"/>
      <c r="U274" s="205"/>
      <c r="V274" s="205"/>
      <c r="W274" s="209">
        <f>SUM(W275:W276)</f>
        <v>0</v>
      </c>
      <c r="X274" s="205"/>
      <c r="Y274" s="209">
        <f>SUM(Y275:Y276)</f>
        <v>0</v>
      </c>
      <c r="Z274" s="205"/>
      <c r="AA274" s="210">
        <f>SUM(AA275:AA276)</f>
        <v>0</v>
      </c>
      <c r="AR274" s="211" t="s">
        <v>188</v>
      </c>
      <c r="AT274" s="212" t="s">
        <v>79</v>
      </c>
      <c r="AU274" s="212" t="s">
        <v>119</v>
      </c>
      <c r="AY274" s="211" t="s">
        <v>176</v>
      </c>
      <c r="BK274" s="213">
        <f>SUM(BK275:BK276)</f>
        <v>0</v>
      </c>
    </row>
    <row r="275" s="1" customFormat="1" ht="25.5" customHeight="1">
      <c r="B275" s="44"/>
      <c r="C275" s="217" t="s">
        <v>689</v>
      </c>
      <c r="D275" s="217" t="s">
        <v>177</v>
      </c>
      <c r="E275" s="218" t="s">
        <v>1929</v>
      </c>
      <c r="F275" s="219" t="s">
        <v>1930</v>
      </c>
      <c r="G275" s="219"/>
      <c r="H275" s="219"/>
      <c r="I275" s="219"/>
      <c r="J275" s="220" t="s">
        <v>231</v>
      </c>
      <c r="K275" s="221">
        <v>300</v>
      </c>
      <c r="L275" s="222">
        <v>0</v>
      </c>
      <c r="M275" s="223"/>
      <c r="N275" s="224">
        <f>ROUND(L275*K275,2)</f>
        <v>0</v>
      </c>
      <c r="O275" s="224"/>
      <c r="P275" s="224"/>
      <c r="Q275" s="224"/>
      <c r="R275" s="46"/>
      <c r="T275" s="225" t="s">
        <v>22</v>
      </c>
      <c r="U275" s="54" t="s">
        <v>45</v>
      </c>
      <c r="V275" s="45"/>
      <c r="W275" s="226">
        <f>V275*K275</f>
        <v>0</v>
      </c>
      <c r="X275" s="226">
        <v>0</v>
      </c>
      <c r="Y275" s="226">
        <f>X275*K275</f>
        <v>0</v>
      </c>
      <c r="Z275" s="226">
        <v>0</v>
      </c>
      <c r="AA275" s="227">
        <f>Z275*K275</f>
        <v>0</v>
      </c>
      <c r="AR275" s="20" t="s">
        <v>433</v>
      </c>
      <c r="AT275" s="20" t="s">
        <v>177</v>
      </c>
      <c r="AU275" s="20" t="s">
        <v>188</v>
      </c>
      <c r="AY275" s="20" t="s">
        <v>176</v>
      </c>
      <c r="BE275" s="140">
        <f>IF(U275="základní",N275,0)</f>
        <v>0</v>
      </c>
      <c r="BF275" s="140">
        <f>IF(U275="snížená",N275,0)</f>
        <v>0</v>
      </c>
      <c r="BG275" s="140">
        <f>IF(U275="zákl. přenesená",N275,0)</f>
        <v>0</v>
      </c>
      <c r="BH275" s="140">
        <f>IF(U275="sníž. přenesená",N275,0)</f>
        <v>0</v>
      </c>
      <c r="BI275" s="140">
        <f>IF(U275="nulová",N275,0)</f>
        <v>0</v>
      </c>
      <c r="BJ275" s="20" t="s">
        <v>88</v>
      </c>
      <c r="BK275" s="140">
        <f>ROUND(L275*K275,2)</f>
        <v>0</v>
      </c>
      <c r="BL275" s="20" t="s">
        <v>433</v>
      </c>
      <c r="BM275" s="20" t="s">
        <v>1931</v>
      </c>
    </row>
    <row r="276" s="1" customFormat="1" ht="25.5" customHeight="1">
      <c r="B276" s="44"/>
      <c r="C276" s="228" t="s">
        <v>693</v>
      </c>
      <c r="D276" s="228" t="s">
        <v>183</v>
      </c>
      <c r="E276" s="229" t="s">
        <v>1932</v>
      </c>
      <c r="F276" s="230" t="s">
        <v>1933</v>
      </c>
      <c r="G276" s="230"/>
      <c r="H276" s="230"/>
      <c r="I276" s="230"/>
      <c r="J276" s="231" t="s">
        <v>231</v>
      </c>
      <c r="K276" s="232">
        <v>300</v>
      </c>
      <c r="L276" s="233">
        <v>0</v>
      </c>
      <c r="M276" s="234"/>
      <c r="N276" s="235">
        <f>ROUND(L276*K276,2)</f>
        <v>0</v>
      </c>
      <c r="O276" s="224"/>
      <c r="P276" s="224"/>
      <c r="Q276" s="224"/>
      <c r="R276" s="46"/>
      <c r="T276" s="225" t="s">
        <v>22</v>
      </c>
      <c r="U276" s="54" t="s">
        <v>45</v>
      </c>
      <c r="V276" s="45"/>
      <c r="W276" s="226">
        <f>V276*K276</f>
        <v>0</v>
      </c>
      <c r="X276" s="226">
        <v>0</v>
      </c>
      <c r="Y276" s="226">
        <f>X276*K276</f>
        <v>0</v>
      </c>
      <c r="Z276" s="226">
        <v>0</v>
      </c>
      <c r="AA276" s="227">
        <f>Z276*K276</f>
        <v>0</v>
      </c>
      <c r="AR276" s="20" t="s">
        <v>1548</v>
      </c>
      <c r="AT276" s="20" t="s">
        <v>183</v>
      </c>
      <c r="AU276" s="20" t="s">
        <v>188</v>
      </c>
      <c r="AY276" s="20" t="s">
        <v>176</v>
      </c>
      <c r="BE276" s="140">
        <f>IF(U276="základní",N276,0)</f>
        <v>0</v>
      </c>
      <c r="BF276" s="140">
        <f>IF(U276="snížená",N276,0)</f>
        <v>0</v>
      </c>
      <c r="BG276" s="140">
        <f>IF(U276="zákl. přenesená",N276,0)</f>
        <v>0</v>
      </c>
      <c r="BH276" s="140">
        <f>IF(U276="sníž. přenesená",N276,0)</f>
        <v>0</v>
      </c>
      <c r="BI276" s="140">
        <f>IF(U276="nulová",N276,0)</f>
        <v>0</v>
      </c>
      <c r="BJ276" s="20" t="s">
        <v>88</v>
      </c>
      <c r="BK276" s="140">
        <f>ROUND(L276*K276,2)</f>
        <v>0</v>
      </c>
      <c r="BL276" s="20" t="s">
        <v>433</v>
      </c>
      <c r="BM276" s="20" t="s">
        <v>1934</v>
      </c>
    </row>
    <row r="277" s="9" customFormat="1" ht="22.32" customHeight="1">
      <c r="B277" s="204"/>
      <c r="C277" s="205"/>
      <c r="D277" s="214" t="s">
        <v>1535</v>
      </c>
      <c r="E277" s="214"/>
      <c r="F277" s="214"/>
      <c r="G277" s="214"/>
      <c r="H277" s="214"/>
      <c r="I277" s="214"/>
      <c r="J277" s="214"/>
      <c r="K277" s="214"/>
      <c r="L277" s="214"/>
      <c r="M277" s="214"/>
      <c r="N277" s="236">
        <f>BK277</f>
        <v>0</v>
      </c>
      <c r="O277" s="237"/>
      <c r="P277" s="237"/>
      <c r="Q277" s="237"/>
      <c r="R277" s="207"/>
      <c r="T277" s="208"/>
      <c r="U277" s="205"/>
      <c r="V277" s="205"/>
      <c r="W277" s="209">
        <f>SUM(W278:W303)</f>
        <v>0</v>
      </c>
      <c r="X277" s="205"/>
      <c r="Y277" s="209">
        <f>SUM(Y278:Y303)</f>
        <v>0</v>
      </c>
      <c r="Z277" s="205"/>
      <c r="AA277" s="210">
        <f>SUM(AA278:AA303)</f>
        <v>0</v>
      </c>
      <c r="AR277" s="211" t="s">
        <v>188</v>
      </c>
      <c r="AT277" s="212" t="s">
        <v>79</v>
      </c>
      <c r="AU277" s="212" t="s">
        <v>119</v>
      </c>
      <c r="AY277" s="211" t="s">
        <v>176</v>
      </c>
      <c r="BK277" s="213">
        <f>SUM(BK278:BK303)</f>
        <v>0</v>
      </c>
    </row>
    <row r="278" s="1" customFormat="1" ht="25.5" customHeight="1">
      <c r="B278" s="44"/>
      <c r="C278" s="217" t="s">
        <v>697</v>
      </c>
      <c r="D278" s="217" t="s">
        <v>177</v>
      </c>
      <c r="E278" s="218" t="s">
        <v>1935</v>
      </c>
      <c r="F278" s="219" t="s">
        <v>1936</v>
      </c>
      <c r="G278" s="219"/>
      <c r="H278" s="219"/>
      <c r="I278" s="219"/>
      <c r="J278" s="220" t="s">
        <v>383</v>
      </c>
      <c r="K278" s="221">
        <v>8</v>
      </c>
      <c r="L278" s="222">
        <v>0</v>
      </c>
      <c r="M278" s="223"/>
      <c r="N278" s="224">
        <f>ROUND(L278*K278,2)</f>
        <v>0</v>
      </c>
      <c r="O278" s="224"/>
      <c r="P278" s="224"/>
      <c r="Q278" s="224"/>
      <c r="R278" s="46"/>
      <c r="T278" s="225" t="s">
        <v>22</v>
      </c>
      <c r="U278" s="54" t="s">
        <v>45</v>
      </c>
      <c r="V278" s="45"/>
      <c r="W278" s="226">
        <f>V278*K278</f>
        <v>0</v>
      </c>
      <c r="X278" s="226">
        <v>0</v>
      </c>
      <c r="Y278" s="226">
        <f>X278*K278</f>
        <v>0</v>
      </c>
      <c r="Z278" s="226">
        <v>0</v>
      </c>
      <c r="AA278" s="227">
        <f>Z278*K278</f>
        <v>0</v>
      </c>
      <c r="AR278" s="20" t="s">
        <v>433</v>
      </c>
      <c r="AT278" s="20" t="s">
        <v>177</v>
      </c>
      <c r="AU278" s="20" t="s">
        <v>188</v>
      </c>
      <c r="AY278" s="20" t="s">
        <v>176</v>
      </c>
      <c r="BE278" s="140">
        <f>IF(U278="základní",N278,0)</f>
        <v>0</v>
      </c>
      <c r="BF278" s="140">
        <f>IF(U278="snížená",N278,0)</f>
        <v>0</v>
      </c>
      <c r="BG278" s="140">
        <f>IF(U278="zákl. přenesená",N278,0)</f>
        <v>0</v>
      </c>
      <c r="BH278" s="140">
        <f>IF(U278="sníž. přenesená",N278,0)</f>
        <v>0</v>
      </c>
      <c r="BI278" s="140">
        <f>IF(U278="nulová",N278,0)</f>
        <v>0</v>
      </c>
      <c r="BJ278" s="20" t="s">
        <v>88</v>
      </c>
      <c r="BK278" s="140">
        <f>ROUND(L278*K278,2)</f>
        <v>0</v>
      </c>
      <c r="BL278" s="20" t="s">
        <v>433</v>
      </c>
      <c r="BM278" s="20" t="s">
        <v>1937</v>
      </c>
    </row>
    <row r="279" s="1" customFormat="1" ht="25.5" customHeight="1">
      <c r="B279" s="44"/>
      <c r="C279" s="228" t="s">
        <v>701</v>
      </c>
      <c r="D279" s="228" t="s">
        <v>183</v>
      </c>
      <c r="E279" s="229" t="s">
        <v>1938</v>
      </c>
      <c r="F279" s="230" t="s">
        <v>1939</v>
      </c>
      <c r="G279" s="230"/>
      <c r="H279" s="230"/>
      <c r="I279" s="230"/>
      <c r="J279" s="231" t="s">
        <v>383</v>
      </c>
      <c r="K279" s="232">
        <v>8</v>
      </c>
      <c r="L279" s="233">
        <v>0</v>
      </c>
      <c r="M279" s="234"/>
      <c r="N279" s="235">
        <f>ROUND(L279*K279,2)</f>
        <v>0</v>
      </c>
      <c r="O279" s="224"/>
      <c r="P279" s="224"/>
      <c r="Q279" s="224"/>
      <c r="R279" s="46"/>
      <c r="T279" s="225" t="s">
        <v>22</v>
      </c>
      <c r="U279" s="54" t="s">
        <v>45</v>
      </c>
      <c r="V279" s="45"/>
      <c r="W279" s="226">
        <f>V279*K279</f>
        <v>0</v>
      </c>
      <c r="X279" s="226">
        <v>0</v>
      </c>
      <c r="Y279" s="226">
        <f>X279*K279</f>
        <v>0</v>
      </c>
      <c r="Z279" s="226">
        <v>0</v>
      </c>
      <c r="AA279" s="227">
        <f>Z279*K279</f>
        <v>0</v>
      </c>
      <c r="AR279" s="20" t="s">
        <v>1548</v>
      </c>
      <c r="AT279" s="20" t="s">
        <v>183</v>
      </c>
      <c r="AU279" s="20" t="s">
        <v>188</v>
      </c>
      <c r="AY279" s="20" t="s">
        <v>176</v>
      </c>
      <c r="BE279" s="140">
        <f>IF(U279="základní",N279,0)</f>
        <v>0</v>
      </c>
      <c r="BF279" s="140">
        <f>IF(U279="snížená",N279,0)</f>
        <v>0</v>
      </c>
      <c r="BG279" s="140">
        <f>IF(U279="zákl. přenesená",N279,0)</f>
        <v>0</v>
      </c>
      <c r="BH279" s="140">
        <f>IF(U279="sníž. přenesená",N279,0)</f>
        <v>0</v>
      </c>
      <c r="BI279" s="140">
        <f>IF(U279="nulová",N279,0)</f>
        <v>0</v>
      </c>
      <c r="BJ279" s="20" t="s">
        <v>88</v>
      </c>
      <c r="BK279" s="140">
        <f>ROUND(L279*K279,2)</f>
        <v>0</v>
      </c>
      <c r="BL279" s="20" t="s">
        <v>433</v>
      </c>
      <c r="BM279" s="20" t="s">
        <v>1940</v>
      </c>
    </row>
    <row r="280" s="1" customFormat="1" ht="25.5" customHeight="1">
      <c r="B280" s="44"/>
      <c r="C280" s="217" t="s">
        <v>705</v>
      </c>
      <c r="D280" s="217" t="s">
        <v>177</v>
      </c>
      <c r="E280" s="218" t="s">
        <v>1941</v>
      </c>
      <c r="F280" s="219" t="s">
        <v>1942</v>
      </c>
      <c r="G280" s="219"/>
      <c r="H280" s="219"/>
      <c r="I280" s="219"/>
      <c r="J280" s="220" t="s">
        <v>383</v>
      </c>
      <c r="K280" s="221">
        <v>5</v>
      </c>
      <c r="L280" s="222">
        <v>0</v>
      </c>
      <c r="M280" s="223"/>
      <c r="N280" s="224">
        <f>ROUND(L280*K280,2)</f>
        <v>0</v>
      </c>
      <c r="O280" s="224"/>
      <c r="P280" s="224"/>
      <c r="Q280" s="224"/>
      <c r="R280" s="46"/>
      <c r="T280" s="225" t="s">
        <v>22</v>
      </c>
      <c r="U280" s="54" t="s">
        <v>45</v>
      </c>
      <c r="V280" s="45"/>
      <c r="W280" s="226">
        <f>V280*K280</f>
        <v>0</v>
      </c>
      <c r="X280" s="226">
        <v>0</v>
      </c>
      <c r="Y280" s="226">
        <f>X280*K280</f>
        <v>0</v>
      </c>
      <c r="Z280" s="226">
        <v>0</v>
      </c>
      <c r="AA280" s="227">
        <f>Z280*K280</f>
        <v>0</v>
      </c>
      <c r="AR280" s="20" t="s">
        <v>433</v>
      </c>
      <c r="AT280" s="20" t="s">
        <v>177</v>
      </c>
      <c r="AU280" s="20" t="s">
        <v>188</v>
      </c>
      <c r="AY280" s="20" t="s">
        <v>176</v>
      </c>
      <c r="BE280" s="140">
        <f>IF(U280="základní",N280,0)</f>
        <v>0</v>
      </c>
      <c r="BF280" s="140">
        <f>IF(U280="snížená",N280,0)</f>
        <v>0</v>
      </c>
      <c r="BG280" s="140">
        <f>IF(U280="zákl. přenesená",N280,0)</f>
        <v>0</v>
      </c>
      <c r="BH280" s="140">
        <f>IF(U280="sníž. přenesená",N280,0)</f>
        <v>0</v>
      </c>
      <c r="BI280" s="140">
        <f>IF(U280="nulová",N280,0)</f>
        <v>0</v>
      </c>
      <c r="BJ280" s="20" t="s">
        <v>88</v>
      </c>
      <c r="BK280" s="140">
        <f>ROUND(L280*K280,2)</f>
        <v>0</v>
      </c>
      <c r="BL280" s="20" t="s">
        <v>433</v>
      </c>
      <c r="BM280" s="20" t="s">
        <v>1943</v>
      </c>
    </row>
    <row r="281" s="1" customFormat="1" ht="25.5" customHeight="1">
      <c r="B281" s="44"/>
      <c r="C281" s="228" t="s">
        <v>709</v>
      </c>
      <c r="D281" s="228" t="s">
        <v>183</v>
      </c>
      <c r="E281" s="229" t="s">
        <v>1944</v>
      </c>
      <c r="F281" s="230" t="s">
        <v>1945</v>
      </c>
      <c r="G281" s="230"/>
      <c r="H281" s="230"/>
      <c r="I281" s="230"/>
      <c r="J281" s="231" t="s">
        <v>383</v>
      </c>
      <c r="K281" s="232">
        <v>5</v>
      </c>
      <c r="L281" s="233">
        <v>0</v>
      </c>
      <c r="M281" s="234"/>
      <c r="N281" s="235">
        <f>ROUND(L281*K281,2)</f>
        <v>0</v>
      </c>
      <c r="O281" s="224"/>
      <c r="P281" s="224"/>
      <c r="Q281" s="224"/>
      <c r="R281" s="46"/>
      <c r="T281" s="225" t="s">
        <v>22</v>
      </c>
      <c r="U281" s="54" t="s">
        <v>45</v>
      </c>
      <c r="V281" s="45"/>
      <c r="W281" s="226">
        <f>V281*K281</f>
        <v>0</v>
      </c>
      <c r="X281" s="226">
        <v>0</v>
      </c>
      <c r="Y281" s="226">
        <f>X281*K281</f>
        <v>0</v>
      </c>
      <c r="Z281" s="226">
        <v>0</v>
      </c>
      <c r="AA281" s="227">
        <f>Z281*K281</f>
        <v>0</v>
      </c>
      <c r="AR281" s="20" t="s">
        <v>1548</v>
      </c>
      <c r="AT281" s="20" t="s">
        <v>183</v>
      </c>
      <c r="AU281" s="20" t="s">
        <v>188</v>
      </c>
      <c r="AY281" s="20" t="s">
        <v>176</v>
      </c>
      <c r="BE281" s="140">
        <f>IF(U281="základní",N281,0)</f>
        <v>0</v>
      </c>
      <c r="BF281" s="140">
        <f>IF(U281="snížená",N281,0)</f>
        <v>0</v>
      </c>
      <c r="BG281" s="140">
        <f>IF(U281="zákl. přenesená",N281,0)</f>
        <v>0</v>
      </c>
      <c r="BH281" s="140">
        <f>IF(U281="sníž. přenesená",N281,0)</f>
        <v>0</v>
      </c>
      <c r="BI281" s="140">
        <f>IF(U281="nulová",N281,0)</f>
        <v>0</v>
      </c>
      <c r="BJ281" s="20" t="s">
        <v>88</v>
      </c>
      <c r="BK281" s="140">
        <f>ROUND(L281*K281,2)</f>
        <v>0</v>
      </c>
      <c r="BL281" s="20" t="s">
        <v>433</v>
      </c>
      <c r="BM281" s="20" t="s">
        <v>1946</v>
      </c>
    </row>
    <row r="282" s="1" customFormat="1" ht="25.5" customHeight="1">
      <c r="B282" s="44"/>
      <c r="C282" s="217" t="s">
        <v>713</v>
      </c>
      <c r="D282" s="217" t="s">
        <v>177</v>
      </c>
      <c r="E282" s="218" t="s">
        <v>1947</v>
      </c>
      <c r="F282" s="219" t="s">
        <v>1948</v>
      </c>
      <c r="G282" s="219"/>
      <c r="H282" s="219"/>
      <c r="I282" s="219"/>
      <c r="J282" s="220" t="s">
        <v>383</v>
      </c>
      <c r="K282" s="221">
        <v>5</v>
      </c>
      <c r="L282" s="222">
        <v>0</v>
      </c>
      <c r="M282" s="223"/>
      <c r="N282" s="224">
        <f>ROUND(L282*K282,2)</f>
        <v>0</v>
      </c>
      <c r="O282" s="224"/>
      <c r="P282" s="224"/>
      <c r="Q282" s="224"/>
      <c r="R282" s="46"/>
      <c r="T282" s="225" t="s">
        <v>22</v>
      </c>
      <c r="U282" s="54" t="s">
        <v>45</v>
      </c>
      <c r="V282" s="45"/>
      <c r="W282" s="226">
        <f>V282*K282</f>
        <v>0</v>
      </c>
      <c r="X282" s="226">
        <v>0</v>
      </c>
      <c r="Y282" s="226">
        <f>X282*K282</f>
        <v>0</v>
      </c>
      <c r="Z282" s="226">
        <v>0</v>
      </c>
      <c r="AA282" s="227">
        <f>Z282*K282</f>
        <v>0</v>
      </c>
      <c r="AR282" s="20" t="s">
        <v>433</v>
      </c>
      <c r="AT282" s="20" t="s">
        <v>177</v>
      </c>
      <c r="AU282" s="20" t="s">
        <v>188</v>
      </c>
      <c r="AY282" s="20" t="s">
        <v>176</v>
      </c>
      <c r="BE282" s="140">
        <f>IF(U282="základní",N282,0)</f>
        <v>0</v>
      </c>
      <c r="BF282" s="140">
        <f>IF(U282="snížená",N282,0)</f>
        <v>0</v>
      </c>
      <c r="BG282" s="140">
        <f>IF(U282="zákl. přenesená",N282,0)</f>
        <v>0</v>
      </c>
      <c r="BH282" s="140">
        <f>IF(U282="sníž. přenesená",N282,0)</f>
        <v>0</v>
      </c>
      <c r="BI282" s="140">
        <f>IF(U282="nulová",N282,0)</f>
        <v>0</v>
      </c>
      <c r="BJ282" s="20" t="s">
        <v>88</v>
      </c>
      <c r="BK282" s="140">
        <f>ROUND(L282*K282,2)</f>
        <v>0</v>
      </c>
      <c r="BL282" s="20" t="s">
        <v>433</v>
      </c>
      <c r="BM282" s="20" t="s">
        <v>1949</v>
      </c>
    </row>
    <row r="283" s="1" customFormat="1" ht="25.5" customHeight="1">
      <c r="B283" s="44"/>
      <c r="C283" s="228" t="s">
        <v>717</v>
      </c>
      <c r="D283" s="228" t="s">
        <v>183</v>
      </c>
      <c r="E283" s="229" t="s">
        <v>1950</v>
      </c>
      <c r="F283" s="230" t="s">
        <v>1951</v>
      </c>
      <c r="G283" s="230"/>
      <c r="H283" s="230"/>
      <c r="I283" s="230"/>
      <c r="J283" s="231" t="s">
        <v>383</v>
      </c>
      <c r="K283" s="232">
        <v>5</v>
      </c>
      <c r="L283" s="233">
        <v>0</v>
      </c>
      <c r="M283" s="234"/>
      <c r="N283" s="235">
        <f>ROUND(L283*K283,2)</f>
        <v>0</v>
      </c>
      <c r="O283" s="224"/>
      <c r="P283" s="224"/>
      <c r="Q283" s="224"/>
      <c r="R283" s="46"/>
      <c r="T283" s="225" t="s">
        <v>22</v>
      </c>
      <c r="U283" s="54" t="s">
        <v>45</v>
      </c>
      <c r="V283" s="45"/>
      <c r="W283" s="226">
        <f>V283*K283</f>
        <v>0</v>
      </c>
      <c r="X283" s="226">
        <v>0</v>
      </c>
      <c r="Y283" s="226">
        <f>X283*K283</f>
        <v>0</v>
      </c>
      <c r="Z283" s="226">
        <v>0</v>
      </c>
      <c r="AA283" s="227">
        <f>Z283*K283</f>
        <v>0</v>
      </c>
      <c r="AR283" s="20" t="s">
        <v>1548</v>
      </c>
      <c r="AT283" s="20" t="s">
        <v>183</v>
      </c>
      <c r="AU283" s="20" t="s">
        <v>188</v>
      </c>
      <c r="AY283" s="20" t="s">
        <v>176</v>
      </c>
      <c r="BE283" s="140">
        <f>IF(U283="základní",N283,0)</f>
        <v>0</v>
      </c>
      <c r="BF283" s="140">
        <f>IF(U283="snížená",N283,0)</f>
        <v>0</v>
      </c>
      <c r="BG283" s="140">
        <f>IF(U283="zákl. přenesená",N283,0)</f>
        <v>0</v>
      </c>
      <c r="BH283" s="140">
        <f>IF(U283="sníž. přenesená",N283,0)</f>
        <v>0</v>
      </c>
      <c r="BI283" s="140">
        <f>IF(U283="nulová",N283,0)</f>
        <v>0</v>
      </c>
      <c r="BJ283" s="20" t="s">
        <v>88</v>
      </c>
      <c r="BK283" s="140">
        <f>ROUND(L283*K283,2)</f>
        <v>0</v>
      </c>
      <c r="BL283" s="20" t="s">
        <v>433</v>
      </c>
      <c r="BM283" s="20" t="s">
        <v>1952</v>
      </c>
    </row>
    <row r="284" s="1" customFormat="1" ht="16.5" customHeight="1">
      <c r="B284" s="44"/>
      <c r="C284" s="217" t="s">
        <v>721</v>
      </c>
      <c r="D284" s="217" t="s">
        <v>177</v>
      </c>
      <c r="E284" s="218" t="s">
        <v>1953</v>
      </c>
      <c r="F284" s="219" t="s">
        <v>1954</v>
      </c>
      <c r="G284" s="219"/>
      <c r="H284" s="219"/>
      <c r="I284" s="219"/>
      <c r="J284" s="220" t="s">
        <v>231</v>
      </c>
      <c r="K284" s="221">
        <v>100</v>
      </c>
      <c r="L284" s="222">
        <v>0</v>
      </c>
      <c r="M284" s="223"/>
      <c r="N284" s="224">
        <f>ROUND(L284*K284,2)</f>
        <v>0</v>
      </c>
      <c r="O284" s="224"/>
      <c r="P284" s="224"/>
      <c r="Q284" s="224"/>
      <c r="R284" s="46"/>
      <c r="T284" s="225" t="s">
        <v>22</v>
      </c>
      <c r="U284" s="54" t="s">
        <v>45</v>
      </c>
      <c r="V284" s="45"/>
      <c r="W284" s="226">
        <f>V284*K284</f>
        <v>0</v>
      </c>
      <c r="X284" s="226">
        <v>0</v>
      </c>
      <c r="Y284" s="226">
        <f>X284*K284</f>
        <v>0</v>
      </c>
      <c r="Z284" s="226">
        <v>0</v>
      </c>
      <c r="AA284" s="227">
        <f>Z284*K284</f>
        <v>0</v>
      </c>
      <c r="AR284" s="20" t="s">
        <v>433</v>
      </c>
      <c r="AT284" s="20" t="s">
        <v>177</v>
      </c>
      <c r="AU284" s="20" t="s">
        <v>188</v>
      </c>
      <c r="AY284" s="20" t="s">
        <v>176</v>
      </c>
      <c r="BE284" s="140">
        <f>IF(U284="základní",N284,0)</f>
        <v>0</v>
      </c>
      <c r="BF284" s="140">
        <f>IF(U284="snížená",N284,0)</f>
        <v>0</v>
      </c>
      <c r="BG284" s="140">
        <f>IF(U284="zákl. přenesená",N284,0)</f>
        <v>0</v>
      </c>
      <c r="BH284" s="140">
        <f>IF(U284="sníž. přenesená",N284,0)</f>
        <v>0</v>
      </c>
      <c r="BI284" s="140">
        <f>IF(U284="nulová",N284,0)</f>
        <v>0</v>
      </c>
      <c r="BJ284" s="20" t="s">
        <v>88</v>
      </c>
      <c r="BK284" s="140">
        <f>ROUND(L284*K284,2)</f>
        <v>0</v>
      </c>
      <c r="BL284" s="20" t="s">
        <v>433</v>
      </c>
      <c r="BM284" s="20" t="s">
        <v>1955</v>
      </c>
    </row>
    <row r="285" s="1" customFormat="1" ht="16.5" customHeight="1">
      <c r="B285" s="44"/>
      <c r="C285" s="228" t="s">
        <v>725</v>
      </c>
      <c r="D285" s="228" t="s">
        <v>183</v>
      </c>
      <c r="E285" s="229" t="s">
        <v>1956</v>
      </c>
      <c r="F285" s="230" t="s">
        <v>1957</v>
      </c>
      <c r="G285" s="230"/>
      <c r="H285" s="230"/>
      <c r="I285" s="230"/>
      <c r="J285" s="231" t="s">
        <v>231</v>
      </c>
      <c r="K285" s="232">
        <v>100</v>
      </c>
      <c r="L285" s="233">
        <v>0</v>
      </c>
      <c r="M285" s="234"/>
      <c r="N285" s="235">
        <f>ROUND(L285*K285,2)</f>
        <v>0</v>
      </c>
      <c r="O285" s="224"/>
      <c r="P285" s="224"/>
      <c r="Q285" s="224"/>
      <c r="R285" s="46"/>
      <c r="T285" s="225" t="s">
        <v>22</v>
      </c>
      <c r="U285" s="54" t="s">
        <v>45</v>
      </c>
      <c r="V285" s="45"/>
      <c r="W285" s="226">
        <f>V285*K285</f>
        <v>0</v>
      </c>
      <c r="X285" s="226">
        <v>0</v>
      </c>
      <c r="Y285" s="226">
        <f>X285*K285</f>
        <v>0</v>
      </c>
      <c r="Z285" s="226">
        <v>0</v>
      </c>
      <c r="AA285" s="227">
        <f>Z285*K285</f>
        <v>0</v>
      </c>
      <c r="AR285" s="20" t="s">
        <v>1548</v>
      </c>
      <c r="AT285" s="20" t="s">
        <v>183</v>
      </c>
      <c r="AU285" s="20" t="s">
        <v>188</v>
      </c>
      <c r="AY285" s="20" t="s">
        <v>176</v>
      </c>
      <c r="BE285" s="140">
        <f>IF(U285="základní",N285,0)</f>
        <v>0</v>
      </c>
      <c r="BF285" s="140">
        <f>IF(U285="snížená",N285,0)</f>
        <v>0</v>
      </c>
      <c r="BG285" s="140">
        <f>IF(U285="zákl. přenesená",N285,0)</f>
        <v>0</v>
      </c>
      <c r="BH285" s="140">
        <f>IF(U285="sníž. přenesená",N285,0)</f>
        <v>0</v>
      </c>
      <c r="BI285" s="140">
        <f>IF(U285="nulová",N285,0)</f>
        <v>0</v>
      </c>
      <c r="BJ285" s="20" t="s">
        <v>88</v>
      </c>
      <c r="BK285" s="140">
        <f>ROUND(L285*K285,2)</f>
        <v>0</v>
      </c>
      <c r="BL285" s="20" t="s">
        <v>433</v>
      </c>
      <c r="BM285" s="20" t="s">
        <v>1958</v>
      </c>
    </row>
    <row r="286" s="1" customFormat="1" ht="16.5" customHeight="1">
      <c r="B286" s="44"/>
      <c r="C286" s="217" t="s">
        <v>729</v>
      </c>
      <c r="D286" s="217" t="s">
        <v>177</v>
      </c>
      <c r="E286" s="218" t="s">
        <v>1959</v>
      </c>
      <c r="F286" s="219" t="s">
        <v>1960</v>
      </c>
      <c r="G286" s="219"/>
      <c r="H286" s="219"/>
      <c r="I286" s="219"/>
      <c r="J286" s="220" t="s">
        <v>231</v>
      </c>
      <c r="K286" s="221">
        <v>100</v>
      </c>
      <c r="L286" s="222">
        <v>0</v>
      </c>
      <c r="M286" s="223"/>
      <c r="N286" s="224">
        <f>ROUND(L286*K286,2)</f>
        <v>0</v>
      </c>
      <c r="O286" s="224"/>
      <c r="P286" s="224"/>
      <c r="Q286" s="224"/>
      <c r="R286" s="46"/>
      <c r="T286" s="225" t="s">
        <v>22</v>
      </c>
      <c r="U286" s="54" t="s">
        <v>45</v>
      </c>
      <c r="V286" s="45"/>
      <c r="W286" s="226">
        <f>V286*K286</f>
        <v>0</v>
      </c>
      <c r="X286" s="226">
        <v>0</v>
      </c>
      <c r="Y286" s="226">
        <f>X286*K286</f>
        <v>0</v>
      </c>
      <c r="Z286" s="226">
        <v>0</v>
      </c>
      <c r="AA286" s="227">
        <f>Z286*K286</f>
        <v>0</v>
      </c>
      <c r="AR286" s="20" t="s">
        <v>433</v>
      </c>
      <c r="AT286" s="20" t="s">
        <v>177</v>
      </c>
      <c r="AU286" s="20" t="s">
        <v>188</v>
      </c>
      <c r="AY286" s="20" t="s">
        <v>176</v>
      </c>
      <c r="BE286" s="140">
        <f>IF(U286="základní",N286,0)</f>
        <v>0</v>
      </c>
      <c r="BF286" s="140">
        <f>IF(U286="snížená",N286,0)</f>
        <v>0</v>
      </c>
      <c r="BG286" s="140">
        <f>IF(U286="zákl. přenesená",N286,0)</f>
        <v>0</v>
      </c>
      <c r="BH286" s="140">
        <f>IF(U286="sníž. přenesená",N286,0)</f>
        <v>0</v>
      </c>
      <c r="BI286" s="140">
        <f>IF(U286="nulová",N286,0)</f>
        <v>0</v>
      </c>
      <c r="BJ286" s="20" t="s">
        <v>88</v>
      </c>
      <c r="BK286" s="140">
        <f>ROUND(L286*K286,2)</f>
        <v>0</v>
      </c>
      <c r="BL286" s="20" t="s">
        <v>433</v>
      </c>
      <c r="BM286" s="20" t="s">
        <v>1961</v>
      </c>
    </row>
    <row r="287" s="1" customFormat="1" ht="16.5" customHeight="1">
      <c r="B287" s="44"/>
      <c r="C287" s="228" t="s">
        <v>733</v>
      </c>
      <c r="D287" s="228" t="s">
        <v>183</v>
      </c>
      <c r="E287" s="229" t="s">
        <v>1962</v>
      </c>
      <c r="F287" s="230" t="s">
        <v>1963</v>
      </c>
      <c r="G287" s="230"/>
      <c r="H287" s="230"/>
      <c r="I287" s="230"/>
      <c r="J287" s="231" t="s">
        <v>231</v>
      </c>
      <c r="K287" s="232">
        <v>100</v>
      </c>
      <c r="L287" s="233">
        <v>0</v>
      </c>
      <c r="M287" s="234"/>
      <c r="N287" s="235">
        <f>ROUND(L287*K287,2)</f>
        <v>0</v>
      </c>
      <c r="O287" s="224"/>
      <c r="P287" s="224"/>
      <c r="Q287" s="224"/>
      <c r="R287" s="46"/>
      <c r="T287" s="225" t="s">
        <v>22</v>
      </c>
      <c r="U287" s="54" t="s">
        <v>45</v>
      </c>
      <c r="V287" s="45"/>
      <c r="W287" s="226">
        <f>V287*K287</f>
        <v>0</v>
      </c>
      <c r="X287" s="226">
        <v>0</v>
      </c>
      <c r="Y287" s="226">
        <f>X287*K287</f>
        <v>0</v>
      </c>
      <c r="Z287" s="226">
        <v>0</v>
      </c>
      <c r="AA287" s="227">
        <f>Z287*K287</f>
        <v>0</v>
      </c>
      <c r="AR287" s="20" t="s">
        <v>1548</v>
      </c>
      <c r="AT287" s="20" t="s">
        <v>183</v>
      </c>
      <c r="AU287" s="20" t="s">
        <v>188</v>
      </c>
      <c r="AY287" s="20" t="s">
        <v>176</v>
      </c>
      <c r="BE287" s="140">
        <f>IF(U287="základní",N287,0)</f>
        <v>0</v>
      </c>
      <c r="BF287" s="140">
        <f>IF(U287="snížená",N287,0)</f>
        <v>0</v>
      </c>
      <c r="BG287" s="140">
        <f>IF(U287="zákl. přenesená",N287,0)</f>
        <v>0</v>
      </c>
      <c r="BH287" s="140">
        <f>IF(U287="sníž. přenesená",N287,0)</f>
        <v>0</v>
      </c>
      <c r="BI287" s="140">
        <f>IF(U287="nulová",N287,0)</f>
        <v>0</v>
      </c>
      <c r="BJ287" s="20" t="s">
        <v>88</v>
      </c>
      <c r="BK287" s="140">
        <f>ROUND(L287*K287,2)</f>
        <v>0</v>
      </c>
      <c r="BL287" s="20" t="s">
        <v>433</v>
      </c>
      <c r="BM287" s="20" t="s">
        <v>1964</v>
      </c>
    </row>
    <row r="288" s="1" customFormat="1" ht="16.5" customHeight="1">
      <c r="B288" s="44"/>
      <c r="C288" s="217" t="s">
        <v>737</v>
      </c>
      <c r="D288" s="217" t="s">
        <v>177</v>
      </c>
      <c r="E288" s="218" t="s">
        <v>1965</v>
      </c>
      <c r="F288" s="219" t="s">
        <v>1966</v>
      </c>
      <c r="G288" s="219"/>
      <c r="H288" s="219"/>
      <c r="I288" s="219"/>
      <c r="J288" s="220" t="s">
        <v>231</v>
      </c>
      <c r="K288" s="221">
        <v>200</v>
      </c>
      <c r="L288" s="222">
        <v>0</v>
      </c>
      <c r="M288" s="223"/>
      <c r="N288" s="224">
        <f>ROUND(L288*K288,2)</f>
        <v>0</v>
      </c>
      <c r="O288" s="224"/>
      <c r="P288" s="224"/>
      <c r="Q288" s="224"/>
      <c r="R288" s="46"/>
      <c r="T288" s="225" t="s">
        <v>22</v>
      </c>
      <c r="U288" s="54" t="s">
        <v>45</v>
      </c>
      <c r="V288" s="45"/>
      <c r="W288" s="226">
        <f>V288*K288</f>
        <v>0</v>
      </c>
      <c r="X288" s="226">
        <v>0</v>
      </c>
      <c r="Y288" s="226">
        <f>X288*K288</f>
        <v>0</v>
      </c>
      <c r="Z288" s="226">
        <v>0</v>
      </c>
      <c r="AA288" s="227">
        <f>Z288*K288</f>
        <v>0</v>
      </c>
      <c r="AR288" s="20" t="s">
        <v>433</v>
      </c>
      <c r="AT288" s="20" t="s">
        <v>177</v>
      </c>
      <c r="AU288" s="20" t="s">
        <v>188</v>
      </c>
      <c r="AY288" s="20" t="s">
        <v>176</v>
      </c>
      <c r="BE288" s="140">
        <f>IF(U288="základní",N288,0)</f>
        <v>0</v>
      </c>
      <c r="BF288" s="140">
        <f>IF(U288="snížená",N288,0)</f>
        <v>0</v>
      </c>
      <c r="BG288" s="140">
        <f>IF(U288="zákl. přenesená",N288,0)</f>
        <v>0</v>
      </c>
      <c r="BH288" s="140">
        <f>IF(U288="sníž. přenesená",N288,0)</f>
        <v>0</v>
      </c>
      <c r="BI288" s="140">
        <f>IF(U288="nulová",N288,0)</f>
        <v>0</v>
      </c>
      <c r="BJ288" s="20" t="s">
        <v>88</v>
      </c>
      <c r="BK288" s="140">
        <f>ROUND(L288*K288,2)</f>
        <v>0</v>
      </c>
      <c r="BL288" s="20" t="s">
        <v>433</v>
      </c>
      <c r="BM288" s="20" t="s">
        <v>1967</v>
      </c>
    </row>
    <row r="289" s="1" customFormat="1" ht="16.5" customHeight="1">
      <c r="B289" s="44"/>
      <c r="C289" s="228" t="s">
        <v>741</v>
      </c>
      <c r="D289" s="228" t="s">
        <v>183</v>
      </c>
      <c r="E289" s="229" t="s">
        <v>1968</v>
      </c>
      <c r="F289" s="230" t="s">
        <v>1969</v>
      </c>
      <c r="G289" s="230"/>
      <c r="H289" s="230"/>
      <c r="I289" s="230"/>
      <c r="J289" s="231" t="s">
        <v>231</v>
      </c>
      <c r="K289" s="232">
        <v>200</v>
      </c>
      <c r="L289" s="233">
        <v>0</v>
      </c>
      <c r="M289" s="234"/>
      <c r="N289" s="235">
        <f>ROUND(L289*K289,2)</f>
        <v>0</v>
      </c>
      <c r="O289" s="224"/>
      <c r="P289" s="224"/>
      <c r="Q289" s="224"/>
      <c r="R289" s="46"/>
      <c r="T289" s="225" t="s">
        <v>22</v>
      </c>
      <c r="U289" s="54" t="s">
        <v>45</v>
      </c>
      <c r="V289" s="45"/>
      <c r="W289" s="226">
        <f>V289*K289</f>
        <v>0</v>
      </c>
      <c r="X289" s="226">
        <v>0</v>
      </c>
      <c r="Y289" s="226">
        <f>X289*K289</f>
        <v>0</v>
      </c>
      <c r="Z289" s="226">
        <v>0</v>
      </c>
      <c r="AA289" s="227">
        <f>Z289*K289</f>
        <v>0</v>
      </c>
      <c r="AR289" s="20" t="s">
        <v>1548</v>
      </c>
      <c r="AT289" s="20" t="s">
        <v>183</v>
      </c>
      <c r="AU289" s="20" t="s">
        <v>188</v>
      </c>
      <c r="AY289" s="20" t="s">
        <v>176</v>
      </c>
      <c r="BE289" s="140">
        <f>IF(U289="základní",N289,0)</f>
        <v>0</v>
      </c>
      <c r="BF289" s="140">
        <f>IF(U289="snížená",N289,0)</f>
        <v>0</v>
      </c>
      <c r="BG289" s="140">
        <f>IF(U289="zákl. přenesená",N289,0)</f>
        <v>0</v>
      </c>
      <c r="BH289" s="140">
        <f>IF(U289="sníž. přenesená",N289,0)</f>
        <v>0</v>
      </c>
      <c r="BI289" s="140">
        <f>IF(U289="nulová",N289,0)</f>
        <v>0</v>
      </c>
      <c r="BJ289" s="20" t="s">
        <v>88</v>
      </c>
      <c r="BK289" s="140">
        <f>ROUND(L289*K289,2)</f>
        <v>0</v>
      </c>
      <c r="BL289" s="20" t="s">
        <v>433</v>
      </c>
      <c r="BM289" s="20" t="s">
        <v>1970</v>
      </c>
    </row>
    <row r="290" s="1" customFormat="1" ht="16.5" customHeight="1">
      <c r="B290" s="44"/>
      <c r="C290" s="217" t="s">
        <v>745</v>
      </c>
      <c r="D290" s="217" t="s">
        <v>177</v>
      </c>
      <c r="E290" s="218" t="s">
        <v>1971</v>
      </c>
      <c r="F290" s="219" t="s">
        <v>1972</v>
      </c>
      <c r="G290" s="219"/>
      <c r="H290" s="219"/>
      <c r="I290" s="219"/>
      <c r="J290" s="220" t="s">
        <v>383</v>
      </c>
      <c r="K290" s="221">
        <v>50</v>
      </c>
      <c r="L290" s="222">
        <v>0</v>
      </c>
      <c r="M290" s="223"/>
      <c r="N290" s="224">
        <f>ROUND(L290*K290,2)</f>
        <v>0</v>
      </c>
      <c r="O290" s="224"/>
      <c r="P290" s="224"/>
      <c r="Q290" s="224"/>
      <c r="R290" s="46"/>
      <c r="T290" s="225" t="s">
        <v>22</v>
      </c>
      <c r="U290" s="54" t="s">
        <v>45</v>
      </c>
      <c r="V290" s="45"/>
      <c r="W290" s="226">
        <f>V290*K290</f>
        <v>0</v>
      </c>
      <c r="X290" s="226">
        <v>0</v>
      </c>
      <c r="Y290" s="226">
        <f>X290*K290</f>
        <v>0</v>
      </c>
      <c r="Z290" s="226">
        <v>0</v>
      </c>
      <c r="AA290" s="227">
        <f>Z290*K290</f>
        <v>0</v>
      </c>
      <c r="AR290" s="20" t="s">
        <v>433</v>
      </c>
      <c r="AT290" s="20" t="s">
        <v>177</v>
      </c>
      <c r="AU290" s="20" t="s">
        <v>188</v>
      </c>
      <c r="AY290" s="20" t="s">
        <v>176</v>
      </c>
      <c r="BE290" s="140">
        <f>IF(U290="základní",N290,0)</f>
        <v>0</v>
      </c>
      <c r="BF290" s="140">
        <f>IF(U290="snížená",N290,0)</f>
        <v>0</v>
      </c>
      <c r="BG290" s="140">
        <f>IF(U290="zákl. přenesená",N290,0)</f>
        <v>0</v>
      </c>
      <c r="BH290" s="140">
        <f>IF(U290="sníž. přenesená",N290,0)</f>
        <v>0</v>
      </c>
      <c r="BI290" s="140">
        <f>IF(U290="nulová",N290,0)</f>
        <v>0</v>
      </c>
      <c r="BJ290" s="20" t="s">
        <v>88</v>
      </c>
      <c r="BK290" s="140">
        <f>ROUND(L290*K290,2)</f>
        <v>0</v>
      </c>
      <c r="BL290" s="20" t="s">
        <v>433</v>
      </c>
      <c r="BM290" s="20" t="s">
        <v>1973</v>
      </c>
    </row>
    <row r="291" s="1" customFormat="1" ht="16.5" customHeight="1">
      <c r="B291" s="44"/>
      <c r="C291" s="228" t="s">
        <v>749</v>
      </c>
      <c r="D291" s="228" t="s">
        <v>183</v>
      </c>
      <c r="E291" s="229" t="s">
        <v>1974</v>
      </c>
      <c r="F291" s="230" t="s">
        <v>1975</v>
      </c>
      <c r="G291" s="230"/>
      <c r="H291" s="230"/>
      <c r="I291" s="230"/>
      <c r="J291" s="231" t="s">
        <v>383</v>
      </c>
      <c r="K291" s="232">
        <v>50</v>
      </c>
      <c r="L291" s="233">
        <v>0</v>
      </c>
      <c r="M291" s="234"/>
      <c r="N291" s="235">
        <f>ROUND(L291*K291,2)</f>
        <v>0</v>
      </c>
      <c r="O291" s="224"/>
      <c r="P291" s="224"/>
      <c r="Q291" s="224"/>
      <c r="R291" s="46"/>
      <c r="T291" s="225" t="s">
        <v>22</v>
      </c>
      <c r="U291" s="54" t="s">
        <v>45</v>
      </c>
      <c r="V291" s="45"/>
      <c r="W291" s="226">
        <f>V291*K291</f>
        <v>0</v>
      </c>
      <c r="X291" s="226">
        <v>0</v>
      </c>
      <c r="Y291" s="226">
        <f>X291*K291</f>
        <v>0</v>
      </c>
      <c r="Z291" s="226">
        <v>0</v>
      </c>
      <c r="AA291" s="227">
        <f>Z291*K291</f>
        <v>0</v>
      </c>
      <c r="AR291" s="20" t="s">
        <v>1548</v>
      </c>
      <c r="AT291" s="20" t="s">
        <v>183</v>
      </c>
      <c r="AU291" s="20" t="s">
        <v>188</v>
      </c>
      <c r="AY291" s="20" t="s">
        <v>176</v>
      </c>
      <c r="BE291" s="140">
        <f>IF(U291="základní",N291,0)</f>
        <v>0</v>
      </c>
      <c r="BF291" s="140">
        <f>IF(U291="snížená",N291,0)</f>
        <v>0</v>
      </c>
      <c r="BG291" s="140">
        <f>IF(U291="zákl. přenesená",N291,0)</f>
        <v>0</v>
      </c>
      <c r="BH291" s="140">
        <f>IF(U291="sníž. přenesená",N291,0)</f>
        <v>0</v>
      </c>
      <c r="BI291" s="140">
        <f>IF(U291="nulová",N291,0)</f>
        <v>0</v>
      </c>
      <c r="BJ291" s="20" t="s">
        <v>88</v>
      </c>
      <c r="BK291" s="140">
        <f>ROUND(L291*K291,2)</f>
        <v>0</v>
      </c>
      <c r="BL291" s="20" t="s">
        <v>433</v>
      </c>
      <c r="BM291" s="20" t="s">
        <v>1976</v>
      </c>
    </row>
    <row r="292" s="1" customFormat="1" ht="16.5" customHeight="1">
      <c r="B292" s="44"/>
      <c r="C292" s="217" t="s">
        <v>753</v>
      </c>
      <c r="D292" s="217" t="s">
        <v>177</v>
      </c>
      <c r="E292" s="218" t="s">
        <v>1977</v>
      </c>
      <c r="F292" s="219" t="s">
        <v>1978</v>
      </c>
      <c r="G292" s="219"/>
      <c r="H292" s="219"/>
      <c r="I292" s="219"/>
      <c r="J292" s="220" t="s">
        <v>780</v>
      </c>
      <c r="K292" s="221">
        <v>15</v>
      </c>
      <c r="L292" s="222">
        <v>0</v>
      </c>
      <c r="M292" s="223"/>
      <c r="N292" s="224">
        <f>ROUND(L292*K292,2)</f>
        <v>0</v>
      </c>
      <c r="O292" s="224"/>
      <c r="P292" s="224"/>
      <c r="Q292" s="224"/>
      <c r="R292" s="46"/>
      <c r="T292" s="225" t="s">
        <v>22</v>
      </c>
      <c r="U292" s="54" t="s">
        <v>45</v>
      </c>
      <c r="V292" s="45"/>
      <c r="W292" s="226">
        <f>V292*K292</f>
        <v>0</v>
      </c>
      <c r="X292" s="226">
        <v>0</v>
      </c>
      <c r="Y292" s="226">
        <f>X292*K292</f>
        <v>0</v>
      </c>
      <c r="Z292" s="226">
        <v>0</v>
      </c>
      <c r="AA292" s="227">
        <f>Z292*K292</f>
        <v>0</v>
      </c>
      <c r="AR292" s="20" t="s">
        <v>433</v>
      </c>
      <c r="AT292" s="20" t="s">
        <v>177</v>
      </c>
      <c r="AU292" s="20" t="s">
        <v>188</v>
      </c>
      <c r="AY292" s="20" t="s">
        <v>176</v>
      </c>
      <c r="BE292" s="140">
        <f>IF(U292="základní",N292,0)</f>
        <v>0</v>
      </c>
      <c r="BF292" s="140">
        <f>IF(U292="snížená",N292,0)</f>
        <v>0</v>
      </c>
      <c r="BG292" s="140">
        <f>IF(U292="zákl. přenesená",N292,0)</f>
        <v>0</v>
      </c>
      <c r="BH292" s="140">
        <f>IF(U292="sníž. přenesená",N292,0)</f>
        <v>0</v>
      </c>
      <c r="BI292" s="140">
        <f>IF(U292="nulová",N292,0)</f>
        <v>0</v>
      </c>
      <c r="BJ292" s="20" t="s">
        <v>88</v>
      </c>
      <c r="BK292" s="140">
        <f>ROUND(L292*K292,2)</f>
        <v>0</v>
      </c>
      <c r="BL292" s="20" t="s">
        <v>433</v>
      </c>
      <c r="BM292" s="20" t="s">
        <v>1979</v>
      </c>
    </row>
    <row r="293" s="1" customFormat="1" ht="16.5" customHeight="1">
      <c r="B293" s="44"/>
      <c r="C293" s="228" t="s">
        <v>757</v>
      </c>
      <c r="D293" s="228" t="s">
        <v>183</v>
      </c>
      <c r="E293" s="229" t="s">
        <v>1980</v>
      </c>
      <c r="F293" s="230" t="s">
        <v>1981</v>
      </c>
      <c r="G293" s="230"/>
      <c r="H293" s="230"/>
      <c r="I293" s="230"/>
      <c r="J293" s="231" t="s">
        <v>780</v>
      </c>
      <c r="K293" s="232">
        <v>15</v>
      </c>
      <c r="L293" s="233">
        <v>0</v>
      </c>
      <c r="M293" s="234"/>
      <c r="N293" s="235">
        <f>ROUND(L293*K293,2)</f>
        <v>0</v>
      </c>
      <c r="O293" s="224"/>
      <c r="P293" s="224"/>
      <c r="Q293" s="224"/>
      <c r="R293" s="46"/>
      <c r="T293" s="225" t="s">
        <v>22</v>
      </c>
      <c r="U293" s="54" t="s">
        <v>45</v>
      </c>
      <c r="V293" s="45"/>
      <c r="W293" s="226">
        <f>V293*K293</f>
        <v>0</v>
      </c>
      <c r="X293" s="226">
        <v>0</v>
      </c>
      <c r="Y293" s="226">
        <f>X293*K293</f>
        <v>0</v>
      </c>
      <c r="Z293" s="226">
        <v>0</v>
      </c>
      <c r="AA293" s="227">
        <f>Z293*K293</f>
        <v>0</v>
      </c>
      <c r="AR293" s="20" t="s">
        <v>1548</v>
      </c>
      <c r="AT293" s="20" t="s">
        <v>183</v>
      </c>
      <c r="AU293" s="20" t="s">
        <v>188</v>
      </c>
      <c r="AY293" s="20" t="s">
        <v>176</v>
      </c>
      <c r="BE293" s="140">
        <f>IF(U293="základní",N293,0)</f>
        <v>0</v>
      </c>
      <c r="BF293" s="140">
        <f>IF(U293="snížená",N293,0)</f>
        <v>0</v>
      </c>
      <c r="BG293" s="140">
        <f>IF(U293="zákl. přenesená",N293,0)</f>
        <v>0</v>
      </c>
      <c r="BH293" s="140">
        <f>IF(U293="sníž. přenesená",N293,0)</f>
        <v>0</v>
      </c>
      <c r="BI293" s="140">
        <f>IF(U293="nulová",N293,0)</f>
        <v>0</v>
      </c>
      <c r="BJ293" s="20" t="s">
        <v>88</v>
      </c>
      <c r="BK293" s="140">
        <f>ROUND(L293*K293,2)</f>
        <v>0</v>
      </c>
      <c r="BL293" s="20" t="s">
        <v>433</v>
      </c>
      <c r="BM293" s="20" t="s">
        <v>1982</v>
      </c>
    </row>
    <row r="294" s="1" customFormat="1" ht="16.5" customHeight="1">
      <c r="B294" s="44"/>
      <c r="C294" s="217" t="s">
        <v>761</v>
      </c>
      <c r="D294" s="217" t="s">
        <v>177</v>
      </c>
      <c r="E294" s="218" t="s">
        <v>1983</v>
      </c>
      <c r="F294" s="219" t="s">
        <v>1984</v>
      </c>
      <c r="G294" s="219"/>
      <c r="H294" s="219"/>
      <c r="I294" s="219"/>
      <c r="J294" s="220" t="s">
        <v>780</v>
      </c>
      <c r="K294" s="221">
        <v>5</v>
      </c>
      <c r="L294" s="222">
        <v>0</v>
      </c>
      <c r="M294" s="223"/>
      <c r="N294" s="224">
        <f>ROUND(L294*K294,2)</f>
        <v>0</v>
      </c>
      <c r="O294" s="224"/>
      <c r="P294" s="224"/>
      <c r="Q294" s="224"/>
      <c r="R294" s="46"/>
      <c r="T294" s="225" t="s">
        <v>22</v>
      </c>
      <c r="U294" s="54" t="s">
        <v>45</v>
      </c>
      <c r="V294" s="45"/>
      <c r="W294" s="226">
        <f>V294*K294</f>
        <v>0</v>
      </c>
      <c r="X294" s="226">
        <v>0</v>
      </c>
      <c r="Y294" s="226">
        <f>X294*K294</f>
        <v>0</v>
      </c>
      <c r="Z294" s="226">
        <v>0</v>
      </c>
      <c r="AA294" s="227">
        <f>Z294*K294</f>
        <v>0</v>
      </c>
      <c r="AR294" s="20" t="s">
        <v>433</v>
      </c>
      <c r="AT294" s="20" t="s">
        <v>177</v>
      </c>
      <c r="AU294" s="20" t="s">
        <v>188</v>
      </c>
      <c r="AY294" s="20" t="s">
        <v>176</v>
      </c>
      <c r="BE294" s="140">
        <f>IF(U294="základní",N294,0)</f>
        <v>0</v>
      </c>
      <c r="BF294" s="140">
        <f>IF(U294="snížená",N294,0)</f>
        <v>0</v>
      </c>
      <c r="BG294" s="140">
        <f>IF(U294="zákl. přenesená",N294,0)</f>
        <v>0</v>
      </c>
      <c r="BH294" s="140">
        <f>IF(U294="sníž. přenesená",N294,0)</f>
        <v>0</v>
      </c>
      <c r="BI294" s="140">
        <f>IF(U294="nulová",N294,0)</f>
        <v>0</v>
      </c>
      <c r="BJ294" s="20" t="s">
        <v>88</v>
      </c>
      <c r="BK294" s="140">
        <f>ROUND(L294*K294,2)</f>
        <v>0</v>
      </c>
      <c r="BL294" s="20" t="s">
        <v>433</v>
      </c>
      <c r="BM294" s="20" t="s">
        <v>1985</v>
      </c>
    </row>
    <row r="295" s="1" customFormat="1" ht="16.5" customHeight="1">
      <c r="B295" s="44"/>
      <c r="C295" s="228" t="s">
        <v>765</v>
      </c>
      <c r="D295" s="228" t="s">
        <v>183</v>
      </c>
      <c r="E295" s="229" t="s">
        <v>1986</v>
      </c>
      <c r="F295" s="230" t="s">
        <v>1987</v>
      </c>
      <c r="G295" s="230"/>
      <c r="H295" s="230"/>
      <c r="I295" s="230"/>
      <c r="J295" s="231" t="s">
        <v>780</v>
      </c>
      <c r="K295" s="232">
        <v>5</v>
      </c>
      <c r="L295" s="233">
        <v>0</v>
      </c>
      <c r="M295" s="234"/>
      <c r="N295" s="235">
        <f>ROUND(L295*K295,2)</f>
        <v>0</v>
      </c>
      <c r="O295" s="224"/>
      <c r="P295" s="224"/>
      <c r="Q295" s="224"/>
      <c r="R295" s="46"/>
      <c r="T295" s="225" t="s">
        <v>22</v>
      </c>
      <c r="U295" s="54" t="s">
        <v>45</v>
      </c>
      <c r="V295" s="45"/>
      <c r="W295" s="226">
        <f>V295*K295</f>
        <v>0</v>
      </c>
      <c r="X295" s="226">
        <v>0</v>
      </c>
      <c r="Y295" s="226">
        <f>X295*K295</f>
        <v>0</v>
      </c>
      <c r="Z295" s="226">
        <v>0</v>
      </c>
      <c r="AA295" s="227">
        <f>Z295*K295</f>
        <v>0</v>
      </c>
      <c r="AR295" s="20" t="s">
        <v>1548</v>
      </c>
      <c r="AT295" s="20" t="s">
        <v>183</v>
      </c>
      <c r="AU295" s="20" t="s">
        <v>188</v>
      </c>
      <c r="AY295" s="20" t="s">
        <v>176</v>
      </c>
      <c r="BE295" s="140">
        <f>IF(U295="základní",N295,0)</f>
        <v>0</v>
      </c>
      <c r="BF295" s="140">
        <f>IF(U295="snížená",N295,0)</f>
        <v>0</v>
      </c>
      <c r="BG295" s="140">
        <f>IF(U295="zákl. přenesená",N295,0)</f>
        <v>0</v>
      </c>
      <c r="BH295" s="140">
        <f>IF(U295="sníž. přenesená",N295,0)</f>
        <v>0</v>
      </c>
      <c r="BI295" s="140">
        <f>IF(U295="nulová",N295,0)</f>
        <v>0</v>
      </c>
      <c r="BJ295" s="20" t="s">
        <v>88</v>
      </c>
      <c r="BK295" s="140">
        <f>ROUND(L295*K295,2)</f>
        <v>0</v>
      </c>
      <c r="BL295" s="20" t="s">
        <v>433</v>
      </c>
      <c r="BM295" s="20" t="s">
        <v>1988</v>
      </c>
    </row>
    <row r="296" s="1" customFormat="1" ht="51" customHeight="1">
      <c r="B296" s="44"/>
      <c r="C296" s="217" t="s">
        <v>769</v>
      </c>
      <c r="D296" s="217" t="s">
        <v>177</v>
      </c>
      <c r="E296" s="218" t="s">
        <v>1989</v>
      </c>
      <c r="F296" s="219" t="s">
        <v>1990</v>
      </c>
      <c r="G296" s="219"/>
      <c r="H296" s="219"/>
      <c r="I296" s="219"/>
      <c r="J296" s="220" t="s">
        <v>383</v>
      </c>
      <c r="K296" s="221">
        <v>1</v>
      </c>
      <c r="L296" s="222">
        <v>0</v>
      </c>
      <c r="M296" s="223"/>
      <c r="N296" s="224">
        <f>ROUND(L296*K296,2)</f>
        <v>0</v>
      </c>
      <c r="O296" s="224"/>
      <c r="P296" s="224"/>
      <c r="Q296" s="224"/>
      <c r="R296" s="46"/>
      <c r="T296" s="225" t="s">
        <v>22</v>
      </c>
      <c r="U296" s="54" t="s">
        <v>45</v>
      </c>
      <c r="V296" s="45"/>
      <c r="W296" s="226">
        <f>V296*K296</f>
        <v>0</v>
      </c>
      <c r="X296" s="226">
        <v>0</v>
      </c>
      <c r="Y296" s="226">
        <f>X296*K296</f>
        <v>0</v>
      </c>
      <c r="Z296" s="226">
        <v>0</v>
      </c>
      <c r="AA296" s="227">
        <f>Z296*K296</f>
        <v>0</v>
      </c>
      <c r="AR296" s="20" t="s">
        <v>433</v>
      </c>
      <c r="AT296" s="20" t="s">
        <v>177</v>
      </c>
      <c r="AU296" s="20" t="s">
        <v>188</v>
      </c>
      <c r="AY296" s="20" t="s">
        <v>176</v>
      </c>
      <c r="BE296" s="140">
        <f>IF(U296="základní",N296,0)</f>
        <v>0</v>
      </c>
      <c r="BF296" s="140">
        <f>IF(U296="snížená",N296,0)</f>
        <v>0</v>
      </c>
      <c r="BG296" s="140">
        <f>IF(U296="zákl. přenesená",N296,0)</f>
        <v>0</v>
      </c>
      <c r="BH296" s="140">
        <f>IF(U296="sníž. přenesená",N296,0)</f>
        <v>0</v>
      </c>
      <c r="BI296" s="140">
        <f>IF(U296="nulová",N296,0)</f>
        <v>0</v>
      </c>
      <c r="BJ296" s="20" t="s">
        <v>88</v>
      </c>
      <c r="BK296" s="140">
        <f>ROUND(L296*K296,2)</f>
        <v>0</v>
      </c>
      <c r="BL296" s="20" t="s">
        <v>433</v>
      </c>
      <c r="BM296" s="20" t="s">
        <v>1991</v>
      </c>
    </row>
    <row r="297" s="1" customFormat="1" ht="51" customHeight="1">
      <c r="B297" s="44"/>
      <c r="C297" s="228" t="s">
        <v>773</v>
      </c>
      <c r="D297" s="228" t="s">
        <v>183</v>
      </c>
      <c r="E297" s="229" t="s">
        <v>1992</v>
      </c>
      <c r="F297" s="230" t="s">
        <v>1993</v>
      </c>
      <c r="G297" s="230"/>
      <c r="H297" s="230"/>
      <c r="I297" s="230"/>
      <c r="J297" s="231" t="s">
        <v>383</v>
      </c>
      <c r="K297" s="232">
        <v>1</v>
      </c>
      <c r="L297" s="233">
        <v>0</v>
      </c>
      <c r="M297" s="234"/>
      <c r="N297" s="235">
        <f>ROUND(L297*K297,2)</f>
        <v>0</v>
      </c>
      <c r="O297" s="224"/>
      <c r="P297" s="224"/>
      <c r="Q297" s="224"/>
      <c r="R297" s="46"/>
      <c r="T297" s="225" t="s">
        <v>22</v>
      </c>
      <c r="U297" s="54" t="s">
        <v>45</v>
      </c>
      <c r="V297" s="45"/>
      <c r="W297" s="226">
        <f>V297*K297</f>
        <v>0</v>
      </c>
      <c r="X297" s="226">
        <v>0</v>
      </c>
      <c r="Y297" s="226">
        <f>X297*K297</f>
        <v>0</v>
      </c>
      <c r="Z297" s="226">
        <v>0</v>
      </c>
      <c r="AA297" s="227">
        <f>Z297*K297</f>
        <v>0</v>
      </c>
      <c r="AR297" s="20" t="s">
        <v>1548</v>
      </c>
      <c r="AT297" s="20" t="s">
        <v>183</v>
      </c>
      <c r="AU297" s="20" t="s">
        <v>188</v>
      </c>
      <c r="AY297" s="20" t="s">
        <v>176</v>
      </c>
      <c r="BE297" s="140">
        <f>IF(U297="základní",N297,0)</f>
        <v>0</v>
      </c>
      <c r="BF297" s="140">
        <f>IF(U297="snížená",N297,0)</f>
        <v>0</v>
      </c>
      <c r="BG297" s="140">
        <f>IF(U297="zákl. přenesená",N297,0)</f>
        <v>0</v>
      </c>
      <c r="BH297" s="140">
        <f>IF(U297="sníž. přenesená",N297,0)</f>
        <v>0</v>
      </c>
      <c r="BI297" s="140">
        <f>IF(U297="nulová",N297,0)</f>
        <v>0</v>
      </c>
      <c r="BJ297" s="20" t="s">
        <v>88</v>
      </c>
      <c r="BK297" s="140">
        <f>ROUND(L297*K297,2)</f>
        <v>0</v>
      </c>
      <c r="BL297" s="20" t="s">
        <v>433</v>
      </c>
      <c r="BM297" s="20" t="s">
        <v>1994</v>
      </c>
    </row>
    <row r="298" s="1" customFormat="1" ht="16.5" customHeight="1">
      <c r="B298" s="44"/>
      <c r="C298" s="217" t="s">
        <v>777</v>
      </c>
      <c r="D298" s="217" t="s">
        <v>177</v>
      </c>
      <c r="E298" s="218" t="s">
        <v>1995</v>
      </c>
      <c r="F298" s="219" t="s">
        <v>1996</v>
      </c>
      <c r="G298" s="219"/>
      <c r="H298" s="219"/>
      <c r="I298" s="219"/>
      <c r="J298" s="220" t="s">
        <v>231</v>
      </c>
      <c r="K298" s="221">
        <v>75</v>
      </c>
      <c r="L298" s="222">
        <v>0</v>
      </c>
      <c r="M298" s="223"/>
      <c r="N298" s="224">
        <f>ROUND(L298*K298,2)</f>
        <v>0</v>
      </c>
      <c r="O298" s="224"/>
      <c r="P298" s="224"/>
      <c r="Q298" s="224"/>
      <c r="R298" s="46"/>
      <c r="T298" s="225" t="s">
        <v>22</v>
      </c>
      <c r="U298" s="54" t="s">
        <v>45</v>
      </c>
      <c r="V298" s="45"/>
      <c r="W298" s="226">
        <f>V298*K298</f>
        <v>0</v>
      </c>
      <c r="X298" s="226">
        <v>0</v>
      </c>
      <c r="Y298" s="226">
        <f>X298*K298</f>
        <v>0</v>
      </c>
      <c r="Z298" s="226">
        <v>0</v>
      </c>
      <c r="AA298" s="227">
        <f>Z298*K298</f>
        <v>0</v>
      </c>
      <c r="AR298" s="20" t="s">
        <v>433</v>
      </c>
      <c r="AT298" s="20" t="s">
        <v>177</v>
      </c>
      <c r="AU298" s="20" t="s">
        <v>188</v>
      </c>
      <c r="AY298" s="20" t="s">
        <v>176</v>
      </c>
      <c r="BE298" s="140">
        <f>IF(U298="základní",N298,0)</f>
        <v>0</v>
      </c>
      <c r="BF298" s="140">
        <f>IF(U298="snížená",N298,0)</f>
        <v>0</v>
      </c>
      <c r="BG298" s="140">
        <f>IF(U298="zákl. přenesená",N298,0)</f>
        <v>0</v>
      </c>
      <c r="BH298" s="140">
        <f>IF(U298="sníž. přenesená",N298,0)</f>
        <v>0</v>
      </c>
      <c r="BI298" s="140">
        <f>IF(U298="nulová",N298,0)</f>
        <v>0</v>
      </c>
      <c r="BJ298" s="20" t="s">
        <v>88</v>
      </c>
      <c r="BK298" s="140">
        <f>ROUND(L298*K298,2)</f>
        <v>0</v>
      </c>
      <c r="BL298" s="20" t="s">
        <v>433</v>
      </c>
      <c r="BM298" s="20" t="s">
        <v>1997</v>
      </c>
    </row>
    <row r="299" s="1" customFormat="1" ht="16.5" customHeight="1">
      <c r="B299" s="44"/>
      <c r="C299" s="228" t="s">
        <v>782</v>
      </c>
      <c r="D299" s="228" t="s">
        <v>183</v>
      </c>
      <c r="E299" s="229" t="s">
        <v>1998</v>
      </c>
      <c r="F299" s="230" t="s">
        <v>1999</v>
      </c>
      <c r="G299" s="230"/>
      <c r="H299" s="230"/>
      <c r="I299" s="230"/>
      <c r="J299" s="231" t="s">
        <v>231</v>
      </c>
      <c r="K299" s="232">
        <v>75</v>
      </c>
      <c r="L299" s="233">
        <v>0</v>
      </c>
      <c r="M299" s="234"/>
      <c r="N299" s="235">
        <f>ROUND(L299*K299,2)</f>
        <v>0</v>
      </c>
      <c r="O299" s="224"/>
      <c r="P299" s="224"/>
      <c r="Q299" s="224"/>
      <c r="R299" s="46"/>
      <c r="T299" s="225" t="s">
        <v>22</v>
      </c>
      <c r="U299" s="54" t="s">
        <v>45</v>
      </c>
      <c r="V299" s="45"/>
      <c r="W299" s="226">
        <f>V299*K299</f>
        <v>0</v>
      </c>
      <c r="X299" s="226">
        <v>0</v>
      </c>
      <c r="Y299" s="226">
        <f>X299*K299</f>
        <v>0</v>
      </c>
      <c r="Z299" s="226">
        <v>0</v>
      </c>
      <c r="AA299" s="227">
        <f>Z299*K299</f>
        <v>0</v>
      </c>
      <c r="AR299" s="20" t="s">
        <v>1548</v>
      </c>
      <c r="AT299" s="20" t="s">
        <v>183</v>
      </c>
      <c r="AU299" s="20" t="s">
        <v>188</v>
      </c>
      <c r="AY299" s="20" t="s">
        <v>176</v>
      </c>
      <c r="BE299" s="140">
        <f>IF(U299="základní",N299,0)</f>
        <v>0</v>
      </c>
      <c r="BF299" s="140">
        <f>IF(U299="snížená",N299,0)</f>
        <v>0</v>
      </c>
      <c r="BG299" s="140">
        <f>IF(U299="zákl. přenesená",N299,0)</f>
        <v>0</v>
      </c>
      <c r="BH299" s="140">
        <f>IF(U299="sníž. přenesená",N299,0)</f>
        <v>0</v>
      </c>
      <c r="BI299" s="140">
        <f>IF(U299="nulová",N299,0)</f>
        <v>0</v>
      </c>
      <c r="BJ299" s="20" t="s">
        <v>88</v>
      </c>
      <c r="BK299" s="140">
        <f>ROUND(L299*K299,2)</f>
        <v>0</v>
      </c>
      <c r="BL299" s="20" t="s">
        <v>433</v>
      </c>
      <c r="BM299" s="20" t="s">
        <v>2000</v>
      </c>
    </row>
    <row r="300" s="1" customFormat="1" ht="16.5" customHeight="1">
      <c r="B300" s="44"/>
      <c r="C300" s="217" t="s">
        <v>786</v>
      </c>
      <c r="D300" s="217" t="s">
        <v>177</v>
      </c>
      <c r="E300" s="218" t="s">
        <v>2001</v>
      </c>
      <c r="F300" s="219" t="s">
        <v>2002</v>
      </c>
      <c r="G300" s="219"/>
      <c r="H300" s="219"/>
      <c r="I300" s="219"/>
      <c r="J300" s="220" t="s">
        <v>231</v>
      </c>
      <c r="K300" s="221">
        <v>75</v>
      </c>
      <c r="L300" s="222">
        <v>0</v>
      </c>
      <c r="M300" s="223"/>
      <c r="N300" s="224">
        <f>ROUND(L300*K300,2)</f>
        <v>0</v>
      </c>
      <c r="O300" s="224"/>
      <c r="P300" s="224"/>
      <c r="Q300" s="224"/>
      <c r="R300" s="46"/>
      <c r="T300" s="225" t="s">
        <v>22</v>
      </c>
      <c r="U300" s="54" t="s">
        <v>45</v>
      </c>
      <c r="V300" s="45"/>
      <c r="W300" s="226">
        <f>V300*K300</f>
        <v>0</v>
      </c>
      <c r="X300" s="226">
        <v>0</v>
      </c>
      <c r="Y300" s="226">
        <f>X300*K300</f>
        <v>0</v>
      </c>
      <c r="Z300" s="226">
        <v>0</v>
      </c>
      <c r="AA300" s="227">
        <f>Z300*K300</f>
        <v>0</v>
      </c>
      <c r="AR300" s="20" t="s">
        <v>433</v>
      </c>
      <c r="AT300" s="20" t="s">
        <v>177</v>
      </c>
      <c r="AU300" s="20" t="s">
        <v>188</v>
      </c>
      <c r="AY300" s="20" t="s">
        <v>176</v>
      </c>
      <c r="BE300" s="140">
        <f>IF(U300="základní",N300,0)</f>
        <v>0</v>
      </c>
      <c r="BF300" s="140">
        <f>IF(U300="snížená",N300,0)</f>
        <v>0</v>
      </c>
      <c r="BG300" s="140">
        <f>IF(U300="zákl. přenesená",N300,0)</f>
        <v>0</v>
      </c>
      <c r="BH300" s="140">
        <f>IF(U300="sníž. přenesená",N300,0)</f>
        <v>0</v>
      </c>
      <c r="BI300" s="140">
        <f>IF(U300="nulová",N300,0)</f>
        <v>0</v>
      </c>
      <c r="BJ300" s="20" t="s">
        <v>88</v>
      </c>
      <c r="BK300" s="140">
        <f>ROUND(L300*K300,2)</f>
        <v>0</v>
      </c>
      <c r="BL300" s="20" t="s">
        <v>433</v>
      </c>
      <c r="BM300" s="20" t="s">
        <v>2003</v>
      </c>
    </row>
    <row r="301" s="1" customFormat="1" ht="16.5" customHeight="1">
      <c r="B301" s="44"/>
      <c r="C301" s="217" t="s">
        <v>790</v>
      </c>
      <c r="D301" s="217" t="s">
        <v>177</v>
      </c>
      <c r="E301" s="218" t="s">
        <v>2004</v>
      </c>
      <c r="F301" s="219" t="s">
        <v>2004</v>
      </c>
      <c r="G301" s="219"/>
      <c r="H301" s="219"/>
      <c r="I301" s="219"/>
      <c r="J301" s="220" t="s">
        <v>383</v>
      </c>
      <c r="K301" s="221">
        <v>9</v>
      </c>
      <c r="L301" s="222">
        <v>0</v>
      </c>
      <c r="M301" s="223"/>
      <c r="N301" s="224">
        <f>ROUND(L301*K301,2)</f>
        <v>0</v>
      </c>
      <c r="O301" s="224"/>
      <c r="P301" s="224"/>
      <c r="Q301" s="224"/>
      <c r="R301" s="46"/>
      <c r="T301" s="225" t="s">
        <v>22</v>
      </c>
      <c r="U301" s="54" t="s">
        <v>45</v>
      </c>
      <c r="V301" s="45"/>
      <c r="W301" s="226">
        <f>V301*K301</f>
        <v>0</v>
      </c>
      <c r="X301" s="226">
        <v>0</v>
      </c>
      <c r="Y301" s="226">
        <f>X301*K301</f>
        <v>0</v>
      </c>
      <c r="Z301" s="226">
        <v>0</v>
      </c>
      <c r="AA301" s="227">
        <f>Z301*K301</f>
        <v>0</v>
      </c>
      <c r="AR301" s="20" t="s">
        <v>433</v>
      </c>
      <c r="AT301" s="20" t="s">
        <v>177</v>
      </c>
      <c r="AU301" s="20" t="s">
        <v>188</v>
      </c>
      <c r="AY301" s="20" t="s">
        <v>176</v>
      </c>
      <c r="BE301" s="140">
        <f>IF(U301="základní",N301,0)</f>
        <v>0</v>
      </c>
      <c r="BF301" s="140">
        <f>IF(U301="snížená",N301,0)</f>
        <v>0</v>
      </c>
      <c r="BG301" s="140">
        <f>IF(U301="zákl. přenesená",N301,0)</f>
        <v>0</v>
      </c>
      <c r="BH301" s="140">
        <f>IF(U301="sníž. přenesená",N301,0)</f>
        <v>0</v>
      </c>
      <c r="BI301" s="140">
        <f>IF(U301="nulová",N301,0)</f>
        <v>0</v>
      </c>
      <c r="BJ301" s="20" t="s">
        <v>88</v>
      </c>
      <c r="BK301" s="140">
        <f>ROUND(L301*K301,2)</f>
        <v>0</v>
      </c>
      <c r="BL301" s="20" t="s">
        <v>433</v>
      </c>
      <c r="BM301" s="20" t="s">
        <v>2005</v>
      </c>
    </row>
    <row r="302" s="1" customFormat="1" ht="16.5" customHeight="1">
      <c r="B302" s="44"/>
      <c r="C302" s="217" t="s">
        <v>794</v>
      </c>
      <c r="D302" s="217" t="s">
        <v>177</v>
      </c>
      <c r="E302" s="218" t="s">
        <v>2006</v>
      </c>
      <c r="F302" s="219" t="s">
        <v>2007</v>
      </c>
      <c r="G302" s="219"/>
      <c r="H302" s="219"/>
      <c r="I302" s="219"/>
      <c r="J302" s="220" t="s">
        <v>1515</v>
      </c>
      <c r="K302" s="221">
        <v>5</v>
      </c>
      <c r="L302" s="222">
        <v>0</v>
      </c>
      <c r="M302" s="223"/>
      <c r="N302" s="224">
        <f>ROUND(L302*K302,2)</f>
        <v>0</v>
      </c>
      <c r="O302" s="224"/>
      <c r="P302" s="224"/>
      <c r="Q302" s="224"/>
      <c r="R302" s="46"/>
      <c r="T302" s="225" t="s">
        <v>22</v>
      </c>
      <c r="U302" s="54" t="s">
        <v>45</v>
      </c>
      <c r="V302" s="45"/>
      <c r="W302" s="226">
        <f>V302*K302</f>
        <v>0</v>
      </c>
      <c r="X302" s="226">
        <v>0</v>
      </c>
      <c r="Y302" s="226">
        <f>X302*K302</f>
        <v>0</v>
      </c>
      <c r="Z302" s="226">
        <v>0</v>
      </c>
      <c r="AA302" s="227">
        <f>Z302*K302</f>
        <v>0</v>
      </c>
      <c r="AR302" s="20" t="s">
        <v>433</v>
      </c>
      <c r="AT302" s="20" t="s">
        <v>177</v>
      </c>
      <c r="AU302" s="20" t="s">
        <v>188</v>
      </c>
      <c r="AY302" s="20" t="s">
        <v>176</v>
      </c>
      <c r="BE302" s="140">
        <f>IF(U302="základní",N302,0)</f>
        <v>0</v>
      </c>
      <c r="BF302" s="140">
        <f>IF(U302="snížená",N302,0)</f>
        <v>0</v>
      </c>
      <c r="BG302" s="140">
        <f>IF(U302="zákl. přenesená",N302,0)</f>
        <v>0</v>
      </c>
      <c r="BH302" s="140">
        <f>IF(U302="sníž. přenesená",N302,0)</f>
        <v>0</v>
      </c>
      <c r="BI302" s="140">
        <f>IF(U302="nulová",N302,0)</f>
        <v>0</v>
      </c>
      <c r="BJ302" s="20" t="s">
        <v>88</v>
      </c>
      <c r="BK302" s="140">
        <f>ROUND(L302*K302,2)</f>
        <v>0</v>
      </c>
      <c r="BL302" s="20" t="s">
        <v>433</v>
      </c>
      <c r="BM302" s="20" t="s">
        <v>2008</v>
      </c>
    </row>
    <row r="303" s="1" customFormat="1" ht="16.5" customHeight="1">
      <c r="B303" s="44"/>
      <c r="C303" s="217" t="s">
        <v>798</v>
      </c>
      <c r="D303" s="217" t="s">
        <v>177</v>
      </c>
      <c r="E303" s="218" t="s">
        <v>2009</v>
      </c>
      <c r="F303" s="219" t="s">
        <v>2010</v>
      </c>
      <c r="G303" s="219"/>
      <c r="H303" s="219"/>
      <c r="I303" s="219"/>
      <c r="J303" s="220" t="s">
        <v>1515</v>
      </c>
      <c r="K303" s="221">
        <v>4</v>
      </c>
      <c r="L303" s="222">
        <v>0</v>
      </c>
      <c r="M303" s="223"/>
      <c r="N303" s="224">
        <f>ROUND(L303*K303,2)</f>
        <v>0</v>
      </c>
      <c r="O303" s="224"/>
      <c r="P303" s="224"/>
      <c r="Q303" s="224"/>
      <c r="R303" s="46"/>
      <c r="T303" s="225" t="s">
        <v>22</v>
      </c>
      <c r="U303" s="54" t="s">
        <v>45</v>
      </c>
      <c r="V303" s="45"/>
      <c r="W303" s="226">
        <f>V303*K303</f>
        <v>0</v>
      </c>
      <c r="X303" s="226">
        <v>0</v>
      </c>
      <c r="Y303" s="226">
        <f>X303*K303</f>
        <v>0</v>
      </c>
      <c r="Z303" s="226">
        <v>0</v>
      </c>
      <c r="AA303" s="227">
        <f>Z303*K303</f>
        <v>0</v>
      </c>
      <c r="AR303" s="20" t="s">
        <v>433</v>
      </c>
      <c r="AT303" s="20" t="s">
        <v>177</v>
      </c>
      <c r="AU303" s="20" t="s">
        <v>188</v>
      </c>
      <c r="AY303" s="20" t="s">
        <v>176</v>
      </c>
      <c r="BE303" s="140">
        <f>IF(U303="základní",N303,0)</f>
        <v>0</v>
      </c>
      <c r="BF303" s="140">
        <f>IF(U303="snížená",N303,0)</f>
        <v>0</v>
      </c>
      <c r="BG303" s="140">
        <f>IF(U303="zákl. přenesená",N303,0)</f>
        <v>0</v>
      </c>
      <c r="BH303" s="140">
        <f>IF(U303="sníž. přenesená",N303,0)</f>
        <v>0</v>
      </c>
      <c r="BI303" s="140">
        <f>IF(U303="nulová",N303,0)</f>
        <v>0</v>
      </c>
      <c r="BJ303" s="20" t="s">
        <v>88</v>
      </c>
      <c r="BK303" s="140">
        <f>ROUND(L303*K303,2)</f>
        <v>0</v>
      </c>
      <c r="BL303" s="20" t="s">
        <v>433</v>
      </c>
      <c r="BM303" s="20" t="s">
        <v>2011</v>
      </c>
    </row>
    <row r="304" s="9" customFormat="1" ht="29.88" customHeight="1">
      <c r="B304" s="204"/>
      <c r="C304" s="205"/>
      <c r="D304" s="214" t="s">
        <v>1536</v>
      </c>
      <c r="E304" s="214"/>
      <c r="F304" s="214"/>
      <c r="G304" s="214"/>
      <c r="H304" s="214"/>
      <c r="I304" s="214"/>
      <c r="J304" s="214"/>
      <c r="K304" s="214"/>
      <c r="L304" s="214"/>
      <c r="M304" s="214"/>
      <c r="N304" s="236">
        <f>BK304</f>
        <v>0</v>
      </c>
      <c r="O304" s="237"/>
      <c r="P304" s="237"/>
      <c r="Q304" s="237"/>
      <c r="R304" s="207"/>
      <c r="T304" s="208"/>
      <c r="U304" s="205"/>
      <c r="V304" s="205"/>
      <c r="W304" s="209">
        <f>SUM(W305:W310)</f>
        <v>0</v>
      </c>
      <c r="X304" s="205"/>
      <c r="Y304" s="209">
        <f>SUM(Y305:Y310)</f>
        <v>0</v>
      </c>
      <c r="Z304" s="205"/>
      <c r="AA304" s="210">
        <f>SUM(AA305:AA310)</f>
        <v>0</v>
      </c>
      <c r="AR304" s="211" t="s">
        <v>188</v>
      </c>
      <c r="AT304" s="212" t="s">
        <v>79</v>
      </c>
      <c r="AU304" s="212" t="s">
        <v>88</v>
      </c>
      <c r="AY304" s="211" t="s">
        <v>176</v>
      </c>
      <c r="BK304" s="213">
        <f>SUM(BK305:BK310)</f>
        <v>0</v>
      </c>
    </row>
    <row r="305" s="1" customFormat="1" ht="25.5" customHeight="1">
      <c r="B305" s="44"/>
      <c r="C305" s="217" t="s">
        <v>802</v>
      </c>
      <c r="D305" s="217" t="s">
        <v>177</v>
      </c>
      <c r="E305" s="218" t="s">
        <v>2012</v>
      </c>
      <c r="F305" s="219" t="s">
        <v>2013</v>
      </c>
      <c r="G305" s="219"/>
      <c r="H305" s="219"/>
      <c r="I305" s="219"/>
      <c r="J305" s="220" t="s">
        <v>383</v>
      </c>
      <c r="K305" s="221">
        <v>1</v>
      </c>
      <c r="L305" s="222">
        <v>0</v>
      </c>
      <c r="M305" s="223"/>
      <c r="N305" s="224">
        <f>ROUND(L305*K305,2)</f>
        <v>0</v>
      </c>
      <c r="O305" s="224"/>
      <c r="P305" s="224"/>
      <c r="Q305" s="224"/>
      <c r="R305" s="46"/>
      <c r="T305" s="225" t="s">
        <v>22</v>
      </c>
      <c r="U305" s="54" t="s">
        <v>45</v>
      </c>
      <c r="V305" s="45"/>
      <c r="W305" s="226">
        <f>V305*K305</f>
        <v>0</v>
      </c>
      <c r="X305" s="226">
        <v>0</v>
      </c>
      <c r="Y305" s="226">
        <f>X305*K305</f>
        <v>0</v>
      </c>
      <c r="Z305" s="226">
        <v>0</v>
      </c>
      <c r="AA305" s="227">
        <f>Z305*K305</f>
        <v>0</v>
      </c>
      <c r="AR305" s="20" t="s">
        <v>433</v>
      </c>
      <c r="AT305" s="20" t="s">
        <v>177</v>
      </c>
      <c r="AU305" s="20" t="s">
        <v>119</v>
      </c>
      <c r="AY305" s="20" t="s">
        <v>176</v>
      </c>
      <c r="BE305" s="140">
        <f>IF(U305="základní",N305,0)</f>
        <v>0</v>
      </c>
      <c r="BF305" s="140">
        <f>IF(U305="snížená",N305,0)</f>
        <v>0</v>
      </c>
      <c r="BG305" s="140">
        <f>IF(U305="zákl. přenesená",N305,0)</f>
        <v>0</v>
      </c>
      <c r="BH305" s="140">
        <f>IF(U305="sníž. přenesená",N305,0)</f>
        <v>0</v>
      </c>
      <c r="BI305" s="140">
        <f>IF(U305="nulová",N305,0)</f>
        <v>0</v>
      </c>
      <c r="BJ305" s="20" t="s">
        <v>88</v>
      </c>
      <c r="BK305" s="140">
        <f>ROUND(L305*K305,2)</f>
        <v>0</v>
      </c>
      <c r="BL305" s="20" t="s">
        <v>433</v>
      </c>
      <c r="BM305" s="20" t="s">
        <v>2014</v>
      </c>
    </row>
    <row r="306" s="1" customFormat="1" ht="25.5" customHeight="1">
      <c r="B306" s="44"/>
      <c r="C306" s="228" t="s">
        <v>806</v>
      </c>
      <c r="D306" s="228" t="s">
        <v>183</v>
      </c>
      <c r="E306" s="229" t="s">
        <v>2015</v>
      </c>
      <c r="F306" s="230" t="s">
        <v>2016</v>
      </c>
      <c r="G306" s="230"/>
      <c r="H306" s="230"/>
      <c r="I306" s="230"/>
      <c r="J306" s="231" t="s">
        <v>383</v>
      </c>
      <c r="K306" s="232">
        <v>1</v>
      </c>
      <c r="L306" s="233">
        <v>0</v>
      </c>
      <c r="M306" s="234"/>
      <c r="N306" s="235">
        <f>ROUND(L306*K306,2)</f>
        <v>0</v>
      </c>
      <c r="O306" s="224"/>
      <c r="P306" s="224"/>
      <c r="Q306" s="224"/>
      <c r="R306" s="46"/>
      <c r="T306" s="225" t="s">
        <v>22</v>
      </c>
      <c r="U306" s="54" t="s">
        <v>45</v>
      </c>
      <c r="V306" s="45"/>
      <c r="W306" s="226">
        <f>V306*K306</f>
        <v>0</v>
      </c>
      <c r="X306" s="226">
        <v>0</v>
      </c>
      <c r="Y306" s="226">
        <f>X306*K306</f>
        <v>0</v>
      </c>
      <c r="Z306" s="226">
        <v>0</v>
      </c>
      <c r="AA306" s="227">
        <f>Z306*K306</f>
        <v>0</v>
      </c>
      <c r="AR306" s="20" t="s">
        <v>1548</v>
      </c>
      <c r="AT306" s="20" t="s">
        <v>183</v>
      </c>
      <c r="AU306" s="20" t="s">
        <v>119</v>
      </c>
      <c r="AY306" s="20" t="s">
        <v>176</v>
      </c>
      <c r="BE306" s="140">
        <f>IF(U306="základní",N306,0)</f>
        <v>0</v>
      </c>
      <c r="BF306" s="140">
        <f>IF(U306="snížená",N306,0)</f>
        <v>0</v>
      </c>
      <c r="BG306" s="140">
        <f>IF(U306="zákl. přenesená",N306,0)</f>
        <v>0</v>
      </c>
      <c r="BH306" s="140">
        <f>IF(U306="sníž. přenesená",N306,0)</f>
        <v>0</v>
      </c>
      <c r="BI306" s="140">
        <f>IF(U306="nulová",N306,0)</f>
        <v>0</v>
      </c>
      <c r="BJ306" s="20" t="s">
        <v>88</v>
      </c>
      <c r="BK306" s="140">
        <f>ROUND(L306*K306,2)</f>
        <v>0</v>
      </c>
      <c r="BL306" s="20" t="s">
        <v>433</v>
      </c>
      <c r="BM306" s="20" t="s">
        <v>2017</v>
      </c>
    </row>
    <row r="307" s="1" customFormat="1" ht="25.5" customHeight="1">
      <c r="B307" s="44"/>
      <c r="C307" s="217" t="s">
        <v>810</v>
      </c>
      <c r="D307" s="217" t="s">
        <v>177</v>
      </c>
      <c r="E307" s="218" t="s">
        <v>2018</v>
      </c>
      <c r="F307" s="219" t="s">
        <v>2019</v>
      </c>
      <c r="G307" s="219"/>
      <c r="H307" s="219"/>
      <c r="I307" s="219"/>
      <c r="J307" s="220" t="s">
        <v>383</v>
      </c>
      <c r="K307" s="221">
        <v>1</v>
      </c>
      <c r="L307" s="222">
        <v>0</v>
      </c>
      <c r="M307" s="223"/>
      <c r="N307" s="224">
        <f>ROUND(L307*K307,2)</f>
        <v>0</v>
      </c>
      <c r="O307" s="224"/>
      <c r="P307" s="224"/>
      <c r="Q307" s="224"/>
      <c r="R307" s="46"/>
      <c r="T307" s="225" t="s">
        <v>22</v>
      </c>
      <c r="U307" s="54" t="s">
        <v>45</v>
      </c>
      <c r="V307" s="45"/>
      <c r="W307" s="226">
        <f>V307*K307</f>
        <v>0</v>
      </c>
      <c r="X307" s="226">
        <v>0</v>
      </c>
      <c r="Y307" s="226">
        <f>X307*K307</f>
        <v>0</v>
      </c>
      <c r="Z307" s="226">
        <v>0</v>
      </c>
      <c r="AA307" s="227">
        <f>Z307*K307</f>
        <v>0</v>
      </c>
      <c r="AR307" s="20" t="s">
        <v>433</v>
      </c>
      <c r="AT307" s="20" t="s">
        <v>177</v>
      </c>
      <c r="AU307" s="20" t="s">
        <v>119</v>
      </c>
      <c r="AY307" s="20" t="s">
        <v>176</v>
      </c>
      <c r="BE307" s="140">
        <f>IF(U307="základní",N307,0)</f>
        <v>0</v>
      </c>
      <c r="BF307" s="140">
        <f>IF(U307="snížená",N307,0)</f>
        <v>0</v>
      </c>
      <c r="BG307" s="140">
        <f>IF(U307="zákl. přenesená",N307,0)</f>
        <v>0</v>
      </c>
      <c r="BH307" s="140">
        <f>IF(U307="sníž. přenesená",N307,0)</f>
        <v>0</v>
      </c>
      <c r="BI307" s="140">
        <f>IF(U307="nulová",N307,0)</f>
        <v>0</v>
      </c>
      <c r="BJ307" s="20" t="s">
        <v>88</v>
      </c>
      <c r="BK307" s="140">
        <f>ROUND(L307*K307,2)</f>
        <v>0</v>
      </c>
      <c r="BL307" s="20" t="s">
        <v>433</v>
      </c>
      <c r="BM307" s="20" t="s">
        <v>2020</v>
      </c>
    </row>
    <row r="308" s="1" customFormat="1" ht="25.5" customHeight="1">
      <c r="B308" s="44"/>
      <c r="C308" s="228" t="s">
        <v>814</v>
      </c>
      <c r="D308" s="228" t="s">
        <v>183</v>
      </c>
      <c r="E308" s="229" t="s">
        <v>2021</v>
      </c>
      <c r="F308" s="230" t="s">
        <v>2022</v>
      </c>
      <c r="G308" s="230"/>
      <c r="H308" s="230"/>
      <c r="I308" s="230"/>
      <c r="J308" s="231" t="s">
        <v>383</v>
      </c>
      <c r="K308" s="232">
        <v>1</v>
      </c>
      <c r="L308" s="233">
        <v>0</v>
      </c>
      <c r="M308" s="234"/>
      <c r="N308" s="235">
        <f>ROUND(L308*K308,2)</f>
        <v>0</v>
      </c>
      <c r="O308" s="224"/>
      <c r="P308" s="224"/>
      <c r="Q308" s="224"/>
      <c r="R308" s="46"/>
      <c r="T308" s="225" t="s">
        <v>22</v>
      </c>
      <c r="U308" s="54" t="s">
        <v>45</v>
      </c>
      <c r="V308" s="45"/>
      <c r="W308" s="226">
        <f>V308*K308</f>
        <v>0</v>
      </c>
      <c r="X308" s="226">
        <v>0</v>
      </c>
      <c r="Y308" s="226">
        <f>X308*K308</f>
        <v>0</v>
      </c>
      <c r="Z308" s="226">
        <v>0</v>
      </c>
      <c r="AA308" s="227">
        <f>Z308*K308</f>
        <v>0</v>
      </c>
      <c r="AR308" s="20" t="s">
        <v>1548</v>
      </c>
      <c r="AT308" s="20" t="s">
        <v>183</v>
      </c>
      <c r="AU308" s="20" t="s">
        <v>119</v>
      </c>
      <c r="AY308" s="20" t="s">
        <v>176</v>
      </c>
      <c r="BE308" s="140">
        <f>IF(U308="základní",N308,0)</f>
        <v>0</v>
      </c>
      <c r="BF308" s="140">
        <f>IF(U308="snížená",N308,0)</f>
        <v>0</v>
      </c>
      <c r="BG308" s="140">
        <f>IF(U308="zákl. přenesená",N308,0)</f>
        <v>0</v>
      </c>
      <c r="BH308" s="140">
        <f>IF(U308="sníž. přenesená",N308,0)</f>
        <v>0</v>
      </c>
      <c r="BI308" s="140">
        <f>IF(U308="nulová",N308,0)</f>
        <v>0</v>
      </c>
      <c r="BJ308" s="20" t="s">
        <v>88</v>
      </c>
      <c r="BK308" s="140">
        <f>ROUND(L308*K308,2)</f>
        <v>0</v>
      </c>
      <c r="BL308" s="20" t="s">
        <v>433</v>
      </c>
      <c r="BM308" s="20" t="s">
        <v>2023</v>
      </c>
    </row>
    <row r="309" s="1" customFormat="1" ht="25.5" customHeight="1">
      <c r="B309" s="44"/>
      <c r="C309" s="217" t="s">
        <v>818</v>
      </c>
      <c r="D309" s="217" t="s">
        <v>177</v>
      </c>
      <c r="E309" s="218" t="s">
        <v>2024</v>
      </c>
      <c r="F309" s="219" t="s">
        <v>2025</v>
      </c>
      <c r="G309" s="219"/>
      <c r="H309" s="219"/>
      <c r="I309" s="219"/>
      <c r="J309" s="220" t="s">
        <v>383</v>
      </c>
      <c r="K309" s="221">
        <v>1</v>
      </c>
      <c r="L309" s="222">
        <v>0</v>
      </c>
      <c r="M309" s="223"/>
      <c r="N309" s="224">
        <f>ROUND(L309*K309,2)</f>
        <v>0</v>
      </c>
      <c r="O309" s="224"/>
      <c r="P309" s="224"/>
      <c r="Q309" s="224"/>
      <c r="R309" s="46"/>
      <c r="T309" s="225" t="s">
        <v>22</v>
      </c>
      <c r="U309" s="54" t="s">
        <v>45</v>
      </c>
      <c r="V309" s="45"/>
      <c r="W309" s="226">
        <f>V309*K309</f>
        <v>0</v>
      </c>
      <c r="X309" s="226">
        <v>0</v>
      </c>
      <c r="Y309" s="226">
        <f>X309*K309</f>
        <v>0</v>
      </c>
      <c r="Z309" s="226">
        <v>0</v>
      </c>
      <c r="AA309" s="227">
        <f>Z309*K309</f>
        <v>0</v>
      </c>
      <c r="AR309" s="20" t="s">
        <v>433</v>
      </c>
      <c r="AT309" s="20" t="s">
        <v>177</v>
      </c>
      <c r="AU309" s="20" t="s">
        <v>119</v>
      </c>
      <c r="AY309" s="20" t="s">
        <v>176</v>
      </c>
      <c r="BE309" s="140">
        <f>IF(U309="základní",N309,0)</f>
        <v>0</v>
      </c>
      <c r="BF309" s="140">
        <f>IF(U309="snížená",N309,0)</f>
        <v>0</v>
      </c>
      <c r="BG309" s="140">
        <f>IF(U309="zákl. přenesená",N309,0)</f>
        <v>0</v>
      </c>
      <c r="BH309" s="140">
        <f>IF(U309="sníž. přenesená",N309,0)</f>
        <v>0</v>
      </c>
      <c r="BI309" s="140">
        <f>IF(U309="nulová",N309,0)</f>
        <v>0</v>
      </c>
      <c r="BJ309" s="20" t="s">
        <v>88</v>
      </c>
      <c r="BK309" s="140">
        <f>ROUND(L309*K309,2)</f>
        <v>0</v>
      </c>
      <c r="BL309" s="20" t="s">
        <v>433</v>
      </c>
      <c r="BM309" s="20" t="s">
        <v>2026</v>
      </c>
    </row>
    <row r="310" s="1" customFormat="1" ht="25.5" customHeight="1">
      <c r="B310" s="44"/>
      <c r="C310" s="228" t="s">
        <v>822</v>
      </c>
      <c r="D310" s="228" t="s">
        <v>183</v>
      </c>
      <c r="E310" s="229" t="s">
        <v>2027</v>
      </c>
      <c r="F310" s="230" t="s">
        <v>2028</v>
      </c>
      <c r="G310" s="230"/>
      <c r="H310" s="230"/>
      <c r="I310" s="230"/>
      <c r="J310" s="231" t="s">
        <v>383</v>
      </c>
      <c r="K310" s="232">
        <v>1</v>
      </c>
      <c r="L310" s="233">
        <v>0</v>
      </c>
      <c r="M310" s="234"/>
      <c r="N310" s="235">
        <f>ROUND(L310*K310,2)</f>
        <v>0</v>
      </c>
      <c r="O310" s="224"/>
      <c r="P310" s="224"/>
      <c r="Q310" s="224"/>
      <c r="R310" s="46"/>
      <c r="T310" s="225" t="s">
        <v>22</v>
      </c>
      <c r="U310" s="54" t="s">
        <v>45</v>
      </c>
      <c r="V310" s="45"/>
      <c r="W310" s="226">
        <f>V310*K310</f>
        <v>0</v>
      </c>
      <c r="X310" s="226">
        <v>0</v>
      </c>
      <c r="Y310" s="226">
        <f>X310*K310</f>
        <v>0</v>
      </c>
      <c r="Z310" s="226">
        <v>0</v>
      </c>
      <c r="AA310" s="227">
        <f>Z310*K310</f>
        <v>0</v>
      </c>
      <c r="AR310" s="20" t="s">
        <v>1548</v>
      </c>
      <c r="AT310" s="20" t="s">
        <v>183</v>
      </c>
      <c r="AU310" s="20" t="s">
        <v>119</v>
      </c>
      <c r="AY310" s="20" t="s">
        <v>176</v>
      </c>
      <c r="BE310" s="140">
        <f>IF(U310="základní",N310,0)</f>
        <v>0</v>
      </c>
      <c r="BF310" s="140">
        <f>IF(U310="snížená",N310,0)</f>
        <v>0</v>
      </c>
      <c r="BG310" s="140">
        <f>IF(U310="zákl. přenesená",N310,0)</f>
        <v>0</v>
      </c>
      <c r="BH310" s="140">
        <f>IF(U310="sníž. přenesená",N310,0)</f>
        <v>0</v>
      </c>
      <c r="BI310" s="140">
        <f>IF(U310="nulová",N310,0)</f>
        <v>0</v>
      </c>
      <c r="BJ310" s="20" t="s">
        <v>88</v>
      </c>
      <c r="BK310" s="140">
        <f>ROUND(L310*K310,2)</f>
        <v>0</v>
      </c>
      <c r="BL310" s="20" t="s">
        <v>433</v>
      </c>
      <c r="BM310" s="20" t="s">
        <v>2029</v>
      </c>
    </row>
    <row r="311" s="9" customFormat="1" ht="29.88" customHeight="1">
      <c r="B311" s="204"/>
      <c r="C311" s="205"/>
      <c r="D311" s="214" t="s">
        <v>1537</v>
      </c>
      <c r="E311" s="214"/>
      <c r="F311" s="214"/>
      <c r="G311" s="214"/>
      <c r="H311" s="214"/>
      <c r="I311" s="214"/>
      <c r="J311" s="214"/>
      <c r="K311" s="214"/>
      <c r="L311" s="214"/>
      <c r="M311" s="214"/>
      <c r="N311" s="236">
        <f>BK311</f>
        <v>0</v>
      </c>
      <c r="O311" s="237"/>
      <c r="P311" s="237"/>
      <c r="Q311" s="237"/>
      <c r="R311" s="207"/>
      <c r="T311" s="208"/>
      <c r="U311" s="205"/>
      <c r="V311" s="205"/>
      <c r="W311" s="209">
        <f>SUM(W312:W317)</f>
        <v>0</v>
      </c>
      <c r="X311" s="205"/>
      <c r="Y311" s="209">
        <f>SUM(Y312:Y317)</f>
        <v>0</v>
      </c>
      <c r="Z311" s="205"/>
      <c r="AA311" s="210">
        <f>SUM(AA312:AA317)</f>
        <v>0</v>
      </c>
      <c r="AR311" s="211" t="s">
        <v>188</v>
      </c>
      <c r="AT311" s="212" t="s">
        <v>79</v>
      </c>
      <c r="AU311" s="212" t="s">
        <v>88</v>
      </c>
      <c r="AY311" s="211" t="s">
        <v>176</v>
      </c>
      <c r="BK311" s="213">
        <f>SUM(BK312:BK317)</f>
        <v>0</v>
      </c>
    </row>
    <row r="312" s="1" customFormat="1" ht="16.5" customHeight="1">
      <c r="B312" s="44"/>
      <c r="C312" s="217" t="s">
        <v>826</v>
      </c>
      <c r="D312" s="217" t="s">
        <v>177</v>
      </c>
      <c r="E312" s="218" t="s">
        <v>2030</v>
      </c>
      <c r="F312" s="219" t="s">
        <v>2031</v>
      </c>
      <c r="G312" s="219"/>
      <c r="H312" s="219"/>
      <c r="I312" s="219"/>
      <c r="J312" s="220" t="s">
        <v>383</v>
      </c>
      <c r="K312" s="221">
        <v>1</v>
      </c>
      <c r="L312" s="222">
        <v>0</v>
      </c>
      <c r="M312" s="223"/>
      <c r="N312" s="224">
        <f>ROUND(L312*K312,2)</f>
        <v>0</v>
      </c>
      <c r="O312" s="224"/>
      <c r="P312" s="224"/>
      <c r="Q312" s="224"/>
      <c r="R312" s="46"/>
      <c r="T312" s="225" t="s">
        <v>22</v>
      </c>
      <c r="U312" s="54" t="s">
        <v>45</v>
      </c>
      <c r="V312" s="45"/>
      <c r="W312" s="226">
        <f>V312*K312</f>
        <v>0</v>
      </c>
      <c r="X312" s="226">
        <v>0</v>
      </c>
      <c r="Y312" s="226">
        <f>X312*K312</f>
        <v>0</v>
      </c>
      <c r="Z312" s="226">
        <v>0</v>
      </c>
      <c r="AA312" s="227">
        <f>Z312*K312</f>
        <v>0</v>
      </c>
      <c r="AR312" s="20" t="s">
        <v>433</v>
      </c>
      <c r="AT312" s="20" t="s">
        <v>177</v>
      </c>
      <c r="AU312" s="20" t="s">
        <v>119</v>
      </c>
      <c r="AY312" s="20" t="s">
        <v>176</v>
      </c>
      <c r="BE312" s="140">
        <f>IF(U312="základní",N312,0)</f>
        <v>0</v>
      </c>
      <c r="BF312" s="140">
        <f>IF(U312="snížená",N312,0)</f>
        <v>0</v>
      </c>
      <c r="BG312" s="140">
        <f>IF(U312="zákl. přenesená",N312,0)</f>
        <v>0</v>
      </c>
      <c r="BH312" s="140">
        <f>IF(U312="sníž. přenesená",N312,0)</f>
        <v>0</v>
      </c>
      <c r="BI312" s="140">
        <f>IF(U312="nulová",N312,0)</f>
        <v>0</v>
      </c>
      <c r="BJ312" s="20" t="s">
        <v>88</v>
      </c>
      <c r="BK312" s="140">
        <f>ROUND(L312*K312,2)</f>
        <v>0</v>
      </c>
      <c r="BL312" s="20" t="s">
        <v>433</v>
      </c>
      <c r="BM312" s="20" t="s">
        <v>2032</v>
      </c>
    </row>
    <row r="313" s="1" customFormat="1" ht="16.5" customHeight="1">
      <c r="B313" s="44"/>
      <c r="C313" s="228" t="s">
        <v>830</v>
      </c>
      <c r="D313" s="228" t="s">
        <v>183</v>
      </c>
      <c r="E313" s="229" t="s">
        <v>2033</v>
      </c>
      <c r="F313" s="230" t="s">
        <v>2034</v>
      </c>
      <c r="G313" s="230"/>
      <c r="H313" s="230"/>
      <c r="I313" s="230"/>
      <c r="J313" s="231" t="s">
        <v>383</v>
      </c>
      <c r="K313" s="232">
        <v>1</v>
      </c>
      <c r="L313" s="233">
        <v>0</v>
      </c>
      <c r="M313" s="234"/>
      <c r="N313" s="235">
        <f>ROUND(L313*K313,2)</f>
        <v>0</v>
      </c>
      <c r="O313" s="224"/>
      <c r="P313" s="224"/>
      <c r="Q313" s="224"/>
      <c r="R313" s="46"/>
      <c r="T313" s="225" t="s">
        <v>22</v>
      </c>
      <c r="U313" s="54" t="s">
        <v>45</v>
      </c>
      <c r="V313" s="45"/>
      <c r="W313" s="226">
        <f>V313*K313</f>
        <v>0</v>
      </c>
      <c r="X313" s="226">
        <v>0</v>
      </c>
      <c r="Y313" s="226">
        <f>X313*K313</f>
        <v>0</v>
      </c>
      <c r="Z313" s="226">
        <v>0</v>
      </c>
      <c r="AA313" s="227">
        <f>Z313*K313</f>
        <v>0</v>
      </c>
      <c r="AR313" s="20" t="s">
        <v>1548</v>
      </c>
      <c r="AT313" s="20" t="s">
        <v>183</v>
      </c>
      <c r="AU313" s="20" t="s">
        <v>119</v>
      </c>
      <c r="AY313" s="20" t="s">
        <v>176</v>
      </c>
      <c r="BE313" s="140">
        <f>IF(U313="základní",N313,0)</f>
        <v>0</v>
      </c>
      <c r="BF313" s="140">
        <f>IF(U313="snížená",N313,0)</f>
        <v>0</v>
      </c>
      <c r="BG313" s="140">
        <f>IF(U313="zákl. přenesená",N313,0)</f>
        <v>0</v>
      </c>
      <c r="BH313" s="140">
        <f>IF(U313="sníž. přenesená",N313,0)</f>
        <v>0</v>
      </c>
      <c r="BI313" s="140">
        <f>IF(U313="nulová",N313,0)</f>
        <v>0</v>
      </c>
      <c r="BJ313" s="20" t="s">
        <v>88</v>
      </c>
      <c r="BK313" s="140">
        <f>ROUND(L313*K313,2)</f>
        <v>0</v>
      </c>
      <c r="BL313" s="20" t="s">
        <v>433</v>
      </c>
      <c r="BM313" s="20" t="s">
        <v>2035</v>
      </c>
    </row>
    <row r="314" s="1" customFormat="1" ht="16.5" customHeight="1">
      <c r="B314" s="44"/>
      <c r="C314" s="217" t="s">
        <v>834</v>
      </c>
      <c r="D314" s="217" t="s">
        <v>177</v>
      </c>
      <c r="E314" s="218" t="s">
        <v>2036</v>
      </c>
      <c r="F314" s="219" t="s">
        <v>2037</v>
      </c>
      <c r="G314" s="219"/>
      <c r="H314" s="219"/>
      <c r="I314" s="219"/>
      <c r="J314" s="220" t="s">
        <v>383</v>
      </c>
      <c r="K314" s="221">
        <v>1</v>
      </c>
      <c r="L314" s="222">
        <v>0</v>
      </c>
      <c r="M314" s="223"/>
      <c r="N314" s="224">
        <f>ROUND(L314*K314,2)</f>
        <v>0</v>
      </c>
      <c r="O314" s="224"/>
      <c r="P314" s="224"/>
      <c r="Q314" s="224"/>
      <c r="R314" s="46"/>
      <c r="T314" s="225" t="s">
        <v>22</v>
      </c>
      <c r="U314" s="54" t="s">
        <v>45</v>
      </c>
      <c r="V314" s="45"/>
      <c r="W314" s="226">
        <f>V314*K314</f>
        <v>0</v>
      </c>
      <c r="X314" s="226">
        <v>0</v>
      </c>
      <c r="Y314" s="226">
        <f>X314*K314</f>
        <v>0</v>
      </c>
      <c r="Z314" s="226">
        <v>0</v>
      </c>
      <c r="AA314" s="227">
        <f>Z314*K314</f>
        <v>0</v>
      </c>
      <c r="AR314" s="20" t="s">
        <v>433</v>
      </c>
      <c r="AT314" s="20" t="s">
        <v>177</v>
      </c>
      <c r="AU314" s="20" t="s">
        <v>119</v>
      </c>
      <c r="AY314" s="20" t="s">
        <v>176</v>
      </c>
      <c r="BE314" s="140">
        <f>IF(U314="základní",N314,0)</f>
        <v>0</v>
      </c>
      <c r="BF314" s="140">
        <f>IF(U314="snížená",N314,0)</f>
        <v>0</v>
      </c>
      <c r="BG314" s="140">
        <f>IF(U314="zákl. přenesená",N314,0)</f>
        <v>0</v>
      </c>
      <c r="BH314" s="140">
        <f>IF(U314="sníž. přenesená",N314,0)</f>
        <v>0</v>
      </c>
      <c r="BI314" s="140">
        <f>IF(U314="nulová",N314,0)</f>
        <v>0</v>
      </c>
      <c r="BJ314" s="20" t="s">
        <v>88</v>
      </c>
      <c r="BK314" s="140">
        <f>ROUND(L314*K314,2)</f>
        <v>0</v>
      </c>
      <c r="BL314" s="20" t="s">
        <v>433</v>
      </c>
      <c r="BM314" s="20" t="s">
        <v>2038</v>
      </c>
    </row>
    <row r="315" s="1" customFormat="1" ht="16.5" customHeight="1">
      <c r="B315" s="44"/>
      <c r="C315" s="228" t="s">
        <v>838</v>
      </c>
      <c r="D315" s="228" t="s">
        <v>183</v>
      </c>
      <c r="E315" s="229" t="s">
        <v>2039</v>
      </c>
      <c r="F315" s="230" t="s">
        <v>2040</v>
      </c>
      <c r="G315" s="230"/>
      <c r="H315" s="230"/>
      <c r="I315" s="230"/>
      <c r="J315" s="231" t="s">
        <v>383</v>
      </c>
      <c r="K315" s="232">
        <v>1</v>
      </c>
      <c r="L315" s="233">
        <v>0</v>
      </c>
      <c r="M315" s="234"/>
      <c r="N315" s="235">
        <f>ROUND(L315*K315,2)</f>
        <v>0</v>
      </c>
      <c r="O315" s="224"/>
      <c r="P315" s="224"/>
      <c r="Q315" s="224"/>
      <c r="R315" s="46"/>
      <c r="T315" s="225" t="s">
        <v>22</v>
      </c>
      <c r="U315" s="54" t="s">
        <v>45</v>
      </c>
      <c r="V315" s="45"/>
      <c r="W315" s="226">
        <f>V315*K315</f>
        <v>0</v>
      </c>
      <c r="X315" s="226">
        <v>0</v>
      </c>
      <c r="Y315" s="226">
        <f>X315*K315</f>
        <v>0</v>
      </c>
      <c r="Z315" s="226">
        <v>0</v>
      </c>
      <c r="AA315" s="227">
        <f>Z315*K315</f>
        <v>0</v>
      </c>
      <c r="AR315" s="20" t="s">
        <v>1548</v>
      </c>
      <c r="AT315" s="20" t="s">
        <v>183</v>
      </c>
      <c r="AU315" s="20" t="s">
        <v>119</v>
      </c>
      <c r="AY315" s="20" t="s">
        <v>176</v>
      </c>
      <c r="BE315" s="140">
        <f>IF(U315="základní",N315,0)</f>
        <v>0</v>
      </c>
      <c r="BF315" s="140">
        <f>IF(U315="snížená",N315,0)</f>
        <v>0</v>
      </c>
      <c r="BG315" s="140">
        <f>IF(U315="zákl. přenesená",N315,0)</f>
        <v>0</v>
      </c>
      <c r="BH315" s="140">
        <f>IF(U315="sníž. přenesená",N315,0)</f>
        <v>0</v>
      </c>
      <c r="BI315" s="140">
        <f>IF(U315="nulová",N315,0)</f>
        <v>0</v>
      </c>
      <c r="BJ315" s="20" t="s">
        <v>88</v>
      </c>
      <c r="BK315" s="140">
        <f>ROUND(L315*K315,2)</f>
        <v>0</v>
      </c>
      <c r="BL315" s="20" t="s">
        <v>433</v>
      </c>
      <c r="BM315" s="20" t="s">
        <v>2041</v>
      </c>
    </row>
    <row r="316" s="1" customFormat="1" ht="16.5" customHeight="1">
      <c r="B316" s="44"/>
      <c r="C316" s="217" t="s">
        <v>842</v>
      </c>
      <c r="D316" s="217" t="s">
        <v>177</v>
      </c>
      <c r="E316" s="218" t="s">
        <v>2042</v>
      </c>
      <c r="F316" s="219" t="s">
        <v>2043</v>
      </c>
      <c r="G316" s="219"/>
      <c r="H316" s="219"/>
      <c r="I316" s="219"/>
      <c r="J316" s="220" t="s">
        <v>383</v>
      </c>
      <c r="K316" s="221">
        <v>1</v>
      </c>
      <c r="L316" s="222">
        <v>0</v>
      </c>
      <c r="M316" s="223"/>
      <c r="N316" s="224">
        <f>ROUND(L316*K316,2)</f>
        <v>0</v>
      </c>
      <c r="O316" s="224"/>
      <c r="P316" s="224"/>
      <c r="Q316" s="224"/>
      <c r="R316" s="46"/>
      <c r="T316" s="225" t="s">
        <v>22</v>
      </c>
      <c r="U316" s="54" t="s">
        <v>45</v>
      </c>
      <c r="V316" s="45"/>
      <c r="W316" s="226">
        <f>V316*K316</f>
        <v>0</v>
      </c>
      <c r="X316" s="226">
        <v>0</v>
      </c>
      <c r="Y316" s="226">
        <f>X316*K316</f>
        <v>0</v>
      </c>
      <c r="Z316" s="226">
        <v>0</v>
      </c>
      <c r="AA316" s="227">
        <f>Z316*K316</f>
        <v>0</v>
      </c>
      <c r="AR316" s="20" t="s">
        <v>433</v>
      </c>
      <c r="AT316" s="20" t="s">
        <v>177</v>
      </c>
      <c r="AU316" s="20" t="s">
        <v>119</v>
      </c>
      <c r="AY316" s="20" t="s">
        <v>176</v>
      </c>
      <c r="BE316" s="140">
        <f>IF(U316="základní",N316,0)</f>
        <v>0</v>
      </c>
      <c r="BF316" s="140">
        <f>IF(U316="snížená",N316,0)</f>
        <v>0</v>
      </c>
      <c r="BG316" s="140">
        <f>IF(U316="zákl. přenesená",N316,0)</f>
        <v>0</v>
      </c>
      <c r="BH316" s="140">
        <f>IF(U316="sníž. přenesená",N316,0)</f>
        <v>0</v>
      </c>
      <c r="BI316" s="140">
        <f>IF(U316="nulová",N316,0)</f>
        <v>0</v>
      </c>
      <c r="BJ316" s="20" t="s">
        <v>88</v>
      </c>
      <c r="BK316" s="140">
        <f>ROUND(L316*K316,2)</f>
        <v>0</v>
      </c>
      <c r="BL316" s="20" t="s">
        <v>433</v>
      </c>
      <c r="BM316" s="20" t="s">
        <v>2044</v>
      </c>
    </row>
    <row r="317" s="1" customFormat="1" ht="16.5" customHeight="1">
      <c r="B317" s="44"/>
      <c r="C317" s="228" t="s">
        <v>846</v>
      </c>
      <c r="D317" s="228" t="s">
        <v>183</v>
      </c>
      <c r="E317" s="229" t="s">
        <v>2045</v>
      </c>
      <c r="F317" s="230" t="s">
        <v>2046</v>
      </c>
      <c r="G317" s="230"/>
      <c r="H317" s="230"/>
      <c r="I317" s="230"/>
      <c r="J317" s="231" t="s">
        <v>383</v>
      </c>
      <c r="K317" s="232">
        <v>1</v>
      </c>
      <c r="L317" s="233">
        <v>0</v>
      </c>
      <c r="M317" s="234"/>
      <c r="N317" s="235">
        <f>ROUND(L317*K317,2)</f>
        <v>0</v>
      </c>
      <c r="O317" s="224"/>
      <c r="P317" s="224"/>
      <c r="Q317" s="224"/>
      <c r="R317" s="46"/>
      <c r="T317" s="225" t="s">
        <v>22</v>
      </c>
      <c r="U317" s="54" t="s">
        <v>45</v>
      </c>
      <c r="V317" s="45"/>
      <c r="W317" s="226">
        <f>V317*K317</f>
        <v>0</v>
      </c>
      <c r="X317" s="226">
        <v>0</v>
      </c>
      <c r="Y317" s="226">
        <f>X317*K317</f>
        <v>0</v>
      </c>
      <c r="Z317" s="226">
        <v>0</v>
      </c>
      <c r="AA317" s="227">
        <f>Z317*K317</f>
        <v>0</v>
      </c>
      <c r="AR317" s="20" t="s">
        <v>1548</v>
      </c>
      <c r="AT317" s="20" t="s">
        <v>183</v>
      </c>
      <c r="AU317" s="20" t="s">
        <v>119</v>
      </c>
      <c r="AY317" s="20" t="s">
        <v>176</v>
      </c>
      <c r="BE317" s="140">
        <f>IF(U317="základní",N317,0)</f>
        <v>0</v>
      </c>
      <c r="BF317" s="140">
        <f>IF(U317="snížená",N317,0)</f>
        <v>0</v>
      </c>
      <c r="BG317" s="140">
        <f>IF(U317="zákl. přenesená",N317,0)</f>
        <v>0</v>
      </c>
      <c r="BH317" s="140">
        <f>IF(U317="sníž. přenesená",N317,0)</f>
        <v>0</v>
      </c>
      <c r="BI317" s="140">
        <f>IF(U317="nulová",N317,0)</f>
        <v>0</v>
      </c>
      <c r="BJ317" s="20" t="s">
        <v>88</v>
      </c>
      <c r="BK317" s="140">
        <f>ROUND(L317*K317,2)</f>
        <v>0</v>
      </c>
      <c r="BL317" s="20" t="s">
        <v>433</v>
      </c>
      <c r="BM317" s="20" t="s">
        <v>2047</v>
      </c>
    </row>
    <row r="318" s="9" customFormat="1" ht="29.88" customHeight="1">
      <c r="B318" s="204"/>
      <c r="C318" s="205"/>
      <c r="D318" s="214" t="s">
        <v>1538</v>
      </c>
      <c r="E318" s="214"/>
      <c r="F318" s="214"/>
      <c r="G318" s="214"/>
      <c r="H318" s="214"/>
      <c r="I318" s="214"/>
      <c r="J318" s="214"/>
      <c r="K318" s="214"/>
      <c r="L318" s="214"/>
      <c r="M318" s="214"/>
      <c r="N318" s="236">
        <f>BK318</f>
        <v>0</v>
      </c>
      <c r="O318" s="237"/>
      <c r="P318" s="237"/>
      <c r="Q318" s="237"/>
      <c r="R318" s="207"/>
      <c r="T318" s="208"/>
      <c r="U318" s="205"/>
      <c r="V318" s="205"/>
      <c r="W318" s="209">
        <f>SUM(W319:W356)</f>
        <v>0</v>
      </c>
      <c r="X318" s="205"/>
      <c r="Y318" s="209">
        <f>SUM(Y319:Y356)</f>
        <v>0</v>
      </c>
      <c r="Z318" s="205"/>
      <c r="AA318" s="210">
        <f>SUM(AA319:AA356)</f>
        <v>0</v>
      </c>
      <c r="AR318" s="211" t="s">
        <v>188</v>
      </c>
      <c r="AT318" s="212" t="s">
        <v>79</v>
      </c>
      <c r="AU318" s="212" t="s">
        <v>88</v>
      </c>
      <c r="AY318" s="211" t="s">
        <v>176</v>
      </c>
      <c r="BK318" s="213">
        <f>SUM(BK319:BK356)</f>
        <v>0</v>
      </c>
    </row>
    <row r="319" s="1" customFormat="1" ht="16.5" customHeight="1">
      <c r="B319" s="44"/>
      <c r="C319" s="217" t="s">
        <v>850</v>
      </c>
      <c r="D319" s="217" t="s">
        <v>177</v>
      </c>
      <c r="E319" s="218" t="s">
        <v>2048</v>
      </c>
      <c r="F319" s="219" t="s">
        <v>2049</v>
      </c>
      <c r="G319" s="219"/>
      <c r="H319" s="219"/>
      <c r="I319" s="219"/>
      <c r="J319" s="220" t="s">
        <v>231</v>
      </c>
      <c r="K319" s="221">
        <v>550</v>
      </c>
      <c r="L319" s="222">
        <v>0</v>
      </c>
      <c r="M319" s="223"/>
      <c r="N319" s="224">
        <f>ROUND(L319*K319,2)</f>
        <v>0</v>
      </c>
      <c r="O319" s="224"/>
      <c r="P319" s="224"/>
      <c r="Q319" s="224"/>
      <c r="R319" s="46"/>
      <c r="T319" s="225" t="s">
        <v>22</v>
      </c>
      <c r="U319" s="54" t="s">
        <v>45</v>
      </c>
      <c r="V319" s="45"/>
      <c r="W319" s="226">
        <f>V319*K319</f>
        <v>0</v>
      </c>
      <c r="X319" s="226">
        <v>0</v>
      </c>
      <c r="Y319" s="226">
        <f>X319*K319</f>
        <v>0</v>
      </c>
      <c r="Z319" s="226">
        <v>0</v>
      </c>
      <c r="AA319" s="227">
        <f>Z319*K319</f>
        <v>0</v>
      </c>
      <c r="AR319" s="20" t="s">
        <v>433</v>
      </c>
      <c r="AT319" s="20" t="s">
        <v>177</v>
      </c>
      <c r="AU319" s="20" t="s">
        <v>119</v>
      </c>
      <c r="AY319" s="20" t="s">
        <v>176</v>
      </c>
      <c r="BE319" s="140">
        <f>IF(U319="základní",N319,0)</f>
        <v>0</v>
      </c>
      <c r="BF319" s="140">
        <f>IF(U319="snížená",N319,0)</f>
        <v>0</v>
      </c>
      <c r="BG319" s="140">
        <f>IF(U319="zákl. přenesená",N319,0)</f>
        <v>0</v>
      </c>
      <c r="BH319" s="140">
        <f>IF(U319="sníž. přenesená",N319,0)</f>
        <v>0</v>
      </c>
      <c r="BI319" s="140">
        <f>IF(U319="nulová",N319,0)</f>
        <v>0</v>
      </c>
      <c r="BJ319" s="20" t="s">
        <v>88</v>
      </c>
      <c r="BK319" s="140">
        <f>ROUND(L319*K319,2)</f>
        <v>0</v>
      </c>
      <c r="BL319" s="20" t="s">
        <v>433</v>
      </c>
      <c r="BM319" s="20" t="s">
        <v>2050</v>
      </c>
    </row>
    <row r="320" s="1" customFormat="1" ht="16.5" customHeight="1">
      <c r="B320" s="44"/>
      <c r="C320" s="228" t="s">
        <v>854</v>
      </c>
      <c r="D320" s="228" t="s">
        <v>183</v>
      </c>
      <c r="E320" s="229" t="s">
        <v>2051</v>
      </c>
      <c r="F320" s="230" t="s">
        <v>2052</v>
      </c>
      <c r="G320" s="230"/>
      <c r="H320" s="230"/>
      <c r="I320" s="230"/>
      <c r="J320" s="231" t="s">
        <v>231</v>
      </c>
      <c r="K320" s="232">
        <v>550</v>
      </c>
      <c r="L320" s="233">
        <v>0</v>
      </c>
      <c r="M320" s="234"/>
      <c r="N320" s="235">
        <f>ROUND(L320*K320,2)</f>
        <v>0</v>
      </c>
      <c r="O320" s="224"/>
      <c r="P320" s="224"/>
      <c r="Q320" s="224"/>
      <c r="R320" s="46"/>
      <c r="T320" s="225" t="s">
        <v>22</v>
      </c>
      <c r="U320" s="54" t="s">
        <v>45</v>
      </c>
      <c r="V320" s="45"/>
      <c r="W320" s="226">
        <f>V320*K320</f>
        <v>0</v>
      </c>
      <c r="X320" s="226">
        <v>0</v>
      </c>
      <c r="Y320" s="226">
        <f>X320*K320</f>
        <v>0</v>
      </c>
      <c r="Z320" s="226">
        <v>0</v>
      </c>
      <c r="AA320" s="227">
        <f>Z320*K320</f>
        <v>0</v>
      </c>
      <c r="AR320" s="20" t="s">
        <v>1548</v>
      </c>
      <c r="AT320" s="20" t="s">
        <v>183</v>
      </c>
      <c r="AU320" s="20" t="s">
        <v>119</v>
      </c>
      <c r="AY320" s="20" t="s">
        <v>176</v>
      </c>
      <c r="BE320" s="140">
        <f>IF(U320="základní",N320,0)</f>
        <v>0</v>
      </c>
      <c r="BF320" s="140">
        <f>IF(U320="snížená",N320,0)</f>
        <v>0</v>
      </c>
      <c r="BG320" s="140">
        <f>IF(U320="zákl. přenesená",N320,0)</f>
        <v>0</v>
      </c>
      <c r="BH320" s="140">
        <f>IF(U320="sníž. přenesená",N320,0)</f>
        <v>0</v>
      </c>
      <c r="BI320" s="140">
        <f>IF(U320="nulová",N320,0)</f>
        <v>0</v>
      </c>
      <c r="BJ320" s="20" t="s">
        <v>88</v>
      </c>
      <c r="BK320" s="140">
        <f>ROUND(L320*K320,2)</f>
        <v>0</v>
      </c>
      <c r="BL320" s="20" t="s">
        <v>433</v>
      </c>
      <c r="BM320" s="20" t="s">
        <v>2053</v>
      </c>
    </row>
    <row r="321" s="1" customFormat="1" ht="16.5" customHeight="1">
      <c r="B321" s="44"/>
      <c r="C321" s="217" t="s">
        <v>858</v>
      </c>
      <c r="D321" s="217" t="s">
        <v>177</v>
      </c>
      <c r="E321" s="218" t="s">
        <v>2054</v>
      </c>
      <c r="F321" s="219" t="s">
        <v>2055</v>
      </c>
      <c r="G321" s="219"/>
      <c r="H321" s="219"/>
      <c r="I321" s="219"/>
      <c r="J321" s="220" t="s">
        <v>231</v>
      </c>
      <c r="K321" s="221">
        <v>3050</v>
      </c>
      <c r="L321" s="222">
        <v>0</v>
      </c>
      <c r="M321" s="223"/>
      <c r="N321" s="224">
        <f>ROUND(L321*K321,2)</f>
        <v>0</v>
      </c>
      <c r="O321" s="224"/>
      <c r="P321" s="224"/>
      <c r="Q321" s="224"/>
      <c r="R321" s="46"/>
      <c r="T321" s="225" t="s">
        <v>22</v>
      </c>
      <c r="U321" s="54" t="s">
        <v>45</v>
      </c>
      <c r="V321" s="45"/>
      <c r="W321" s="226">
        <f>V321*K321</f>
        <v>0</v>
      </c>
      <c r="X321" s="226">
        <v>0</v>
      </c>
      <c r="Y321" s="226">
        <f>X321*K321</f>
        <v>0</v>
      </c>
      <c r="Z321" s="226">
        <v>0</v>
      </c>
      <c r="AA321" s="227">
        <f>Z321*K321</f>
        <v>0</v>
      </c>
      <c r="AR321" s="20" t="s">
        <v>433</v>
      </c>
      <c r="AT321" s="20" t="s">
        <v>177</v>
      </c>
      <c r="AU321" s="20" t="s">
        <v>119</v>
      </c>
      <c r="AY321" s="20" t="s">
        <v>176</v>
      </c>
      <c r="BE321" s="140">
        <f>IF(U321="základní",N321,0)</f>
        <v>0</v>
      </c>
      <c r="BF321" s="140">
        <f>IF(U321="snížená",N321,0)</f>
        <v>0</v>
      </c>
      <c r="BG321" s="140">
        <f>IF(U321="zákl. přenesená",N321,0)</f>
        <v>0</v>
      </c>
      <c r="BH321" s="140">
        <f>IF(U321="sníž. přenesená",N321,0)</f>
        <v>0</v>
      </c>
      <c r="BI321" s="140">
        <f>IF(U321="nulová",N321,0)</f>
        <v>0</v>
      </c>
      <c r="BJ321" s="20" t="s">
        <v>88</v>
      </c>
      <c r="BK321" s="140">
        <f>ROUND(L321*K321,2)</f>
        <v>0</v>
      </c>
      <c r="BL321" s="20" t="s">
        <v>433</v>
      </c>
      <c r="BM321" s="20" t="s">
        <v>2056</v>
      </c>
    </row>
    <row r="322" s="1" customFormat="1" ht="16.5" customHeight="1">
      <c r="B322" s="44"/>
      <c r="C322" s="228" t="s">
        <v>862</v>
      </c>
      <c r="D322" s="228" t="s">
        <v>183</v>
      </c>
      <c r="E322" s="229" t="s">
        <v>2057</v>
      </c>
      <c r="F322" s="230" t="s">
        <v>2058</v>
      </c>
      <c r="G322" s="230"/>
      <c r="H322" s="230"/>
      <c r="I322" s="230"/>
      <c r="J322" s="231" t="s">
        <v>231</v>
      </c>
      <c r="K322" s="232">
        <v>3050</v>
      </c>
      <c r="L322" s="233">
        <v>0</v>
      </c>
      <c r="M322" s="234"/>
      <c r="N322" s="235">
        <f>ROUND(L322*K322,2)</f>
        <v>0</v>
      </c>
      <c r="O322" s="224"/>
      <c r="P322" s="224"/>
      <c r="Q322" s="224"/>
      <c r="R322" s="46"/>
      <c r="T322" s="225" t="s">
        <v>22</v>
      </c>
      <c r="U322" s="54" t="s">
        <v>45</v>
      </c>
      <c r="V322" s="45"/>
      <c r="W322" s="226">
        <f>V322*K322</f>
        <v>0</v>
      </c>
      <c r="X322" s="226">
        <v>0</v>
      </c>
      <c r="Y322" s="226">
        <f>X322*K322</f>
        <v>0</v>
      </c>
      <c r="Z322" s="226">
        <v>0</v>
      </c>
      <c r="AA322" s="227">
        <f>Z322*K322</f>
        <v>0</v>
      </c>
      <c r="AR322" s="20" t="s">
        <v>1548</v>
      </c>
      <c r="AT322" s="20" t="s">
        <v>183</v>
      </c>
      <c r="AU322" s="20" t="s">
        <v>119</v>
      </c>
      <c r="AY322" s="20" t="s">
        <v>176</v>
      </c>
      <c r="BE322" s="140">
        <f>IF(U322="základní",N322,0)</f>
        <v>0</v>
      </c>
      <c r="BF322" s="140">
        <f>IF(U322="snížená",N322,0)</f>
        <v>0</v>
      </c>
      <c r="BG322" s="140">
        <f>IF(U322="zákl. přenesená",N322,0)</f>
        <v>0</v>
      </c>
      <c r="BH322" s="140">
        <f>IF(U322="sníž. přenesená",N322,0)</f>
        <v>0</v>
      </c>
      <c r="BI322" s="140">
        <f>IF(U322="nulová",N322,0)</f>
        <v>0</v>
      </c>
      <c r="BJ322" s="20" t="s">
        <v>88</v>
      </c>
      <c r="BK322" s="140">
        <f>ROUND(L322*K322,2)</f>
        <v>0</v>
      </c>
      <c r="BL322" s="20" t="s">
        <v>433</v>
      </c>
      <c r="BM322" s="20" t="s">
        <v>2059</v>
      </c>
    </row>
    <row r="323" s="1" customFormat="1" ht="16.5" customHeight="1">
      <c r="B323" s="44"/>
      <c r="C323" s="217" t="s">
        <v>866</v>
      </c>
      <c r="D323" s="217" t="s">
        <v>177</v>
      </c>
      <c r="E323" s="218" t="s">
        <v>2060</v>
      </c>
      <c r="F323" s="219" t="s">
        <v>2061</v>
      </c>
      <c r="G323" s="219"/>
      <c r="H323" s="219"/>
      <c r="I323" s="219"/>
      <c r="J323" s="220" t="s">
        <v>231</v>
      </c>
      <c r="K323" s="221">
        <v>200</v>
      </c>
      <c r="L323" s="222">
        <v>0</v>
      </c>
      <c r="M323" s="223"/>
      <c r="N323" s="224">
        <f>ROUND(L323*K323,2)</f>
        <v>0</v>
      </c>
      <c r="O323" s="224"/>
      <c r="P323" s="224"/>
      <c r="Q323" s="224"/>
      <c r="R323" s="46"/>
      <c r="T323" s="225" t="s">
        <v>22</v>
      </c>
      <c r="U323" s="54" t="s">
        <v>45</v>
      </c>
      <c r="V323" s="45"/>
      <c r="W323" s="226">
        <f>V323*K323</f>
        <v>0</v>
      </c>
      <c r="X323" s="226">
        <v>0</v>
      </c>
      <c r="Y323" s="226">
        <f>X323*K323</f>
        <v>0</v>
      </c>
      <c r="Z323" s="226">
        <v>0</v>
      </c>
      <c r="AA323" s="227">
        <f>Z323*K323</f>
        <v>0</v>
      </c>
      <c r="AR323" s="20" t="s">
        <v>433</v>
      </c>
      <c r="AT323" s="20" t="s">
        <v>177</v>
      </c>
      <c r="AU323" s="20" t="s">
        <v>119</v>
      </c>
      <c r="AY323" s="20" t="s">
        <v>176</v>
      </c>
      <c r="BE323" s="140">
        <f>IF(U323="základní",N323,0)</f>
        <v>0</v>
      </c>
      <c r="BF323" s="140">
        <f>IF(U323="snížená",N323,0)</f>
        <v>0</v>
      </c>
      <c r="BG323" s="140">
        <f>IF(U323="zákl. přenesená",N323,0)</f>
        <v>0</v>
      </c>
      <c r="BH323" s="140">
        <f>IF(U323="sníž. přenesená",N323,0)</f>
        <v>0</v>
      </c>
      <c r="BI323" s="140">
        <f>IF(U323="nulová",N323,0)</f>
        <v>0</v>
      </c>
      <c r="BJ323" s="20" t="s">
        <v>88</v>
      </c>
      <c r="BK323" s="140">
        <f>ROUND(L323*K323,2)</f>
        <v>0</v>
      </c>
      <c r="BL323" s="20" t="s">
        <v>433</v>
      </c>
      <c r="BM323" s="20" t="s">
        <v>2062</v>
      </c>
    </row>
    <row r="324" s="1" customFormat="1" ht="16.5" customHeight="1">
      <c r="B324" s="44"/>
      <c r="C324" s="228" t="s">
        <v>870</v>
      </c>
      <c r="D324" s="228" t="s">
        <v>183</v>
      </c>
      <c r="E324" s="229" t="s">
        <v>2063</v>
      </c>
      <c r="F324" s="230" t="s">
        <v>2064</v>
      </c>
      <c r="G324" s="230"/>
      <c r="H324" s="230"/>
      <c r="I324" s="230"/>
      <c r="J324" s="231" t="s">
        <v>231</v>
      </c>
      <c r="K324" s="232">
        <v>200</v>
      </c>
      <c r="L324" s="233">
        <v>0</v>
      </c>
      <c r="M324" s="234"/>
      <c r="N324" s="235">
        <f>ROUND(L324*K324,2)</f>
        <v>0</v>
      </c>
      <c r="O324" s="224"/>
      <c r="P324" s="224"/>
      <c r="Q324" s="224"/>
      <c r="R324" s="46"/>
      <c r="T324" s="225" t="s">
        <v>22</v>
      </c>
      <c r="U324" s="54" t="s">
        <v>45</v>
      </c>
      <c r="V324" s="45"/>
      <c r="W324" s="226">
        <f>V324*K324</f>
        <v>0</v>
      </c>
      <c r="X324" s="226">
        <v>0</v>
      </c>
      <c r="Y324" s="226">
        <f>X324*K324</f>
        <v>0</v>
      </c>
      <c r="Z324" s="226">
        <v>0</v>
      </c>
      <c r="AA324" s="227">
        <f>Z324*K324</f>
        <v>0</v>
      </c>
      <c r="AR324" s="20" t="s">
        <v>1548</v>
      </c>
      <c r="AT324" s="20" t="s">
        <v>183</v>
      </c>
      <c r="AU324" s="20" t="s">
        <v>119</v>
      </c>
      <c r="AY324" s="20" t="s">
        <v>176</v>
      </c>
      <c r="BE324" s="140">
        <f>IF(U324="základní",N324,0)</f>
        <v>0</v>
      </c>
      <c r="BF324" s="140">
        <f>IF(U324="snížená",N324,0)</f>
        <v>0</v>
      </c>
      <c r="BG324" s="140">
        <f>IF(U324="zákl. přenesená",N324,0)</f>
        <v>0</v>
      </c>
      <c r="BH324" s="140">
        <f>IF(U324="sníž. přenesená",N324,0)</f>
        <v>0</v>
      </c>
      <c r="BI324" s="140">
        <f>IF(U324="nulová",N324,0)</f>
        <v>0</v>
      </c>
      <c r="BJ324" s="20" t="s">
        <v>88</v>
      </c>
      <c r="BK324" s="140">
        <f>ROUND(L324*K324,2)</f>
        <v>0</v>
      </c>
      <c r="BL324" s="20" t="s">
        <v>433</v>
      </c>
      <c r="BM324" s="20" t="s">
        <v>2065</v>
      </c>
    </row>
    <row r="325" s="1" customFormat="1" ht="16.5" customHeight="1">
      <c r="B325" s="44"/>
      <c r="C325" s="217" t="s">
        <v>874</v>
      </c>
      <c r="D325" s="217" t="s">
        <v>177</v>
      </c>
      <c r="E325" s="218" t="s">
        <v>2066</v>
      </c>
      <c r="F325" s="219" t="s">
        <v>2067</v>
      </c>
      <c r="G325" s="219"/>
      <c r="H325" s="219"/>
      <c r="I325" s="219"/>
      <c r="J325" s="220" t="s">
        <v>231</v>
      </c>
      <c r="K325" s="221">
        <v>100</v>
      </c>
      <c r="L325" s="222">
        <v>0</v>
      </c>
      <c r="M325" s="223"/>
      <c r="N325" s="224">
        <f>ROUND(L325*K325,2)</f>
        <v>0</v>
      </c>
      <c r="O325" s="224"/>
      <c r="P325" s="224"/>
      <c r="Q325" s="224"/>
      <c r="R325" s="46"/>
      <c r="T325" s="225" t="s">
        <v>22</v>
      </c>
      <c r="U325" s="54" t="s">
        <v>45</v>
      </c>
      <c r="V325" s="45"/>
      <c r="W325" s="226">
        <f>V325*K325</f>
        <v>0</v>
      </c>
      <c r="X325" s="226">
        <v>0</v>
      </c>
      <c r="Y325" s="226">
        <f>X325*K325</f>
        <v>0</v>
      </c>
      <c r="Z325" s="226">
        <v>0</v>
      </c>
      <c r="AA325" s="227">
        <f>Z325*K325</f>
        <v>0</v>
      </c>
      <c r="AR325" s="20" t="s">
        <v>433</v>
      </c>
      <c r="AT325" s="20" t="s">
        <v>177</v>
      </c>
      <c r="AU325" s="20" t="s">
        <v>119</v>
      </c>
      <c r="AY325" s="20" t="s">
        <v>176</v>
      </c>
      <c r="BE325" s="140">
        <f>IF(U325="základní",N325,0)</f>
        <v>0</v>
      </c>
      <c r="BF325" s="140">
        <f>IF(U325="snížená",N325,0)</f>
        <v>0</v>
      </c>
      <c r="BG325" s="140">
        <f>IF(U325="zákl. přenesená",N325,0)</f>
        <v>0</v>
      </c>
      <c r="BH325" s="140">
        <f>IF(U325="sníž. přenesená",N325,0)</f>
        <v>0</v>
      </c>
      <c r="BI325" s="140">
        <f>IF(U325="nulová",N325,0)</f>
        <v>0</v>
      </c>
      <c r="BJ325" s="20" t="s">
        <v>88</v>
      </c>
      <c r="BK325" s="140">
        <f>ROUND(L325*K325,2)</f>
        <v>0</v>
      </c>
      <c r="BL325" s="20" t="s">
        <v>433</v>
      </c>
      <c r="BM325" s="20" t="s">
        <v>2068</v>
      </c>
    </row>
    <row r="326" s="1" customFormat="1" ht="16.5" customHeight="1">
      <c r="B326" s="44"/>
      <c r="C326" s="228" t="s">
        <v>878</v>
      </c>
      <c r="D326" s="228" t="s">
        <v>183</v>
      </c>
      <c r="E326" s="229" t="s">
        <v>2069</v>
      </c>
      <c r="F326" s="230" t="s">
        <v>2070</v>
      </c>
      <c r="G326" s="230"/>
      <c r="H326" s="230"/>
      <c r="I326" s="230"/>
      <c r="J326" s="231" t="s">
        <v>231</v>
      </c>
      <c r="K326" s="232">
        <v>100</v>
      </c>
      <c r="L326" s="233">
        <v>0</v>
      </c>
      <c r="M326" s="234"/>
      <c r="N326" s="235">
        <f>ROUND(L326*K326,2)</f>
        <v>0</v>
      </c>
      <c r="O326" s="224"/>
      <c r="P326" s="224"/>
      <c r="Q326" s="224"/>
      <c r="R326" s="46"/>
      <c r="T326" s="225" t="s">
        <v>22</v>
      </c>
      <c r="U326" s="54" t="s">
        <v>45</v>
      </c>
      <c r="V326" s="45"/>
      <c r="W326" s="226">
        <f>V326*K326</f>
        <v>0</v>
      </c>
      <c r="X326" s="226">
        <v>0</v>
      </c>
      <c r="Y326" s="226">
        <f>X326*K326</f>
        <v>0</v>
      </c>
      <c r="Z326" s="226">
        <v>0</v>
      </c>
      <c r="AA326" s="227">
        <f>Z326*K326</f>
        <v>0</v>
      </c>
      <c r="AR326" s="20" t="s">
        <v>1548</v>
      </c>
      <c r="AT326" s="20" t="s">
        <v>183</v>
      </c>
      <c r="AU326" s="20" t="s">
        <v>119</v>
      </c>
      <c r="AY326" s="20" t="s">
        <v>176</v>
      </c>
      <c r="BE326" s="140">
        <f>IF(U326="základní",N326,0)</f>
        <v>0</v>
      </c>
      <c r="BF326" s="140">
        <f>IF(U326="snížená",N326,0)</f>
        <v>0</v>
      </c>
      <c r="BG326" s="140">
        <f>IF(U326="zákl. přenesená",N326,0)</f>
        <v>0</v>
      </c>
      <c r="BH326" s="140">
        <f>IF(U326="sníž. přenesená",N326,0)</f>
        <v>0</v>
      </c>
      <c r="BI326" s="140">
        <f>IF(U326="nulová",N326,0)</f>
        <v>0</v>
      </c>
      <c r="BJ326" s="20" t="s">
        <v>88</v>
      </c>
      <c r="BK326" s="140">
        <f>ROUND(L326*K326,2)</f>
        <v>0</v>
      </c>
      <c r="BL326" s="20" t="s">
        <v>433</v>
      </c>
      <c r="BM326" s="20" t="s">
        <v>2071</v>
      </c>
    </row>
    <row r="327" s="1" customFormat="1" ht="16.5" customHeight="1">
      <c r="B327" s="44"/>
      <c r="C327" s="217" t="s">
        <v>882</v>
      </c>
      <c r="D327" s="217" t="s">
        <v>177</v>
      </c>
      <c r="E327" s="218" t="s">
        <v>2072</v>
      </c>
      <c r="F327" s="219" t="s">
        <v>2073</v>
      </c>
      <c r="G327" s="219"/>
      <c r="H327" s="219"/>
      <c r="I327" s="219"/>
      <c r="J327" s="220" t="s">
        <v>231</v>
      </c>
      <c r="K327" s="221">
        <v>30</v>
      </c>
      <c r="L327" s="222">
        <v>0</v>
      </c>
      <c r="M327" s="223"/>
      <c r="N327" s="224">
        <f>ROUND(L327*K327,2)</f>
        <v>0</v>
      </c>
      <c r="O327" s="224"/>
      <c r="P327" s="224"/>
      <c r="Q327" s="224"/>
      <c r="R327" s="46"/>
      <c r="T327" s="225" t="s">
        <v>22</v>
      </c>
      <c r="U327" s="54" t="s">
        <v>45</v>
      </c>
      <c r="V327" s="45"/>
      <c r="W327" s="226">
        <f>V327*K327</f>
        <v>0</v>
      </c>
      <c r="X327" s="226">
        <v>0</v>
      </c>
      <c r="Y327" s="226">
        <f>X327*K327</f>
        <v>0</v>
      </c>
      <c r="Z327" s="226">
        <v>0</v>
      </c>
      <c r="AA327" s="227">
        <f>Z327*K327</f>
        <v>0</v>
      </c>
      <c r="AR327" s="20" t="s">
        <v>433</v>
      </c>
      <c r="AT327" s="20" t="s">
        <v>177</v>
      </c>
      <c r="AU327" s="20" t="s">
        <v>119</v>
      </c>
      <c r="AY327" s="20" t="s">
        <v>176</v>
      </c>
      <c r="BE327" s="140">
        <f>IF(U327="základní",N327,0)</f>
        <v>0</v>
      </c>
      <c r="BF327" s="140">
        <f>IF(U327="snížená",N327,0)</f>
        <v>0</v>
      </c>
      <c r="BG327" s="140">
        <f>IF(U327="zákl. přenesená",N327,0)</f>
        <v>0</v>
      </c>
      <c r="BH327" s="140">
        <f>IF(U327="sníž. přenesená",N327,0)</f>
        <v>0</v>
      </c>
      <c r="BI327" s="140">
        <f>IF(U327="nulová",N327,0)</f>
        <v>0</v>
      </c>
      <c r="BJ327" s="20" t="s">
        <v>88</v>
      </c>
      <c r="BK327" s="140">
        <f>ROUND(L327*K327,2)</f>
        <v>0</v>
      </c>
      <c r="BL327" s="20" t="s">
        <v>433</v>
      </c>
      <c r="BM327" s="20" t="s">
        <v>2074</v>
      </c>
    </row>
    <row r="328" s="1" customFormat="1" ht="16.5" customHeight="1">
      <c r="B328" s="44"/>
      <c r="C328" s="228" t="s">
        <v>886</v>
      </c>
      <c r="D328" s="228" t="s">
        <v>183</v>
      </c>
      <c r="E328" s="229" t="s">
        <v>2075</v>
      </c>
      <c r="F328" s="230" t="s">
        <v>2076</v>
      </c>
      <c r="G328" s="230"/>
      <c r="H328" s="230"/>
      <c r="I328" s="230"/>
      <c r="J328" s="231" t="s">
        <v>231</v>
      </c>
      <c r="K328" s="232">
        <v>30</v>
      </c>
      <c r="L328" s="233">
        <v>0</v>
      </c>
      <c r="M328" s="234"/>
      <c r="N328" s="235">
        <f>ROUND(L328*K328,2)</f>
        <v>0</v>
      </c>
      <c r="O328" s="224"/>
      <c r="P328" s="224"/>
      <c r="Q328" s="224"/>
      <c r="R328" s="46"/>
      <c r="T328" s="225" t="s">
        <v>22</v>
      </c>
      <c r="U328" s="54" t="s">
        <v>45</v>
      </c>
      <c r="V328" s="45"/>
      <c r="W328" s="226">
        <f>V328*K328</f>
        <v>0</v>
      </c>
      <c r="X328" s="226">
        <v>0</v>
      </c>
      <c r="Y328" s="226">
        <f>X328*K328</f>
        <v>0</v>
      </c>
      <c r="Z328" s="226">
        <v>0</v>
      </c>
      <c r="AA328" s="227">
        <f>Z328*K328</f>
        <v>0</v>
      </c>
      <c r="AR328" s="20" t="s">
        <v>1548</v>
      </c>
      <c r="AT328" s="20" t="s">
        <v>183</v>
      </c>
      <c r="AU328" s="20" t="s">
        <v>119</v>
      </c>
      <c r="AY328" s="20" t="s">
        <v>176</v>
      </c>
      <c r="BE328" s="140">
        <f>IF(U328="základní",N328,0)</f>
        <v>0</v>
      </c>
      <c r="BF328" s="140">
        <f>IF(U328="snížená",N328,0)</f>
        <v>0</v>
      </c>
      <c r="BG328" s="140">
        <f>IF(U328="zákl. přenesená",N328,0)</f>
        <v>0</v>
      </c>
      <c r="BH328" s="140">
        <f>IF(U328="sníž. přenesená",N328,0)</f>
        <v>0</v>
      </c>
      <c r="BI328" s="140">
        <f>IF(U328="nulová",N328,0)</f>
        <v>0</v>
      </c>
      <c r="BJ328" s="20" t="s">
        <v>88</v>
      </c>
      <c r="BK328" s="140">
        <f>ROUND(L328*K328,2)</f>
        <v>0</v>
      </c>
      <c r="BL328" s="20" t="s">
        <v>433</v>
      </c>
      <c r="BM328" s="20" t="s">
        <v>2077</v>
      </c>
    </row>
    <row r="329" s="1" customFormat="1" ht="16.5" customHeight="1">
      <c r="B329" s="44"/>
      <c r="C329" s="217" t="s">
        <v>890</v>
      </c>
      <c r="D329" s="217" t="s">
        <v>177</v>
      </c>
      <c r="E329" s="218" t="s">
        <v>2078</v>
      </c>
      <c r="F329" s="219" t="s">
        <v>2079</v>
      </c>
      <c r="G329" s="219"/>
      <c r="H329" s="219"/>
      <c r="I329" s="219"/>
      <c r="J329" s="220" t="s">
        <v>231</v>
      </c>
      <c r="K329" s="221">
        <v>200</v>
      </c>
      <c r="L329" s="222">
        <v>0</v>
      </c>
      <c r="M329" s="223"/>
      <c r="N329" s="224">
        <f>ROUND(L329*K329,2)</f>
        <v>0</v>
      </c>
      <c r="O329" s="224"/>
      <c r="P329" s="224"/>
      <c r="Q329" s="224"/>
      <c r="R329" s="46"/>
      <c r="T329" s="225" t="s">
        <v>22</v>
      </c>
      <c r="U329" s="54" t="s">
        <v>45</v>
      </c>
      <c r="V329" s="45"/>
      <c r="W329" s="226">
        <f>V329*K329</f>
        <v>0</v>
      </c>
      <c r="X329" s="226">
        <v>0</v>
      </c>
      <c r="Y329" s="226">
        <f>X329*K329</f>
        <v>0</v>
      </c>
      <c r="Z329" s="226">
        <v>0</v>
      </c>
      <c r="AA329" s="227">
        <f>Z329*K329</f>
        <v>0</v>
      </c>
      <c r="AR329" s="20" t="s">
        <v>433</v>
      </c>
      <c r="AT329" s="20" t="s">
        <v>177</v>
      </c>
      <c r="AU329" s="20" t="s">
        <v>119</v>
      </c>
      <c r="AY329" s="20" t="s">
        <v>176</v>
      </c>
      <c r="BE329" s="140">
        <f>IF(U329="základní",N329,0)</f>
        <v>0</v>
      </c>
      <c r="BF329" s="140">
        <f>IF(U329="snížená",N329,0)</f>
        <v>0</v>
      </c>
      <c r="BG329" s="140">
        <f>IF(U329="zákl. přenesená",N329,0)</f>
        <v>0</v>
      </c>
      <c r="BH329" s="140">
        <f>IF(U329="sníž. přenesená",N329,0)</f>
        <v>0</v>
      </c>
      <c r="BI329" s="140">
        <f>IF(U329="nulová",N329,0)</f>
        <v>0</v>
      </c>
      <c r="BJ329" s="20" t="s">
        <v>88</v>
      </c>
      <c r="BK329" s="140">
        <f>ROUND(L329*K329,2)</f>
        <v>0</v>
      </c>
      <c r="BL329" s="20" t="s">
        <v>433</v>
      </c>
      <c r="BM329" s="20" t="s">
        <v>2080</v>
      </c>
    </row>
    <row r="330" s="1" customFormat="1" ht="16.5" customHeight="1">
      <c r="B330" s="44"/>
      <c r="C330" s="228" t="s">
        <v>894</v>
      </c>
      <c r="D330" s="228" t="s">
        <v>183</v>
      </c>
      <c r="E330" s="229" t="s">
        <v>2081</v>
      </c>
      <c r="F330" s="230" t="s">
        <v>2082</v>
      </c>
      <c r="G330" s="230"/>
      <c r="H330" s="230"/>
      <c r="I330" s="230"/>
      <c r="J330" s="231" t="s">
        <v>231</v>
      </c>
      <c r="K330" s="232">
        <v>200</v>
      </c>
      <c r="L330" s="233">
        <v>0</v>
      </c>
      <c r="M330" s="234"/>
      <c r="N330" s="235">
        <f>ROUND(L330*K330,2)</f>
        <v>0</v>
      </c>
      <c r="O330" s="224"/>
      <c r="P330" s="224"/>
      <c r="Q330" s="224"/>
      <c r="R330" s="46"/>
      <c r="T330" s="225" t="s">
        <v>22</v>
      </c>
      <c r="U330" s="54" t="s">
        <v>45</v>
      </c>
      <c r="V330" s="45"/>
      <c r="W330" s="226">
        <f>V330*K330</f>
        <v>0</v>
      </c>
      <c r="X330" s="226">
        <v>0</v>
      </c>
      <c r="Y330" s="226">
        <f>X330*K330</f>
        <v>0</v>
      </c>
      <c r="Z330" s="226">
        <v>0</v>
      </c>
      <c r="AA330" s="227">
        <f>Z330*K330</f>
        <v>0</v>
      </c>
      <c r="AR330" s="20" t="s">
        <v>1548</v>
      </c>
      <c r="AT330" s="20" t="s">
        <v>183</v>
      </c>
      <c r="AU330" s="20" t="s">
        <v>119</v>
      </c>
      <c r="AY330" s="20" t="s">
        <v>176</v>
      </c>
      <c r="BE330" s="140">
        <f>IF(U330="základní",N330,0)</f>
        <v>0</v>
      </c>
      <c r="BF330" s="140">
        <f>IF(U330="snížená",N330,0)</f>
        <v>0</v>
      </c>
      <c r="BG330" s="140">
        <f>IF(U330="zákl. přenesená",N330,0)</f>
        <v>0</v>
      </c>
      <c r="BH330" s="140">
        <f>IF(U330="sníž. přenesená",N330,0)</f>
        <v>0</v>
      </c>
      <c r="BI330" s="140">
        <f>IF(U330="nulová",N330,0)</f>
        <v>0</v>
      </c>
      <c r="BJ330" s="20" t="s">
        <v>88</v>
      </c>
      <c r="BK330" s="140">
        <f>ROUND(L330*K330,2)</f>
        <v>0</v>
      </c>
      <c r="BL330" s="20" t="s">
        <v>433</v>
      </c>
      <c r="BM330" s="20" t="s">
        <v>2083</v>
      </c>
    </row>
    <row r="331" s="1" customFormat="1" ht="16.5" customHeight="1">
      <c r="B331" s="44"/>
      <c r="C331" s="217" t="s">
        <v>898</v>
      </c>
      <c r="D331" s="217" t="s">
        <v>177</v>
      </c>
      <c r="E331" s="218" t="s">
        <v>2084</v>
      </c>
      <c r="F331" s="219" t="s">
        <v>2085</v>
      </c>
      <c r="G331" s="219"/>
      <c r="H331" s="219"/>
      <c r="I331" s="219"/>
      <c r="J331" s="220" t="s">
        <v>231</v>
      </c>
      <c r="K331" s="221">
        <v>30</v>
      </c>
      <c r="L331" s="222">
        <v>0</v>
      </c>
      <c r="M331" s="223"/>
      <c r="N331" s="224">
        <f>ROUND(L331*K331,2)</f>
        <v>0</v>
      </c>
      <c r="O331" s="224"/>
      <c r="P331" s="224"/>
      <c r="Q331" s="224"/>
      <c r="R331" s="46"/>
      <c r="T331" s="225" t="s">
        <v>22</v>
      </c>
      <c r="U331" s="54" t="s">
        <v>45</v>
      </c>
      <c r="V331" s="45"/>
      <c r="W331" s="226">
        <f>V331*K331</f>
        <v>0</v>
      </c>
      <c r="X331" s="226">
        <v>0</v>
      </c>
      <c r="Y331" s="226">
        <f>X331*K331</f>
        <v>0</v>
      </c>
      <c r="Z331" s="226">
        <v>0</v>
      </c>
      <c r="AA331" s="227">
        <f>Z331*K331</f>
        <v>0</v>
      </c>
      <c r="AR331" s="20" t="s">
        <v>433</v>
      </c>
      <c r="AT331" s="20" t="s">
        <v>177</v>
      </c>
      <c r="AU331" s="20" t="s">
        <v>119</v>
      </c>
      <c r="AY331" s="20" t="s">
        <v>176</v>
      </c>
      <c r="BE331" s="140">
        <f>IF(U331="základní",N331,0)</f>
        <v>0</v>
      </c>
      <c r="BF331" s="140">
        <f>IF(U331="snížená",N331,0)</f>
        <v>0</v>
      </c>
      <c r="BG331" s="140">
        <f>IF(U331="zákl. přenesená",N331,0)</f>
        <v>0</v>
      </c>
      <c r="BH331" s="140">
        <f>IF(U331="sníž. přenesená",N331,0)</f>
        <v>0</v>
      </c>
      <c r="BI331" s="140">
        <f>IF(U331="nulová",N331,0)</f>
        <v>0</v>
      </c>
      <c r="BJ331" s="20" t="s">
        <v>88</v>
      </c>
      <c r="BK331" s="140">
        <f>ROUND(L331*K331,2)</f>
        <v>0</v>
      </c>
      <c r="BL331" s="20" t="s">
        <v>433</v>
      </c>
      <c r="BM331" s="20" t="s">
        <v>2086</v>
      </c>
    </row>
    <row r="332" s="1" customFormat="1" ht="16.5" customHeight="1">
      <c r="B332" s="44"/>
      <c r="C332" s="228" t="s">
        <v>902</v>
      </c>
      <c r="D332" s="228" t="s">
        <v>183</v>
      </c>
      <c r="E332" s="229" t="s">
        <v>2087</v>
      </c>
      <c r="F332" s="230" t="s">
        <v>2088</v>
      </c>
      <c r="G332" s="230"/>
      <c r="H332" s="230"/>
      <c r="I332" s="230"/>
      <c r="J332" s="231" t="s">
        <v>231</v>
      </c>
      <c r="K332" s="232">
        <v>30</v>
      </c>
      <c r="L332" s="233">
        <v>0</v>
      </c>
      <c r="M332" s="234"/>
      <c r="N332" s="235">
        <f>ROUND(L332*K332,2)</f>
        <v>0</v>
      </c>
      <c r="O332" s="224"/>
      <c r="P332" s="224"/>
      <c r="Q332" s="224"/>
      <c r="R332" s="46"/>
      <c r="T332" s="225" t="s">
        <v>22</v>
      </c>
      <c r="U332" s="54" t="s">
        <v>45</v>
      </c>
      <c r="V332" s="45"/>
      <c r="W332" s="226">
        <f>V332*K332</f>
        <v>0</v>
      </c>
      <c r="X332" s="226">
        <v>0</v>
      </c>
      <c r="Y332" s="226">
        <f>X332*K332</f>
        <v>0</v>
      </c>
      <c r="Z332" s="226">
        <v>0</v>
      </c>
      <c r="AA332" s="227">
        <f>Z332*K332</f>
        <v>0</v>
      </c>
      <c r="AR332" s="20" t="s">
        <v>1548</v>
      </c>
      <c r="AT332" s="20" t="s">
        <v>183</v>
      </c>
      <c r="AU332" s="20" t="s">
        <v>119</v>
      </c>
      <c r="AY332" s="20" t="s">
        <v>176</v>
      </c>
      <c r="BE332" s="140">
        <f>IF(U332="základní",N332,0)</f>
        <v>0</v>
      </c>
      <c r="BF332" s="140">
        <f>IF(U332="snížená",N332,0)</f>
        <v>0</v>
      </c>
      <c r="BG332" s="140">
        <f>IF(U332="zákl. přenesená",N332,0)</f>
        <v>0</v>
      </c>
      <c r="BH332" s="140">
        <f>IF(U332="sníž. přenesená",N332,0)</f>
        <v>0</v>
      </c>
      <c r="BI332" s="140">
        <f>IF(U332="nulová",N332,0)</f>
        <v>0</v>
      </c>
      <c r="BJ332" s="20" t="s">
        <v>88</v>
      </c>
      <c r="BK332" s="140">
        <f>ROUND(L332*K332,2)</f>
        <v>0</v>
      </c>
      <c r="BL332" s="20" t="s">
        <v>433</v>
      </c>
      <c r="BM332" s="20" t="s">
        <v>2089</v>
      </c>
    </row>
    <row r="333" s="1" customFormat="1" ht="16.5" customHeight="1">
      <c r="B333" s="44"/>
      <c r="C333" s="217" t="s">
        <v>906</v>
      </c>
      <c r="D333" s="217" t="s">
        <v>177</v>
      </c>
      <c r="E333" s="218" t="s">
        <v>2090</v>
      </c>
      <c r="F333" s="219" t="s">
        <v>2091</v>
      </c>
      <c r="G333" s="219"/>
      <c r="H333" s="219"/>
      <c r="I333" s="219"/>
      <c r="J333" s="220" t="s">
        <v>231</v>
      </c>
      <c r="K333" s="221">
        <v>100</v>
      </c>
      <c r="L333" s="222">
        <v>0</v>
      </c>
      <c r="M333" s="223"/>
      <c r="N333" s="224">
        <f>ROUND(L333*K333,2)</f>
        <v>0</v>
      </c>
      <c r="O333" s="224"/>
      <c r="P333" s="224"/>
      <c r="Q333" s="224"/>
      <c r="R333" s="46"/>
      <c r="T333" s="225" t="s">
        <v>22</v>
      </c>
      <c r="U333" s="54" t="s">
        <v>45</v>
      </c>
      <c r="V333" s="45"/>
      <c r="W333" s="226">
        <f>V333*K333</f>
        <v>0</v>
      </c>
      <c r="X333" s="226">
        <v>0</v>
      </c>
      <c r="Y333" s="226">
        <f>X333*K333</f>
        <v>0</v>
      </c>
      <c r="Z333" s="226">
        <v>0</v>
      </c>
      <c r="AA333" s="227">
        <f>Z333*K333</f>
        <v>0</v>
      </c>
      <c r="AR333" s="20" t="s">
        <v>433</v>
      </c>
      <c r="AT333" s="20" t="s">
        <v>177</v>
      </c>
      <c r="AU333" s="20" t="s">
        <v>119</v>
      </c>
      <c r="AY333" s="20" t="s">
        <v>176</v>
      </c>
      <c r="BE333" s="140">
        <f>IF(U333="základní",N333,0)</f>
        <v>0</v>
      </c>
      <c r="BF333" s="140">
        <f>IF(U333="snížená",N333,0)</f>
        <v>0</v>
      </c>
      <c r="BG333" s="140">
        <f>IF(U333="zákl. přenesená",N333,0)</f>
        <v>0</v>
      </c>
      <c r="BH333" s="140">
        <f>IF(U333="sníž. přenesená",N333,0)</f>
        <v>0</v>
      </c>
      <c r="BI333" s="140">
        <f>IF(U333="nulová",N333,0)</f>
        <v>0</v>
      </c>
      <c r="BJ333" s="20" t="s">
        <v>88</v>
      </c>
      <c r="BK333" s="140">
        <f>ROUND(L333*K333,2)</f>
        <v>0</v>
      </c>
      <c r="BL333" s="20" t="s">
        <v>433</v>
      </c>
      <c r="BM333" s="20" t="s">
        <v>2092</v>
      </c>
    </row>
    <row r="334" s="1" customFormat="1" ht="16.5" customHeight="1">
      <c r="B334" s="44"/>
      <c r="C334" s="228" t="s">
        <v>910</v>
      </c>
      <c r="D334" s="228" t="s">
        <v>183</v>
      </c>
      <c r="E334" s="229" t="s">
        <v>2093</v>
      </c>
      <c r="F334" s="230" t="s">
        <v>2094</v>
      </c>
      <c r="G334" s="230"/>
      <c r="H334" s="230"/>
      <c r="I334" s="230"/>
      <c r="J334" s="231" t="s">
        <v>231</v>
      </c>
      <c r="K334" s="232">
        <v>100</v>
      </c>
      <c r="L334" s="233">
        <v>0</v>
      </c>
      <c r="M334" s="234"/>
      <c r="N334" s="235">
        <f>ROUND(L334*K334,2)</f>
        <v>0</v>
      </c>
      <c r="O334" s="224"/>
      <c r="P334" s="224"/>
      <c r="Q334" s="224"/>
      <c r="R334" s="46"/>
      <c r="T334" s="225" t="s">
        <v>22</v>
      </c>
      <c r="U334" s="54" t="s">
        <v>45</v>
      </c>
      <c r="V334" s="45"/>
      <c r="W334" s="226">
        <f>V334*K334</f>
        <v>0</v>
      </c>
      <c r="X334" s="226">
        <v>0</v>
      </c>
      <c r="Y334" s="226">
        <f>X334*K334</f>
        <v>0</v>
      </c>
      <c r="Z334" s="226">
        <v>0</v>
      </c>
      <c r="AA334" s="227">
        <f>Z334*K334</f>
        <v>0</v>
      </c>
      <c r="AR334" s="20" t="s">
        <v>1548</v>
      </c>
      <c r="AT334" s="20" t="s">
        <v>183</v>
      </c>
      <c r="AU334" s="20" t="s">
        <v>119</v>
      </c>
      <c r="AY334" s="20" t="s">
        <v>176</v>
      </c>
      <c r="BE334" s="140">
        <f>IF(U334="základní",N334,0)</f>
        <v>0</v>
      </c>
      <c r="BF334" s="140">
        <f>IF(U334="snížená",N334,0)</f>
        <v>0</v>
      </c>
      <c r="BG334" s="140">
        <f>IF(U334="zákl. přenesená",N334,0)</f>
        <v>0</v>
      </c>
      <c r="BH334" s="140">
        <f>IF(U334="sníž. přenesená",N334,0)</f>
        <v>0</v>
      </c>
      <c r="BI334" s="140">
        <f>IF(U334="nulová",N334,0)</f>
        <v>0</v>
      </c>
      <c r="BJ334" s="20" t="s">
        <v>88</v>
      </c>
      <c r="BK334" s="140">
        <f>ROUND(L334*K334,2)</f>
        <v>0</v>
      </c>
      <c r="BL334" s="20" t="s">
        <v>433</v>
      </c>
      <c r="BM334" s="20" t="s">
        <v>2095</v>
      </c>
    </row>
    <row r="335" s="1" customFormat="1" ht="16.5" customHeight="1">
      <c r="B335" s="44"/>
      <c r="C335" s="217" t="s">
        <v>914</v>
      </c>
      <c r="D335" s="217" t="s">
        <v>177</v>
      </c>
      <c r="E335" s="218" t="s">
        <v>2096</v>
      </c>
      <c r="F335" s="219" t="s">
        <v>2097</v>
      </c>
      <c r="G335" s="219"/>
      <c r="H335" s="219"/>
      <c r="I335" s="219"/>
      <c r="J335" s="220" t="s">
        <v>231</v>
      </c>
      <c r="K335" s="221">
        <v>40</v>
      </c>
      <c r="L335" s="222">
        <v>0</v>
      </c>
      <c r="M335" s="223"/>
      <c r="N335" s="224">
        <f>ROUND(L335*K335,2)</f>
        <v>0</v>
      </c>
      <c r="O335" s="224"/>
      <c r="P335" s="224"/>
      <c r="Q335" s="224"/>
      <c r="R335" s="46"/>
      <c r="T335" s="225" t="s">
        <v>22</v>
      </c>
      <c r="U335" s="54" t="s">
        <v>45</v>
      </c>
      <c r="V335" s="45"/>
      <c r="W335" s="226">
        <f>V335*K335</f>
        <v>0</v>
      </c>
      <c r="X335" s="226">
        <v>0</v>
      </c>
      <c r="Y335" s="226">
        <f>X335*K335</f>
        <v>0</v>
      </c>
      <c r="Z335" s="226">
        <v>0</v>
      </c>
      <c r="AA335" s="227">
        <f>Z335*K335</f>
        <v>0</v>
      </c>
      <c r="AR335" s="20" t="s">
        <v>433</v>
      </c>
      <c r="AT335" s="20" t="s">
        <v>177</v>
      </c>
      <c r="AU335" s="20" t="s">
        <v>119</v>
      </c>
      <c r="AY335" s="20" t="s">
        <v>176</v>
      </c>
      <c r="BE335" s="140">
        <f>IF(U335="základní",N335,0)</f>
        <v>0</v>
      </c>
      <c r="BF335" s="140">
        <f>IF(U335="snížená",N335,0)</f>
        <v>0</v>
      </c>
      <c r="BG335" s="140">
        <f>IF(U335="zákl. přenesená",N335,0)</f>
        <v>0</v>
      </c>
      <c r="BH335" s="140">
        <f>IF(U335="sníž. přenesená",N335,0)</f>
        <v>0</v>
      </c>
      <c r="BI335" s="140">
        <f>IF(U335="nulová",N335,0)</f>
        <v>0</v>
      </c>
      <c r="BJ335" s="20" t="s">
        <v>88</v>
      </c>
      <c r="BK335" s="140">
        <f>ROUND(L335*K335,2)</f>
        <v>0</v>
      </c>
      <c r="BL335" s="20" t="s">
        <v>433</v>
      </c>
      <c r="BM335" s="20" t="s">
        <v>2098</v>
      </c>
    </row>
    <row r="336" s="1" customFormat="1" ht="16.5" customHeight="1">
      <c r="B336" s="44"/>
      <c r="C336" s="228" t="s">
        <v>918</v>
      </c>
      <c r="D336" s="228" t="s">
        <v>183</v>
      </c>
      <c r="E336" s="229" t="s">
        <v>2099</v>
      </c>
      <c r="F336" s="230" t="s">
        <v>2100</v>
      </c>
      <c r="G336" s="230"/>
      <c r="H336" s="230"/>
      <c r="I336" s="230"/>
      <c r="J336" s="231" t="s">
        <v>231</v>
      </c>
      <c r="K336" s="232">
        <v>40</v>
      </c>
      <c r="L336" s="233">
        <v>0</v>
      </c>
      <c r="M336" s="234"/>
      <c r="N336" s="235">
        <f>ROUND(L336*K336,2)</f>
        <v>0</v>
      </c>
      <c r="O336" s="224"/>
      <c r="P336" s="224"/>
      <c r="Q336" s="224"/>
      <c r="R336" s="46"/>
      <c r="T336" s="225" t="s">
        <v>22</v>
      </c>
      <c r="U336" s="54" t="s">
        <v>45</v>
      </c>
      <c r="V336" s="45"/>
      <c r="W336" s="226">
        <f>V336*K336</f>
        <v>0</v>
      </c>
      <c r="X336" s="226">
        <v>0</v>
      </c>
      <c r="Y336" s="226">
        <f>X336*K336</f>
        <v>0</v>
      </c>
      <c r="Z336" s="226">
        <v>0</v>
      </c>
      <c r="AA336" s="227">
        <f>Z336*K336</f>
        <v>0</v>
      </c>
      <c r="AR336" s="20" t="s">
        <v>1548</v>
      </c>
      <c r="AT336" s="20" t="s">
        <v>183</v>
      </c>
      <c r="AU336" s="20" t="s">
        <v>119</v>
      </c>
      <c r="AY336" s="20" t="s">
        <v>176</v>
      </c>
      <c r="BE336" s="140">
        <f>IF(U336="základní",N336,0)</f>
        <v>0</v>
      </c>
      <c r="BF336" s="140">
        <f>IF(U336="snížená",N336,0)</f>
        <v>0</v>
      </c>
      <c r="BG336" s="140">
        <f>IF(U336="zákl. přenesená",N336,0)</f>
        <v>0</v>
      </c>
      <c r="BH336" s="140">
        <f>IF(U336="sníž. přenesená",N336,0)</f>
        <v>0</v>
      </c>
      <c r="BI336" s="140">
        <f>IF(U336="nulová",N336,0)</f>
        <v>0</v>
      </c>
      <c r="BJ336" s="20" t="s">
        <v>88</v>
      </c>
      <c r="BK336" s="140">
        <f>ROUND(L336*K336,2)</f>
        <v>0</v>
      </c>
      <c r="BL336" s="20" t="s">
        <v>433</v>
      </c>
      <c r="BM336" s="20" t="s">
        <v>2101</v>
      </c>
    </row>
    <row r="337" s="1" customFormat="1" ht="16.5" customHeight="1">
      <c r="B337" s="44"/>
      <c r="C337" s="217" t="s">
        <v>922</v>
      </c>
      <c r="D337" s="217" t="s">
        <v>177</v>
      </c>
      <c r="E337" s="218" t="s">
        <v>2102</v>
      </c>
      <c r="F337" s="219" t="s">
        <v>2103</v>
      </c>
      <c r="G337" s="219"/>
      <c r="H337" s="219"/>
      <c r="I337" s="219"/>
      <c r="J337" s="220" t="s">
        <v>231</v>
      </c>
      <c r="K337" s="221">
        <v>100</v>
      </c>
      <c r="L337" s="222">
        <v>0</v>
      </c>
      <c r="M337" s="223"/>
      <c r="N337" s="224">
        <f>ROUND(L337*K337,2)</f>
        <v>0</v>
      </c>
      <c r="O337" s="224"/>
      <c r="P337" s="224"/>
      <c r="Q337" s="224"/>
      <c r="R337" s="46"/>
      <c r="T337" s="225" t="s">
        <v>22</v>
      </c>
      <c r="U337" s="54" t="s">
        <v>45</v>
      </c>
      <c r="V337" s="45"/>
      <c r="W337" s="226">
        <f>V337*K337</f>
        <v>0</v>
      </c>
      <c r="X337" s="226">
        <v>0</v>
      </c>
      <c r="Y337" s="226">
        <f>X337*K337</f>
        <v>0</v>
      </c>
      <c r="Z337" s="226">
        <v>0</v>
      </c>
      <c r="AA337" s="227">
        <f>Z337*K337</f>
        <v>0</v>
      </c>
      <c r="AR337" s="20" t="s">
        <v>433</v>
      </c>
      <c r="AT337" s="20" t="s">
        <v>177</v>
      </c>
      <c r="AU337" s="20" t="s">
        <v>119</v>
      </c>
      <c r="AY337" s="20" t="s">
        <v>176</v>
      </c>
      <c r="BE337" s="140">
        <f>IF(U337="základní",N337,0)</f>
        <v>0</v>
      </c>
      <c r="BF337" s="140">
        <f>IF(U337="snížená",N337,0)</f>
        <v>0</v>
      </c>
      <c r="BG337" s="140">
        <f>IF(U337="zákl. přenesená",N337,0)</f>
        <v>0</v>
      </c>
      <c r="BH337" s="140">
        <f>IF(U337="sníž. přenesená",N337,0)</f>
        <v>0</v>
      </c>
      <c r="BI337" s="140">
        <f>IF(U337="nulová",N337,0)</f>
        <v>0</v>
      </c>
      <c r="BJ337" s="20" t="s">
        <v>88</v>
      </c>
      <c r="BK337" s="140">
        <f>ROUND(L337*K337,2)</f>
        <v>0</v>
      </c>
      <c r="BL337" s="20" t="s">
        <v>433</v>
      </c>
      <c r="BM337" s="20" t="s">
        <v>2104</v>
      </c>
    </row>
    <row r="338" s="1" customFormat="1" ht="16.5" customHeight="1">
      <c r="B338" s="44"/>
      <c r="C338" s="228" t="s">
        <v>926</v>
      </c>
      <c r="D338" s="228" t="s">
        <v>183</v>
      </c>
      <c r="E338" s="229" t="s">
        <v>2105</v>
      </c>
      <c r="F338" s="230" t="s">
        <v>2106</v>
      </c>
      <c r="G338" s="230"/>
      <c r="H338" s="230"/>
      <c r="I338" s="230"/>
      <c r="J338" s="231" t="s">
        <v>231</v>
      </c>
      <c r="K338" s="232">
        <v>100</v>
      </c>
      <c r="L338" s="233">
        <v>0</v>
      </c>
      <c r="M338" s="234"/>
      <c r="N338" s="235">
        <f>ROUND(L338*K338,2)</f>
        <v>0</v>
      </c>
      <c r="O338" s="224"/>
      <c r="P338" s="224"/>
      <c r="Q338" s="224"/>
      <c r="R338" s="46"/>
      <c r="T338" s="225" t="s">
        <v>22</v>
      </c>
      <c r="U338" s="54" t="s">
        <v>45</v>
      </c>
      <c r="V338" s="45"/>
      <c r="W338" s="226">
        <f>V338*K338</f>
        <v>0</v>
      </c>
      <c r="X338" s="226">
        <v>0</v>
      </c>
      <c r="Y338" s="226">
        <f>X338*K338</f>
        <v>0</v>
      </c>
      <c r="Z338" s="226">
        <v>0</v>
      </c>
      <c r="AA338" s="227">
        <f>Z338*K338</f>
        <v>0</v>
      </c>
      <c r="AR338" s="20" t="s">
        <v>1548</v>
      </c>
      <c r="AT338" s="20" t="s">
        <v>183</v>
      </c>
      <c r="AU338" s="20" t="s">
        <v>119</v>
      </c>
      <c r="AY338" s="20" t="s">
        <v>176</v>
      </c>
      <c r="BE338" s="140">
        <f>IF(U338="základní",N338,0)</f>
        <v>0</v>
      </c>
      <c r="BF338" s="140">
        <f>IF(U338="snížená",N338,0)</f>
        <v>0</v>
      </c>
      <c r="BG338" s="140">
        <f>IF(U338="zákl. přenesená",N338,0)</f>
        <v>0</v>
      </c>
      <c r="BH338" s="140">
        <f>IF(U338="sníž. přenesená",N338,0)</f>
        <v>0</v>
      </c>
      <c r="BI338" s="140">
        <f>IF(U338="nulová",N338,0)</f>
        <v>0</v>
      </c>
      <c r="BJ338" s="20" t="s">
        <v>88</v>
      </c>
      <c r="BK338" s="140">
        <f>ROUND(L338*K338,2)</f>
        <v>0</v>
      </c>
      <c r="BL338" s="20" t="s">
        <v>433</v>
      </c>
      <c r="BM338" s="20" t="s">
        <v>2107</v>
      </c>
    </row>
    <row r="339" s="1" customFormat="1" ht="16.5" customHeight="1">
      <c r="B339" s="44"/>
      <c r="C339" s="217" t="s">
        <v>930</v>
      </c>
      <c r="D339" s="217" t="s">
        <v>177</v>
      </c>
      <c r="E339" s="218" t="s">
        <v>2108</v>
      </c>
      <c r="F339" s="219" t="s">
        <v>2109</v>
      </c>
      <c r="G339" s="219"/>
      <c r="H339" s="219"/>
      <c r="I339" s="219"/>
      <c r="J339" s="220" t="s">
        <v>231</v>
      </c>
      <c r="K339" s="221">
        <v>30</v>
      </c>
      <c r="L339" s="222">
        <v>0</v>
      </c>
      <c r="M339" s="223"/>
      <c r="N339" s="224">
        <f>ROUND(L339*K339,2)</f>
        <v>0</v>
      </c>
      <c r="O339" s="224"/>
      <c r="P339" s="224"/>
      <c r="Q339" s="224"/>
      <c r="R339" s="46"/>
      <c r="T339" s="225" t="s">
        <v>22</v>
      </c>
      <c r="U339" s="54" t="s">
        <v>45</v>
      </c>
      <c r="V339" s="45"/>
      <c r="W339" s="226">
        <f>V339*K339</f>
        <v>0</v>
      </c>
      <c r="X339" s="226">
        <v>0</v>
      </c>
      <c r="Y339" s="226">
        <f>X339*K339</f>
        <v>0</v>
      </c>
      <c r="Z339" s="226">
        <v>0</v>
      </c>
      <c r="AA339" s="227">
        <f>Z339*K339</f>
        <v>0</v>
      </c>
      <c r="AR339" s="20" t="s">
        <v>433</v>
      </c>
      <c r="AT339" s="20" t="s">
        <v>177</v>
      </c>
      <c r="AU339" s="20" t="s">
        <v>119</v>
      </c>
      <c r="AY339" s="20" t="s">
        <v>176</v>
      </c>
      <c r="BE339" s="140">
        <f>IF(U339="základní",N339,0)</f>
        <v>0</v>
      </c>
      <c r="BF339" s="140">
        <f>IF(U339="snížená",N339,0)</f>
        <v>0</v>
      </c>
      <c r="BG339" s="140">
        <f>IF(U339="zákl. přenesená",N339,0)</f>
        <v>0</v>
      </c>
      <c r="BH339" s="140">
        <f>IF(U339="sníž. přenesená",N339,0)</f>
        <v>0</v>
      </c>
      <c r="BI339" s="140">
        <f>IF(U339="nulová",N339,0)</f>
        <v>0</v>
      </c>
      <c r="BJ339" s="20" t="s">
        <v>88</v>
      </c>
      <c r="BK339" s="140">
        <f>ROUND(L339*K339,2)</f>
        <v>0</v>
      </c>
      <c r="BL339" s="20" t="s">
        <v>433</v>
      </c>
      <c r="BM339" s="20" t="s">
        <v>2110</v>
      </c>
    </row>
    <row r="340" s="1" customFormat="1" ht="16.5" customHeight="1">
      <c r="B340" s="44"/>
      <c r="C340" s="228" t="s">
        <v>934</v>
      </c>
      <c r="D340" s="228" t="s">
        <v>183</v>
      </c>
      <c r="E340" s="229" t="s">
        <v>2111</v>
      </c>
      <c r="F340" s="230" t="s">
        <v>2112</v>
      </c>
      <c r="G340" s="230"/>
      <c r="H340" s="230"/>
      <c r="I340" s="230"/>
      <c r="J340" s="231" t="s">
        <v>231</v>
      </c>
      <c r="K340" s="232">
        <v>30</v>
      </c>
      <c r="L340" s="233">
        <v>0</v>
      </c>
      <c r="M340" s="234"/>
      <c r="N340" s="235">
        <f>ROUND(L340*K340,2)</f>
        <v>0</v>
      </c>
      <c r="O340" s="224"/>
      <c r="P340" s="224"/>
      <c r="Q340" s="224"/>
      <c r="R340" s="46"/>
      <c r="T340" s="225" t="s">
        <v>22</v>
      </c>
      <c r="U340" s="54" t="s">
        <v>45</v>
      </c>
      <c r="V340" s="45"/>
      <c r="W340" s="226">
        <f>V340*K340</f>
        <v>0</v>
      </c>
      <c r="X340" s="226">
        <v>0</v>
      </c>
      <c r="Y340" s="226">
        <f>X340*K340</f>
        <v>0</v>
      </c>
      <c r="Z340" s="226">
        <v>0</v>
      </c>
      <c r="AA340" s="227">
        <f>Z340*K340</f>
        <v>0</v>
      </c>
      <c r="AR340" s="20" t="s">
        <v>1548</v>
      </c>
      <c r="AT340" s="20" t="s">
        <v>183</v>
      </c>
      <c r="AU340" s="20" t="s">
        <v>119</v>
      </c>
      <c r="AY340" s="20" t="s">
        <v>176</v>
      </c>
      <c r="BE340" s="140">
        <f>IF(U340="základní",N340,0)</f>
        <v>0</v>
      </c>
      <c r="BF340" s="140">
        <f>IF(U340="snížená",N340,0)</f>
        <v>0</v>
      </c>
      <c r="BG340" s="140">
        <f>IF(U340="zákl. přenesená",N340,0)</f>
        <v>0</v>
      </c>
      <c r="BH340" s="140">
        <f>IF(U340="sníž. přenesená",N340,0)</f>
        <v>0</v>
      </c>
      <c r="BI340" s="140">
        <f>IF(U340="nulová",N340,0)</f>
        <v>0</v>
      </c>
      <c r="BJ340" s="20" t="s">
        <v>88</v>
      </c>
      <c r="BK340" s="140">
        <f>ROUND(L340*K340,2)</f>
        <v>0</v>
      </c>
      <c r="BL340" s="20" t="s">
        <v>433</v>
      </c>
      <c r="BM340" s="20" t="s">
        <v>2113</v>
      </c>
    </row>
    <row r="341" s="1" customFormat="1" ht="16.5" customHeight="1">
      <c r="B341" s="44"/>
      <c r="C341" s="217" t="s">
        <v>938</v>
      </c>
      <c r="D341" s="217" t="s">
        <v>177</v>
      </c>
      <c r="E341" s="218" t="s">
        <v>2114</v>
      </c>
      <c r="F341" s="219" t="s">
        <v>2115</v>
      </c>
      <c r="G341" s="219"/>
      <c r="H341" s="219"/>
      <c r="I341" s="219"/>
      <c r="J341" s="220" t="s">
        <v>231</v>
      </c>
      <c r="K341" s="221">
        <v>200</v>
      </c>
      <c r="L341" s="222">
        <v>0</v>
      </c>
      <c r="M341" s="223"/>
      <c r="N341" s="224">
        <f>ROUND(L341*K341,2)</f>
        <v>0</v>
      </c>
      <c r="O341" s="224"/>
      <c r="P341" s="224"/>
      <c r="Q341" s="224"/>
      <c r="R341" s="46"/>
      <c r="T341" s="225" t="s">
        <v>22</v>
      </c>
      <c r="U341" s="54" t="s">
        <v>45</v>
      </c>
      <c r="V341" s="45"/>
      <c r="W341" s="226">
        <f>V341*K341</f>
        <v>0</v>
      </c>
      <c r="X341" s="226">
        <v>0</v>
      </c>
      <c r="Y341" s="226">
        <f>X341*K341</f>
        <v>0</v>
      </c>
      <c r="Z341" s="226">
        <v>0</v>
      </c>
      <c r="AA341" s="227">
        <f>Z341*K341</f>
        <v>0</v>
      </c>
      <c r="AR341" s="20" t="s">
        <v>433</v>
      </c>
      <c r="AT341" s="20" t="s">
        <v>177</v>
      </c>
      <c r="AU341" s="20" t="s">
        <v>119</v>
      </c>
      <c r="AY341" s="20" t="s">
        <v>176</v>
      </c>
      <c r="BE341" s="140">
        <f>IF(U341="základní",N341,0)</f>
        <v>0</v>
      </c>
      <c r="BF341" s="140">
        <f>IF(U341="snížená",N341,0)</f>
        <v>0</v>
      </c>
      <c r="BG341" s="140">
        <f>IF(U341="zákl. přenesená",N341,0)</f>
        <v>0</v>
      </c>
      <c r="BH341" s="140">
        <f>IF(U341="sníž. přenesená",N341,0)</f>
        <v>0</v>
      </c>
      <c r="BI341" s="140">
        <f>IF(U341="nulová",N341,0)</f>
        <v>0</v>
      </c>
      <c r="BJ341" s="20" t="s">
        <v>88</v>
      </c>
      <c r="BK341" s="140">
        <f>ROUND(L341*K341,2)</f>
        <v>0</v>
      </c>
      <c r="BL341" s="20" t="s">
        <v>433</v>
      </c>
      <c r="BM341" s="20" t="s">
        <v>2116</v>
      </c>
    </row>
    <row r="342" s="1" customFormat="1" ht="16.5" customHeight="1">
      <c r="B342" s="44"/>
      <c r="C342" s="228" t="s">
        <v>942</v>
      </c>
      <c r="D342" s="228" t="s">
        <v>183</v>
      </c>
      <c r="E342" s="229" t="s">
        <v>2117</v>
      </c>
      <c r="F342" s="230" t="s">
        <v>2118</v>
      </c>
      <c r="G342" s="230"/>
      <c r="H342" s="230"/>
      <c r="I342" s="230"/>
      <c r="J342" s="231" t="s">
        <v>231</v>
      </c>
      <c r="K342" s="232">
        <v>200</v>
      </c>
      <c r="L342" s="233">
        <v>0</v>
      </c>
      <c r="M342" s="234"/>
      <c r="N342" s="235">
        <f>ROUND(L342*K342,2)</f>
        <v>0</v>
      </c>
      <c r="O342" s="224"/>
      <c r="P342" s="224"/>
      <c r="Q342" s="224"/>
      <c r="R342" s="46"/>
      <c r="T342" s="225" t="s">
        <v>22</v>
      </c>
      <c r="U342" s="54" t="s">
        <v>45</v>
      </c>
      <c r="V342" s="45"/>
      <c r="W342" s="226">
        <f>V342*K342</f>
        <v>0</v>
      </c>
      <c r="X342" s="226">
        <v>0</v>
      </c>
      <c r="Y342" s="226">
        <f>X342*K342</f>
        <v>0</v>
      </c>
      <c r="Z342" s="226">
        <v>0</v>
      </c>
      <c r="AA342" s="227">
        <f>Z342*K342</f>
        <v>0</v>
      </c>
      <c r="AR342" s="20" t="s">
        <v>1548</v>
      </c>
      <c r="AT342" s="20" t="s">
        <v>183</v>
      </c>
      <c r="AU342" s="20" t="s">
        <v>119</v>
      </c>
      <c r="AY342" s="20" t="s">
        <v>176</v>
      </c>
      <c r="BE342" s="140">
        <f>IF(U342="základní",N342,0)</f>
        <v>0</v>
      </c>
      <c r="BF342" s="140">
        <f>IF(U342="snížená",N342,0)</f>
        <v>0</v>
      </c>
      <c r="BG342" s="140">
        <f>IF(U342="zákl. přenesená",N342,0)</f>
        <v>0</v>
      </c>
      <c r="BH342" s="140">
        <f>IF(U342="sníž. přenesená",N342,0)</f>
        <v>0</v>
      </c>
      <c r="BI342" s="140">
        <f>IF(U342="nulová",N342,0)</f>
        <v>0</v>
      </c>
      <c r="BJ342" s="20" t="s">
        <v>88</v>
      </c>
      <c r="BK342" s="140">
        <f>ROUND(L342*K342,2)</f>
        <v>0</v>
      </c>
      <c r="BL342" s="20" t="s">
        <v>433</v>
      </c>
      <c r="BM342" s="20" t="s">
        <v>2119</v>
      </c>
    </row>
    <row r="343" s="1" customFormat="1" ht="16.5" customHeight="1">
      <c r="B343" s="44"/>
      <c r="C343" s="217" t="s">
        <v>946</v>
      </c>
      <c r="D343" s="217" t="s">
        <v>177</v>
      </c>
      <c r="E343" s="218" t="s">
        <v>2120</v>
      </c>
      <c r="F343" s="219" t="s">
        <v>2121</v>
      </c>
      <c r="G343" s="219"/>
      <c r="H343" s="219"/>
      <c r="I343" s="219"/>
      <c r="J343" s="220" t="s">
        <v>231</v>
      </c>
      <c r="K343" s="221">
        <v>300</v>
      </c>
      <c r="L343" s="222">
        <v>0</v>
      </c>
      <c r="M343" s="223"/>
      <c r="N343" s="224">
        <f>ROUND(L343*K343,2)</f>
        <v>0</v>
      </c>
      <c r="O343" s="224"/>
      <c r="P343" s="224"/>
      <c r="Q343" s="224"/>
      <c r="R343" s="46"/>
      <c r="T343" s="225" t="s">
        <v>22</v>
      </c>
      <c r="U343" s="54" t="s">
        <v>45</v>
      </c>
      <c r="V343" s="45"/>
      <c r="W343" s="226">
        <f>V343*K343</f>
        <v>0</v>
      </c>
      <c r="X343" s="226">
        <v>0</v>
      </c>
      <c r="Y343" s="226">
        <f>X343*K343</f>
        <v>0</v>
      </c>
      <c r="Z343" s="226">
        <v>0</v>
      </c>
      <c r="AA343" s="227">
        <f>Z343*K343</f>
        <v>0</v>
      </c>
      <c r="AR343" s="20" t="s">
        <v>433</v>
      </c>
      <c r="AT343" s="20" t="s">
        <v>177</v>
      </c>
      <c r="AU343" s="20" t="s">
        <v>119</v>
      </c>
      <c r="AY343" s="20" t="s">
        <v>176</v>
      </c>
      <c r="BE343" s="140">
        <f>IF(U343="základní",N343,0)</f>
        <v>0</v>
      </c>
      <c r="BF343" s="140">
        <f>IF(U343="snížená",N343,0)</f>
        <v>0</v>
      </c>
      <c r="BG343" s="140">
        <f>IF(U343="zákl. přenesená",N343,0)</f>
        <v>0</v>
      </c>
      <c r="BH343" s="140">
        <f>IF(U343="sníž. přenesená",N343,0)</f>
        <v>0</v>
      </c>
      <c r="BI343" s="140">
        <f>IF(U343="nulová",N343,0)</f>
        <v>0</v>
      </c>
      <c r="BJ343" s="20" t="s">
        <v>88</v>
      </c>
      <c r="BK343" s="140">
        <f>ROUND(L343*K343,2)</f>
        <v>0</v>
      </c>
      <c r="BL343" s="20" t="s">
        <v>433</v>
      </c>
      <c r="BM343" s="20" t="s">
        <v>2122</v>
      </c>
    </row>
    <row r="344" s="1" customFormat="1" ht="16.5" customHeight="1">
      <c r="B344" s="44"/>
      <c r="C344" s="228" t="s">
        <v>950</v>
      </c>
      <c r="D344" s="228" t="s">
        <v>183</v>
      </c>
      <c r="E344" s="229" t="s">
        <v>2123</v>
      </c>
      <c r="F344" s="230" t="s">
        <v>2124</v>
      </c>
      <c r="G344" s="230"/>
      <c r="H344" s="230"/>
      <c r="I344" s="230"/>
      <c r="J344" s="231" t="s">
        <v>231</v>
      </c>
      <c r="K344" s="232">
        <v>300</v>
      </c>
      <c r="L344" s="233">
        <v>0</v>
      </c>
      <c r="M344" s="234"/>
      <c r="N344" s="235">
        <f>ROUND(L344*K344,2)</f>
        <v>0</v>
      </c>
      <c r="O344" s="224"/>
      <c r="P344" s="224"/>
      <c r="Q344" s="224"/>
      <c r="R344" s="46"/>
      <c r="T344" s="225" t="s">
        <v>22</v>
      </c>
      <c r="U344" s="54" t="s">
        <v>45</v>
      </c>
      <c r="V344" s="45"/>
      <c r="W344" s="226">
        <f>V344*K344</f>
        <v>0</v>
      </c>
      <c r="X344" s="226">
        <v>0</v>
      </c>
      <c r="Y344" s="226">
        <f>X344*K344</f>
        <v>0</v>
      </c>
      <c r="Z344" s="226">
        <v>0</v>
      </c>
      <c r="AA344" s="227">
        <f>Z344*K344</f>
        <v>0</v>
      </c>
      <c r="AR344" s="20" t="s">
        <v>1548</v>
      </c>
      <c r="AT344" s="20" t="s">
        <v>183</v>
      </c>
      <c r="AU344" s="20" t="s">
        <v>119</v>
      </c>
      <c r="AY344" s="20" t="s">
        <v>176</v>
      </c>
      <c r="BE344" s="140">
        <f>IF(U344="základní",N344,0)</f>
        <v>0</v>
      </c>
      <c r="BF344" s="140">
        <f>IF(U344="snížená",N344,0)</f>
        <v>0</v>
      </c>
      <c r="BG344" s="140">
        <f>IF(U344="zákl. přenesená",N344,0)</f>
        <v>0</v>
      </c>
      <c r="BH344" s="140">
        <f>IF(U344="sníž. přenesená",N344,0)</f>
        <v>0</v>
      </c>
      <c r="BI344" s="140">
        <f>IF(U344="nulová",N344,0)</f>
        <v>0</v>
      </c>
      <c r="BJ344" s="20" t="s">
        <v>88</v>
      </c>
      <c r="BK344" s="140">
        <f>ROUND(L344*K344,2)</f>
        <v>0</v>
      </c>
      <c r="BL344" s="20" t="s">
        <v>433</v>
      </c>
      <c r="BM344" s="20" t="s">
        <v>2125</v>
      </c>
    </row>
    <row r="345" s="1" customFormat="1" ht="16.5" customHeight="1">
      <c r="B345" s="44"/>
      <c r="C345" s="217" t="s">
        <v>952</v>
      </c>
      <c r="D345" s="217" t="s">
        <v>177</v>
      </c>
      <c r="E345" s="218" t="s">
        <v>2126</v>
      </c>
      <c r="F345" s="219" t="s">
        <v>2127</v>
      </c>
      <c r="G345" s="219"/>
      <c r="H345" s="219"/>
      <c r="I345" s="219"/>
      <c r="J345" s="220" t="s">
        <v>231</v>
      </c>
      <c r="K345" s="221">
        <v>150</v>
      </c>
      <c r="L345" s="222">
        <v>0</v>
      </c>
      <c r="M345" s="223"/>
      <c r="N345" s="224">
        <f>ROUND(L345*K345,2)</f>
        <v>0</v>
      </c>
      <c r="O345" s="224"/>
      <c r="P345" s="224"/>
      <c r="Q345" s="224"/>
      <c r="R345" s="46"/>
      <c r="T345" s="225" t="s">
        <v>22</v>
      </c>
      <c r="U345" s="54" t="s">
        <v>45</v>
      </c>
      <c r="V345" s="45"/>
      <c r="W345" s="226">
        <f>V345*K345</f>
        <v>0</v>
      </c>
      <c r="X345" s="226">
        <v>0</v>
      </c>
      <c r="Y345" s="226">
        <f>X345*K345</f>
        <v>0</v>
      </c>
      <c r="Z345" s="226">
        <v>0</v>
      </c>
      <c r="AA345" s="227">
        <f>Z345*K345</f>
        <v>0</v>
      </c>
      <c r="AR345" s="20" t="s">
        <v>433</v>
      </c>
      <c r="AT345" s="20" t="s">
        <v>177</v>
      </c>
      <c r="AU345" s="20" t="s">
        <v>119</v>
      </c>
      <c r="AY345" s="20" t="s">
        <v>176</v>
      </c>
      <c r="BE345" s="140">
        <f>IF(U345="základní",N345,0)</f>
        <v>0</v>
      </c>
      <c r="BF345" s="140">
        <f>IF(U345="snížená",N345,0)</f>
        <v>0</v>
      </c>
      <c r="BG345" s="140">
        <f>IF(U345="zákl. přenesená",N345,0)</f>
        <v>0</v>
      </c>
      <c r="BH345" s="140">
        <f>IF(U345="sníž. přenesená",N345,0)</f>
        <v>0</v>
      </c>
      <c r="BI345" s="140">
        <f>IF(U345="nulová",N345,0)</f>
        <v>0</v>
      </c>
      <c r="BJ345" s="20" t="s">
        <v>88</v>
      </c>
      <c r="BK345" s="140">
        <f>ROUND(L345*K345,2)</f>
        <v>0</v>
      </c>
      <c r="BL345" s="20" t="s">
        <v>433</v>
      </c>
      <c r="BM345" s="20" t="s">
        <v>2128</v>
      </c>
    </row>
    <row r="346" s="1" customFormat="1" ht="16.5" customHeight="1">
      <c r="B346" s="44"/>
      <c r="C346" s="228" t="s">
        <v>954</v>
      </c>
      <c r="D346" s="228" t="s">
        <v>183</v>
      </c>
      <c r="E346" s="229" t="s">
        <v>2129</v>
      </c>
      <c r="F346" s="230" t="s">
        <v>2130</v>
      </c>
      <c r="G346" s="230"/>
      <c r="H346" s="230"/>
      <c r="I346" s="230"/>
      <c r="J346" s="231" t="s">
        <v>231</v>
      </c>
      <c r="K346" s="232">
        <v>150</v>
      </c>
      <c r="L346" s="233">
        <v>0</v>
      </c>
      <c r="M346" s="234"/>
      <c r="N346" s="235">
        <f>ROUND(L346*K346,2)</f>
        <v>0</v>
      </c>
      <c r="O346" s="224"/>
      <c r="P346" s="224"/>
      <c r="Q346" s="224"/>
      <c r="R346" s="46"/>
      <c r="T346" s="225" t="s">
        <v>22</v>
      </c>
      <c r="U346" s="54" t="s">
        <v>45</v>
      </c>
      <c r="V346" s="45"/>
      <c r="W346" s="226">
        <f>V346*K346</f>
        <v>0</v>
      </c>
      <c r="X346" s="226">
        <v>0</v>
      </c>
      <c r="Y346" s="226">
        <f>X346*K346</f>
        <v>0</v>
      </c>
      <c r="Z346" s="226">
        <v>0</v>
      </c>
      <c r="AA346" s="227">
        <f>Z346*K346</f>
        <v>0</v>
      </c>
      <c r="AR346" s="20" t="s">
        <v>1548</v>
      </c>
      <c r="AT346" s="20" t="s">
        <v>183</v>
      </c>
      <c r="AU346" s="20" t="s">
        <v>119</v>
      </c>
      <c r="AY346" s="20" t="s">
        <v>176</v>
      </c>
      <c r="BE346" s="140">
        <f>IF(U346="základní",N346,0)</f>
        <v>0</v>
      </c>
      <c r="BF346" s="140">
        <f>IF(U346="snížená",N346,0)</f>
        <v>0</v>
      </c>
      <c r="BG346" s="140">
        <f>IF(U346="zákl. přenesená",N346,0)</f>
        <v>0</v>
      </c>
      <c r="BH346" s="140">
        <f>IF(U346="sníž. přenesená",N346,0)</f>
        <v>0</v>
      </c>
      <c r="BI346" s="140">
        <f>IF(U346="nulová",N346,0)</f>
        <v>0</v>
      </c>
      <c r="BJ346" s="20" t="s">
        <v>88</v>
      </c>
      <c r="BK346" s="140">
        <f>ROUND(L346*K346,2)</f>
        <v>0</v>
      </c>
      <c r="BL346" s="20" t="s">
        <v>433</v>
      </c>
      <c r="BM346" s="20" t="s">
        <v>2131</v>
      </c>
    </row>
    <row r="347" s="1" customFormat="1" ht="16.5" customHeight="1">
      <c r="B347" s="44"/>
      <c r="C347" s="217" t="s">
        <v>958</v>
      </c>
      <c r="D347" s="217" t="s">
        <v>177</v>
      </c>
      <c r="E347" s="218" t="s">
        <v>2132</v>
      </c>
      <c r="F347" s="219" t="s">
        <v>2133</v>
      </c>
      <c r="G347" s="219"/>
      <c r="H347" s="219"/>
      <c r="I347" s="219"/>
      <c r="J347" s="220" t="s">
        <v>231</v>
      </c>
      <c r="K347" s="221">
        <v>200</v>
      </c>
      <c r="L347" s="222">
        <v>0</v>
      </c>
      <c r="M347" s="223"/>
      <c r="N347" s="224">
        <f>ROUND(L347*K347,2)</f>
        <v>0</v>
      </c>
      <c r="O347" s="224"/>
      <c r="P347" s="224"/>
      <c r="Q347" s="224"/>
      <c r="R347" s="46"/>
      <c r="T347" s="225" t="s">
        <v>22</v>
      </c>
      <c r="U347" s="54" t="s">
        <v>45</v>
      </c>
      <c r="V347" s="45"/>
      <c r="W347" s="226">
        <f>V347*K347</f>
        <v>0</v>
      </c>
      <c r="X347" s="226">
        <v>0</v>
      </c>
      <c r="Y347" s="226">
        <f>X347*K347</f>
        <v>0</v>
      </c>
      <c r="Z347" s="226">
        <v>0</v>
      </c>
      <c r="AA347" s="227">
        <f>Z347*K347</f>
        <v>0</v>
      </c>
      <c r="AR347" s="20" t="s">
        <v>433</v>
      </c>
      <c r="AT347" s="20" t="s">
        <v>177</v>
      </c>
      <c r="AU347" s="20" t="s">
        <v>119</v>
      </c>
      <c r="AY347" s="20" t="s">
        <v>176</v>
      </c>
      <c r="BE347" s="140">
        <f>IF(U347="základní",N347,0)</f>
        <v>0</v>
      </c>
      <c r="BF347" s="140">
        <f>IF(U347="snížená",N347,0)</f>
        <v>0</v>
      </c>
      <c r="BG347" s="140">
        <f>IF(U347="zákl. přenesená",N347,0)</f>
        <v>0</v>
      </c>
      <c r="BH347" s="140">
        <f>IF(U347="sníž. přenesená",N347,0)</f>
        <v>0</v>
      </c>
      <c r="BI347" s="140">
        <f>IF(U347="nulová",N347,0)</f>
        <v>0</v>
      </c>
      <c r="BJ347" s="20" t="s">
        <v>88</v>
      </c>
      <c r="BK347" s="140">
        <f>ROUND(L347*K347,2)</f>
        <v>0</v>
      </c>
      <c r="BL347" s="20" t="s">
        <v>433</v>
      </c>
      <c r="BM347" s="20" t="s">
        <v>2134</v>
      </c>
    </row>
    <row r="348" s="1" customFormat="1" ht="16.5" customHeight="1">
      <c r="B348" s="44"/>
      <c r="C348" s="228" t="s">
        <v>962</v>
      </c>
      <c r="D348" s="228" t="s">
        <v>183</v>
      </c>
      <c r="E348" s="229" t="s">
        <v>2135</v>
      </c>
      <c r="F348" s="230" t="s">
        <v>2136</v>
      </c>
      <c r="G348" s="230"/>
      <c r="H348" s="230"/>
      <c r="I348" s="230"/>
      <c r="J348" s="231" t="s">
        <v>231</v>
      </c>
      <c r="K348" s="232">
        <v>200</v>
      </c>
      <c r="L348" s="233">
        <v>0</v>
      </c>
      <c r="M348" s="234"/>
      <c r="N348" s="235">
        <f>ROUND(L348*K348,2)</f>
        <v>0</v>
      </c>
      <c r="O348" s="224"/>
      <c r="P348" s="224"/>
      <c r="Q348" s="224"/>
      <c r="R348" s="46"/>
      <c r="T348" s="225" t="s">
        <v>22</v>
      </c>
      <c r="U348" s="54" t="s">
        <v>45</v>
      </c>
      <c r="V348" s="45"/>
      <c r="W348" s="226">
        <f>V348*K348</f>
        <v>0</v>
      </c>
      <c r="X348" s="226">
        <v>0</v>
      </c>
      <c r="Y348" s="226">
        <f>X348*K348</f>
        <v>0</v>
      </c>
      <c r="Z348" s="226">
        <v>0</v>
      </c>
      <c r="AA348" s="227">
        <f>Z348*K348</f>
        <v>0</v>
      </c>
      <c r="AR348" s="20" t="s">
        <v>1548</v>
      </c>
      <c r="AT348" s="20" t="s">
        <v>183</v>
      </c>
      <c r="AU348" s="20" t="s">
        <v>119</v>
      </c>
      <c r="AY348" s="20" t="s">
        <v>176</v>
      </c>
      <c r="BE348" s="140">
        <f>IF(U348="základní",N348,0)</f>
        <v>0</v>
      </c>
      <c r="BF348" s="140">
        <f>IF(U348="snížená",N348,0)</f>
        <v>0</v>
      </c>
      <c r="BG348" s="140">
        <f>IF(U348="zákl. přenesená",N348,0)</f>
        <v>0</v>
      </c>
      <c r="BH348" s="140">
        <f>IF(U348="sníž. přenesená",N348,0)</f>
        <v>0</v>
      </c>
      <c r="BI348" s="140">
        <f>IF(U348="nulová",N348,0)</f>
        <v>0</v>
      </c>
      <c r="BJ348" s="20" t="s">
        <v>88</v>
      </c>
      <c r="BK348" s="140">
        <f>ROUND(L348*K348,2)</f>
        <v>0</v>
      </c>
      <c r="BL348" s="20" t="s">
        <v>433</v>
      </c>
      <c r="BM348" s="20" t="s">
        <v>2137</v>
      </c>
    </row>
    <row r="349" s="1" customFormat="1" ht="25.5" customHeight="1">
      <c r="B349" s="44"/>
      <c r="C349" s="217" t="s">
        <v>966</v>
      </c>
      <c r="D349" s="217" t="s">
        <v>177</v>
      </c>
      <c r="E349" s="218" t="s">
        <v>2138</v>
      </c>
      <c r="F349" s="219" t="s">
        <v>2139</v>
      </c>
      <c r="G349" s="219"/>
      <c r="H349" s="219"/>
      <c r="I349" s="219"/>
      <c r="J349" s="220" t="s">
        <v>231</v>
      </c>
      <c r="K349" s="221">
        <v>400</v>
      </c>
      <c r="L349" s="222">
        <v>0</v>
      </c>
      <c r="M349" s="223"/>
      <c r="N349" s="224">
        <f>ROUND(L349*K349,2)</f>
        <v>0</v>
      </c>
      <c r="O349" s="224"/>
      <c r="P349" s="224"/>
      <c r="Q349" s="224"/>
      <c r="R349" s="46"/>
      <c r="T349" s="225" t="s">
        <v>22</v>
      </c>
      <c r="U349" s="54" t="s">
        <v>45</v>
      </c>
      <c r="V349" s="45"/>
      <c r="W349" s="226">
        <f>V349*K349</f>
        <v>0</v>
      </c>
      <c r="X349" s="226">
        <v>0</v>
      </c>
      <c r="Y349" s="226">
        <f>X349*K349</f>
        <v>0</v>
      </c>
      <c r="Z349" s="226">
        <v>0</v>
      </c>
      <c r="AA349" s="227">
        <f>Z349*K349</f>
        <v>0</v>
      </c>
      <c r="AR349" s="20" t="s">
        <v>433</v>
      </c>
      <c r="AT349" s="20" t="s">
        <v>177</v>
      </c>
      <c r="AU349" s="20" t="s">
        <v>119</v>
      </c>
      <c r="AY349" s="20" t="s">
        <v>176</v>
      </c>
      <c r="BE349" s="140">
        <f>IF(U349="základní",N349,0)</f>
        <v>0</v>
      </c>
      <c r="BF349" s="140">
        <f>IF(U349="snížená",N349,0)</f>
        <v>0</v>
      </c>
      <c r="BG349" s="140">
        <f>IF(U349="zákl. přenesená",N349,0)</f>
        <v>0</v>
      </c>
      <c r="BH349" s="140">
        <f>IF(U349="sníž. přenesená",N349,0)</f>
        <v>0</v>
      </c>
      <c r="BI349" s="140">
        <f>IF(U349="nulová",N349,0)</f>
        <v>0</v>
      </c>
      <c r="BJ349" s="20" t="s">
        <v>88</v>
      </c>
      <c r="BK349" s="140">
        <f>ROUND(L349*K349,2)</f>
        <v>0</v>
      </c>
      <c r="BL349" s="20" t="s">
        <v>433</v>
      </c>
      <c r="BM349" s="20" t="s">
        <v>2140</v>
      </c>
    </row>
    <row r="350" s="1" customFormat="1" ht="25.5" customHeight="1">
      <c r="B350" s="44"/>
      <c r="C350" s="228" t="s">
        <v>970</v>
      </c>
      <c r="D350" s="228" t="s">
        <v>183</v>
      </c>
      <c r="E350" s="229" t="s">
        <v>2141</v>
      </c>
      <c r="F350" s="230" t="s">
        <v>2142</v>
      </c>
      <c r="G350" s="230"/>
      <c r="H350" s="230"/>
      <c r="I350" s="230"/>
      <c r="J350" s="231" t="s">
        <v>231</v>
      </c>
      <c r="K350" s="232">
        <v>400</v>
      </c>
      <c r="L350" s="233">
        <v>0</v>
      </c>
      <c r="M350" s="234"/>
      <c r="N350" s="235">
        <f>ROUND(L350*K350,2)</f>
        <v>0</v>
      </c>
      <c r="O350" s="224"/>
      <c r="P350" s="224"/>
      <c r="Q350" s="224"/>
      <c r="R350" s="46"/>
      <c r="T350" s="225" t="s">
        <v>22</v>
      </c>
      <c r="U350" s="54" t="s">
        <v>45</v>
      </c>
      <c r="V350" s="45"/>
      <c r="W350" s="226">
        <f>V350*K350</f>
        <v>0</v>
      </c>
      <c r="X350" s="226">
        <v>0</v>
      </c>
      <c r="Y350" s="226">
        <f>X350*K350</f>
        <v>0</v>
      </c>
      <c r="Z350" s="226">
        <v>0</v>
      </c>
      <c r="AA350" s="227">
        <f>Z350*K350</f>
        <v>0</v>
      </c>
      <c r="AR350" s="20" t="s">
        <v>1548</v>
      </c>
      <c r="AT350" s="20" t="s">
        <v>183</v>
      </c>
      <c r="AU350" s="20" t="s">
        <v>119</v>
      </c>
      <c r="AY350" s="20" t="s">
        <v>176</v>
      </c>
      <c r="BE350" s="140">
        <f>IF(U350="základní",N350,0)</f>
        <v>0</v>
      </c>
      <c r="BF350" s="140">
        <f>IF(U350="snížená",N350,0)</f>
        <v>0</v>
      </c>
      <c r="BG350" s="140">
        <f>IF(U350="zákl. přenesená",N350,0)</f>
        <v>0</v>
      </c>
      <c r="BH350" s="140">
        <f>IF(U350="sníž. přenesená",N350,0)</f>
        <v>0</v>
      </c>
      <c r="BI350" s="140">
        <f>IF(U350="nulová",N350,0)</f>
        <v>0</v>
      </c>
      <c r="BJ350" s="20" t="s">
        <v>88</v>
      </c>
      <c r="BK350" s="140">
        <f>ROUND(L350*K350,2)</f>
        <v>0</v>
      </c>
      <c r="BL350" s="20" t="s">
        <v>433</v>
      </c>
      <c r="BM350" s="20" t="s">
        <v>2143</v>
      </c>
    </row>
    <row r="351" s="1" customFormat="1" ht="16.5" customHeight="1">
      <c r="B351" s="44"/>
      <c r="C351" s="217" t="s">
        <v>974</v>
      </c>
      <c r="D351" s="217" t="s">
        <v>177</v>
      </c>
      <c r="E351" s="218" t="s">
        <v>2144</v>
      </c>
      <c r="F351" s="219" t="s">
        <v>2145</v>
      </c>
      <c r="G351" s="219"/>
      <c r="H351" s="219"/>
      <c r="I351" s="219"/>
      <c r="J351" s="220" t="s">
        <v>231</v>
      </c>
      <c r="K351" s="221">
        <v>5040</v>
      </c>
      <c r="L351" s="222">
        <v>0</v>
      </c>
      <c r="M351" s="223"/>
      <c r="N351" s="224">
        <f>ROUND(L351*K351,2)</f>
        <v>0</v>
      </c>
      <c r="O351" s="224"/>
      <c r="P351" s="224"/>
      <c r="Q351" s="224"/>
      <c r="R351" s="46"/>
      <c r="T351" s="225" t="s">
        <v>22</v>
      </c>
      <c r="U351" s="54" t="s">
        <v>45</v>
      </c>
      <c r="V351" s="45"/>
      <c r="W351" s="226">
        <f>V351*K351</f>
        <v>0</v>
      </c>
      <c r="X351" s="226">
        <v>0</v>
      </c>
      <c r="Y351" s="226">
        <f>X351*K351</f>
        <v>0</v>
      </c>
      <c r="Z351" s="226">
        <v>0</v>
      </c>
      <c r="AA351" s="227">
        <f>Z351*K351</f>
        <v>0</v>
      </c>
      <c r="AR351" s="20" t="s">
        <v>433</v>
      </c>
      <c r="AT351" s="20" t="s">
        <v>177</v>
      </c>
      <c r="AU351" s="20" t="s">
        <v>119</v>
      </c>
      <c r="AY351" s="20" t="s">
        <v>176</v>
      </c>
      <c r="BE351" s="140">
        <f>IF(U351="základní",N351,0)</f>
        <v>0</v>
      </c>
      <c r="BF351" s="140">
        <f>IF(U351="snížená",N351,0)</f>
        <v>0</v>
      </c>
      <c r="BG351" s="140">
        <f>IF(U351="zákl. přenesená",N351,0)</f>
        <v>0</v>
      </c>
      <c r="BH351" s="140">
        <f>IF(U351="sníž. přenesená",N351,0)</f>
        <v>0</v>
      </c>
      <c r="BI351" s="140">
        <f>IF(U351="nulová",N351,0)</f>
        <v>0</v>
      </c>
      <c r="BJ351" s="20" t="s">
        <v>88</v>
      </c>
      <c r="BK351" s="140">
        <f>ROUND(L351*K351,2)</f>
        <v>0</v>
      </c>
      <c r="BL351" s="20" t="s">
        <v>433</v>
      </c>
      <c r="BM351" s="20" t="s">
        <v>2146</v>
      </c>
    </row>
    <row r="352" s="1" customFormat="1" ht="25.5" customHeight="1">
      <c r="B352" s="44"/>
      <c r="C352" s="228" t="s">
        <v>978</v>
      </c>
      <c r="D352" s="228" t="s">
        <v>183</v>
      </c>
      <c r="E352" s="229" t="s">
        <v>2147</v>
      </c>
      <c r="F352" s="230" t="s">
        <v>2148</v>
      </c>
      <c r="G352" s="230"/>
      <c r="H352" s="230"/>
      <c r="I352" s="230"/>
      <c r="J352" s="231" t="s">
        <v>231</v>
      </c>
      <c r="K352" s="232">
        <v>5040</v>
      </c>
      <c r="L352" s="233">
        <v>0</v>
      </c>
      <c r="M352" s="234"/>
      <c r="N352" s="235">
        <f>ROUND(L352*K352,2)</f>
        <v>0</v>
      </c>
      <c r="O352" s="224"/>
      <c r="P352" s="224"/>
      <c r="Q352" s="224"/>
      <c r="R352" s="46"/>
      <c r="T352" s="225" t="s">
        <v>22</v>
      </c>
      <c r="U352" s="54" t="s">
        <v>45</v>
      </c>
      <c r="V352" s="45"/>
      <c r="W352" s="226">
        <f>V352*K352</f>
        <v>0</v>
      </c>
      <c r="X352" s="226">
        <v>0</v>
      </c>
      <c r="Y352" s="226">
        <f>X352*K352</f>
        <v>0</v>
      </c>
      <c r="Z352" s="226">
        <v>0</v>
      </c>
      <c r="AA352" s="227">
        <f>Z352*K352</f>
        <v>0</v>
      </c>
      <c r="AR352" s="20" t="s">
        <v>1548</v>
      </c>
      <c r="AT352" s="20" t="s">
        <v>183</v>
      </c>
      <c r="AU352" s="20" t="s">
        <v>119</v>
      </c>
      <c r="AY352" s="20" t="s">
        <v>176</v>
      </c>
      <c r="BE352" s="140">
        <f>IF(U352="základní",N352,0)</f>
        <v>0</v>
      </c>
      <c r="BF352" s="140">
        <f>IF(U352="snížená",N352,0)</f>
        <v>0</v>
      </c>
      <c r="BG352" s="140">
        <f>IF(U352="zákl. přenesená",N352,0)</f>
        <v>0</v>
      </c>
      <c r="BH352" s="140">
        <f>IF(U352="sníž. přenesená",N352,0)</f>
        <v>0</v>
      </c>
      <c r="BI352" s="140">
        <f>IF(U352="nulová",N352,0)</f>
        <v>0</v>
      </c>
      <c r="BJ352" s="20" t="s">
        <v>88</v>
      </c>
      <c r="BK352" s="140">
        <f>ROUND(L352*K352,2)</f>
        <v>0</v>
      </c>
      <c r="BL352" s="20" t="s">
        <v>433</v>
      </c>
      <c r="BM352" s="20" t="s">
        <v>2149</v>
      </c>
    </row>
    <row r="353" s="1" customFormat="1" ht="16.5" customHeight="1">
      <c r="B353" s="44"/>
      <c r="C353" s="217" t="s">
        <v>982</v>
      </c>
      <c r="D353" s="217" t="s">
        <v>177</v>
      </c>
      <c r="E353" s="218" t="s">
        <v>2150</v>
      </c>
      <c r="F353" s="219" t="s">
        <v>2151</v>
      </c>
      <c r="G353" s="219"/>
      <c r="H353" s="219"/>
      <c r="I353" s="219"/>
      <c r="J353" s="220" t="s">
        <v>231</v>
      </c>
      <c r="K353" s="221">
        <v>200</v>
      </c>
      <c r="L353" s="222">
        <v>0</v>
      </c>
      <c r="M353" s="223"/>
      <c r="N353" s="224">
        <f>ROUND(L353*K353,2)</f>
        <v>0</v>
      </c>
      <c r="O353" s="224"/>
      <c r="P353" s="224"/>
      <c r="Q353" s="224"/>
      <c r="R353" s="46"/>
      <c r="T353" s="225" t="s">
        <v>22</v>
      </c>
      <c r="U353" s="54" t="s">
        <v>45</v>
      </c>
      <c r="V353" s="45"/>
      <c r="W353" s="226">
        <f>V353*K353</f>
        <v>0</v>
      </c>
      <c r="X353" s="226">
        <v>0</v>
      </c>
      <c r="Y353" s="226">
        <f>X353*K353</f>
        <v>0</v>
      </c>
      <c r="Z353" s="226">
        <v>0</v>
      </c>
      <c r="AA353" s="227">
        <f>Z353*K353</f>
        <v>0</v>
      </c>
      <c r="AR353" s="20" t="s">
        <v>433</v>
      </c>
      <c r="AT353" s="20" t="s">
        <v>177</v>
      </c>
      <c r="AU353" s="20" t="s">
        <v>119</v>
      </c>
      <c r="AY353" s="20" t="s">
        <v>176</v>
      </c>
      <c r="BE353" s="140">
        <f>IF(U353="základní",N353,0)</f>
        <v>0</v>
      </c>
      <c r="BF353" s="140">
        <f>IF(U353="snížená",N353,0)</f>
        <v>0</v>
      </c>
      <c r="BG353" s="140">
        <f>IF(U353="zákl. přenesená",N353,0)</f>
        <v>0</v>
      </c>
      <c r="BH353" s="140">
        <f>IF(U353="sníž. přenesená",N353,0)</f>
        <v>0</v>
      </c>
      <c r="BI353" s="140">
        <f>IF(U353="nulová",N353,0)</f>
        <v>0</v>
      </c>
      <c r="BJ353" s="20" t="s">
        <v>88</v>
      </c>
      <c r="BK353" s="140">
        <f>ROUND(L353*K353,2)</f>
        <v>0</v>
      </c>
      <c r="BL353" s="20" t="s">
        <v>433</v>
      </c>
      <c r="BM353" s="20" t="s">
        <v>2152</v>
      </c>
    </row>
    <row r="354" s="1" customFormat="1" ht="16.5" customHeight="1">
      <c r="B354" s="44"/>
      <c r="C354" s="228" t="s">
        <v>986</v>
      </c>
      <c r="D354" s="228" t="s">
        <v>183</v>
      </c>
      <c r="E354" s="229" t="s">
        <v>2153</v>
      </c>
      <c r="F354" s="230" t="s">
        <v>2154</v>
      </c>
      <c r="G354" s="230"/>
      <c r="H354" s="230"/>
      <c r="I354" s="230"/>
      <c r="J354" s="231" t="s">
        <v>231</v>
      </c>
      <c r="K354" s="232">
        <v>200</v>
      </c>
      <c r="L354" s="233">
        <v>0</v>
      </c>
      <c r="M354" s="234"/>
      <c r="N354" s="235">
        <f>ROUND(L354*K354,2)</f>
        <v>0</v>
      </c>
      <c r="O354" s="224"/>
      <c r="P354" s="224"/>
      <c r="Q354" s="224"/>
      <c r="R354" s="46"/>
      <c r="T354" s="225" t="s">
        <v>22</v>
      </c>
      <c r="U354" s="54" t="s">
        <v>45</v>
      </c>
      <c r="V354" s="45"/>
      <c r="W354" s="226">
        <f>V354*K354</f>
        <v>0</v>
      </c>
      <c r="X354" s="226">
        <v>0</v>
      </c>
      <c r="Y354" s="226">
        <f>X354*K354</f>
        <v>0</v>
      </c>
      <c r="Z354" s="226">
        <v>0</v>
      </c>
      <c r="AA354" s="227">
        <f>Z354*K354</f>
        <v>0</v>
      </c>
      <c r="AR354" s="20" t="s">
        <v>1548</v>
      </c>
      <c r="AT354" s="20" t="s">
        <v>183</v>
      </c>
      <c r="AU354" s="20" t="s">
        <v>119</v>
      </c>
      <c r="AY354" s="20" t="s">
        <v>176</v>
      </c>
      <c r="BE354" s="140">
        <f>IF(U354="základní",N354,0)</f>
        <v>0</v>
      </c>
      <c r="BF354" s="140">
        <f>IF(U354="snížená",N354,0)</f>
        <v>0</v>
      </c>
      <c r="BG354" s="140">
        <f>IF(U354="zákl. přenesená",N354,0)</f>
        <v>0</v>
      </c>
      <c r="BH354" s="140">
        <f>IF(U354="sníž. přenesená",N354,0)</f>
        <v>0</v>
      </c>
      <c r="BI354" s="140">
        <f>IF(U354="nulová",N354,0)</f>
        <v>0</v>
      </c>
      <c r="BJ354" s="20" t="s">
        <v>88</v>
      </c>
      <c r="BK354" s="140">
        <f>ROUND(L354*K354,2)</f>
        <v>0</v>
      </c>
      <c r="BL354" s="20" t="s">
        <v>433</v>
      </c>
      <c r="BM354" s="20" t="s">
        <v>2155</v>
      </c>
    </row>
    <row r="355" s="1" customFormat="1" ht="16.5" customHeight="1">
      <c r="B355" s="44"/>
      <c r="C355" s="217" t="s">
        <v>990</v>
      </c>
      <c r="D355" s="217" t="s">
        <v>177</v>
      </c>
      <c r="E355" s="218" t="s">
        <v>2156</v>
      </c>
      <c r="F355" s="219" t="s">
        <v>2157</v>
      </c>
      <c r="G355" s="219"/>
      <c r="H355" s="219"/>
      <c r="I355" s="219"/>
      <c r="J355" s="220" t="s">
        <v>231</v>
      </c>
      <c r="K355" s="221">
        <v>300</v>
      </c>
      <c r="L355" s="222">
        <v>0</v>
      </c>
      <c r="M355" s="223"/>
      <c r="N355" s="224">
        <f>ROUND(L355*K355,2)</f>
        <v>0</v>
      </c>
      <c r="O355" s="224"/>
      <c r="P355" s="224"/>
      <c r="Q355" s="224"/>
      <c r="R355" s="46"/>
      <c r="T355" s="225" t="s">
        <v>22</v>
      </c>
      <c r="U355" s="54" t="s">
        <v>45</v>
      </c>
      <c r="V355" s="45"/>
      <c r="W355" s="226">
        <f>V355*K355</f>
        <v>0</v>
      </c>
      <c r="X355" s="226">
        <v>0</v>
      </c>
      <c r="Y355" s="226">
        <f>X355*K355</f>
        <v>0</v>
      </c>
      <c r="Z355" s="226">
        <v>0</v>
      </c>
      <c r="AA355" s="227">
        <f>Z355*K355</f>
        <v>0</v>
      </c>
      <c r="AR355" s="20" t="s">
        <v>433</v>
      </c>
      <c r="AT355" s="20" t="s">
        <v>177</v>
      </c>
      <c r="AU355" s="20" t="s">
        <v>119</v>
      </c>
      <c r="AY355" s="20" t="s">
        <v>176</v>
      </c>
      <c r="BE355" s="140">
        <f>IF(U355="základní",N355,0)</f>
        <v>0</v>
      </c>
      <c r="BF355" s="140">
        <f>IF(U355="snížená",N355,0)</f>
        <v>0</v>
      </c>
      <c r="BG355" s="140">
        <f>IF(U355="zákl. přenesená",N355,0)</f>
        <v>0</v>
      </c>
      <c r="BH355" s="140">
        <f>IF(U355="sníž. přenesená",N355,0)</f>
        <v>0</v>
      </c>
      <c r="BI355" s="140">
        <f>IF(U355="nulová",N355,0)</f>
        <v>0</v>
      </c>
      <c r="BJ355" s="20" t="s">
        <v>88</v>
      </c>
      <c r="BK355" s="140">
        <f>ROUND(L355*K355,2)</f>
        <v>0</v>
      </c>
      <c r="BL355" s="20" t="s">
        <v>433</v>
      </c>
      <c r="BM355" s="20" t="s">
        <v>2158</v>
      </c>
    </row>
    <row r="356" s="1" customFormat="1" ht="16.5" customHeight="1">
      <c r="B356" s="44"/>
      <c r="C356" s="228" t="s">
        <v>994</v>
      </c>
      <c r="D356" s="228" t="s">
        <v>183</v>
      </c>
      <c r="E356" s="229" t="s">
        <v>2159</v>
      </c>
      <c r="F356" s="230" t="s">
        <v>2160</v>
      </c>
      <c r="G356" s="230"/>
      <c r="H356" s="230"/>
      <c r="I356" s="230"/>
      <c r="J356" s="231" t="s">
        <v>231</v>
      </c>
      <c r="K356" s="232">
        <v>300</v>
      </c>
      <c r="L356" s="233">
        <v>0</v>
      </c>
      <c r="M356" s="234"/>
      <c r="N356" s="235">
        <f>ROUND(L356*K356,2)</f>
        <v>0</v>
      </c>
      <c r="O356" s="224"/>
      <c r="P356" s="224"/>
      <c r="Q356" s="224"/>
      <c r="R356" s="46"/>
      <c r="T356" s="225" t="s">
        <v>22</v>
      </c>
      <c r="U356" s="54" t="s">
        <v>45</v>
      </c>
      <c r="V356" s="45"/>
      <c r="W356" s="226">
        <f>V356*K356</f>
        <v>0</v>
      </c>
      <c r="X356" s="226">
        <v>0</v>
      </c>
      <c r="Y356" s="226">
        <f>X356*K356</f>
        <v>0</v>
      </c>
      <c r="Z356" s="226">
        <v>0</v>
      </c>
      <c r="AA356" s="227">
        <f>Z356*K356</f>
        <v>0</v>
      </c>
      <c r="AR356" s="20" t="s">
        <v>1548</v>
      </c>
      <c r="AT356" s="20" t="s">
        <v>183</v>
      </c>
      <c r="AU356" s="20" t="s">
        <v>119</v>
      </c>
      <c r="AY356" s="20" t="s">
        <v>176</v>
      </c>
      <c r="BE356" s="140">
        <f>IF(U356="základní",N356,0)</f>
        <v>0</v>
      </c>
      <c r="BF356" s="140">
        <f>IF(U356="snížená",N356,0)</f>
        <v>0</v>
      </c>
      <c r="BG356" s="140">
        <f>IF(U356="zákl. přenesená",N356,0)</f>
        <v>0</v>
      </c>
      <c r="BH356" s="140">
        <f>IF(U356="sníž. přenesená",N356,0)</f>
        <v>0</v>
      </c>
      <c r="BI356" s="140">
        <f>IF(U356="nulová",N356,0)</f>
        <v>0</v>
      </c>
      <c r="BJ356" s="20" t="s">
        <v>88</v>
      </c>
      <c r="BK356" s="140">
        <f>ROUND(L356*K356,2)</f>
        <v>0</v>
      </c>
      <c r="BL356" s="20" t="s">
        <v>433</v>
      </c>
      <c r="BM356" s="20" t="s">
        <v>2161</v>
      </c>
    </row>
    <row r="357" s="9" customFormat="1" ht="29.88" customHeight="1">
      <c r="B357" s="204"/>
      <c r="C357" s="205"/>
      <c r="D357" s="214" t="s">
        <v>1539</v>
      </c>
      <c r="E357" s="214"/>
      <c r="F357" s="214"/>
      <c r="G357" s="214"/>
      <c r="H357" s="214"/>
      <c r="I357" s="214"/>
      <c r="J357" s="214"/>
      <c r="K357" s="214"/>
      <c r="L357" s="214"/>
      <c r="M357" s="214"/>
      <c r="N357" s="236">
        <f>BK357</f>
        <v>0</v>
      </c>
      <c r="O357" s="237"/>
      <c r="P357" s="237"/>
      <c r="Q357" s="237"/>
      <c r="R357" s="207"/>
      <c r="T357" s="208"/>
      <c r="U357" s="205"/>
      <c r="V357" s="205"/>
      <c r="W357" s="209">
        <f>SUM(W358:W359)</f>
        <v>0</v>
      </c>
      <c r="X357" s="205"/>
      <c r="Y357" s="209">
        <f>SUM(Y358:Y359)</f>
        <v>0</v>
      </c>
      <c r="Z357" s="205"/>
      <c r="AA357" s="210">
        <f>SUM(AA358:AA359)</f>
        <v>0</v>
      </c>
      <c r="AR357" s="211" t="s">
        <v>188</v>
      </c>
      <c r="AT357" s="212" t="s">
        <v>79</v>
      </c>
      <c r="AU357" s="212" t="s">
        <v>88</v>
      </c>
      <c r="AY357" s="211" t="s">
        <v>176</v>
      </c>
      <c r="BK357" s="213">
        <f>SUM(BK358:BK359)</f>
        <v>0</v>
      </c>
    </row>
    <row r="358" s="1" customFormat="1" ht="25.5" customHeight="1">
      <c r="B358" s="44"/>
      <c r="C358" s="217" t="s">
        <v>998</v>
      </c>
      <c r="D358" s="217" t="s">
        <v>177</v>
      </c>
      <c r="E358" s="218" t="s">
        <v>2162</v>
      </c>
      <c r="F358" s="219" t="s">
        <v>2163</v>
      </c>
      <c r="G358" s="219"/>
      <c r="H358" s="219"/>
      <c r="I358" s="219"/>
      <c r="J358" s="220" t="s">
        <v>383</v>
      </c>
      <c r="K358" s="221">
        <v>3</v>
      </c>
      <c r="L358" s="222">
        <v>0</v>
      </c>
      <c r="M358" s="223"/>
      <c r="N358" s="224">
        <f>ROUND(L358*K358,2)</f>
        <v>0</v>
      </c>
      <c r="O358" s="224"/>
      <c r="P358" s="224"/>
      <c r="Q358" s="224"/>
      <c r="R358" s="46"/>
      <c r="T358" s="225" t="s">
        <v>22</v>
      </c>
      <c r="U358" s="54" t="s">
        <v>45</v>
      </c>
      <c r="V358" s="45"/>
      <c r="W358" s="226">
        <f>V358*K358</f>
        <v>0</v>
      </c>
      <c r="X358" s="226">
        <v>0</v>
      </c>
      <c r="Y358" s="226">
        <f>X358*K358</f>
        <v>0</v>
      </c>
      <c r="Z358" s="226">
        <v>0</v>
      </c>
      <c r="AA358" s="227">
        <f>Z358*K358</f>
        <v>0</v>
      </c>
      <c r="AR358" s="20" t="s">
        <v>433</v>
      </c>
      <c r="AT358" s="20" t="s">
        <v>177</v>
      </c>
      <c r="AU358" s="20" t="s">
        <v>119</v>
      </c>
      <c r="AY358" s="20" t="s">
        <v>176</v>
      </c>
      <c r="BE358" s="140">
        <f>IF(U358="základní",N358,0)</f>
        <v>0</v>
      </c>
      <c r="BF358" s="140">
        <f>IF(U358="snížená",N358,0)</f>
        <v>0</v>
      </c>
      <c r="BG358" s="140">
        <f>IF(U358="zákl. přenesená",N358,0)</f>
        <v>0</v>
      </c>
      <c r="BH358" s="140">
        <f>IF(U358="sníž. přenesená",N358,0)</f>
        <v>0</v>
      </c>
      <c r="BI358" s="140">
        <f>IF(U358="nulová",N358,0)</f>
        <v>0</v>
      </c>
      <c r="BJ358" s="20" t="s">
        <v>88</v>
      </c>
      <c r="BK358" s="140">
        <f>ROUND(L358*K358,2)</f>
        <v>0</v>
      </c>
      <c r="BL358" s="20" t="s">
        <v>433</v>
      </c>
      <c r="BM358" s="20" t="s">
        <v>2164</v>
      </c>
    </row>
    <row r="359" s="1" customFormat="1" ht="25.5" customHeight="1">
      <c r="B359" s="44"/>
      <c r="C359" s="228" t="s">
        <v>1002</v>
      </c>
      <c r="D359" s="228" t="s">
        <v>183</v>
      </c>
      <c r="E359" s="229" t="s">
        <v>2165</v>
      </c>
      <c r="F359" s="230" t="s">
        <v>2166</v>
      </c>
      <c r="G359" s="230"/>
      <c r="H359" s="230"/>
      <c r="I359" s="230"/>
      <c r="J359" s="231" t="s">
        <v>383</v>
      </c>
      <c r="K359" s="232">
        <v>3</v>
      </c>
      <c r="L359" s="233">
        <v>0</v>
      </c>
      <c r="M359" s="234"/>
      <c r="N359" s="235">
        <f>ROUND(L359*K359,2)</f>
        <v>0</v>
      </c>
      <c r="O359" s="224"/>
      <c r="P359" s="224"/>
      <c r="Q359" s="224"/>
      <c r="R359" s="46"/>
      <c r="T359" s="225" t="s">
        <v>22</v>
      </c>
      <c r="U359" s="54" t="s">
        <v>45</v>
      </c>
      <c r="V359" s="45"/>
      <c r="W359" s="226">
        <f>V359*K359</f>
        <v>0</v>
      </c>
      <c r="X359" s="226">
        <v>0</v>
      </c>
      <c r="Y359" s="226">
        <f>X359*K359</f>
        <v>0</v>
      </c>
      <c r="Z359" s="226">
        <v>0</v>
      </c>
      <c r="AA359" s="227">
        <f>Z359*K359</f>
        <v>0</v>
      </c>
      <c r="AR359" s="20" t="s">
        <v>1548</v>
      </c>
      <c r="AT359" s="20" t="s">
        <v>183</v>
      </c>
      <c r="AU359" s="20" t="s">
        <v>119</v>
      </c>
      <c r="AY359" s="20" t="s">
        <v>176</v>
      </c>
      <c r="BE359" s="140">
        <f>IF(U359="základní",N359,0)</f>
        <v>0</v>
      </c>
      <c r="BF359" s="140">
        <f>IF(U359="snížená",N359,0)</f>
        <v>0</v>
      </c>
      <c r="BG359" s="140">
        <f>IF(U359="zákl. přenesená",N359,0)</f>
        <v>0</v>
      </c>
      <c r="BH359" s="140">
        <f>IF(U359="sníž. přenesená",N359,0)</f>
        <v>0</v>
      </c>
      <c r="BI359" s="140">
        <f>IF(U359="nulová",N359,0)</f>
        <v>0</v>
      </c>
      <c r="BJ359" s="20" t="s">
        <v>88</v>
      </c>
      <c r="BK359" s="140">
        <f>ROUND(L359*K359,2)</f>
        <v>0</v>
      </c>
      <c r="BL359" s="20" t="s">
        <v>433</v>
      </c>
      <c r="BM359" s="20" t="s">
        <v>2167</v>
      </c>
    </row>
    <row r="360" s="9" customFormat="1" ht="29.88" customHeight="1">
      <c r="B360" s="204"/>
      <c r="C360" s="205"/>
      <c r="D360" s="214" t="s">
        <v>1540</v>
      </c>
      <c r="E360" s="214"/>
      <c r="F360" s="214"/>
      <c r="G360" s="214"/>
      <c r="H360" s="214"/>
      <c r="I360" s="214"/>
      <c r="J360" s="214"/>
      <c r="K360" s="214"/>
      <c r="L360" s="214"/>
      <c r="M360" s="214"/>
      <c r="N360" s="236">
        <f>BK360</f>
        <v>0</v>
      </c>
      <c r="O360" s="237"/>
      <c r="P360" s="237"/>
      <c r="Q360" s="237"/>
      <c r="R360" s="207"/>
      <c r="T360" s="208"/>
      <c r="U360" s="205"/>
      <c r="V360" s="205"/>
      <c r="W360" s="209">
        <f>SUM(W361:W376)</f>
        <v>0</v>
      </c>
      <c r="X360" s="205"/>
      <c r="Y360" s="209">
        <f>SUM(Y361:Y376)</f>
        <v>0</v>
      </c>
      <c r="Z360" s="205"/>
      <c r="AA360" s="210">
        <f>SUM(AA361:AA376)</f>
        <v>0</v>
      </c>
      <c r="AR360" s="211" t="s">
        <v>188</v>
      </c>
      <c r="AT360" s="212" t="s">
        <v>79</v>
      </c>
      <c r="AU360" s="212" t="s">
        <v>88</v>
      </c>
      <c r="AY360" s="211" t="s">
        <v>176</v>
      </c>
      <c r="BK360" s="213">
        <f>SUM(BK361:BK376)</f>
        <v>0</v>
      </c>
    </row>
    <row r="361" s="1" customFormat="1" ht="16.5" customHeight="1">
      <c r="B361" s="44"/>
      <c r="C361" s="217" t="s">
        <v>1006</v>
      </c>
      <c r="D361" s="217" t="s">
        <v>177</v>
      </c>
      <c r="E361" s="218" t="s">
        <v>445</v>
      </c>
      <c r="F361" s="219" t="s">
        <v>2168</v>
      </c>
      <c r="G361" s="219"/>
      <c r="H361" s="219"/>
      <c r="I361" s="219"/>
      <c r="J361" s="220" t="s">
        <v>383</v>
      </c>
      <c r="K361" s="221">
        <v>1</v>
      </c>
      <c r="L361" s="222">
        <v>0</v>
      </c>
      <c r="M361" s="223"/>
      <c r="N361" s="224">
        <f>ROUND(L361*K361,2)</f>
        <v>0</v>
      </c>
      <c r="O361" s="224"/>
      <c r="P361" s="224"/>
      <c r="Q361" s="224"/>
      <c r="R361" s="46"/>
      <c r="T361" s="225" t="s">
        <v>22</v>
      </c>
      <c r="U361" s="54" t="s">
        <v>45</v>
      </c>
      <c r="V361" s="45"/>
      <c r="W361" s="226">
        <f>V361*K361</f>
        <v>0</v>
      </c>
      <c r="X361" s="226">
        <v>0</v>
      </c>
      <c r="Y361" s="226">
        <f>X361*K361</f>
        <v>0</v>
      </c>
      <c r="Z361" s="226">
        <v>0</v>
      </c>
      <c r="AA361" s="227">
        <f>Z361*K361</f>
        <v>0</v>
      </c>
      <c r="AR361" s="20" t="s">
        <v>433</v>
      </c>
      <c r="AT361" s="20" t="s">
        <v>177</v>
      </c>
      <c r="AU361" s="20" t="s">
        <v>119</v>
      </c>
      <c r="AY361" s="20" t="s">
        <v>176</v>
      </c>
      <c r="BE361" s="140">
        <f>IF(U361="základní",N361,0)</f>
        <v>0</v>
      </c>
      <c r="BF361" s="140">
        <f>IF(U361="snížená",N361,0)</f>
        <v>0</v>
      </c>
      <c r="BG361" s="140">
        <f>IF(U361="zákl. přenesená",N361,0)</f>
        <v>0</v>
      </c>
      <c r="BH361" s="140">
        <f>IF(U361="sníž. přenesená",N361,0)</f>
        <v>0</v>
      </c>
      <c r="BI361" s="140">
        <f>IF(U361="nulová",N361,0)</f>
        <v>0</v>
      </c>
      <c r="BJ361" s="20" t="s">
        <v>88</v>
      </c>
      <c r="BK361" s="140">
        <f>ROUND(L361*K361,2)</f>
        <v>0</v>
      </c>
      <c r="BL361" s="20" t="s">
        <v>433</v>
      </c>
      <c r="BM361" s="20" t="s">
        <v>2169</v>
      </c>
    </row>
    <row r="362" s="1" customFormat="1" ht="16.5" customHeight="1">
      <c r="B362" s="44"/>
      <c r="C362" s="217" t="s">
        <v>1010</v>
      </c>
      <c r="D362" s="217" t="s">
        <v>177</v>
      </c>
      <c r="E362" s="218" t="s">
        <v>449</v>
      </c>
      <c r="F362" s="219" t="s">
        <v>2170</v>
      </c>
      <c r="G362" s="219"/>
      <c r="H362" s="219"/>
      <c r="I362" s="219"/>
      <c r="J362" s="220" t="s">
        <v>383</v>
      </c>
      <c r="K362" s="221">
        <v>1</v>
      </c>
      <c r="L362" s="222">
        <v>0</v>
      </c>
      <c r="M362" s="223"/>
      <c r="N362" s="224">
        <f>ROUND(L362*K362,2)</f>
        <v>0</v>
      </c>
      <c r="O362" s="224"/>
      <c r="P362" s="224"/>
      <c r="Q362" s="224"/>
      <c r="R362" s="46"/>
      <c r="T362" s="225" t="s">
        <v>22</v>
      </c>
      <c r="U362" s="54" t="s">
        <v>45</v>
      </c>
      <c r="V362" s="45"/>
      <c r="W362" s="226">
        <f>V362*K362</f>
        <v>0</v>
      </c>
      <c r="X362" s="226">
        <v>0</v>
      </c>
      <c r="Y362" s="226">
        <f>X362*K362</f>
        <v>0</v>
      </c>
      <c r="Z362" s="226">
        <v>0</v>
      </c>
      <c r="AA362" s="227">
        <f>Z362*K362</f>
        <v>0</v>
      </c>
      <c r="AR362" s="20" t="s">
        <v>433</v>
      </c>
      <c r="AT362" s="20" t="s">
        <v>177</v>
      </c>
      <c r="AU362" s="20" t="s">
        <v>119</v>
      </c>
      <c r="AY362" s="20" t="s">
        <v>176</v>
      </c>
      <c r="BE362" s="140">
        <f>IF(U362="základní",N362,0)</f>
        <v>0</v>
      </c>
      <c r="BF362" s="140">
        <f>IF(U362="snížená",N362,0)</f>
        <v>0</v>
      </c>
      <c r="BG362" s="140">
        <f>IF(U362="zákl. přenesená",N362,0)</f>
        <v>0</v>
      </c>
      <c r="BH362" s="140">
        <f>IF(U362="sníž. přenesená",N362,0)</f>
        <v>0</v>
      </c>
      <c r="BI362" s="140">
        <f>IF(U362="nulová",N362,0)</f>
        <v>0</v>
      </c>
      <c r="BJ362" s="20" t="s">
        <v>88</v>
      </c>
      <c r="BK362" s="140">
        <f>ROUND(L362*K362,2)</f>
        <v>0</v>
      </c>
      <c r="BL362" s="20" t="s">
        <v>433</v>
      </c>
      <c r="BM362" s="20" t="s">
        <v>2171</v>
      </c>
    </row>
    <row r="363" s="1" customFormat="1" ht="16.5" customHeight="1">
      <c r="B363" s="44"/>
      <c r="C363" s="217" t="s">
        <v>1014</v>
      </c>
      <c r="D363" s="217" t="s">
        <v>177</v>
      </c>
      <c r="E363" s="218" t="s">
        <v>453</v>
      </c>
      <c r="F363" s="219" t="s">
        <v>2172</v>
      </c>
      <c r="G363" s="219"/>
      <c r="H363" s="219"/>
      <c r="I363" s="219"/>
      <c r="J363" s="220" t="s">
        <v>383</v>
      </c>
      <c r="K363" s="221">
        <v>1</v>
      </c>
      <c r="L363" s="222">
        <v>0</v>
      </c>
      <c r="M363" s="223"/>
      <c r="N363" s="224">
        <f>ROUND(L363*K363,2)</f>
        <v>0</v>
      </c>
      <c r="O363" s="224"/>
      <c r="P363" s="224"/>
      <c r="Q363" s="224"/>
      <c r="R363" s="46"/>
      <c r="T363" s="225" t="s">
        <v>22</v>
      </c>
      <c r="U363" s="54" t="s">
        <v>45</v>
      </c>
      <c r="V363" s="45"/>
      <c r="W363" s="226">
        <f>V363*K363</f>
        <v>0</v>
      </c>
      <c r="X363" s="226">
        <v>0</v>
      </c>
      <c r="Y363" s="226">
        <f>X363*K363</f>
        <v>0</v>
      </c>
      <c r="Z363" s="226">
        <v>0</v>
      </c>
      <c r="AA363" s="227">
        <f>Z363*K363</f>
        <v>0</v>
      </c>
      <c r="AR363" s="20" t="s">
        <v>433</v>
      </c>
      <c r="AT363" s="20" t="s">
        <v>177</v>
      </c>
      <c r="AU363" s="20" t="s">
        <v>119</v>
      </c>
      <c r="AY363" s="20" t="s">
        <v>176</v>
      </c>
      <c r="BE363" s="140">
        <f>IF(U363="základní",N363,0)</f>
        <v>0</v>
      </c>
      <c r="BF363" s="140">
        <f>IF(U363="snížená",N363,0)</f>
        <v>0</v>
      </c>
      <c r="BG363" s="140">
        <f>IF(U363="zákl. přenesená",N363,0)</f>
        <v>0</v>
      </c>
      <c r="BH363" s="140">
        <f>IF(U363="sníž. přenesená",N363,0)</f>
        <v>0</v>
      </c>
      <c r="BI363" s="140">
        <f>IF(U363="nulová",N363,0)</f>
        <v>0</v>
      </c>
      <c r="BJ363" s="20" t="s">
        <v>88</v>
      </c>
      <c r="BK363" s="140">
        <f>ROUND(L363*K363,2)</f>
        <v>0</v>
      </c>
      <c r="BL363" s="20" t="s">
        <v>433</v>
      </c>
      <c r="BM363" s="20" t="s">
        <v>2173</v>
      </c>
    </row>
    <row r="364" s="1" customFormat="1" ht="16.5" customHeight="1">
      <c r="B364" s="44"/>
      <c r="C364" s="217" t="s">
        <v>1018</v>
      </c>
      <c r="D364" s="217" t="s">
        <v>177</v>
      </c>
      <c r="E364" s="218" t="s">
        <v>457</v>
      </c>
      <c r="F364" s="219" t="s">
        <v>2174</v>
      </c>
      <c r="G364" s="219"/>
      <c r="H364" s="219"/>
      <c r="I364" s="219"/>
      <c r="J364" s="220" t="s">
        <v>383</v>
      </c>
      <c r="K364" s="221">
        <v>1</v>
      </c>
      <c r="L364" s="222">
        <v>0</v>
      </c>
      <c r="M364" s="223"/>
      <c r="N364" s="224">
        <f>ROUND(L364*K364,2)</f>
        <v>0</v>
      </c>
      <c r="O364" s="224"/>
      <c r="P364" s="224"/>
      <c r="Q364" s="224"/>
      <c r="R364" s="46"/>
      <c r="T364" s="225" t="s">
        <v>22</v>
      </c>
      <c r="U364" s="54" t="s">
        <v>45</v>
      </c>
      <c r="V364" s="45"/>
      <c r="W364" s="226">
        <f>V364*K364</f>
        <v>0</v>
      </c>
      <c r="X364" s="226">
        <v>0</v>
      </c>
      <c r="Y364" s="226">
        <f>X364*K364</f>
        <v>0</v>
      </c>
      <c r="Z364" s="226">
        <v>0</v>
      </c>
      <c r="AA364" s="227">
        <f>Z364*K364</f>
        <v>0</v>
      </c>
      <c r="AR364" s="20" t="s">
        <v>433</v>
      </c>
      <c r="AT364" s="20" t="s">
        <v>177</v>
      </c>
      <c r="AU364" s="20" t="s">
        <v>119</v>
      </c>
      <c r="AY364" s="20" t="s">
        <v>176</v>
      </c>
      <c r="BE364" s="140">
        <f>IF(U364="základní",N364,0)</f>
        <v>0</v>
      </c>
      <c r="BF364" s="140">
        <f>IF(U364="snížená",N364,0)</f>
        <v>0</v>
      </c>
      <c r="BG364" s="140">
        <f>IF(U364="zákl. přenesená",N364,0)</f>
        <v>0</v>
      </c>
      <c r="BH364" s="140">
        <f>IF(U364="sníž. přenesená",N364,0)</f>
        <v>0</v>
      </c>
      <c r="BI364" s="140">
        <f>IF(U364="nulová",N364,0)</f>
        <v>0</v>
      </c>
      <c r="BJ364" s="20" t="s">
        <v>88</v>
      </c>
      <c r="BK364" s="140">
        <f>ROUND(L364*K364,2)</f>
        <v>0</v>
      </c>
      <c r="BL364" s="20" t="s">
        <v>433</v>
      </c>
      <c r="BM364" s="20" t="s">
        <v>2175</v>
      </c>
    </row>
    <row r="365" s="1" customFormat="1" ht="16.5" customHeight="1">
      <c r="B365" s="44"/>
      <c r="C365" s="217" t="s">
        <v>1022</v>
      </c>
      <c r="D365" s="217" t="s">
        <v>177</v>
      </c>
      <c r="E365" s="218" t="s">
        <v>461</v>
      </c>
      <c r="F365" s="219" t="s">
        <v>2176</v>
      </c>
      <c r="G365" s="219"/>
      <c r="H365" s="219"/>
      <c r="I365" s="219"/>
      <c r="J365" s="220" t="s">
        <v>383</v>
      </c>
      <c r="K365" s="221">
        <v>1</v>
      </c>
      <c r="L365" s="222">
        <v>0</v>
      </c>
      <c r="M365" s="223"/>
      <c r="N365" s="224">
        <f>ROUND(L365*K365,2)</f>
        <v>0</v>
      </c>
      <c r="O365" s="224"/>
      <c r="P365" s="224"/>
      <c r="Q365" s="224"/>
      <c r="R365" s="46"/>
      <c r="T365" s="225" t="s">
        <v>22</v>
      </c>
      <c r="U365" s="54" t="s">
        <v>45</v>
      </c>
      <c r="V365" s="45"/>
      <c r="W365" s="226">
        <f>V365*K365</f>
        <v>0</v>
      </c>
      <c r="X365" s="226">
        <v>0</v>
      </c>
      <c r="Y365" s="226">
        <f>X365*K365</f>
        <v>0</v>
      </c>
      <c r="Z365" s="226">
        <v>0</v>
      </c>
      <c r="AA365" s="227">
        <f>Z365*K365</f>
        <v>0</v>
      </c>
      <c r="AR365" s="20" t="s">
        <v>433</v>
      </c>
      <c r="AT365" s="20" t="s">
        <v>177</v>
      </c>
      <c r="AU365" s="20" t="s">
        <v>119</v>
      </c>
      <c r="AY365" s="20" t="s">
        <v>176</v>
      </c>
      <c r="BE365" s="140">
        <f>IF(U365="základní",N365,0)</f>
        <v>0</v>
      </c>
      <c r="BF365" s="140">
        <f>IF(U365="snížená",N365,0)</f>
        <v>0</v>
      </c>
      <c r="BG365" s="140">
        <f>IF(U365="zákl. přenesená",N365,0)</f>
        <v>0</v>
      </c>
      <c r="BH365" s="140">
        <f>IF(U365="sníž. přenesená",N365,0)</f>
        <v>0</v>
      </c>
      <c r="BI365" s="140">
        <f>IF(U365="nulová",N365,0)</f>
        <v>0</v>
      </c>
      <c r="BJ365" s="20" t="s">
        <v>88</v>
      </c>
      <c r="BK365" s="140">
        <f>ROUND(L365*K365,2)</f>
        <v>0</v>
      </c>
      <c r="BL365" s="20" t="s">
        <v>433</v>
      </c>
      <c r="BM365" s="20" t="s">
        <v>2177</v>
      </c>
    </row>
    <row r="366" s="1" customFormat="1" ht="16.5" customHeight="1">
      <c r="B366" s="44"/>
      <c r="C366" s="217" t="s">
        <v>1026</v>
      </c>
      <c r="D366" s="217" t="s">
        <v>177</v>
      </c>
      <c r="E366" s="218" t="s">
        <v>465</v>
      </c>
      <c r="F366" s="219" t="s">
        <v>2178</v>
      </c>
      <c r="G366" s="219"/>
      <c r="H366" s="219"/>
      <c r="I366" s="219"/>
      <c r="J366" s="220" t="s">
        <v>1515</v>
      </c>
      <c r="K366" s="221">
        <v>8</v>
      </c>
      <c r="L366" s="222">
        <v>0</v>
      </c>
      <c r="M366" s="223"/>
      <c r="N366" s="224">
        <f>ROUND(L366*K366,2)</f>
        <v>0</v>
      </c>
      <c r="O366" s="224"/>
      <c r="P366" s="224"/>
      <c r="Q366" s="224"/>
      <c r="R366" s="46"/>
      <c r="T366" s="225" t="s">
        <v>22</v>
      </c>
      <c r="U366" s="54" t="s">
        <v>45</v>
      </c>
      <c r="V366" s="45"/>
      <c r="W366" s="226">
        <f>V366*K366</f>
        <v>0</v>
      </c>
      <c r="X366" s="226">
        <v>0</v>
      </c>
      <c r="Y366" s="226">
        <f>X366*K366</f>
        <v>0</v>
      </c>
      <c r="Z366" s="226">
        <v>0</v>
      </c>
      <c r="AA366" s="227">
        <f>Z366*K366</f>
        <v>0</v>
      </c>
      <c r="AR366" s="20" t="s">
        <v>433</v>
      </c>
      <c r="AT366" s="20" t="s">
        <v>177</v>
      </c>
      <c r="AU366" s="20" t="s">
        <v>119</v>
      </c>
      <c r="AY366" s="20" t="s">
        <v>176</v>
      </c>
      <c r="BE366" s="140">
        <f>IF(U366="základní",N366,0)</f>
        <v>0</v>
      </c>
      <c r="BF366" s="140">
        <f>IF(U366="snížená",N366,0)</f>
        <v>0</v>
      </c>
      <c r="BG366" s="140">
        <f>IF(U366="zákl. přenesená",N366,0)</f>
        <v>0</v>
      </c>
      <c r="BH366" s="140">
        <f>IF(U366="sníž. přenesená",N366,0)</f>
        <v>0</v>
      </c>
      <c r="BI366" s="140">
        <f>IF(U366="nulová",N366,0)</f>
        <v>0</v>
      </c>
      <c r="BJ366" s="20" t="s">
        <v>88</v>
      </c>
      <c r="BK366" s="140">
        <f>ROUND(L366*K366,2)</f>
        <v>0</v>
      </c>
      <c r="BL366" s="20" t="s">
        <v>433</v>
      </c>
      <c r="BM366" s="20" t="s">
        <v>2179</v>
      </c>
    </row>
    <row r="367" s="1" customFormat="1" ht="16.5" customHeight="1">
      <c r="B367" s="44"/>
      <c r="C367" s="217" t="s">
        <v>1030</v>
      </c>
      <c r="D367" s="217" t="s">
        <v>177</v>
      </c>
      <c r="E367" s="218" t="s">
        <v>469</v>
      </c>
      <c r="F367" s="219" t="s">
        <v>2180</v>
      </c>
      <c r="G367" s="219"/>
      <c r="H367" s="219"/>
      <c r="I367" s="219"/>
      <c r="J367" s="220" t="s">
        <v>1515</v>
      </c>
      <c r="K367" s="221">
        <v>1</v>
      </c>
      <c r="L367" s="222">
        <v>0</v>
      </c>
      <c r="M367" s="223"/>
      <c r="N367" s="224">
        <f>ROUND(L367*K367,2)</f>
        <v>0</v>
      </c>
      <c r="O367" s="224"/>
      <c r="P367" s="224"/>
      <c r="Q367" s="224"/>
      <c r="R367" s="46"/>
      <c r="T367" s="225" t="s">
        <v>22</v>
      </c>
      <c r="U367" s="54" t="s">
        <v>45</v>
      </c>
      <c r="V367" s="45"/>
      <c r="W367" s="226">
        <f>V367*K367</f>
        <v>0</v>
      </c>
      <c r="X367" s="226">
        <v>0</v>
      </c>
      <c r="Y367" s="226">
        <f>X367*K367</f>
        <v>0</v>
      </c>
      <c r="Z367" s="226">
        <v>0</v>
      </c>
      <c r="AA367" s="227">
        <f>Z367*K367</f>
        <v>0</v>
      </c>
      <c r="AR367" s="20" t="s">
        <v>433</v>
      </c>
      <c r="AT367" s="20" t="s">
        <v>177</v>
      </c>
      <c r="AU367" s="20" t="s">
        <v>119</v>
      </c>
      <c r="AY367" s="20" t="s">
        <v>176</v>
      </c>
      <c r="BE367" s="140">
        <f>IF(U367="základní",N367,0)</f>
        <v>0</v>
      </c>
      <c r="BF367" s="140">
        <f>IF(U367="snížená",N367,0)</f>
        <v>0</v>
      </c>
      <c r="BG367" s="140">
        <f>IF(U367="zákl. přenesená",N367,0)</f>
        <v>0</v>
      </c>
      <c r="BH367" s="140">
        <f>IF(U367="sníž. přenesená",N367,0)</f>
        <v>0</v>
      </c>
      <c r="BI367" s="140">
        <f>IF(U367="nulová",N367,0)</f>
        <v>0</v>
      </c>
      <c r="BJ367" s="20" t="s">
        <v>88</v>
      </c>
      <c r="BK367" s="140">
        <f>ROUND(L367*K367,2)</f>
        <v>0</v>
      </c>
      <c r="BL367" s="20" t="s">
        <v>433</v>
      </c>
      <c r="BM367" s="20" t="s">
        <v>2181</v>
      </c>
    </row>
    <row r="368" s="1" customFormat="1" ht="16.5" customHeight="1">
      <c r="B368" s="44"/>
      <c r="C368" s="217" t="s">
        <v>1034</v>
      </c>
      <c r="D368" s="217" t="s">
        <v>177</v>
      </c>
      <c r="E368" s="218" t="s">
        <v>473</v>
      </c>
      <c r="F368" s="219" t="s">
        <v>2182</v>
      </c>
      <c r="G368" s="219"/>
      <c r="H368" s="219"/>
      <c r="I368" s="219"/>
      <c r="J368" s="220" t="s">
        <v>383</v>
      </c>
      <c r="K368" s="221">
        <v>1</v>
      </c>
      <c r="L368" s="222">
        <v>0</v>
      </c>
      <c r="M368" s="223"/>
      <c r="N368" s="224">
        <f>ROUND(L368*K368,2)</f>
        <v>0</v>
      </c>
      <c r="O368" s="224"/>
      <c r="P368" s="224"/>
      <c r="Q368" s="224"/>
      <c r="R368" s="46"/>
      <c r="T368" s="225" t="s">
        <v>22</v>
      </c>
      <c r="U368" s="54" t="s">
        <v>45</v>
      </c>
      <c r="V368" s="45"/>
      <c r="W368" s="226">
        <f>V368*K368</f>
        <v>0</v>
      </c>
      <c r="X368" s="226">
        <v>0</v>
      </c>
      <c r="Y368" s="226">
        <f>X368*K368</f>
        <v>0</v>
      </c>
      <c r="Z368" s="226">
        <v>0</v>
      </c>
      <c r="AA368" s="227">
        <f>Z368*K368</f>
        <v>0</v>
      </c>
      <c r="AR368" s="20" t="s">
        <v>433</v>
      </c>
      <c r="AT368" s="20" t="s">
        <v>177</v>
      </c>
      <c r="AU368" s="20" t="s">
        <v>119</v>
      </c>
      <c r="AY368" s="20" t="s">
        <v>176</v>
      </c>
      <c r="BE368" s="140">
        <f>IF(U368="základní",N368,0)</f>
        <v>0</v>
      </c>
      <c r="BF368" s="140">
        <f>IF(U368="snížená",N368,0)</f>
        <v>0</v>
      </c>
      <c r="BG368" s="140">
        <f>IF(U368="zákl. přenesená",N368,0)</f>
        <v>0</v>
      </c>
      <c r="BH368" s="140">
        <f>IF(U368="sníž. přenesená",N368,0)</f>
        <v>0</v>
      </c>
      <c r="BI368" s="140">
        <f>IF(U368="nulová",N368,0)</f>
        <v>0</v>
      </c>
      <c r="BJ368" s="20" t="s">
        <v>88</v>
      </c>
      <c r="BK368" s="140">
        <f>ROUND(L368*K368,2)</f>
        <v>0</v>
      </c>
      <c r="BL368" s="20" t="s">
        <v>433</v>
      </c>
      <c r="BM368" s="20" t="s">
        <v>2183</v>
      </c>
    </row>
    <row r="369" s="1" customFormat="1" ht="16.5" customHeight="1">
      <c r="B369" s="44"/>
      <c r="C369" s="217" t="s">
        <v>1038</v>
      </c>
      <c r="D369" s="217" t="s">
        <v>177</v>
      </c>
      <c r="E369" s="218" t="s">
        <v>477</v>
      </c>
      <c r="F369" s="219" t="s">
        <v>2184</v>
      </c>
      <c r="G369" s="219"/>
      <c r="H369" s="219"/>
      <c r="I369" s="219"/>
      <c r="J369" s="220" t="s">
        <v>383</v>
      </c>
      <c r="K369" s="221">
        <v>1</v>
      </c>
      <c r="L369" s="222">
        <v>0</v>
      </c>
      <c r="M369" s="223"/>
      <c r="N369" s="224">
        <f>ROUND(L369*K369,2)</f>
        <v>0</v>
      </c>
      <c r="O369" s="224"/>
      <c r="P369" s="224"/>
      <c r="Q369" s="224"/>
      <c r="R369" s="46"/>
      <c r="T369" s="225" t="s">
        <v>22</v>
      </c>
      <c r="U369" s="54" t="s">
        <v>45</v>
      </c>
      <c r="V369" s="45"/>
      <c r="W369" s="226">
        <f>V369*K369</f>
        <v>0</v>
      </c>
      <c r="X369" s="226">
        <v>0</v>
      </c>
      <c r="Y369" s="226">
        <f>X369*K369</f>
        <v>0</v>
      </c>
      <c r="Z369" s="226">
        <v>0</v>
      </c>
      <c r="AA369" s="227">
        <f>Z369*K369</f>
        <v>0</v>
      </c>
      <c r="AR369" s="20" t="s">
        <v>433</v>
      </c>
      <c r="AT369" s="20" t="s">
        <v>177</v>
      </c>
      <c r="AU369" s="20" t="s">
        <v>119</v>
      </c>
      <c r="AY369" s="20" t="s">
        <v>176</v>
      </c>
      <c r="BE369" s="140">
        <f>IF(U369="základní",N369,0)</f>
        <v>0</v>
      </c>
      <c r="BF369" s="140">
        <f>IF(U369="snížená",N369,0)</f>
        <v>0</v>
      </c>
      <c r="BG369" s="140">
        <f>IF(U369="zákl. přenesená",N369,0)</f>
        <v>0</v>
      </c>
      <c r="BH369" s="140">
        <f>IF(U369="sníž. přenesená",N369,0)</f>
        <v>0</v>
      </c>
      <c r="BI369" s="140">
        <f>IF(U369="nulová",N369,0)</f>
        <v>0</v>
      </c>
      <c r="BJ369" s="20" t="s">
        <v>88</v>
      </c>
      <c r="BK369" s="140">
        <f>ROUND(L369*K369,2)</f>
        <v>0</v>
      </c>
      <c r="BL369" s="20" t="s">
        <v>433</v>
      </c>
      <c r="BM369" s="20" t="s">
        <v>2185</v>
      </c>
    </row>
    <row r="370" s="1" customFormat="1" ht="16.5" customHeight="1">
      <c r="B370" s="44"/>
      <c r="C370" s="217" t="s">
        <v>1042</v>
      </c>
      <c r="D370" s="217" t="s">
        <v>177</v>
      </c>
      <c r="E370" s="218" t="s">
        <v>481</v>
      </c>
      <c r="F370" s="219" t="s">
        <v>2186</v>
      </c>
      <c r="G370" s="219"/>
      <c r="H370" s="219"/>
      <c r="I370" s="219"/>
      <c r="J370" s="220" t="s">
        <v>383</v>
      </c>
      <c r="K370" s="221">
        <v>1</v>
      </c>
      <c r="L370" s="222">
        <v>0</v>
      </c>
      <c r="M370" s="223"/>
      <c r="N370" s="224">
        <f>ROUND(L370*K370,2)</f>
        <v>0</v>
      </c>
      <c r="O370" s="224"/>
      <c r="P370" s="224"/>
      <c r="Q370" s="224"/>
      <c r="R370" s="46"/>
      <c r="T370" s="225" t="s">
        <v>22</v>
      </c>
      <c r="U370" s="54" t="s">
        <v>45</v>
      </c>
      <c r="V370" s="45"/>
      <c r="W370" s="226">
        <f>V370*K370</f>
        <v>0</v>
      </c>
      <c r="X370" s="226">
        <v>0</v>
      </c>
      <c r="Y370" s="226">
        <f>X370*K370</f>
        <v>0</v>
      </c>
      <c r="Z370" s="226">
        <v>0</v>
      </c>
      <c r="AA370" s="227">
        <f>Z370*K370</f>
        <v>0</v>
      </c>
      <c r="AR370" s="20" t="s">
        <v>433</v>
      </c>
      <c r="AT370" s="20" t="s">
        <v>177</v>
      </c>
      <c r="AU370" s="20" t="s">
        <v>119</v>
      </c>
      <c r="AY370" s="20" t="s">
        <v>176</v>
      </c>
      <c r="BE370" s="140">
        <f>IF(U370="základní",N370,0)</f>
        <v>0</v>
      </c>
      <c r="BF370" s="140">
        <f>IF(U370="snížená",N370,0)</f>
        <v>0</v>
      </c>
      <c r="BG370" s="140">
        <f>IF(U370="zákl. přenesená",N370,0)</f>
        <v>0</v>
      </c>
      <c r="BH370" s="140">
        <f>IF(U370="sníž. přenesená",N370,0)</f>
        <v>0</v>
      </c>
      <c r="BI370" s="140">
        <f>IF(U370="nulová",N370,0)</f>
        <v>0</v>
      </c>
      <c r="BJ370" s="20" t="s">
        <v>88</v>
      </c>
      <c r="BK370" s="140">
        <f>ROUND(L370*K370,2)</f>
        <v>0</v>
      </c>
      <c r="BL370" s="20" t="s">
        <v>433</v>
      </c>
      <c r="BM370" s="20" t="s">
        <v>2187</v>
      </c>
    </row>
    <row r="371" s="1" customFormat="1" ht="16.5" customHeight="1">
      <c r="B371" s="44"/>
      <c r="C371" s="217" t="s">
        <v>1046</v>
      </c>
      <c r="D371" s="217" t="s">
        <v>177</v>
      </c>
      <c r="E371" s="218" t="s">
        <v>485</v>
      </c>
      <c r="F371" s="219" t="s">
        <v>2188</v>
      </c>
      <c r="G371" s="219"/>
      <c r="H371" s="219"/>
      <c r="I371" s="219"/>
      <c r="J371" s="220" t="s">
        <v>383</v>
      </c>
      <c r="K371" s="221">
        <v>1</v>
      </c>
      <c r="L371" s="222">
        <v>0</v>
      </c>
      <c r="M371" s="223"/>
      <c r="N371" s="224">
        <f>ROUND(L371*K371,2)</f>
        <v>0</v>
      </c>
      <c r="O371" s="224"/>
      <c r="P371" s="224"/>
      <c r="Q371" s="224"/>
      <c r="R371" s="46"/>
      <c r="T371" s="225" t="s">
        <v>22</v>
      </c>
      <c r="U371" s="54" t="s">
        <v>45</v>
      </c>
      <c r="V371" s="45"/>
      <c r="W371" s="226">
        <f>V371*K371</f>
        <v>0</v>
      </c>
      <c r="X371" s="226">
        <v>0</v>
      </c>
      <c r="Y371" s="226">
        <f>X371*K371</f>
        <v>0</v>
      </c>
      <c r="Z371" s="226">
        <v>0</v>
      </c>
      <c r="AA371" s="227">
        <f>Z371*K371</f>
        <v>0</v>
      </c>
      <c r="AR371" s="20" t="s">
        <v>433</v>
      </c>
      <c r="AT371" s="20" t="s">
        <v>177</v>
      </c>
      <c r="AU371" s="20" t="s">
        <v>119</v>
      </c>
      <c r="AY371" s="20" t="s">
        <v>176</v>
      </c>
      <c r="BE371" s="140">
        <f>IF(U371="základní",N371,0)</f>
        <v>0</v>
      </c>
      <c r="BF371" s="140">
        <f>IF(U371="snížená",N371,0)</f>
        <v>0</v>
      </c>
      <c r="BG371" s="140">
        <f>IF(U371="zákl. přenesená",N371,0)</f>
        <v>0</v>
      </c>
      <c r="BH371" s="140">
        <f>IF(U371="sníž. přenesená",N371,0)</f>
        <v>0</v>
      </c>
      <c r="BI371" s="140">
        <f>IF(U371="nulová",N371,0)</f>
        <v>0</v>
      </c>
      <c r="BJ371" s="20" t="s">
        <v>88</v>
      </c>
      <c r="BK371" s="140">
        <f>ROUND(L371*K371,2)</f>
        <v>0</v>
      </c>
      <c r="BL371" s="20" t="s">
        <v>433</v>
      </c>
      <c r="BM371" s="20" t="s">
        <v>2189</v>
      </c>
    </row>
    <row r="372" s="1" customFormat="1" ht="16.5" customHeight="1">
      <c r="B372" s="44"/>
      <c r="C372" s="217" t="s">
        <v>1050</v>
      </c>
      <c r="D372" s="217" t="s">
        <v>177</v>
      </c>
      <c r="E372" s="218" t="s">
        <v>489</v>
      </c>
      <c r="F372" s="219" t="s">
        <v>2190</v>
      </c>
      <c r="G372" s="219"/>
      <c r="H372" s="219"/>
      <c r="I372" s="219"/>
      <c r="J372" s="220" t="s">
        <v>383</v>
      </c>
      <c r="K372" s="221">
        <v>1</v>
      </c>
      <c r="L372" s="222">
        <v>0</v>
      </c>
      <c r="M372" s="223"/>
      <c r="N372" s="224">
        <f>ROUND(L372*K372,2)</f>
        <v>0</v>
      </c>
      <c r="O372" s="224"/>
      <c r="P372" s="224"/>
      <c r="Q372" s="224"/>
      <c r="R372" s="46"/>
      <c r="T372" s="225" t="s">
        <v>22</v>
      </c>
      <c r="U372" s="54" t="s">
        <v>45</v>
      </c>
      <c r="V372" s="45"/>
      <c r="W372" s="226">
        <f>V372*K372</f>
        <v>0</v>
      </c>
      <c r="X372" s="226">
        <v>0</v>
      </c>
      <c r="Y372" s="226">
        <f>X372*K372</f>
        <v>0</v>
      </c>
      <c r="Z372" s="226">
        <v>0</v>
      </c>
      <c r="AA372" s="227">
        <f>Z372*K372</f>
        <v>0</v>
      </c>
      <c r="AR372" s="20" t="s">
        <v>433</v>
      </c>
      <c r="AT372" s="20" t="s">
        <v>177</v>
      </c>
      <c r="AU372" s="20" t="s">
        <v>119</v>
      </c>
      <c r="AY372" s="20" t="s">
        <v>176</v>
      </c>
      <c r="BE372" s="140">
        <f>IF(U372="základní",N372,0)</f>
        <v>0</v>
      </c>
      <c r="BF372" s="140">
        <f>IF(U372="snížená",N372,0)</f>
        <v>0</v>
      </c>
      <c r="BG372" s="140">
        <f>IF(U372="zákl. přenesená",N372,0)</f>
        <v>0</v>
      </c>
      <c r="BH372" s="140">
        <f>IF(U372="sníž. přenesená",N372,0)</f>
        <v>0</v>
      </c>
      <c r="BI372" s="140">
        <f>IF(U372="nulová",N372,0)</f>
        <v>0</v>
      </c>
      <c r="BJ372" s="20" t="s">
        <v>88</v>
      </c>
      <c r="BK372" s="140">
        <f>ROUND(L372*K372,2)</f>
        <v>0</v>
      </c>
      <c r="BL372" s="20" t="s">
        <v>433</v>
      </c>
      <c r="BM372" s="20" t="s">
        <v>2191</v>
      </c>
    </row>
    <row r="373" s="1" customFormat="1" ht="16.5" customHeight="1">
      <c r="B373" s="44"/>
      <c r="C373" s="217" t="s">
        <v>1054</v>
      </c>
      <c r="D373" s="217" t="s">
        <v>177</v>
      </c>
      <c r="E373" s="218" t="s">
        <v>493</v>
      </c>
      <c r="F373" s="219" t="s">
        <v>2192</v>
      </c>
      <c r="G373" s="219"/>
      <c r="H373" s="219"/>
      <c r="I373" s="219"/>
      <c r="J373" s="220" t="s">
        <v>383</v>
      </c>
      <c r="K373" s="221">
        <v>1</v>
      </c>
      <c r="L373" s="222">
        <v>0</v>
      </c>
      <c r="M373" s="223"/>
      <c r="N373" s="224">
        <f>ROUND(L373*K373,2)</f>
        <v>0</v>
      </c>
      <c r="O373" s="224"/>
      <c r="P373" s="224"/>
      <c r="Q373" s="224"/>
      <c r="R373" s="46"/>
      <c r="T373" s="225" t="s">
        <v>22</v>
      </c>
      <c r="U373" s="54" t="s">
        <v>45</v>
      </c>
      <c r="V373" s="45"/>
      <c r="W373" s="226">
        <f>V373*K373</f>
        <v>0</v>
      </c>
      <c r="X373" s="226">
        <v>0</v>
      </c>
      <c r="Y373" s="226">
        <f>X373*K373</f>
        <v>0</v>
      </c>
      <c r="Z373" s="226">
        <v>0</v>
      </c>
      <c r="AA373" s="227">
        <f>Z373*K373</f>
        <v>0</v>
      </c>
      <c r="AR373" s="20" t="s">
        <v>433</v>
      </c>
      <c r="AT373" s="20" t="s">
        <v>177</v>
      </c>
      <c r="AU373" s="20" t="s">
        <v>119</v>
      </c>
      <c r="AY373" s="20" t="s">
        <v>176</v>
      </c>
      <c r="BE373" s="140">
        <f>IF(U373="základní",N373,0)</f>
        <v>0</v>
      </c>
      <c r="BF373" s="140">
        <f>IF(U373="snížená",N373,0)</f>
        <v>0</v>
      </c>
      <c r="BG373" s="140">
        <f>IF(U373="zákl. přenesená",N373,0)</f>
        <v>0</v>
      </c>
      <c r="BH373" s="140">
        <f>IF(U373="sníž. přenesená",N373,0)</f>
        <v>0</v>
      </c>
      <c r="BI373" s="140">
        <f>IF(U373="nulová",N373,0)</f>
        <v>0</v>
      </c>
      <c r="BJ373" s="20" t="s">
        <v>88</v>
      </c>
      <c r="BK373" s="140">
        <f>ROUND(L373*K373,2)</f>
        <v>0</v>
      </c>
      <c r="BL373" s="20" t="s">
        <v>433</v>
      </c>
      <c r="BM373" s="20" t="s">
        <v>2193</v>
      </c>
    </row>
    <row r="374" s="1" customFormat="1" ht="25.5" customHeight="1">
      <c r="B374" s="44"/>
      <c r="C374" s="217" t="s">
        <v>1058</v>
      </c>
      <c r="D374" s="217" t="s">
        <v>177</v>
      </c>
      <c r="E374" s="218" t="s">
        <v>497</v>
      </c>
      <c r="F374" s="219" t="s">
        <v>2194</v>
      </c>
      <c r="G374" s="219"/>
      <c r="H374" s="219"/>
      <c r="I374" s="219"/>
      <c r="J374" s="220" t="s">
        <v>383</v>
      </c>
      <c r="K374" s="221">
        <v>1</v>
      </c>
      <c r="L374" s="222">
        <v>0</v>
      </c>
      <c r="M374" s="223"/>
      <c r="N374" s="224">
        <f>ROUND(L374*K374,2)</f>
        <v>0</v>
      </c>
      <c r="O374" s="224"/>
      <c r="P374" s="224"/>
      <c r="Q374" s="224"/>
      <c r="R374" s="46"/>
      <c r="T374" s="225" t="s">
        <v>22</v>
      </c>
      <c r="U374" s="54" t="s">
        <v>45</v>
      </c>
      <c r="V374" s="45"/>
      <c r="W374" s="226">
        <f>V374*K374</f>
        <v>0</v>
      </c>
      <c r="X374" s="226">
        <v>0</v>
      </c>
      <c r="Y374" s="226">
        <f>X374*K374</f>
        <v>0</v>
      </c>
      <c r="Z374" s="226">
        <v>0</v>
      </c>
      <c r="AA374" s="227">
        <f>Z374*K374</f>
        <v>0</v>
      </c>
      <c r="AR374" s="20" t="s">
        <v>433</v>
      </c>
      <c r="AT374" s="20" t="s">
        <v>177</v>
      </c>
      <c r="AU374" s="20" t="s">
        <v>119</v>
      </c>
      <c r="AY374" s="20" t="s">
        <v>176</v>
      </c>
      <c r="BE374" s="140">
        <f>IF(U374="základní",N374,0)</f>
        <v>0</v>
      </c>
      <c r="BF374" s="140">
        <f>IF(U374="snížená",N374,0)</f>
        <v>0</v>
      </c>
      <c r="BG374" s="140">
        <f>IF(U374="zákl. přenesená",N374,0)</f>
        <v>0</v>
      </c>
      <c r="BH374" s="140">
        <f>IF(U374="sníž. přenesená",N374,0)</f>
        <v>0</v>
      </c>
      <c r="BI374" s="140">
        <f>IF(U374="nulová",N374,0)</f>
        <v>0</v>
      </c>
      <c r="BJ374" s="20" t="s">
        <v>88</v>
      </c>
      <c r="BK374" s="140">
        <f>ROUND(L374*K374,2)</f>
        <v>0</v>
      </c>
      <c r="BL374" s="20" t="s">
        <v>433</v>
      </c>
      <c r="BM374" s="20" t="s">
        <v>2195</v>
      </c>
    </row>
    <row r="375" s="1" customFormat="1" ht="16.5" customHeight="1">
      <c r="B375" s="44"/>
      <c r="C375" s="217" t="s">
        <v>1062</v>
      </c>
      <c r="D375" s="217" t="s">
        <v>177</v>
      </c>
      <c r="E375" s="218" t="s">
        <v>501</v>
      </c>
      <c r="F375" s="219" t="s">
        <v>2196</v>
      </c>
      <c r="G375" s="219"/>
      <c r="H375" s="219"/>
      <c r="I375" s="219"/>
      <c r="J375" s="220" t="s">
        <v>1515</v>
      </c>
      <c r="K375" s="221">
        <v>16</v>
      </c>
      <c r="L375" s="222">
        <v>0</v>
      </c>
      <c r="M375" s="223"/>
      <c r="N375" s="224">
        <f>ROUND(L375*K375,2)</f>
        <v>0</v>
      </c>
      <c r="O375" s="224"/>
      <c r="P375" s="224"/>
      <c r="Q375" s="224"/>
      <c r="R375" s="46"/>
      <c r="T375" s="225" t="s">
        <v>22</v>
      </c>
      <c r="U375" s="54" t="s">
        <v>45</v>
      </c>
      <c r="V375" s="45"/>
      <c r="W375" s="226">
        <f>V375*K375</f>
        <v>0</v>
      </c>
      <c r="X375" s="226">
        <v>0</v>
      </c>
      <c r="Y375" s="226">
        <f>X375*K375</f>
        <v>0</v>
      </c>
      <c r="Z375" s="226">
        <v>0</v>
      </c>
      <c r="AA375" s="227">
        <f>Z375*K375</f>
        <v>0</v>
      </c>
      <c r="AR375" s="20" t="s">
        <v>433</v>
      </c>
      <c r="AT375" s="20" t="s">
        <v>177</v>
      </c>
      <c r="AU375" s="20" t="s">
        <v>119</v>
      </c>
      <c r="AY375" s="20" t="s">
        <v>176</v>
      </c>
      <c r="BE375" s="140">
        <f>IF(U375="základní",N375,0)</f>
        <v>0</v>
      </c>
      <c r="BF375" s="140">
        <f>IF(U375="snížená",N375,0)</f>
        <v>0</v>
      </c>
      <c r="BG375" s="140">
        <f>IF(U375="zákl. přenesená",N375,0)</f>
        <v>0</v>
      </c>
      <c r="BH375" s="140">
        <f>IF(U375="sníž. přenesená",N375,0)</f>
        <v>0</v>
      </c>
      <c r="BI375" s="140">
        <f>IF(U375="nulová",N375,0)</f>
        <v>0</v>
      </c>
      <c r="BJ375" s="20" t="s">
        <v>88</v>
      </c>
      <c r="BK375" s="140">
        <f>ROUND(L375*K375,2)</f>
        <v>0</v>
      </c>
      <c r="BL375" s="20" t="s">
        <v>433</v>
      </c>
      <c r="BM375" s="20" t="s">
        <v>2197</v>
      </c>
    </row>
    <row r="376" s="1" customFormat="1" ht="16.5" customHeight="1">
      <c r="B376" s="44"/>
      <c r="C376" s="217" t="s">
        <v>2198</v>
      </c>
      <c r="D376" s="217" t="s">
        <v>177</v>
      </c>
      <c r="E376" s="218" t="s">
        <v>2199</v>
      </c>
      <c r="F376" s="219" t="s">
        <v>2200</v>
      </c>
      <c r="G376" s="219"/>
      <c r="H376" s="219"/>
      <c r="I376" s="219"/>
      <c r="J376" s="220" t="s">
        <v>1906</v>
      </c>
      <c r="K376" s="221">
        <v>1</v>
      </c>
      <c r="L376" s="222">
        <v>0</v>
      </c>
      <c r="M376" s="223"/>
      <c r="N376" s="224">
        <f>ROUND(L376*K376,2)</f>
        <v>0</v>
      </c>
      <c r="O376" s="224"/>
      <c r="P376" s="224"/>
      <c r="Q376" s="224"/>
      <c r="R376" s="46"/>
      <c r="T376" s="225" t="s">
        <v>22</v>
      </c>
      <c r="U376" s="54" t="s">
        <v>45</v>
      </c>
      <c r="V376" s="45"/>
      <c r="W376" s="226">
        <f>V376*K376</f>
        <v>0</v>
      </c>
      <c r="X376" s="226">
        <v>0</v>
      </c>
      <c r="Y376" s="226">
        <f>X376*K376</f>
        <v>0</v>
      </c>
      <c r="Z376" s="226">
        <v>0</v>
      </c>
      <c r="AA376" s="227">
        <f>Z376*K376</f>
        <v>0</v>
      </c>
      <c r="AR376" s="20" t="s">
        <v>433</v>
      </c>
      <c r="AT376" s="20" t="s">
        <v>177</v>
      </c>
      <c r="AU376" s="20" t="s">
        <v>119</v>
      </c>
      <c r="AY376" s="20" t="s">
        <v>176</v>
      </c>
      <c r="BE376" s="140">
        <f>IF(U376="základní",N376,0)</f>
        <v>0</v>
      </c>
      <c r="BF376" s="140">
        <f>IF(U376="snížená",N376,0)</f>
        <v>0</v>
      </c>
      <c r="BG376" s="140">
        <f>IF(U376="zákl. přenesená",N376,0)</f>
        <v>0</v>
      </c>
      <c r="BH376" s="140">
        <f>IF(U376="sníž. přenesená",N376,0)</f>
        <v>0</v>
      </c>
      <c r="BI376" s="140">
        <f>IF(U376="nulová",N376,0)</f>
        <v>0</v>
      </c>
      <c r="BJ376" s="20" t="s">
        <v>88</v>
      </c>
      <c r="BK376" s="140">
        <f>ROUND(L376*K376,2)</f>
        <v>0</v>
      </c>
      <c r="BL376" s="20" t="s">
        <v>433</v>
      </c>
      <c r="BM376" s="20" t="s">
        <v>2201</v>
      </c>
    </row>
    <row r="377" s="9" customFormat="1" ht="29.88" customHeight="1">
      <c r="B377" s="204"/>
      <c r="C377" s="205"/>
      <c r="D377" s="214" t="s">
        <v>1541</v>
      </c>
      <c r="E377" s="214"/>
      <c r="F377" s="214"/>
      <c r="G377" s="214"/>
      <c r="H377" s="214"/>
      <c r="I377" s="214"/>
      <c r="J377" s="214"/>
      <c r="K377" s="214"/>
      <c r="L377" s="214"/>
      <c r="M377" s="214"/>
      <c r="N377" s="236">
        <f>BK377</f>
        <v>0</v>
      </c>
      <c r="O377" s="237"/>
      <c r="P377" s="237"/>
      <c r="Q377" s="237"/>
      <c r="R377" s="207"/>
      <c r="T377" s="208"/>
      <c r="U377" s="205"/>
      <c r="V377" s="205"/>
      <c r="W377" s="209">
        <f>SUM(W378:W379)</f>
        <v>0</v>
      </c>
      <c r="X377" s="205"/>
      <c r="Y377" s="209">
        <f>SUM(Y378:Y379)</f>
        <v>0</v>
      </c>
      <c r="Z377" s="205"/>
      <c r="AA377" s="210">
        <f>SUM(AA378:AA379)</f>
        <v>0</v>
      </c>
      <c r="AR377" s="211" t="s">
        <v>119</v>
      </c>
      <c r="AT377" s="212" t="s">
        <v>79</v>
      </c>
      <c r="AU377" s="212" t="s">
        <v>88</v>
      </c>
      <c r="AY377" s="211" t="s">
        <v>176</v>
      </c>
      <c r="BK377" s="213">
        <f>SUM(BK378:BK379)</f>
        <v>0</v>
      </c>
    </row>
    <row r="378" s="1" customFormat="1" ht="16.5" customHeight="1">
      <c r="B378" s="44"/>
      <c r="C378" s="217" t="s">
        <v>2202</v>
      </c>
      <c r="D378" s="217" t="s">
        <v>177</v>
      </c>
      <c r="E378" s="218" t="s">
        <v>505</v>
      </c>
      <c r="F378" s="219" t="s">
        <v>2203</v>
      </c>
      <c r="G378" s="219"/>
      <c r="H378" s="219"/>
      <c r="I378" s="219"/>
      <c r="J378" s="220" t="s">
        <v>383</v>
      </c>
      <c r="K378" s="221">
        <v>1</v>
      </c>
      <c r="L378" s="222">
        <v>0</v>
      </c>
      <c r="M378" s="223"/>
      <c r="N378" s="224">
        <f>ROUND(L378*K378,2)</f>
        <v>0</v>
      </c>
      <c r="O378" s="224"/>
      <c r="P378" s="224"/>
      <c r="Q378" s="224"/>
      <c r="R378" s="46"/>
      <c r="T378" s="225" t="s">
        <v>22</v>
      </c>
      <c r="U378" s="54" t="s">
        <v>45</v>
      </c>
      <c r="V378" s="45"/>
      <c r="W378" s="226">
        <f>V378*K378</f>
        <v>0</v>
      </c>
      <c r="X378" s="226">
        <v>0</v>
      </c>
      <c r="Y378" s="226">
        <f>X378*K378</f>
        <v>0</v>
      </c>
      <c r="Z378" s="226">
        <v>0</v>
      </c>
      <c r="AA378" s="227">
        <f>Z378*K378</f>
        <v>0</v>
      </c>
      <c r="AR378" s="20" t="s">
        <v>240</v>
      </c>
      <c r="AT378" s="20" t="s">
        <v>177</v>
      </c>
      <c r="AU378" s="20" t="s">
        <v>119</v>
      </c>
      <c r="AY378" s="20" t="s">
        <v>176</v>
      </c>
      <c r="BE378" s="140">
        <f>IF(U378="základní",N378,0)</f>
        <v>0</v>
      </c>
      <c r="BF378" s="140">
        <f>IF(U378="snížená",N378,0)</f>
        <v>0</v>
      </c>
      <c r="BG378" s="140">
        <f>IF(U378="zákl. přenesená",N378,0)</f>
        <v>0</v>
      </c>
      <c r="BH378" s="140">
        <f>IF(U378="sníž. přenesená",N378,0)</f>
        <v>0</v>
      </c>
      <c r="BI378" s="140">
        <f>IF(U378="nulová",N378,0)</f>
        <v>0</v>
      </c>
      <c r="BJ378" s="20" t="s">
        <v>88</v>
      </c>
      <c r="BK378" s="140">
        <f>ROUND(L378*K378,2)</f>
        <v>0</v>
      </c>
      <c r="BL378" s="20" t="s">
        <v>240</v>
      </c>
      <c r="BM378" s="20" t="s">
        <v>2204</v>
      </c>
    </row>
    <row r="379" s="1" customFormat="1" ht="16.5" customHeight="1">
      <c r="B379" s="44"/>
      <c r="C379" s="217" t="s">
        <v>2205</v>
      </c>
      <c r="D379" s="217" t="s">
        <v>177</v>
      </c>
      <c r="E379" s="218" t="s">
        <v>509</v>
      </c>
      <c r="F379" s="219" t="s">
        <v>2206</v>
      </c>
      <c r="G379" s="219"/>
      <c r="H379" s="219"/>
      <c r="I379" s="219"/>
      <c r="J379" s="220" t="s">
        <v>383</v>
      </c>
      <c r="K379" s="221">
        <v>1</v>
      </c>
      <c r="L379" s="222">
        <v>0</v>
      </c>
      <c r="M379" s="223"/>
      <c r="N379" s="224">
        <f>ROUND(L379*K379,2)</f>
        <v>0</v>
      </c>
      <c r="O379" s="224"/>
      <c r="P379" s="224"/>
      <c r="Q379" s="224"/>
      <c r="R379" s="46"/>
      <c r="T379" s="225" t="s">
        <v>22</v>
      </c>
      <c r="U379" s="54" t="s">
        <v>45</v>
      </c>
      <c r="V379" s="45"/>
      <c r="W379" s="226">
        <f>V379*K379</f>
        <v>0</v>
      </c>
      <c r="X379" s="226">
        <v>0</v>
      </c>
      <c r="Y379" s="226">
        <f>X379*K379</f>
        <v>0</v>
      </c>
      <c r="Z379" s="226">
        <v>0</v>
      </c>
      <c r="AA379" s="227">
        <f>Z379*K379</f>
        <v>0</v>
      </c>
      <c r="AR379" s="20" t="s">
        <v>240</v>
      </c>
      <c r="AT379" s="20" t="s">
        <v>177</v>
      </c>
      <c r="AU379" s="20" t="s">
        <v>119</v>
      </c>
      <c r="AY379" s="20" t="s">
        <v>176</v>
      </c>
      <c r="BE379" s="140">
        <f>IF(U379="základní",N379,0)</f>
        <v>0</v>
      </c>
      <c r="BF379" s="140">
        <f>IF(U379="snížená",N379,0)</f>
        <v>0</v>
      </c>
      <c r="BG379" s="140">
        <f>IF(U379="zákl. přenesená",N379,0)</f>
        <v>0</v>
      </c>
      <c r="BH379" s="140">
        <f>IF(U379="sníž. přenesená",N379,0)</f>
        <v>0</v>
      </c>
      <c r="BI379" s="140">
        <f>IF(U379="nulová",N379,0)</f>
        <v>0</v>
      </c>
      <c r="BJ379" s="20" t="s">
        <v>88</v>
      </c>
      <c r="BK379" s="140">
        <f>ROUND(L379*K379,2)</f>
        <v>0</v>
      </c>
      <c r="BL379" s="20" t="s">
        <v>240</v>
      </c>
      <c r="BM379" s="20" t="s">
        <v>2207</v>
      </c>
    </row>
    <row r="380" s="9" customFormat="1" ht="37.44001" customHeight="1">
      <c r="B380" s="204"/>
      <c r="C380" s="205"/>
      <c r="D380" s="206" t="s">
        <v>1542</v>
      </c>
      <c r="E380" s="206"/>
      <c r="F380" s="206"/>
      <c r="G380" s="206"/>
      <c r="H380" s="206"/>
      <c r="I380" s="206"/>
      <c r="J380" s="206"/>
      <c r="K380" s="206"/>
      <c r="L380" s="206"/>
      <c r="M380" s="206"/>
      <c r="N380" s="240">
        <f>BK380</f>
        <v>0</v>
      </c>
      <c r="O380" s="241"/>
      <c r="P380" s="241"/>
      <c r="Q380" s="241"/>
      <c r="R380" s="207"/>
      <c r="T380" s="208"/>
      <c r="U380" s="205"/>
      <c r="V380" s="205"/>
      <c r="W380" s="209">
        <f>SUM(W381:W383)</f>
        <v>0</v>
      </c>
      <c r="X380" s="205"/>
      <c r="Y380" s="209">
        <f>SUM(Y381:Y383)</f>
        <v>0</v>
      </c>
      <c r="Z380" s="205"/>
      <c r="AA380" s="210">
        <f>SUM(AA381:AA383)</f>
        <v>0</v>
      </c>
      <c r="AR380" s="211" t="s">
        <v>181</v>
      </c>
      <c r="AT380" s="212" t="s">
        <v>79</v>
      </c>
      <c r="AU380" s="212" t="s">
        <v>80</v>
      </c>
      <c r="AY380" s="211" t="s">
        <v>176</v>
      </c>
      <c r="BK380" s="213">
        <f>SUM(BK381:BK383)</f>
        <v>0</v>
      </c>
    </row>
    <row r="381" s="1" customFormat="1" ht="16.5" customHeight="1">
      <c r="B381" s="44"/>
      <c r="C381" s="217" t="s">
        <v>2208</v>
      </c>
      <c r="D381" s="217" t="s">
        <v>177</v>
      </c>
      <c r="E381" s="218" t="s">
        <v>513</v>
      </c>
      <c r="F381" s="219" t="s">
        <v>2209</v>
      </c>
      <c r="G381" s="219"/>
      <c r="H381" s="219"/>
      <c r="I381" s="219"/>
      <c r="J381" s="220" t="s">
        <v>1906</v>
      </c>
      <c r="K381" s="221">
        <v>1</v>
      </c>
      <c r="L381" s="222">
        <v>0</v>
      </c>
      <c r="M381" s="223"/>
      <c r="N381" s="224">
        <f>ROUND(L381*K381,2)</f>
        <v>0</v>
      </c>
      <c r="O381" s="224"/>
      <c r="P381" s="224"/>
      <c r="Q381" s="224"/>
      <c r="R381" s="46"/>
      <c r="T381" s="225" t="s">
        <v>22</v>
      </c>
      <c r="U381" s="54" t="s">
        <v>45</v>
      </c>
      <c r="V381" s="45"/>
      <c r="W381" s="226">
        <f>V381*K381</f>
        <v>0</v>
      </c>
      <c r="X381" s="226">
        <v>0</v>
      </c>
      <c r="Y381" s="226">
        <f>X381*K381</f>
        <v>0</v>
      </c>
      <c r="Z381" s="226">
        <v>0</v>
      </c>
      <c r="AA381" s="227">
        <f>Z381*K381</f>
        <v>0</v>
      </c>
      <c r="AR381" s="20" t="s">
        <v>433</v>
      </c>
      <c r="AT381" s="20" t="s">
        <v>177</v>
      </c>
      <c r="AU381" s="20" t="s">
        <v>88</v>
      </c>
      <c r="AY381" s="20" t="s">
        <v>176</v>
      </c>
      <c r="BE381" s="140">
        <f>IF(U381="základní",N381,0)</f>
        <v>0</v>
      </c>
      <c r="BF381" s="140">
        <f>IF(U381="snížená",N381,0)</f>
        <v>0</v>
      </c>
      <c r="BG381" s="140">
        <f>IF(U381="zákl. přenesená",N381,0)</f>
        <v>0</v>
      </c>
      <c r="BH381" s="140">
        <f>IF(U381="sníž. přenesená",N381,0)</f>
        <v>0</v>
      </c>
      <c r="BI381" s="140">
        <f>IF(U381="nulová",N381,0)</f>
        <v>0</v>
      </c>
      <c r="BJ381" s="20" t="s">
        <v>88</v>
      </c>
      <c r="BK381" s="140">
        <f>ROUND(L381*K381,2)</f>
        <v>0</v>
      </c>
      <c r="BL381" s="20" t="s">
        <v>433</v>
      </c>
      <c r="BM381" s="20" t="s">
        <v>2210</v>
      </c>
    </row>
    <row r="382" s="1" customFormat="1" ht="16.5" customHeight="1">
      <c r="B382" s="44"/>
      <c r="C382" s="217" t="s">
        <v>2211</v>
      </c>
      <c r="D382" s="217" t="s">
        <v>177</v>
      </c>
      <c r="E382" s="218" t="s">
        <v>517</v>
      </c>
      <c r="F382" s="219" t="s">
        <v>2212</v>
      </c>
      <c r="G382" s="219"/>
      <c r="H382" s="219"/>
      <c r="I382" s="219"/>
      <c r="J382" s="220" t="s">
        <v>1906</v>
      </c>
      <c r="K382" s="221">
        <v>1</v>
      </c>
      <c r="L382" s="222">
        <v>0</v>
      </c>
      <c r="M382" s="223"/>
      <c r="N382" s="224">
        <f>ROUND(L382*K382,2)</f>
        <v>0</v>
      </c>
      <c r="O382" s="224"/>
      <c r="P382" s="224"/>
      <c r="Q382" s="224"/>
      <c r="R382" s="46"/>
      <c r="T382" s="225" t="s">
        <v>22</v>
      </c>
      <c r="U382" s="54" t="s">
        <v>45</v>
      </c>
      <c r="V382" s="45"/>
      <c r="W382" s="226">
        <f>V382*K382</f>
        <v>0</v>
      </c>
      <c r="X382" s="226">
        <v>0</v>
      </c>
      <c r="Y382" s="226">
        <f>X382*K382</f>
        <v>0</v>
      </c>
      <c r="Z382" s="226">
        <v>0</v>
      </c>
      <c r="AA382" s="227">
        <f>Z382*K382</f>
        <v>0</v>
      </c>
      <c r="AR382" s="20" t="s">
        <v>433</v>
      </c>
      <c r="AT382" s="20" t="s">
        <v>177</v>
      </c>
      <c r="AU382" s="20" t="s">
        <v>88</v>
      </c>
      <c r="AY382" s="20" t="s">
        <v>176</v>
      </c>
      <c r="BE382" s="140">
        <f>IF(U382="základní",N382,0)</f>
        <v>0</v>
      </c>
      <c r="BF382" s="140">
        <f>IF(U382="snížená",N382,0)</f>
        <v>0</v>
      </c>
      <c r="BG382" s="140">
        <f>IF(U382="zákl. přenesená",N382,0)</f>
        <v>0</v>
      </c>
      <c r="BH382" s="140">
        <f>IF(U382="sníž. přenesená",N382,0)</f>
        <v>0</v>
      </c>
      <c r="BI382" s="140">
        <f>IF(U382="nulová",N382,0)</f>
        <v>0</v>
      </c>
      <c r="BJ382" s="20" t="s">
        <v>88</v>
      </c>
      <c r="BK382" s="140">
        <f>ROUND(L382*K382,2)</f>
        <v>0</v>
      </c>
      <c r="BL382" s="20" t="s">
        <v>433</v>
      </c>
      <c r="BM382" s="20" t="s">
        <v>2213</v>
      </c>
    </row>
    <row r="383" s="1" customFormat="1" ht="16.5" customHeight="1">
      <c r="B383" s="44"/>
      <c r="C383" s="217" t="s">
        <v>2214</v>
      </c>
      <c r="D383" s="217" t="s">
        <v>177</v>
      </c>
      <c r="E383" s="218" t="s">
        <v>521</v>
      </c>
      <c r="F383" s="219" t="s">
        <v>2215</v>
      </c>
      <c r="G383" s="219"/>
      <c r="H383" s="219"/>
      <c r="I383" s="219"/>
      <c r="J383" s="220" t="s">
        <v>1906</v>
      </c>
      <c r="K383" s="221">
        <v>1</v>
      </c>
      <c r="L383" s="222">
        <v>0</v>
      </c>
      <c r="M383" s="223"/>
      <c r="N383" s="224">
        <f>ROUND(L383*K383,2)</f>
        <v>0</v>
      </c>
      <c r="O383" s="224"/>
      <c r="P383" s="224"/>
      <c r="Q383" s="224"/>
      <c r="R383" s="46"/>
      <c r="T383" s="225" t="s">
        <v>22</v>
      </c>
      <c r="U383" s="54" t="s">
        <v>45</v>
      </c>
      <c r="V383" s="45"/>
      <c r="W383" s="226">
        <f>V383*K383</f>
        <v>0</v>
      </c>
      <c r="X383" s="226">
        <v>0</v>
      </c>
      <c r="Y383" s="226">
        <f>X383*K383</f>
        <v>0</v>
      </c>
      <c r="Z383" s="226">
        <v>0</v>
      </c>
      <c r="AA383" s="227">
        <f>Z383*K383</f>
        <v>0</v>
      </c>
      <c r="AR383" s="20" t="s">
        <v>433</v>
      </c>
      <c r="AT383" s="20" t="s">
        <v>177</v>
      </c>
      <c r="AU383" s="20" t="s">
        <v>88</v>
      </c>
      <c r="AY383" s="20" t="s">
        <v>176</v>
      </c>
      <c r="BE383" s="140">
        <f>IF(U383="základní",N383,0)</f>
        <v>0</v>
      </c>
      <c r="BF383" s="140">
        <f>IF(U383="snížená",N383,0)</f>
        <v>0</v>
      </c>
      <c r="BG383" s="140">
        <f>IF(U383="zákl. přenesená",N383,0)</f>
        <v>0</v>
      </c>
      <c r="BH383" s="140">
        <f>IF(U383="sníž. přenesená",N383,0)</f>
        <v>0</v>
      </c>
      <c r="BI383" s="140">
        <f>IF(U383="nulová",N383,0)</f>
        <v>0</v>
      </c>
      <c r="BJ383" s="20" t="s">
        <v>88</v>
      </c>
      <c r="BK383" s="140">
        <f>ROUND(L383*K383,2)</f>
        <v>0</v>
      </c>
      <c r="BL383" s="20" t="s">
        <v>433</v>
      </c>
      <c r="BM383" s="20" t="s">
        <v>2216</v>
      </c>
    </row>
    <row r="384" s="1" customFormat="1" ht="49.92" customHeight="1">
      <c r="B384" s="44"/>
      <c r="C384" s="45"/>
      <c r="D384" s="206" t="s">
        <v>1066</v>
      </c>
      <c r="E384" s="45"/>
      <c r="F384" s="45"/>
      <c r="G384" s="45"/>
      <c r="H384" s="45"/>
      <c r="I384" s="45"/>
      <c r="J384" s="45"/>
      <c r="K384" s="45"/>
      <c r="L384" s="45"/>
      <c r="M384" s="45"/>
      <c r="N384" s="240">
        <f>BK384</f>
        <v>0</v>
      </c>
      <c r="O384" s="241"/>
      <c r="P384" s="241"/>
      <c r="Q384" s="241"/>
      <c r="R384" s="46"/>
      <c r="T384" s="188"/>
      <c r="U384" s="45"/>
      <c r="V384" s="45"/>
      <c r="W384" s="45"/>
      <c r="X384" s="45"/>
      <c r="Y384" s="45"/>
      <c r="Z384" s="45"/>
      <c r="AA384" s="98"/>
      <c r="AT384" s="20" t="s">
        <v>79</v>
      </c>
      <c r="AU384" s="20" t="s">
        <v>80</v>
      </c>
      <c r="AY384" s="20" t="s">
        <v>1067</v>
      </c>
      <c r="BK384" s="140">
        <f>SUM(BK385:BK389)</f>
        <v>0</v>
      </c>
    </row>
    <row r="385" s="1" customFormat="1" ht="22.32" customHeight="1">
      <c r="B385" s="44"/>
      <c r="C385" s="242" t="s">
        <v>22</v>
      </c>
      <c r="D385" s="242" t="s">
        <v>177</v>
      </c>
      <c r="E385" s="243" t="s">
        <v>22</v>
      </c>
      <c r="F385" s="244" t="s">
        <v>22</v>
      </c>
      <c r="G385" s="244"/>
      <c r="H385" s="244"/>
      <c r="I385" s="244"/>
      <c r="J385" s="245" t="s">
        <v>22</v>
      </c>
      <c r="K385" s="246"/>
      <c r="L385" s="222"/>
      <c r="M385" s="224"/>
      <c r="N385" s="224">
        <f>BK385</f>
        <v>0</v>
      </c>
      <c r="O385" s="224"/>
      <c r="P385" s="224"/>
      <c r="Q385" s="224"/>
      <c r="R385" s="46"/>
      <c r="T385" s="225" t="s">
        <v>22</v>
      </c>
      <c r="U385" s="247" t="s">
        <v>45</v>
      </c>
      <c r="V385" s="45"/>
      <c r="W385" s="45"/>
      <c r="X385" s="45"/>
      <c r="Y385" s="45"/>
      <c r="Z385" s="45"/>
      <c r="AA385" s="98"/>
      <c r="AT385" s="20" t="s">
        <v>1067</v>
      </c>
      <c r="AU385" s="20" t="s">
        <v>88</v>
      </c>
      <c r="AY385" s="20" t="s">
        <v>1067</v>
      </c>
      <c r="BE385" s="140">
        <f>IF(U385="základní",N385,0)</f>
        <v>0</v>
      </c>
      <c r="BF385" s="140">
        <f>IF(U385="snížená",N385,0)</f>
        <v>0</v>
      </c>
      <c r="BG385" s="140">
        <f>IF(U385="zákl. přenesená",N385,0)</f>
        <v>0</v>
      </c>
      <c r="BH385" s="140">
        <f>IF(U385="sníž. přenesená",N385,0)</f>
        <v>0</v>
      </c>
      <c r="BI385" s="140">
        <f>IF(U385="nulová",N385,0)</f>
        <v>0</v>
      </c>
      <c r="BJ385" s="20" t="s">
        <v>88</v>
      </c>
      <c r="BK385" s="140">
        <f>L385*K385</f>
        <v>0</v>
      </c>
    </row>
    <row r="386" s="1" customFormat="1" ht="22.32" customHeight="1">
      <c r="B386" s="44"/>
      <c r="C386" s="242" t="s">
        <v>22</v>
      </c>
      <c r="D386" s="242" t="s">
        <v>177</v>
      </c>
      <c r="E386" s="243" t="s">
        <v>22</v>
      </c>
      <c r="F386" s="244" t="s">
        <v>22</v>
      </c>
      <c r="G386" s="244"/>
      <c r="H386" s="244"/>
      <c r="I386" s="244"/>
      <c r="J386" s="245" t="s">
        <v>22</v>
      </c>
      <c r="K386" s="246"/>
      <c r="L386" s="222"/>
      <c r="M386" s="224"/>
      <c r="N386" s="224">
        <f>BK386</f>
        <v>0</v>
      </c>
      <c r="O386" s="224"/>
      <c r="P386" s="224"/>
      <c r="Q386" s="224"/>
      <c r="R386" s="46"/>
      <c r="T386" s="225" t="s">
        <v>22</v>
      </c>
      <c r="U386" s="247" t="s">
        <v>45</v>
      </c>
      <c r="V386" s="45"/>
      <c r="W386" s="45"/>
      <c r="X386" s="45"/>
      <c r="Y386" s="45"/>
      <c r="Z386" s="45"/>
      <c r="AA386" s="98"/>
      <c r="AT386" s="20" t="s">
        <v>1067</v>
      </c>
      <c r="AU386" s="20" t="s">
        <v>88</v>
      </c>
      <c r="AY386" s="20" t="s">
        <v>1067</v>
      </c>
      <c r="BE386" s="140">
        <f>IF(U386="základní",N386,0)</f>
        <v>0</v>
      </c>
      <c r="BF386" s="140">
        <f>IF(U386="snížená",N386,0)</f>
        <v>0</v>
      </c>
      <c r="BG386" s="140">
        <f>IF(U386="zákl. přenesená",N386,0)</f>
        <v>0</v>
      </c>
      <c r="BH386" s="140">
        <f>IF(U386="sníž. přenesená",N386,0)</f>
        <v>0</v>
      </c>
      <c r="BI386" s="140">
        <f>IF(U386="nulová",N386,0)</f>
        <v>0</v>
      </c>
      <c r="BJ386" s="20" t="s">
        <v>88</v>
      </c>
      <c r="BK386" s="140">
        <f>L386*K386</f>
        <v>0</v>
      </c>
    </row>
    <row r="387" s="1" customFormat="1" ht="22.32" customHeight="1">
      <c r="B387" s="44"/>
      <c r="C387" s="242" t="s">
        <v>22</v>
      </c>
      <c r="D387" s="242" t="s">
        <v>177</v>
      </c>
      <c r="E387" s="243" t="s">
        <v>22</v>
      </c>
      <c r="F387" s="244" t="s">
        <v>22</v>
      </c>
      <c r="G387" s="244"/>
      <c r="H387" s="244"/>
      <c r="I387" s="244"/>
      <c r="J387" s="245" t="s">
        <v>22</v>
      </c>
      <c r="K387" s="246"/>
      <c r="L387" s="222"/>
      <c r="M387" s="224"/>
      <c r="N387" s="224">
        <f>BK387</f>
        <v>0</v>
      </c>
      <c r="O387" s="224"/>
      <c r="P387" s="224"/>
      <c r="Q387" s="224"/>
      <c r="R387" s="46"/>
      <c r="T387" s="225" t="s">
        <v>22</v>
      </c>
      <c r="U387" s="247" t="s">
        <v>45</v>
      </c>
      <c r="V387" s="45"/>
      <c r="W387" s="45"/>
      <c r="X387" s="45"/>
      <c r="Y387" s="45"/>
      <c r="Z387" s="45"/>
      <c r="AA387" s="98"/>
      <c r="AT387" s="20" t="s">
        <v>1067</v>
      </c>
      <c r="AU387" s="20" t="s">
        <v>88</v>
      </c>
      <c r="AY387" s="20" t="s">
        <v>1067</v>
      </c>
      <c r="BE387" s="140">
        <f>IF(U387="základní",N387,0)</f>
        <v>0</v>
      </c>
      <c r="BF387" s="140">
        <f>IF(U387="snížená",N387,0)</f>
        <v>0</v>
      </c>
      <c r="BG387" s="140">
        <f>IF(U387="zákl. přenesená",N387,0)</f>
        <v>0</v>
      </c>
      <c r="BH387" s="140">
        <f>IF(U387="sníž. přenesená",N387,0)</f>
        <v>0</v>
      </c>
      <c r="BI387" s="140">
        <f>IF(U387="nulová",N387,0)</f>
        <v>0</v>
      </c>
      <c r="BJ387" s="20" t="s">
        <v>88</v>
      </c>
      <c r="BK387" s="140">
        <f>L387*K387</f>
        <v>0</v>
      </c>
    </row>
    <row r="388" s="1" customFormat="1" ht="22.32" customHeight="1">
      <c r="B388" s="44"/>
      <c r="C388" s="242" t="s">
        <v>22</v>
      </c>
      <c r="D388" s="242" t="s">
        <v>177</v>
      </c>
      <c r="E388" s="243" t="s">
        <v>22</v>
      </c>
      <c r="F388" s="244" t="s">
        <v>22</v>
      </c>
      <c r="G388" s="244"/>
      <c r="H388" s="244"/>
      <c r="I388" s="244"/>
      <c r="J388" s="245" t="s">
        <v>22</v>
      </c>
      <c r="K388" s="246"/>
      <c r="L388" s="222"/>
      <c r="M388" s="224"/>
      <c r="N388" s="224">
        <f>BK388</f>
        <v>0</v>
      </c>
      <c r="O388" s="224"/>
      <c r="P388" s="224"/>
      <c r="Q388" s="224"/>
      <c r="R388" s="46"/>
      <c r="T388" s="225" t="s">
        <v>22</v>
      </c>
      <c r="U388" s="247" t="s">
        <v>45</v>
      </c>
      <c r="V388" s="45"/>
      <c r="W388" s="45"/>
      <c r="X388" s="45"/>
      <c r="Y388" s="45"/>
      <c r="Z388" s="45"/>
      <c r="AA388" s="98"/>
      <c r="AT388" s="20" t="s">
        <v>1067</v>
      </c>
      <c r="AU388" s="20" t="s">
        <v>88</v>
      </c>
      <c r="AY388" s="20" t="s">
        <v>1067</v>
      </c>
      <c r="BE388" s="140">
        <f>IF(U388="základní",N388,0)</f>
        <v>0</v>
      </c>
      <c r="BF388" s="140">
        <f>IF(U388="snížená",N388,0)</f>
        <v>0</v>
      </c>
      <c r="BG388" s="140">
        <f>IF(U388="zákl. přenesená",N388,0)</f>
        <v>0</v>
      </c>
      <c r="BH388" s="140">
        <f>IF(U388="sníž. přenesená",N388,0)</f>
        <v>0</v>
      </c>
      <c r="BI388" s="140">
        <f>IF(U388="nulová",N388,0)</f>
        <v>0</v>
      </c>
      <c r="BJ388" s="20" t="s">
        <v>88</v>
      </c>
      <c r="BK388" s="140">
        <f>L388*K388</f>
        <v>0</v>
      </c>
    </row>
    <row r="389" s="1" customFormat="1" ht="22.32" customHeight="1">
      <c r="B389" s="44"/>
      <c r="C389" s="242" t="s">
        <v>22</v>
      </c>
      <c r="D389" s="242" t="s">
        <v>177</v>
      </c>
      <c r="E389" s="243" t="s">
        <v>22</v>
      </c>
      <c r="F389" s="244" t="s">
        <v>22</v>
      </c>
      <c r="G389" s="244"/>
      <c r="H389" s="244"/>
      <c r="I389" s="244"/>
      <c r="J389" s="245" t="s">
        <v>22</v>
      </c>
      <c r="K389" s="246"/>
      <c r="L389" s="222"/>
      <c r="M389" s="224"/>
      <c r="N389" s="224">
        <f>BK389</f>
        <v>0</v>
      </c>
      <c r="O389" s="224"/>
      <c r="P389" s="224"/>
      <c r="Q389" s="224"/>
      <c r="R389" s="46"/>
      <c r="T389" s="225" t="s">
        <v>22</v>
      </c>
      <c r="U389" s="247" t="s">
        <v>45</v>
      </c>
      <c r="V389" s="70"/>
      <c r="W389" s="70"/>
      <c r="X389" s="70"/>
      <c r="Y389" s="70"/>
      <c r="Z389" s="70"/>
      <c r="AA389" s="72"/>
      <c r="AT389" s="20" t="s">
        <v>1067</v>
      </c>
      <c r="AU389" s="20" t="s">
        <v>88</v>
      </c>
      <c r="AY389" s="20" t="s">
        <v>1067</v>
      </c>
      <c r="BE389" s="140">
        <f>IF(U389="základní",N389,0)</f>
        <v>0</v>
      </c>
      <c r="BF389" s="140">
        <f>IF(U389="snížená",N389,0)</f>
        <v>0</v>
      </c>
      <c r="BG389" s="140">
        <f>IF(U389="zákl. přenesená",N389,0)</f>
        <v>0</v>
      </c>
      <c r="BH389" s="140">
        <f>IF(U389="sníž. přenesená",N389,0)</f>
        <v>0</v>
      </c>
      <c r="BI389" s="140">
        <f>IF(U389="nulová",N389,0)</f>
        <v>0</v>
      </c>
      <c r="BJ389" s="20" t="s">
        <v>88</v>
      </c>
      <c r="BK389" s="140">
        <f>L389*K389</f>
        <v>0</v>
      </c>
    </row>
    <row r="390" s="1" customFormat="1" ht="6.96" customHeight="1">
      <c r="B390" s="73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5"/>
    </row>
  </sheetData>
  <sheetProtection sheet="1" formatColumns="0" formatRows="0" objects="1" scenarios="1" spinCount="10" saltValue="AuznNbR/64AGhQlSoa7JJ/Gx1uX4/bkVSWBfIf3XM1Egk2fOY81JBGgYCmL+rjnxUFfrTq34X2li4CT4p5ryng==" hashValue="0tdt/8nTpAkBpna45IVQEkDUr9o0rbYk47QjJ8MCTbAkDEla8GsJpGLOjpiTVS7OFjT3dDwh0cKRwdkx623q8Q==" algorithmName="SHA-512" password="CC35"/>
  <mergeCells count="805">
    <mergeCell ref="F388:I388"/>
    <mergeCell ref="F387:I387"/>
    <mergeCell ref="F389:I389"/>
    <mergeCell ref="N385:Q385"/>
    <mergeCell ref="N383:Q383"/>
    <mergeCell ref="N386:Q386"/>
    <mergeCell ref="N387:Q387"/>
    <mergeCell ref="N388:Q388"/>
    <mergeCell ref="N389:Q389"/>
    <mergeCell ref="N384:Q384"/>
    <mergeCell ref="L374:M374"/>
    <mergeCell ref="L373:M373"/>
    <mergeCell ref="L375:M375"/>
    <mergeCell ref="L376:M376"/>
    <mergeCell ref="L378:M378"/>
    <mergeCell ref="L379:M379"/>
    <mergeCell ref="L381:M381"/>
    <mergeCell ref="L382:M382"/>
    <mergeCell ref="L383:M383"/>
    <mergeCell ref="L385:M385"/>
    <mergeCell ref="L386:M386"/>
    <mergeCell ref="L387:M387"/>
    <mergeCell ref="L388:M388"/>
    <mergeCell ref="L389:M389"/>
    <mergeCell ref="N365:Q365"/>
    <mergeCell ref="N364:Q364"/>
    <mergeCell ref="F352:I352"/>
    <mergeCell ref="F353:I353"/>
    <mergeCell ref="F354:I354"/>
    <mergeCell ref="F355:I355"/>
    <mergeCell ref="F356:I356"/>
    <mergeCell ref="F358:I358"/>
    <mergeCell ref="F359:I359"/>
    <mergeCell ref="F361:I361"/>
    <mergeCell ref="F362:I362"/>
    <mergeCell ref="F363:I363"/>
    <mergeCell ref="F364:I364"/>
    <mergeCell ref="F365:I365"/>
    <mergeCell ref="F366:I366"/>
    <mergeCell ref="F367:I367"/>
    <mergeCell ref="F368:I368"/>
    <mergeCell ref="L356:M356"/>
    <mergeCell ref="L358:M358"/>
    <mergeCell ref="L359:M359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N382:Q382"/>
    <mergeCell ref="N381:Q381"/>
    <mergeCell ref="N380:Q380"/>
    <mergeCell ref="F369:I369"/>
    <mergeCell ref="F370:I370"/>
    <mergeCell ref="F371:I371"/>
    <mergeCell ref="F372:I372"/>
    <mergeCell ref="F373:I373"/>
    <mergeCell ref="F374:I374"/>
    <mergeCell ref="F375:I375"/>
    <mergeCell ref="F376:I376"/>
    <mergeCell ref="F378:I378"/>
    <mergeCell ref="F379:I379"/>
    <mergeCell ref="F381:I381"/>
    <mergeCell ref="F382:I382"/>
    <mergeCell ref="F383:I383"/>
    <mergeCell ref="F385:I385"/>
    <mergeCell ref="F386:I386"/>
    <mergeCell ref="N349:Q349"/>
    <mergeCell ref="N350:Q350"/>
    <mergeCell ref="N351:Q351"/>
    <mergeCell ref="N352:Q352"/>
    <mergeCell ref="N353:Q353"/>
    <mergeCell ref="N354:Q354"/>
    <mergeCell ref="N355:Q355"/>
    <mergeCell ref="N356:Q356"/>
    <mergeCell ref="N358:Q358"/>
    <mergeCell ref="N359:Q359"/>
    <mergeCell ref="N361:Q361"/>
    <mergeCell ref="N362:Q362"/>
    <mergeCell ref="N363:Q363"/>
    <mergeCell ref="N357:Q357"/>
    <mergeCell ref="N360:Q360"/>
    <mergeCell ref="N366:Q366"/>
    <mergeCell ref="N367:Q367"/>
    <mergeCell ref="N368:Q368"/>
    <mergeCell ref="N369:Q369"/>
    <mergeCell ref="N370:Q370"/>
    <mergeCell ref="N371:Q371"/>
    <mergeCell ref="N372:Q372"/>
    <mergeCell ref="N373:Q373"/>
    <mergeCell ref="N374:Q374"/>
    <mergeCell ref="N375:Q375"/>
    <mergeCell ref="N376:Q376"/>
    <mergeCell ref="N378:Q378"/>
    <mergeCell ref="N379:Q379"/>
    <mergeCell ref="N377:Q37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10:Q110"/>
    <mergeCell ref="D111:H111"/>
    <mergeCell ref="N111:Q111"/>
    <mergeCell ref="D112:H112"/>
    <mergeCell ref="N112:Q112"/>
    <mergeCell ref="D113:H113"/>
    <mergeCell ref="N113:Q113"/>
    <mergeCell ref="D114:H114"/>
    <mergeCell ref="N114:Q114"/>
    <mergeCell ref="D115:H115"/>
    <mergeCell ref="N115:Q115"/>
    <mergeCell ref="N116:Q116"/>
    <mergeCell ref="L118:Q118"/>
    <mergeCell ref="C124:Q124"/>
    <mergeCell ref="F127:P127"/>
    <mergeCell ref="F126:P126"/>
    <mergeCell ref="M129:P129"/>
    <mergeCell ref="M131:Q131"/>
    <mergeCell ref="M132:Q132"/>
    <mergeCell ref="F134:I134"/>
    <mergeCell ref="L134:M134"/>
    <mergeCell ref="N134:Q134"/>
    <mergeCell ref="N135:Q135"/>
    <mergeCell ref="N136:Q136"/>
    <mergeCell ref="F137:I137"/>
    <mergeCell ref="F139:I139"/>
    <mergeCell ref="L137:M137"/>
    <mergeCell ref="N137:Q137"/>
    <mergeCell ref="F138:I138"/>
    <mergeCell ref="L138:M138"/>
    <mergeCell ref="N138:Q138"/>
    <mergeCell ref="L139:M139"/>
    <mergeCell ref="N139:Q139"/>
    <mergeCell ref="L140:M140"/>
    <mergeCell ref="N140:Q140"/>
    <mergeCell ref="F140:I140"/>
    <mergeCell ref="N147:Q147"/>
    <mergeCell ref="N141:Q141"/>
    <mergeCell ref="N142:Q142"/>
    <mergeCell ref="F143:I143"/>
    <mergeCell ref="F144:I144"/>
    <mergeCell ref="L143:M143"/>
    <mergeCell ref="N143:Q143"/>
    <mergeCell ref="L144:M144"/>
    <mergeCell ref="N144:Q144"/>
    <mergeCell ref="N145:Q145"/>
    <mergeCell ref="N146:Q146"/>
    <mergeCell ref="N160:Q160"/>
    <mergeCell ref="N157:Q157"/>
    <mergeCell ref="N158:Q158"/>
    <mergeCell ref="N159:Q159"/>
    <mergeCell ref="N156:Q156"/>
    <mergeCell ref="F145:I145"/>
    <mergeCell ref="F148:I148"/>
    <mergeCell ref="F146:I146"/>
    <mergeCell ref="F147:I147"/>
    <mergeCell ref="F149:I149"/>
    <mergeCell ref="F150:I150"/>
    <mergeCell ref="F151:I151"/>
    <mergeCell ref="F152:I152"/>
    <mergeCell ref="F154:I154"/>
    <mergeCell ref="F155:I155"/>
    <mergeCell ref="F157:I157"/>
    <mergeCell ref="F158:I158"/>
    <mergeCell ref="F159:I159"/>
    <mergeCell ref="F160:I160"/>
    <mergeCell ref="F161:I161"/>
    <mergeCell ref="L149:M149"/>
    <mergeCell ref="L155:M155"/>
    <mergeCell ref="L150:M150"/>
    <mergeCell ref="L151:M151"/>
    <mergeCell ref="L152:M152"/>
    <mergeCell ref="L154:M154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45:M145"/>
    <mergeCell ref="L146:M146"/>
    <mergeCell ref="L147:M147"/>
    <mergeCell ref="L148:M148"/>
    <mergeCell ref="N148:Q148"/>
    <mergeCell ref="N149:Q149"/>
    <mergeCell ref="N150:Q150"/>
    <mergeCell ref="N151:Q151"/>
    <mergeCell ref="N152:Q152"/>
    <mergeCell ref="N154:Q154"/>
    <mergeCell ref="N155:Q155"/>
    <mergeCell ref="N153:Q153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61:Q161"/>
    <mergeCell ref="N162:Q162"/>
    <mergeCell ref="N163:Q163"/>
    <mergeCell ref="N164:Q164"/>
    <mergeCell ref="N165:Q165"/>
    <mergeCell ref="N166:Q166"/>
    <mergeCell ref="N167:Q167"/>
    <mergeCell ref="N168:Q168"/>
    <mergeCell ref="N169:Q169"/>
    <mergeCell ref="N170:Q170"/>
    <mergeCell ref="N171:Q171"/>
    <mergeCell ref="N172:Q172"/>
    <mergeCell ref="N173:Q173"/>
    <mergeCell ref="N174:Q174"/>
    <mergeCell ref="N175:Q175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N176:Q176"/>
    <mergeCell ref="N177:Q177"/>
    <mergeCell ref="N178:Q178"/>
    <mergeCell ref="N179:Q179"/>
    <mergeCell ref="N180:Q180"/>
    <mergeCell ref="N181:Q181"/>
    <mergeCell ref="N182:Q182"/>
    <mergeCell ref="N184:Q184"/>
    <mergeCell ref="N185:Q185"/>
    <mergeCell ref="N186:Q186"/>
    <mergeCell ref="N187:Q187"/>
    <mergeCell ref="N188:Q188"/>
    <mergeCell ref="N189:Q189"/>
    <mergeCell ref="N190:Q190"/>
    <mergeCell ref="N191:Q191"/>
    <mergeCell ref="N183:Q183"/>
    <mergeCell ref="F177:I177"/>
    <mergeCell ref="F178:I178"/>
    <mergeCell ref="F179:I179"/>
    <mergeCell ref="F180:I180"/>
    <mergeCell ref="F181:I181"/>
    <mergeCell ref="F182:I182"/>
    <mergeCell ref="F184:I184"/>
    <mergeCell ref="F185:I185"/>
    <mergeCell ref="F186:I186"/>
    <mergeCell ref="F187:I187"/>
    <mergeCell ref="F188:I188"/>
    <mergeCell ref="F189:I189"/>
    <mergeCell ref="F190:I190"/>
    <mergeCell ref="F191:I191"/>
    <mergeCell ref="F192:I192"/>
    <mergeCell ref="L181:M181"/>
    <mergeCell ref="L182:M182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N192:Q192"/>
    <mergeCell ref="N193:Q193"/>
    <mergeCell ref="N194:Q194"/>
    <mergeCell ref="N195:Q195"/>
    <mergeCell ref="N196:Q196"/>
    <mergeCell ref="N197:Q197"/>
    <mergeCell ref="N198:Q198"/>
    <mergeCell ref="N199:Q199"/>
    <mergeCell ref="N200:Q200"/>
    <mergeCell ref="N201:Q201"/>
    <mergeCell ref="N202:Q202"/>
    <mergeCell ref="N203:Q203"/>
    <mergeCell ref="N204:Q204"/>
    <mergeCell ref="N205:Q205"/>
    <mergeCell ref="N206:Q206"/>
    <mergeCell ref="F193:I193"/>
    <mergeCell ref="F194:I194"/>
    <mergeCell ref="F195:I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F207:I207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1:M211"/>
    <mergeCell ref="L212:M212"/>
    <mergeCell ref="N207:Q207"/>
    <mergeCell ref="N208:Q208"/>
    <mergeCell ref="N209:Q209"/>
    <mergeCell ref="N211:Q211"/>
    <mergeCell ref="N212:Q212"/>
    <mergeCell ref="N213:Q213"/>
    <mergeCell ref="N214:Q214"/>
    <mergeCell ref="N215:Q215"/>
    <mergeCell ref="N216:Q216"/>
    <mergeCell ref="N217:Q217"/>
    <mergeCell ref="N218:Q218"/>
    <mergeCell ref="N219:Q219"/>
    <mergeCell ref="N220:Q220"/>
    <mergeCell ref="N210:Q210"/>
    <mergeCell ref="N221:Q221"/>
    <mergeCell ref="N222:Q222"/>
    <mergeCell ref="F208:I208"/>
    <mergeCell ref="F209:I209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3:I223"/>
    <mergeCell ref="F224:I224"/>
    <mergeCell ref="F225:I225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3:M223"/>
    <mergeCell ref="L224:M224"/>
    <mergeCell ref="L225:M225"/>
    <mergeCell ref="L226:M226"/>
    <mergeCell ref="L227:M227"/>
    <mergeCell ref="L228:M228"/>
    <mergeCell ref="L229:M229"/>
    <mergeCell ref="N223:Q223"/>
    <mergeCell ref="N226:Q226"/>
    <mergeCell ref="N224:Q224"/>
    <mergeCell ref="N225:Q225"/>
    <mergeCell ref="N227:Q227"/>
    <mergeCell ref="N228:Q228"/>
    <mergeCell ref="N229:Q229"/>
    <mergeCell ref="N230:Q230"/>
    <mergeCell ref="N231:Q231"/>
    <mergeCell ref="N232:Q232"/>
    <mergeCell ref="N233:Q233"/>
    <mergeCell ref="N234:Q234"/>
    <mergeCell ref="N235:Q235"/>
    <mergeCell ref="N236:Q236"/>
    <mergeCell ref="N237:Q237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N238:Q238"/>
    <mergeCell ref="N239:Q239"/>
    <mergeCell ref="N240:Q240"/>
    <mergeCell ref="N241:Q241"/>
    <mergeCell ref="N242:Q242"/>
    <mergeCell ref="N243:Q243"/>
    <mergeCell ref="N244:Q244"/>
    <mergeCell ref="N245:Q245"/>
    <mergeCell ref="N246:Q246"/>
    <mergeCell ref="N247:Q247"/>
    <mergeCell ref="N248:Q248"/>
    <mergeCell ref="N249:Q249"/>
    <mergeCell ref="N250:Q250"/>
    <mergeCell ref="N251:Q251"/>
    <mergeCell ref="N252:Q252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N253:Q253"/>
    <mergeCell ref="N254:Q254"/>
    <mergeCell ref="N255:Q255"/>
    <mergeCell ref="N256:Q256"/>
    <mergeCell ref="N257:Q257"/>
    <mergeCell ref="N258:Q258"/>
    <mergeCell ref="N259:Q259"/>
    <mergeCell ref="N260:Q260"/>
    <mergeCell ref="N261:Q261"/>
    <mergeCell ref="N262:Q262"/>
    <mergeCell ref="N263:Q263"/>
    <mergeCell ref="N264:Q264"/>
    <mergeCell ref="N266:Q266"/>
    <mergeCell ref="N267:Q267"/>
    <mergeCell ref="N268:Q268"/>
    <mergeCell ref="N265:Q265"/>
    <mergeCell ref="F256:I256"/>
    <mergeCell ref="F257:I257"/>
    <mergeCell ref="F258:I258"/>
    <mergeCell ref="F259:I259"/>
    <mergeCell ref="F260:I260"/>
    <mergeCell ref="F261:I261"/>
    <mergeCell ref="F262:I262"/>
    <mergeCell ref="F263:I263"/>
    <mergeCell ref="F264:I264"/>
    <mergeCell ref="F266:I266"/>
    <mergeCell ref="F267:I267"/>
    <mergeCell ref="F268:I268"/>
    <mergeCell ref="F269:I269"/>
    <mergeCell ref="F270:I270"/>
    <mergeCell ref="F271:I271"/>
    <mergeCell ref="L260:M260"/>
    <mergeCell ref="L261:M261"/>
    <mergeCell ref="L262:M262"/>
    <mergeCell ref="L263:M263"/>
    <mergeCell ref="L264:M264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5:M275"/>
    <mergeCell ref="L276:M276"/>
    <mergeCell ref="N285:Q285"/>
    <mergeCell ref="N284:Q284"/>
    <mergeCell ref="F272:I272"/>
    <mergeCell ref="F273:I273"/>
    <mergeCell ref="F275:I275"/>
    <mergeCell ref="F276:I276"/>
    <mergeCell ref="F278:I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N269:Q269"/>
    <mergeCell ref="N270:Q270"/>
    <mergeCell ref="N271:Q271"/>
    <mergeCell ref="N272:Q272"/>
    <mergeCell ref="N273:Q273"/>
    <mergeCell ref="N275:Q275"/>
    <mergeCell ref="N276:Q276"/>
    <mergeCell ref="N278:Q278"/>
    <mergeCell ref="N279:Q279"/>
    <mergeCell ref="N280:Q280"/>
    <mergeCell ref="N281:Q281"/>
    <mergeCell ref="N282:Q282"/>
    <mergeCell ref="N283:Q283"/>
    <mergeCell ref="N274:Q274"/>
    <mergeCell ref="N277:Q277"/>
    <mergeCell ref="N286:Q286"/>
    <mergeCell ref="N287:Q287"/>
    <mergeCell ref="N288:Q288"/>
    <mergeCell ref="N289:Q289"/>
    <mergeCell ref="N290:Q290"/>
    <mergeCell ref="N291:Q291"/>
    <mergeCell ref="N292:Q292"/>
    <mergeCell ref="N293:Q293"/>
    <mergeCell ref="N294:Q294"/>
    <mergeCell ref="N295:Q295"/>
    <mergeCell ref="N296:Q296"/>
    <mergeCell ref="N297:Q297"/>
    <mergeCell ref="N298:Q298"/>
    <mergeCell ref="N299:Q299"/>
    <mergeCell ref="N300:Q300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5:M305"/>
    <mergeCell ref="L306:M306"/>
    <mergeCell ref="L307:M307"/>
    <mergeCell ref="L308:M308"/>
    <mergeCell ref="N317:Q317"/>
    <mergeCell ref="N316:Q316"/>
    <mergeCell ref="N318:Q318"/>
    <mergeCell ref="F305:I305"/>
    <mergeCell ref="F306:I306"/>
    <mergeCell ref="F307:I307"/>
    <mergeCell ref="F308:I308"/>
    <mergeCell ref="F309:I309"/>
    <mergeCell ref="F310:I310"/>
    <mergeCell ref="F312:I312"/>
    <mergeCell ref="F313:I313"/>
    <mergeCell ref="F314:I314"/>
    <mergeCell ref="F315:I315"/>
    <mergeCell ref="F316:I316"/>
    <mergeCell ref="F317:I317"/>
    <mergeCell ref="F319:I319"/>
    <mergeCell ref="F320:I320"/>
    <mergeCell ref="F321:I321"/>
    <mergeCell ref="L309:M309"/>
    <mergeCell ref="L310:M310"/>
    <mergeCell ref="L312:M312"/>
    <mergeCell ref="L313:M313"/>
    <mergeCell ref="L314:M314"/>
    <mergeCell ref="L315:M315"/>
    <mergeCell ref="L316:M316"/>
    <mergeCell ref="L317:M317"/>
    <mergeCell ref="L319:M319"/>
    <mergeCell ref="L320:M320"/>
    <mergeCell ref="L321:M321"/>
    <mergeCell ref="L322:M322"/>
    <mergeCell ref="L323:M323"/>
    <mergeCell ref="L324:M324"/>
    <mergeCell ref="L325:M325"/>
    <mergeCell ref="N319:Q319"/>
    <mergeCell ref="N320:Q320"/>
    <mergeCell ref="N321:Q321"/>
    <mergeCell ref="N322:Q322"/>
    <mergeCell ref="N323:Q323"/>
    <mergeCell ref="N324:Q324"/>
    <mergeCell ref="N325:Q325"/>
    <mergeCell ref="N326:Q326"/>
    <mergeCell ref="N327:Q327"/>
    <mergeCell ref="N328:Q328"/>
    <mergeCell ref="N329:Q329"/>
    <mergeCell ref="N330:Q330"/>
    <mergeCell ref="N331:Q331"/>
    <mergeCell ref="N332:Q332"/>
    <mergeCell ref="N333:Q333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N334:Q334"/>
    <mergeCell ref="N335:Q335"/>
    <mergeCell ref="N336:Q336"/>
    <mergeCell ref="N337:Q337"/>
    <mergeCell ref="N338:Q338"/>
    <mergeCell ref="N339:Q339"/>
    <mergeCell ref="N340:Q340"/>
    <mergeCell ref="N341:Q341"/>
    <mergeCell ref="N342:Q342"/>
    <mergeCell ref="N343:Q343"/>
    <mergeCell ref="N344:Q344"/>
    <mergeCell ref="N345:Q345"/>
    <mergeCell ref="N346:Q346"/>
    <mergeCell ref="N347:Q347"/>
    <mergeCell ref="N348:Q348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F345:I345"/>
    <mergeCell ref="F346:I346"/>
    <mergeCell ref="F347:I347"/>
    <mergeCell ref="F348:I348"/>
    <mergeCell ref="F349:I349"/>
    <mergeCell ref="F350:I350"/>
    <mergeCell ref="F351:I351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N301:Q301"/>
    <mergeCell ref="N302:Q302"/>
    <mergeCell ref="N303:Q303"/>
    <mergeCell ref="N305:Q305"/>
    <mergeCell ref="N306:Q306"/>
    <mergeCell ref="N307:Q307"/>
    <mergeCell ref="N308:Q308"/>
    <mergeCell ref="N309:Q309"/>
    <mergeCell ref="N310:Q310"/>
    <mergeCell ref="N312:Q312"/>
    <mergeCell ref="N313:Q313"/>
    <mergeCell ref="N314:Q314"/>
    <mergeCell ref="N315:Q315"/>
    <mergeCell ref="N304:Q304"/>
    <mergeCell ref="N311:Q311"/>
  </mergeCells>
  <dataValidations count="2">
    <dataValidation type="list" allowBlank="1" showInputMessage="1" showErrorMessage="1" error="Povoleny jsou hodnoty K, M." sqref="D385:D390">
      <formula1>"K, M"</formula1>
    </dataValidation>
    <dataValidation type="list" allowBlank="1" showInputMessage="1" showErrorMessage="1" error="Povoleny jsou hodnoty základní, snížená, zákl. přenesená, sníž. přenesená, nulová." sqref="U385:U39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3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101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2217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N93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ROUND((((SUM(BE93:BE100)+SUM(BE118:BE165))+SUM(BE167:BE171))),2)</f>
        <v>0</v>
      </c>
      <c r="I32" s="45"/>
      <c r="J32" s="45"/>
      <c r="K32" s="45"/>
      <c r="L32" s="45"/>
      <c r="M32" s="160">
        <f>ROUND(((ROUND((SUM(BE93:BE100)+SUM(BE118:BE165)), 2)*F32)+SUM(BE167:BE171)*F32),2)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ROUND((((SUM(BF93:BF100)+SUM(BF118:BF165))+SUM(BF167:BF171))),2)</f>
        <v>0</v>
      </c>
      <c r="I33" s="45"/>
      <c r="J33" s="45"/>
      <c r="K33" s="45"/>
      <c r="L33" s="45"/>
      <c r="M33" s="160">
        <f>ROUND(((ROUND((SUM(BF93:BF100)+SUM(BF118:BF165)), 2)*F33)+SUM(BF167:BF171)*F33),2)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ROUND((((SUM(BG93:BG100)+SUM(BG118:BG165))+SUM(BG167:BG171))),2)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ROUND((((SUM(BH93:BH100)+SUM(BH118:BH165))+SUM(BH167:BH171))),2)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ROUND((((SUM(BI93:BI100)+SUM(BI118:BI165))+SUM(BI167:BI171))),2)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05 - Rozvody medicínských plynů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N118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2218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N119</f>
        <v>0</v>
      </c>
      <c r="O89" s="174"/>
      <c r="P89" s="174"/>
      <c r="Q89" s="174"/>
      <c r="R89" s="177"/>
      <c r="T89" s="178"/>
      <c r="U89" s="178"/>
    </row>
    <row r="90" s="6" customFormat="1" ht="24.96" customHeight="1">
      <c r="B90" s="173"/>
      <c r="C90" s="174"/>
      <c r="D90" s="175" t="s">
        <v>2219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76">
        <f>N157</f>
        <v>0</v>
      </c>
      <c r="O90" s="174"/>
      <c r="P90" s="174"/>
      <c r="Q90" s="174"/>
      <c r="R90" s="177"/>
      <c r="T90" s="178"/>
      <c r="U90" s="178"/>
    </row>
    <row r="91" s="6" customFormat="1" ht="21.84" customHeight="1">
      <c r="B91" s="173"/>
      <c r="C91" s="174"/>
      <c r="D91" s="175" t="s">
        <v>152</v>
      </c>
      <c r="E91" s="174"/>
      <c r="F91" s="174"/>
      <c r="G91" s="174"/>
      <c r="H91" s="174"/>
      <c r="I91" s="174"/>
      <c r="J91" s="174"/>
      <c r="K91" s="174"/>
      <c r="L91" s="174"/>
      <c r="M91" s="174"/>
      <c r="N91" s="183">
        <f>N166</f>
        <v>0</v>
      </c>
      <c r="O91" s="174"/>
      <c r="P91" s="174"/>
      <c r="Q91" s="174"/>
      <c r="R91" s="177"/>
      <c r="T91" s="178"/>
      <c r="U91" s="178"/>
    </row>
    <row r="92" s="1" customFormat="1" ht="21.84" customHeight="1">
      <c r="B92" s="44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6"/>
      <c r="T92" s="169"/>
      <c r="U92" s="169"/>
    </row>
    <row r="93" s="1" customFormat="1" ht="29.28" customHeight="1">
      <c r="B93" s="44"/>
      <c r="C93" s="171" t="s">
        <v>153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172">
        <f>ROUND(N94+N95+N96+N97+N98+N99,2)</f>
        <v>0</v>
      </c>
      <c r="O93" s="184"/>
      <c r="P93" s="184"/>
      <c r="Q93" s="184"/>
      <c r="R93" s="46"/>
      <c r="T93" s="185"/>
      <c r="U93" s="186" t="s">
        <v>44</v>
      </c>
    </row>
    <row r="94" s="1" customFormat="1" ht="18" customHeight="1">
      <c r="B94" s="44"/>
      <c r="C94" s="45"/>
      <c r="D94" s="141" t="s">
        <v>154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7"/>
      <c r="T94" s="188"/>
      <c r="U94" s="189" t="s">
        <v>47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90" t="s">
        <v>155</v>
      </c>
      <c r="AZ94" s="187"/>
      <c r="BA94" s="187"/>
      <c r="BB94" s="187"/>
      <c r="BC94" s="187"/>
      <c r="BD94" s="187"/>
      <c r="BE94" s="191">
        <f>IF(U94="základní",N94,0)</f>
        <v>0</v>
      </c>
      <c r="BF94" s="191">
        <f>IF(U94="snížená",N94,0)</f>
        <v>0</v>
      </c>
      <c r="BG94" s="191">
        <f>IF(U94="zákl. přenesená",N94,0)</f>
        <v>0</v>
      </c>
      <c r="BH94" s="191">
        <f>IF(U94="sníž. přenesená",N94,0)</f>
        <v>0</v>
      </c>
      <c r="BI94" s="191">
        <f>IF(U94="nulová",N94,0)</f>
        <v>0</v>
      </c>
      <c r="BJ94" s="190" t="s">
        <v>119</v>
      </c>
      <c r="BK94" s="187"/>
      <c r="BL94" s="187"/>
      <c r="BM94" s="187"/>
    </row>
    <row r="95" s="1" customFormat="1" ht="18" customHeight="1">
      <c r="B95" s="44"/>
      <c r="C95" s="45"/>
      <c r="D95" s="141" t="s">
        <v>156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47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155</v>
      </c>
      <c r="AZ95" s="187"/>
      <c r="BA95" s="187"/>
      <c r="BB95" s="187"/>
      <c r="BC95" s="187"/>
      <c r="BD95" s="187"/>
      <c r="BE95" s="191">
        <f>IF(U95="základní",N95,0)</f>
        <v>0</v>
      </c>
      <c r="BF95" s="191">
        <f>IF(U95="snížená",N95,0)</f>
        <v>0</v>
      </c>
      <c r="BG95" s="191">
        <f>IF(U95="zákl. přenesená",N95,0)</f>
        <v>0</v>
      </c>
      <c r="BH95" s="191">
        <f>IF(U95="sníž. přenesená",N95,0)</f>
        <v>0</v>
      </c>
      <c r="BI95" s="191">
        <f>IF(U95="nulová",N95,0)</f>
        <v>0</v>
      </c>
      <c r="BJ95" s="190" t="s">
        <v>119</v>
      </c>
      <c r="BK95" s="187"/>
      <c r="BL95" s="187"/>
      <c r="BM95" s="187"/>
    </row>
    <row r="96" s="1" customFormat="1" ht="18" customHeight="1">
      <c r="B96" s="44"/>
      <c r="C96" s="45"/>
      <c r="D96" s="141" t="s">
        <v>157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47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155</v>
      </c>
      <c r="AZ96" s="187"/>
      <c r="BA96" s="187"/>
      <c r="BB96" s="187"/>
      <c r="BC96" s="187"/>
      <c r="BD96" s="187"/>
      <c r="BE96" s="191">
        <f>IF(U96="základní",N96,0)</f>
        <v>0</v>
      </c>
      <c r="BF96" s="191">
        <f>IF(U96="snížená",N96,0)</f>
        <v>0</v>
      </c>
      <c r="BG96" s="191">
        <f>IF(U96="zákl. přenesená",N96,0)</f>
        <v>0</v>
      </c>
      <c r="BH96" s="191">
        <f>IF(U96="sníž. přenesená",N96,0)</f>
        <v>0</v>
      </c>
      <c r="BI96" s="191">
        <f>IF(U96="nulová",N96,0)</f>
        <v>0</v>
      </c>
      <c r="BJ96" s="190" t="s">
        <v>119</v>
      </c>
      <c r="BK96" s="187"/>
      <c r="BL96" s="187"/>
      <c r="BM96" s="187"/>
    </row>
    <row r="97" s="1" customFormat="1" ht="18" customHeight="1">
      <c r="B97" s="44"/>
      <c r="C97" s="45"/>
      <c r="D97" s="141" t="s">
        <v>158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47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155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119</v>
      </c>
      <c r="BK97" s="187"/>
      <c r="BL97" s="187"/>
      <c r="BM97" s="187"/>
    </row>
    <row r="98" s="1" customFormat="1" ht="18" customHeight="1">
      <c r="B98" s="44"/>
      <c r="C98" s="45"/>
      <c r="D98" s="141" t="s">
        <v>159</v>
      </c>
      <c r="E98" s="134"/>
      <c r="F98" s="134"/>
      <c r="G98" s="134"/>
      <c r="H98" s="134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88"/>
      <c r="U98" s="189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155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119</v>
      </c>
      <c r="BK98" s="187"/>
      <c r="BL98" s="187"/>
      <c r="BM98" s="187"/>
    </row>
    <row r="99" s="1" customFormat="1" ht="18" customHeight="1">
      <c r="B99" s="44"/>
      <c r="C99" s="45"/>
      <c r="D99" s="134" t="s">
        <v>160</v>
      </c>
      <c r="E99" s="45"/>
      <c r="F99" s="45"/>
      <c r="G99" s="45"/>
      <c r="H99" s="45"/>
      <c r="I99" s="45"/>
      <c r="J99" s="45"/>
      <c r="K99" s="45"/>
      <c r="L99" s="45"/>
      <c r="M99" s="45"/>
      <c r="N99" s="135">
        <f>ROUND(N88*T99,2)</f>
        <v>0</v>
      </c>
      <c r="O99" s="136"/>
      <c r="P99" s="136"/>
      <c r="Q99" s="136"/>
      <c r="R99" s="46"/>
      <c r="S99" s="187"/>
      <c r="T99" s="192"/>
      <c r="U99" s="193" t="s">
        <v>47</v>
      </c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90" t="s">
        <v>161</v>
      </c>
      <c r="AZ99" s="187"/>
      <c r="BA99" s="187"/>
      <c r="BB99" s="187"/>
      <c r="BC99" s="187"/>
      <c r="BD99" s="187"/>
      <c r="BE99" s="191">
        <f>IF(U99="základní",N99,0)</f>
        <v>0</v>
      </c>
      <c r="BF99" s="191">
        <f>IF(U99="snížená",N99,0)</f>
        <v>0</v>
      </c>
      <c r="BG99" s="191">
        <f>IF(U99="zákl. přenesená",N99,0)</f>
        <v>0</v>
      </c>
      <c r="BH99" s="191">
        <f>IF(U99="sníž. přenesená",N99,0)</f>
        <v>0</v>
      </c>
      <c r="BI99" s="191">
        <f>IF(U99="nulová",N99,0)</f>
        <v>0</v>
      </c>
      <c r="BJ99" s="190" t="s">
        <v>119</v>
      </c>
      <c r="BK99" s="187"/>
      <c r="BL99" s="187"/>
      <c r="BM99" s="187"/>
    </row>
    <row r="100" s="1" customForma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6"/>
      <c r="T100" s="169"/>
      <c r="U100" s="169"/>
    </row>
    <row r="101" s="1" customFormat="1" ht="29.28" customHeight="1">
      <c r="B101" s="44"/>
      <c r="C101" s="148" t="s">
        <v>113</v>
      </c>
      <c r="D101" s="149"/>
      <c r="E101" s="149"/>
      <c r="F101" s="149"/>
      <c r="G101" s="149"/>
      <c r="H101" s="149"/>
      <c r="I101" s="149"/>
      <c r="J101" s="149"/>
      <c r="K101" s="149"/>
      <c r="L101" s="150">
        <f>ROUND(SUM(N88+N93),2)</f>
        <v>0</v>
      </c>
      <c r="M101" s="150"/>
      <c r="N101" s="150"/>
      <c r="O101" s="150"/>
      <c r="P101" s="150"/>
      <c r="Q101" s="150"/>
      <c r="R101" s="46"/>
      <c r="T101" s="169"/>
      <c r="U101" s="169"/>
    </row>
    <row r="102" s="1" customFormat="1" ht="6.96" customHeight="1"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5"/>
      <c r="T102" s="169"/>
      <c r="U102" s="16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</row>
    <row r="107" s="1" customFormat="1" ht="36.96" customHeight="1">
      <c r="B107" s="44"/>
      <c r="C107" s="25" t="s">
        <v>162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6.96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6"/>
    </row>
    <row r="109" s="1" customFormat="1" ht="30" customHeight="1">
      <c r="B109" s="44"/>
      <c r="C109" s="36" t="s">
        <v>19</v>
      </c>
      <c r="D109" s="45"/>
      <c r="E109" s="45"/>
      <c r="F109" s="153" t="str">
        <f>F6</f>
        <v>Zřízení intermediální péče na kardiochirurgickém oddělení, Krajská zdravotní a.s. - Masarykova nemocnice Ústí n.L.</v>
      </c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45"/>
      <c r="R109" s="46"/>
    </row>
    <row r="110" s="1" customFormat="1" ht="36.96" customHeight="1">
      <c r="B110" s="44"/>
      <c r="C110" s="83" t="s">
        <v>121</v>
      </c>
      <c r="D110" s="45"/>
      <c r="E110" s="45"/>
      <c r="F110" s="85" t="str">
        <f>F7</f>
        <v>05 - Rozvody medicínských plynů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6.96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6"/>
    </row>
    <row r="112" s="1" customFormat="1" ht="18" customHeight="1">
      <c r="B112" s="44"/>
      <c r="C112" s="36" t="s">
        <v>24</v>
      </c>
      <c r="D112" s="45"/>
      <c r="E112" s="45"/>
      <c r="F112" s="31" t="str">
        <f>F9</f>
        <v>Ústí nad Labem</v>
      </c>
      <c r="G112" s="45"/>
      <c r="H112" s="45"/>
      <c r="I112" s="45"/>
      <c r="J112" s="45"/>
      <c r="K112" s="36" t="s">
        <v>26</v>
      </c>
      <c r="L112" s="45"/>
      <c r="M112" s="88" t="str">
        <f>IF(O9="","",O9)</f>
        <v>6. 12. 2018</v>
      </c>
      <c r="N112" s="88"/>
      <c r="O112" s="88"/>
      <c r="P112" s="88"/>
      <c r="Q112" s="45"/>
      <c r="R112" s="46"/>
    </row>
    <row r="113" s="1" customFormat="1" ht="6.96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6"/>
    </row>
    <row r="114" s="1" customFormat="1">
      <c r="B114" s="44"/>
      <c r="C114" s="36" t="s">
        <v>28</v>
      </c>
      <c r="D114" s="45"/>
      <c r="E114" s="45"/>
      <c r="F114" s="31" t="str">
        <f>E12</f>
        <v>Krajská zdravotní a.s., Masarykova nemocnice UL</v>
      </c>
      <c r="G114" s="45"/>
      <c r="H114" s="45"/>
      <c r="I114" s="45"/>
      <c r="J114" s="45"/>
      <c r="K114" s="36" t="s">
        <v>34</v>
      </c>
      <c r="L114" s="45"/>
      <c r="M114" s="31" t="str">
        <f>E18</f>
        <v>ARCHATELIÉR 2000 a.s., Ústí n.L.</v>
      </c>
      <c r="N114" s="31"/>
      <c r="O114" s="31"/>
      <c r="P114" s="31"/>
      <c r="Q114" s="31"/>
      <c r="R114" s="46"/>
    </row>
    <row r="115" s="1" customFormat="1" ht="14.4" customHeight="1">
      <c r="B115" s="44"/>
      <c r="C115" s="36" t="s">
        <v>32</v>
      </c>
      <c r="D115" s="45"/>
      <c r="E115" s="45"/>
      <c r="F115" s="31" t="str">
        <f>IF(E15="","",E15)</f>
        <v>Vyplň údaj</v>
      </c>
      <c r="G115" s="45"/>
      <c r="H115" s="45"/>
      <c r="I115" s="45"/>
      <c r="J115" s="45"/>
      <c r="K115" s="36" t="s">
        <v>37</v>
      </c>
      <c r="L115" s="45"/>
      <c r="M115" s="31" t="str">
        <f>E21</f>
        <v xml:space="preserve"> </v>
      </c>
      <c r="N115" s="31"/>
      <c r="O115" s="31"/>
      <c r="P115" s="31"/>
      <c r="Q115" s="31"/>
      <c r="R115" s="46"/>
    </row>
    <row r="116" s="1" customFormat="1" ht="10.32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6"/>
    </row>
    <row r="117" s="8" customFormat="1" ht="29.28" customHeight="1">
      <c r="B117" s="194"/>
      <c r="C117" s="195" t="s">
        <v>163</v>
      </c>
      <c r="D117" s="196" t="s">
        <v>164</v>
      </c>
      <c r="E117" s="196" t="s">
        <v>62</v>
      </c>
      <c r="F117" s="196" t="s">
        <v>165</v>
      </c>
      <c r="G117" s="196"/>
      <c r="H117" s="196"/>
      <c r="I117" s="196"/>
      <c r="J117" s="196" t="s">
        <v>166</v>
      </c>
      <c r="K117" s="196" t="s">
        <v>167</v>
      </c>
      <c r="L117" s="196" t="s">
        <v>168</v>
      </c>
      <c r="M117" s="196"/>
      <c r="N117" s="196" t="s">
        <v>126</v>
      </c>
      <c r="O117" s="196"/>
      <c r="P117" s="196"/>
      <c r="Q117" s="197"/>
      <c r="R117" s="198"/>
      <c r="T117" s="104" t="s">
        <v>169</v>
      </c>
      <c r="U117" s="105" t="s">
        <v>44</v>
      </c>
      <c r="V117" s="105" t="s">
        <v>170</v>
      </c>
      <c r="W117" s="105" t="s">
        <v>171</v>
      </c>
      <c r="X117" s="105" t="s">
        <v>172</v>
      </c>
      <c r="Y117" s="105" t="s">
        <v>173</v>
      </c>
      <c r="Z117" s="105" t="s">
        <v>174</v>
      </c>
      <c r="AA117" s="106" t="s">
        <v>175</v>
      </c>
    </row>
    <row r="118" s="1" customFormat="1" ht="29.28" customHeight="1">
      <c r="B118" s="44"/>
      <c r="C118" s="108" t="s">
        <v>123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199">
        <f>BK118</f>
        <v>0</v>
      </c>
      <c r="O118" s="200"/>
      <c r="P118" s="200"/>
      <c r="Q118" s="200"/>
      <c r="R118" s="46"/>
      <c r="T118" s="107"/>
      <c r="U118" s="65"/>
      <c r="V118" s="65"/>
      <c r="W118" s="201">
        <f>W119+W157+W166</f>
        <v>0</v>
      </c>
      <c r="X118" s="65"/>
      <c r="Y118" s="201">
        <f>Y119+Y157+Y166</f>
        <v>0</v>
      </c>
      <c r="Z118" s="65"/>
      <c r="AA118" s="202">
        <f>AA119+AA157+AA166</f>
        <v>0</v>
      </c>
      <c r="AT118" s="20" t="s">
        <v>79</v>
      </c>
      <c r="AU118" s="20" t="s">
        <v>128</v>
      </c>
      <c r="BK118" s="203">
        <f>BK119+BK157+BK166</f>
        <v>0</v>
      </c>
    </row>
    <row r="119" s="9" customFormat="1" ht="37.44001" customHeight="1">
      <c r="B119" s="204"/>
      <c r="C119" s="205"/>
      <c r="D119" s="206" t="s">
        <v>2218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48">
        <f>BK119</f>
        <v>0</v>
      </c>
      <c r="O119" s="249"/>
      <c r="P119" s="249"/>
      <c r="Q119" s="249"/>
      <c r="R119" s="207"/>
      <c r="T119" s="208"/>
      <c r="U119" s="205"/>
      <c r="V119" s="205"/>
      <c r="W119" s="209">
        <f>SUM(W120:W156)</f>
        <v>0</v>
      </c>
      <c r="X119" s="205"/>
      <c r="Y119" s="209">
        <f>SUM(Y120:Y156)</f>
        <v>0</v>
      </c>
      <c r="Z119" s="205"/>
      <c r="AA119" s="210">
        <f>SUM(AA120:AA156)</f>
        <v>0</v>
      </c>
      <c r="AR119" s="211" t="s">
        <v>188</v>
      </c>
      <c r="AT119" s="212" t="s">
        <v>79</v>
      </c>
      <c r="AU119" s="212" t="s">
        <v>80</v>
      </c>
      <c r="AY119" s="211" t="s">
        <v>176</v>
      </c>
      <c r="BK119" s="213">
        <f>SUM(BK120:BK156)</f>
        <v>0</v>
      </c>
    </row>
    <row r="120" s="1" customFormat="1" ht="16.5" customHeight="1">
      <c r="B120" s="44"/>
      <c r="C120" s="217" t="s">
        <v>88</v>
      </c>
      <c r="D120" s="217" t="s">
        <v>177</v>
      </c>
      <c r="E120" s="218" t="s">
        <v>2220</v>
      </c>
      <c r="F120" s="219" t="s">
        <v>2221</v>
      </c>
      <c r="G120" s="219"/>
      <c r="H120" s="219"/>
      <c r="I120" s="219"/>
      <c r="J120" s="220" t="s">
        <v>231</v>
      </c>
      <c r="K120" s="221">
        <v>62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22</v>
      </c>
      <c r="U120" s="54" t="s">
        <v>45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</v>
      </c>
      <c r="AA120" s="227">
        <f>Z120*K120</f>
        <v>0</v>
      </c>
      <c r="AR120" s="20" t="s">
        <v>433</v>
      </c>
      <c r="AT120" s="20" t="s">
        <v>177</v>
      </c>
      <c r="AU120" s="20" t="s">
        <v>88</v>
      </c>
      <c r="AY120" s="20" t="s">
        <v>176</v>
      </c>
      <c r="BE120" s="140">
        <f>IF(U120="základní",N120,0)</f>
        <v>0</v>
      </c>
      <c r="BF120" s="140">
        <f>IF(U120="snížená",N120,0)</f>
        <v>0</v>
      </c>
      <c r="BG120" s="140">
        <f>IF(U120="zákl. přenesená",N120,0)</f>
        <v>0</v>
      </c>
      <c r="BH120" s="140">
        <f>IF(U120="sníž. přenesená",N120,0)</f>
        <v>0</v>
      </c>
      <c r="BI120" s="140">
        <f>IF(U120="nulová",N120,0)</f>
        <v>0</v>
      </c>
      <c r="BJ120" s="20" t="s">
        <v>88</v>
      </c>
      <c r="BK120" s="140">
        <f>ROUND(L120*K120,2)</f>
        <v>0</v>
      </c>
      <c r="BL120" s="20" t="s">
        <v>433</v>
      </c>
      <c r="BM120" s="20" t="s">
        <v>2222</v>
      </c>
    </row>
    <row r="121" s="1" customFormat="1" ht="16.5" customHeight="1">
      <c r="B121" s="44"/>
      <c r="C121" s="228" t="s">
        <v>119</v>
      </c>
      <c r="D121" s="228" t="s">
        <v>183</v>
      </c>
      <c r="E121" s="229" t="s">
        <v>2223</v>
      </c>
      <c r="F121" s="230" t="s">
        <v>2224</v>
      </c>
      <c r="G121" s="230"/>
      <c r="H121" s="230"/>
      <c r="I121" s="230"/>
      <c r="J121" s="231" t="s">
        <v>231</v>
      </c>
      <c r="K121" s="232">
        <v>62</v>
      </c>
      <c r="L121" s="233">
        <v>0</v>
      </c>
      <c r="M121" s="234"/>
      <c r="N121" s="235">
        <f>ROUND(L121*K121,2)</f>
        <v>0</v>
      </c>
      <c r="O121" s="224"/>
      <c r="P121" s="224"/>
      <c r="Q121" s="224"/>
      <c r="R121" s="46"/>
      <c r="T121" s="225" t="s">
        <v>22</v>
      </c>
      <c r="U121" s="54" t="s">
        <v>45</v>
      </c>
      <c r="V121" s="45"/>
      <c r="W121" s="226">
        <f>V121*K121</f>
        <v>0</v>
      </c>
      <c r="X121" s="226">
        <v>0</v>
      </c>
      <c r="Y121" s="226">
        <f>X121*K121</f>
        <v>0</v>
      </c>
      <c r="Z121" s="226">
        <v>0</v>
      </c>
      <c r="AA121" s="227">
        <f>Z121*K121</f>
        <v>0</v>
      </c>
      <c r="AR121" s="20" t="s">
        <v>1548</v>
      </c>
      <c r="AT121" s="20" t="s">
        <v>183</v>
      </c>
      <c r="AU121" s="20" t="s">
        <v>88</v>
      </c>
      <c r="AY121" s="20" t="s">
        <v>176</v>
      </c>
      <c r="BE121" s="140">
        <f>IF(U121="základní",N121,0)</f>
        <v>0</v>
      </c>
      <c r="BF121" s="140">
        <f>IF(U121="snížená",N121,0)</f>
        <v>0</v>
      </c>
      <c r="BG121" s="140">
        <f>IF(U121="zákl. přenesená",N121,0)</f>
        <v>0</v>
      </c>
      <c r="BH121" s="140">
        <f>IF(U121="sníž. přenesená",N121,0)</f>
        <v>0</v>
      </c>
      <c r="BI121" s="140">
        <f>IF(U121="nulová",N121,0)</f>
        <v>0</v>
      </c>
      <c r="BJ121" s="20" t="s">
        <v>88</v>
      </c>
      <c r="BK121" s="140">
        <f>ROUND(L121*K121,2)</f>
        <v>0</v>
      </c>
      <c r="BL121" s="20" t="s">
        <v>433</v>
      </c>
      <c r="BM121" s="20" t="s">
        <v>2225</v>
      </c>
    </row>
    <row r="122" s="1" customFormat="1" ht="16.5" customHeight="1">
      <c r="B122" s="44"/>
      <c r="C122" s="217" t="s">
        <v>188</v>
      </c>
      <c r="D122" s="217" t="s">
        <v>177</v>
      </c>
      <c r="E122" s="218" t="s">
        <v>2226</v>
      </c>
      <c r="F122" s="219" t="s">
        <v>2227</v>
      </c>
      <c r="G122" s="219"/>
      <c r="H122" s="219"/>
      <c r="I122" s="219"/>
      <c r="J122" s="220" t="s">
        <v>231</v>
      </c>
      <c r="K122" s="221">
        <v>156</v>
      </c>
      <c r="L122" s="222">
        <v>0</v>
      </c>
      <c r="M122" s="223"/>
      <c r="N122" s="224">
        <f>ROUND(L122*K122,2)</f>
        <v>0</v>
      </c>
      <c r="O122" s="224"/>
      <c r="P122" s="224"/>
      <c r="Q122" s="224"/>
      <c r="R122" s="46"/>
      <c r="T122" s="225" t="s">
        <v>22</v>
      </c>
      <c r="U122" s="54" t="s">
        <v>45</v>
      </c>
      <c r="V122" s="45"/>
      <c r="W122" s="226">
        <f>V122*K122</f>
        <v>0</v>
      </c>
      <c r="X122" s="226">
        <v>0</v>
      </c>
      <c r="Y122" s="226">
        <f>X122*K122</f>
        <v>0</v>
      </c>
      <c r="Z122" s="226">
        <v>0</v>
      </c>
      <c r="AA122" s="227">
        <f>Z122*K122</f>
        <v>0</v>
      </c>
      <c r="AR122" s="20" t="s">
        <v>433</v>
      </c>
      <c r="AT122" s="20" t="s">
        <v>177</v>
      </c>
      <c r="AU122" s="20" t="s">
        <v>88</v>
      </c>
      <c r="AY122" s="20" t="s">
        <v>176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88</v>
      </c>
      <c r="BK122" s="140">
        <f>ROUND(L122*K122,2)</f>
        <v>0</v>
      </c>
      <c r="BL122" s="20" t="s">
        <v>433</v>
      </c>
      <c r="BM122" s="20" t="s">
        <v>2228</v>
      </c>
    </row>
    <row r="123" s="1" customFormat="1" ht="16.5" customHeight="1">
      <c r="B123" s="44"/>
      <c r="C123" s="228" t="s">
        <v>181</v>
      </c>
      <c r="D123" s="228" t="s">
        <v>183</v>
      </c>
      <c r="E123" s="229" t="s">
        <v>2229</v>
      </c>
      <c r="F123" s="230" t="s">
        <v>2230</v>
      </c>
      <c r="G123" s="230"/>
      <c r="H123" s="230"/>
      <c r="I123" s="230"/>
      <c r="J123" s="231" t="s">
        <v>231</v>
      </c>
      <c r="K123" s="232">
        <v>156</v>
      </c>
      <c r="L123" s="233">
        <v>0</v>
      </c>
      <c r="M123" s="234"/>
      <c r="N123" s="235">
        <f>ROUND(L123*K123,2)</f>
        <v>0</v>
      </c>
      <c r="O123" s="224"/>
      <c r="P123" s="224"/>
      <c r="Q123" s="224"/>
      <c r="R123" s="46"/>
      <c r="T123" s="225" t="s">
        <v>22</v>
      </c>
      <c r="U123" s="54" t="s">
        <v>45</v>
      </c>
      <c r="V123" s="45"/>
      <c r="W123" s="226">
        <f>V123*K123</f>
        <v>0</v>
      </c>
      <c r="X123" s="226">
        <v>0</v>
      </c>
      <c r="Y123" s="226">
        <f>X123*K123</f>
        <v>0</v>
      </c>
      <c r="Z123" s="226">
        <v>0</v>
      </c>
      <c r="AA123" s="227">
        <f>Z123*K123</f>
        <v>0</v>
      </c>
      <c r="AR123" s="20" t="s">
        <v>1548</v>
      </c>
      <c r="AT123" s="20" t="s">
        <v>183</v>
      </c>
      <c r="AU123" s="20" t="s">
        <v>88</v>
      </c>
      <c r="AY123" s="20" t="s">
        <v>176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88</v>
      </c>
      <c r="BK123" s="140">
        <f>ROUND(L123*K123,2)</f>
        <v>0</v>
      </c>
      <c r="BL123" s="20" t="s">
        <v>433</v>
      </c>
      <c r="BM123" s="20" t="s">
        <v>2231</v>
      </c>
    </row>
    <row r="124" s="1" customFormat="1" ht="16.5" customHeight="1">
      <c r="B124" s="44"/>
      <c r="C124" s="228" t="s">
        <v>196</v>
      </c>
      <c r="D124" s="228" t="s">
        <v>183</v>
      </c>
      <c r="E124" s="229" t="s">
        <v>2232</v>
      </c>
      <c r="F124" s="230" t="s">
        <v>2233</v>
      </c>
      <c r="G124" s="230"/>
      <c r="H124" s="230"/>
      <c r="I124" s="230"/>
      <c r="J124" s="231" t="s">
        <v>306</v>
      </c>
      <c r="K124" s="232">
        <v>1</v>
      </c>
      <c r="L124" s="233">
        <v>0</v>
      </c>
      <c r="M124" s="234"/>
      <c r="N124" s="235">
        <f>ROUND(L124*K124,2)</f>
        <v>0</v>
      </c>
      <c r="O124" s="224"/>
      <c r="P124" s="224"/>
      <c r="Q124" s="224"/>
      <c r="R124" s="46"/>
      <c r="T124" s="225" t="s">
        <v>22</v>
      </c>
      <c r="U124" s="54" t="s">
        <v>45</v>
      </c>
      <c r="V124" s="45"/>
      <c r="W124" s="226">
        <f>V124*K124</f>
        <v>0</v>
      </c>
      <c r="X124" s="226">
        <v>0</v>
      </c>
      <c r="Y124" s="226">
        <f>X124*K124</f>
        <v>0</v>
      </c>
      <c r="Z124" s="226">
        <v>0</v>
      </c>
      <c r="AA124" s="227">
        <f>Z124*K124</f>
        <v>0</v>
      </c>
      <c r="AR124" s="20" t="s">
        <v>1548</v>
      </c>
      <c r="AT124" s="20" t="s">
        <v>183</v>
      </c>
      <c r="AU124" s="20" t="s">
        <v>88</v>
      </c>
      <c r="AY124" s="20" t="s">
        <v>176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88</v>
      </c>
      <c r="BK124" s="140">
        <f>ROUND(L124*K124,2)</f>
        <v>0</v>
      </c>
      <c r="BL124" s="20" t="s">
        <v>433</v>
      </c>
      <c r="BM124" s="20" t="s">
        <v>2234</v>
      </c>
    </row>
    <row r="125" s="1" customFormat="1" ht="16.5" customHeight="1">
      <c r="B125" s="44"/>
      <c r="C125" s="228" t="s">
        <v>200</v>
      </c>
      <c r="D125" s="228" t="s">
        <v>183</v>
      </c>
      <c r="E125" s="229" t="s">
        <v>2235</v>
      </c>
      <c r="F125" s="230" t="s">
        <v>2236</v>
      </c>
      <c r="G125" s="230"/>
      <c r="H125" s="230"/>
      <c r="I125" s="230"/>
      <c r="J125" s="231" t="s">
        <v>2237</v>
      </c>
      <c r="K125" s="232">
        <v>450</v>
      </c>
      <c r="L125" s="233">
        <v>0</v>
      </c>
      <c r="M125" s="234"/>
      <c r="N125" s="235">
        <f>ROUND(L125*K125,2)</f>
        <v>0</v>
      </c>
      <c r="O125" s="224"/>
      <c r="P125" s="224"/>
      <c r="Q125" s="224"/>
      <c r="R125" s="46"/>
      <c r="T125" s="225" t="s">
        <v>22</v>
      </c>
      <c r="U125" s="54" t="s">
        <v>45</v>
      </c>
      <c r="V125" s="45"/>
      <c r="W125" s="226">
        <f>V125*K125</f>
        <v>0</v>
      </c>
      <c r="X125" s="226">
        <v>0</v>
      </c>
      <c r="Y125" s="226">
        <f>X125*K125</f>
        <v>0</v>
      </c>
      <c r="Z125" s="226">
        <v>0</v>
      </c>
      <c r="AA125" s="227">
        <f>Z125*K125</f>
        <v>0</v>
      </c>
      <c r="AR125" s="20" t="s">
        <v>1548</v>
      </c>
      <c r="AT125" s="20" t="s">
        <v>183</v>
      </c>
      <c r="AU125" s="20" t="s">
        <v>88</v>
      </c>
      <c r="AY125" s="20" t="s">
        <v>176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88</v>
      </c>
      <c r="BK125" s="140">
        <f>ROUND(L125*K125,2)</f>
        <v>0</v>
      </c>
      <c r="BL125" s="20" t="s">
        <v>433</v>
      </c>
      <c r="BM125" s="20" t="s">
        <v>2238</v>
      </c>
    </row>
    <row r="126" s="1" customFormat="1" ht="25.5" customHeight="1">
      <c r="B126" s="44"/>
      <c r="C126" s="217" t="s">
        <v>205</v>
      </c>
      <c r="D126" s="217" t="s">
        <v>177</v>
      </c>
      <c r="E126" s="218" t="s">
        <v>2239</v>
      </c>
      <c r="F126" s="219" t="s">
        <v>2240</v>
      </c>
      <c r="G126" s="219"/>
      <c r="H126" s="219"/>
      <c r="I126" s="219"/>
      <c r="J126" s="220" t="s">
        <v>383</v>
      </c>
      <c r="K126" s="221">
        <v>4</v>
      </c>
      <c r="L126" s="222">
        <v>0</v>
      </c>
      <c r="M126" s="223"/>
      <c r="N126" s="224">
        <f>ROUND(L126*K126,2)</f>
        <v>0</v>
      </c>
      <c r="O126" s="224"/>
      <c r="P126" s="224"/>
      <c r="Q126" s="224"/>
      <c r="R126" s="46"/>
      <c r="T126" s="225" t="s">
        <v>22</v>
      </c>
      <c r="U126" s="54" t="s">
        <v>45</v>
      </c>
      <c r="V126" s="45"/>
      <c r="W126" s="226">
        <f>V126*K126</f>
        <v>0</v>
      </c>
      <c r="X126" s="226">
        <v>0</v>
      </c>
      <c r="Y126" s="226">
        <f>X126*K126</f>
        <v>0</v>
      </c>
      <c r="Z126" s="226">
        <v>0</v>
      </c>
      <c r="AA126" s="227">
        <f>Z126*K126</f>
        <v>0</v>
      </c>
      <c r="AR126" s="20" t="s">
        <v>433</v>
      </c>
      <c r="AT126" s="20" t="s">
        <v>177</v>
      </c>
      <c r="AU126" s="20" t="s">
        <v>88</v>
      </c>
      <c r="AY126" s="20" t="s">
        <v>176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88</v>
      </c>
      <c r="BK126" s="140">
        <f>ROUND(L126*K126,2)</f>
        <v>0</v>
      </c>
      <c r="BL126" s="20" t="s">
        <v>433</v>
      </c>
      <c r="BM126" s="20" t="s">
        <v>2241</v>
      </c>
    </row>
    <row r="127" s="1" customFormat="1" ht="25.5" customHeight="1">
      <c r="B127" s="44"/>
      <c r="C127" s="228" t="s">
        <v>186</v>
      </c>
      <c r="D127" s="228" t="s">
        <v>183</v>
      </c>
      <c r="E127" s="229" t="s">
        <v>2242</v>
      </c>
      <c r="F127" s="230" t="s">
        <v>2243</v>
      </c>
      <c r="G127" s="230"/>
      <c r="H127" s="230"/>
      <c r="I127" s="230"/>
      <c r="J127" s="231" t="s">
        <v>383</v>
      </c>
      <c r="K127" s="232">
        <v>4</v>
      </c>
      <c r="L127" s="233">
        <v>0</v>
      </c>
      <c r="M127" s="234"/>
      <c r="N127" s="235">
        <f>ROUND(L127*K127,2)</f>
        <v>0</v>
      </c>
      <c r="O127" s="224"/>
      <c r="P127" s="224"/>
      <c r="Q127" s="224"/>
      <c r="R127" s="46"/>
      <c r="T127" s="225" t="s">
        <v>22</v>
      </c>
      <c r="U127" s="54" t="s">
        <v>45</v>
      </c>
      <c r="V127" s="45"/>
      <c r="W127" s="226">
        <f>V127*K127</f>
        <v>0</v>
      </c>
      <c r="X127" s="226">
        <v>0</v>
      </c>
      <c r="Y127" s="226">
        <f>X127*K127</f>
        <v>0</v>
      </c>
      <c r="Z127" s="226">
        <v>0</v>
      </c>
      <c r="AA127" s="227">
        <f>Z127*K127</f>
        <v>0</v>
      </c>
      <c r="AR127" s="20" t="s">
        <v>1548</v>
      </c>
      <c r="AT127" s="20" t="s">
        <v>183</v>
      </c>
      <c r="AU127" s="20" t="s">
        <v>88</v>
      </c>
      <c r="AY127" s="20" t="s">
        <v>176</v>
      </c>
      <c r="BE127" s="140">
        <f>IF(U127="základní",N127,0)</f>
        <v>0</v>
      </c>
      <c r="BF127" s="140">
        <f>IF(U127="snížená",N127,0)</f>
        <v>0</v>
      </c>
      <c r="BG127" s="140">
        <f>IF(U127="zákl. přenesená",N127,0)</f>
        <v>0</v>
      </c>
      <c r="BH127" s="140">
        <f>IF(U127="sníž. přenesená",N127,0)</f>
        <v>0</v>
      </c>
      <c r="BI127" s="140">
        <f>IF(U127="nulová",N127,0)</f>
        <v>0</v>
      </c>
      <c r="BJ127" s="20" t="s">
        <v>88</v>
      </c>
      <c r="BK127" s="140">
        <f>ROUND(L127*K127,2)</f>
        <v>0</v>
      </c>
      <c r="BL127" s="20" t="s">
        <v>433</v>
      </c>
      <c r="BM127" s="20" t="s">
        <v>2244</v>
      </c>
    </row>
    <row r="128" s="1" customFormat="1" ht="25.5" customHeight="1">
      <c r="B128" s="44"/>
      <c r="C128" s="217" t="s">
        <v>212</v>
      </c>
      <c r="D128" s="217" t="s">
        <v>177</v>
      </c>
      <c r="E128" s="218" t="s">
        <v>2245</v>
      </c>
      <c r="F128" s="219" t="s">
        <v>2246</v>
      </c>
      <c r="G128" s="219"/>
      <c r="H128" s="219"/>
      <c r="I128" s="219"/>
      <c r="J128" s="220" t="s">
        <v>383</v>
      </c>
      <c r="K128" s="221">
        <v>2</v>
      </c>
      <c r="L128" s="222">
        <v>0</v>
      </c>
      <c r="M128" s="223"/>
      <c r="N128" s="224">
        <f>ROUND(L128*K128,2)</f>
        <v>0</v>
      </c>
      <c r="O128" s="224"/>
      <c r="P128" s="224"/>
      <c r="Q128" s="224"/>
      <c r="R128" s="46"/>
      <c r="T128" s="225" t="s">
        <v>22</v>
      </c>
      <c r="U128" s="54" t="s">
        <v>45</v>
      </c>
      <c r="V128" s="45"/>
      <c r="W128" s="226">
        <f>V128*K128</f>
        <v>0</v>
      </c>
      <c r="X128" s="226">
        <v>0</v>
      </c>
      <c r="Y128" s="226">
        <f>X128*K128</f>
        <v>0</v>
      </c>
      <c r="Z128" s="226">
        <v>0</v>
      </c>
      <c r="AA128" s="227">
        <f>Z128*K128</f>
        <v>0</v>
      </c>
      <c r="AR128" s="20" t="s">
        <v>433</v>
      </c>
      <c r="AT128" s="20" t="s">
        <v>177</v>
      </c>
      <c r="AU128" s="20" t="s">
        <v>88</v>
      </c>
      <c r="AY128" s="20" t="s">
        <v>176</v>
      </c>
      <c r="BE128" s="140">
        <f>IF(U128="základní",N128,0)</f>
        <v>0</v>
      </c>
      <c r="BF128" s="140">
        <f>IF(U128="snížená",N128,0)</f>
        <v>0</v>
      </c>
      <c r="BG128" s="140">
        <f>IF(U128="zákl. přenesená",N128,0)</f>
        <v>0</v>
      </c>
      <c r="BH128" s="140">
        <f>IF(U128="sníž. přenesená",N128,0)</f>
        <v>0</v>
      </c>
      <c r="BI128" s="140">
        <f>IF(U128="nulová",N128,0)</f>
        <v>0</v>
      </c>
      <c r="BJ128" s="20" t="s">
        <v>88</v>
      </c>
      <c r="BK128" s="140">
        <f>ROUND(L128*K128,2)</f>
        <v>0</v>
      </c>
      <c r="BL128" s="20" t="s">
        <v>433</v>
      </c>
      <c r="BM128" s="20" t="s">
        <v>2247</v>
      </c>
    </row>
    <row r="129" s="1" customFormat="1" ht="25.5" customHeight="1">
      <c r="B129" s="44"/>
      <c r="C129" s="228" t="s">
        <v>216</v>
      </c>
      <c r="D129" s="228" t="s">
        <v>183</v>
      </c>
      <c r="E129" s="229" t="s">
        <v>2248</v>
      </c>
      <c r="F129" s="230" t="s">
        <v>2249</v>
      </c>
      <c r="G129" s="230"/>
      <c r="H129" s="230"/>
      <c r="I129" s="230"/>
      <c r="J129" s="231" t="s">
        <v>383</v>
      </c>
      <c r="K129" s="232">
        <v>2</v>
      </c>
      <c r="L129" s="233">
        <v>0</v>
      </c>
      <c r="M129" s="234"/>
      <c r="N129" s="235">
        <f>ROUND(L129*K129,2)</f>
        <v>0</v>
      </c>
      <c r="O129" s="224"/>
      <c r="P129" s="224"/>
      <c r="Q129" s="224"/>
      <c r="R129" s="46"/>
      <c r="T129" s="225" t="s">
        <v>22</v>
      </c>
      <c r="U129" s="54" t="s">
        <v>45</v>
      </c>
      <c r="V129" s="45"/>
      <c r="W129" s="226">
        <f>V129*K129</f>
        <v>0</v>
      </c>
      <c r="X129" s="226">
        <v>0</v>
      </c>
      <c r="Y129" s="226">
        <f>X129*K129</f>
        <v>0</v>
      </c>
      <c r="Z129" s="226">
        <v>0</v>
      </c>
      <c r="AA129" s="227">
        <f>Z129*K129</f>
        <v>0</v>
      </c>
      <c r="AR129" s="20" t="s">
        <v>1548</v>
      </c>
      <c r="AT129" s="20" t="s">
        <v>183</v>
      </c>
      <c r="AU129" s="20" t="s">
        <v>88</v>
      </c>
      <c r="AY129" s="20" t="s">
        <v>176</v>
      </c>
      <c r="BE129" s="140">
        <f>IF(U129="základní",N129,0)</f>
        <v>0</v>
      </c>
      <c r="BF129" s="140">
        <f>IF(U129="snížená",N129,0)</f>
        <v>0</v>
      </c>
      <c r="BG129" s="140">
        <f>IF(U129="zákl. přenesená",N129,0)</f>
        <v>0</v>
      </c>
      <c r="BH129" s="140">
        <f>IF(U129="sníž. přenesená",N129,0)</f>
        <v>0</v>
      </c>
      <c r="BI129" s="140">
        <f>IF(U129="nulová",N129,0)</f>
        <v>0</v>
      </c>
      <c r="BJ129" s="20" t="s">
        <v>88</v>
      </c>
      <c r="BK129" s="140">
        <f>ROUND(L129*K129,2)</f>
        <v>0</v>
      </c>
      <c r="BL129" s="20" t="s">
        <v>433</v>
      </c>
      <c r="BM129" s="20" t="s">
        <v>2250</v>
      </c>
    </row>
    <row r="130" s="1" customFormat="1" ht="16.5" customHeight="1">
      <c r="B130" s="44"/>
      <c r="C130" s="217" t="s">
        <v>220</v>
      </c>
      <c r="D130" s="217" t="s">
        <v>177</v>
      </c>
      <c r="E130" s="218" t="s">
        <v>2251</v>
      </c>
      <c r="F130" s="219" t="s">
        <v>2252</v>
      </c>
      <c r="G130" s="219"/>
      <c r="H130" s="219"/>
      <c r="I130" s="219"/>
      <c r="J130" s="220" t="s">
        <v>306</v>
      </c>
      <c r="K130" s="221">
        <v>88</v>
      </c>
      <c r="L130" s="222">
        <v>0</v>
      </c>
      <c r="M130" s="223"/>
      <c r="N130" s="224">
        <f>ROUND(L130*K130,2)</f>
        <v>0</v>
      </c>
      <c r="O130" s="224"/>
      <c r="P130" s="224"/>
      <c r="Q130" s="224"/>
      <c r="R130" s="46"/>
      <c r="T130" s="225" t="s">
        <v>22</v>
      </c>
      <c r="U130" s="54" t="s">
        <v>45</v>
      </c>
      <c r="V130" s="45"/>
      <c r="W130" s="226">
        <f>V130*K130</f>
        <v>0</v>
      </c>
      <c r="X130" s="226">
        <v>0</v>
      </c>
      <c r="Y130" s="226">
        <f>X130*K130</f>
        <v>0</v>
      </c>
      <c r="Z130" s="226">
        <v>0</v>
      </c>
      <c r="AA130" s="227">
        <f>Z130*K130</f>
        <v>0</v>
      </c>
      <c r="AR130" s="20" t="s">
        <v>433</v>
      </c>
      <c r="AT130" s="20" t="s">
        <v>177</v>
      </c>
      <c r="AU130" s="20" t="s">
        <v>88</v>
      </c>
      <c r="AY130" s="20" t="s">
        <v>176</v>
      </c>
      <c r="BE130" s="140">
        <f>IF(U130="základní",N130,0)</f>
        <v>0</v>
      </c>
      <c r="BF130" s="140">
        <f>IF(U130="snížená",N130,0)</f>
        <v>0</v>
      </c>
      <c r="BG130" s="140">
        <f>IF(U130="zákl. přenesená",N130,0)</f>
        <v>0</v>
      </c>
      <c r="BH130" s="140">
        <f>IF(U130="sníž. přenesená",N130,0)</f>
        <v>0</v>
      </c>
      <c r="BI130" s="140">
        <f>IF(U130="nulová",N130,0)</f>
        <v>0</v>
      </c>
      <c r="BJ130" s="20" t="s">
        <v>88</v>
      </c>
      <c r="BK130" s="140">
        <f>ROUND(L130*K130,2)</f>
        <v>0</v>
      </c>
      <c r="BL130" s="20" t="s">
        <v>433</v>
      </c>
      <c r="BM130" s="20" t="s">
        <v>2253</v>
      </c>
    </row>
    <row r="131" s="1" customFormat="1" ht="16.5" customHeight="1">
      <c r="B131" s="44"/>
      <c r="C131" s="228" t="s">
        <v>224</v>
      </c>
      <c r="D131" s="228" t="s">
        <v>183</v>
      </c>
      <c r="E131" s="229" t="s">
        <v>2254</v>
      </c>
      <c r="F131" s="230" t="s">
        <v>2255</v>
      </c>
      <c r="G131" s="230"/>
      <c r="H131" s="230"/>
      <c r="I131" s="230"/>
      <c r="J131" s="231" t="s">
        <v>306</v>
      </c>
      <c r="K131" s="232">
        <v>88</v>
      </c>
      <c r="L131" s="233">
        <v>0</v>
      </c>
      <c r="M131" s="234"/>
      <c r="N131" s="235">
        <f>ROUND(L131*K131,2)</f>
        <v>0</v>
      </c>
      <c r="O131" s="224"/>
      <c r="P131" s="224"/>
      <c r="Q131" s="224"/>
      <c r="R131" s="46"/>
      <c r="T131" s="225" t="s">
        <v>22</v>
      </c>
      <c r="U131" s="54" t="s">
        <v>45</v>
      </c>
      <c r="V131" s="45"/>
      <c r="W131" s="226">
        <f>V131*K131</f>
        <v>0</v>
      </c>
      <c r="X131" s="226">
        <v>0</v>
      </c>
      <c r="Y131" s="226">
        <f>X131*K131</f>
        <v>0</v>
      </c>
      <c r="Z131" s="226">
        <v>0</v>
      </c>
      <c r="AA131" s="227">
        <f>Z131*K131</f>
        <v>0</v>
      </c>
      <c r="AR131" s="20" t="s">
        <v>1548</v>
      </c>
      <c r="AT131" s="20" t="s">
        <v>183</v>
      </c>
      <c r="AU131" s="20" t="s">
        <v>88</v>
      </c>
      <c r="AY131" s="20" t="s">
        <v>176</v>
      </c>
      <c r="BE131" s="140">
        <f>IF(U131="základní",N131,0)</f>
        <v>0</v>
      </c>
      <c r="BF131" s="140">
        <f>IF(U131="snížená",N131,0)</f>
        <v>0</v>
      </c>
      <c r="BG131" s="140">
        <f>IF(U131="zákl. přenesená",N131,0)</f>
        <v>0</v>
      </c>
      <c r="BH131" s="140">
        <f>IF(U131="sníž. přenesená",N131,0)</f>
        <v>0</v>
      </c>
      <c r="BI131" s="140">
        <f>IF(U131="nulová",N131,0)</f>
        <v>0</v>
      </c>
      <c r="BJ131" s="20" t="s">
        <v>88</v>
      </c>
      <c r="BK131" s="140">
        <f>ROUND(L131*K131,2)</f>
        <v>0</v>
      </c>
      <c r="BL131" s="20" t="s">
        <v>433</v>
      </c>
      <c r="BM131" s="20" t="s">
        <v>2256</v>
      </c>
    </row>
    <row r="132" s="1" customFormat="1" ht="16.5" customHeight="1">
      <c r="B132" s="44"/>
      <c r="C132" s="217" t="s">
        <v>228</v>
      </c>
      <c r="D132" s="217" t="s">
        <v>177</v>
      </c>
      <c r="E132" s="218" t="s">
        <v>2257</v>
      </c>
      <c r="F132" s="219" t="s">
        <v>2258</v>
      </c>
      <c r="G132" s="219"/>
      <c r="H132" s="219"/>
      <c r="I132" s="219"/>
      <c r="J132" s="220" t="s">
        <v>306</v>
      </c>
      <c r="K132" s="221">
        <v>59</v>
      </c>
      <c r="L132" s="222">
        <v>0</v>
      </c>
      <c r="M132" s="223"/>
      <c r="N132" s="224">
        <f>ROUND(L132*K132,2)</f>
        <v>0</v>
      </c>
      <c r="O132" s="224"/>
      <c r="P132" s="224"/>
      <c r="Q132" s="224"/>
      <c r="R132" s="46"/>
      <c r="T132" s="225" t="s">
        <v>22</v>
      </c>
      <c r="U132" s="54" t="s">
        <v>45</v>
      </c>
      <c r="V132" s="45"/>
      <c r="W132" s="226">
        <f>V132*K132</f>
        <v>0</v>
      </c>
      <c r="X132" s="226">
        <v>0</v>
      </c>
      <c r="Y132" s="226">
        <f>X132*K132</f>
        <v>0</v>
      </c>
      <c r="Z132" s="226">
        <v>0</v>
      </c>
      <c r="AA132" s="227">
        <f>Z132*K132</f>
        <v>0</v>
      </c>
      <c r="AR132" s="20" t="s">
        <v>433</v>
      </c>
      <c r="AT132" s="20" t="s">
        <v>177</v>
      </c>
      <c r="AU132" s="20" t="s">
        <v>88</v>
      </c>
      <c r="AY132" s="20" t="s">
        <v>176</v>
      </c>
      <c r="BE132" s="140">
        <f>IF(U132="základní",N132,0)</f>
        <v>0</v>
      </c>
      <c r="BF132" s="140">
        <f>IF(U132="snížená",N132,0)</f>
        <v>0</v>
      </c>
      <c r="BG132" s="140">
        <f>IF(U132="zákl. přenesená",N132,0)</f>
        <v>0</v>
      </c>
      <c r="BH132" s="140">
        <f>IF(U132="sníž. přenesená",N132,0)</f>
        <v>0</v>
      </c>
      <c r="BI132" s="140">
        <f>IF(U132="nulová",N132,0)</f>
        <v>0</v>
      </c>
      <c r="BJ132" s="20" t="s">
        <v>88</v>
      </c>
      <c r="BK132" s="140">
        <f>ROUND(L132*K132,2)</f>
        <v>0</v>
      </c>
      <c r="BL132" s="20" t="s">
        <v>433</v>
      </c>
      <c r="BM132" s="20" t="s">
        <v>2259</v>
      </c>
    </row>
    <row r="133" s="1" customFormat="1" ht="16.5" customHeight="1">
      <c r="B133" s="44"/>
      <c r="C133" s="228" t="s">
        <v>233</v>
      </c>
      <c r="D133" s="228" t="s">
        <v>183</v>
      </c>
      <c r="E133" s="229" t="s">
        <v>2260</v>
      </c>
      <c r="F133" s="230" t="s">
        <v>2261</v>
      </c>
      <c r="G133" s="230"/>
      <c r="H133" s="230"/>
      <c r="I133" s="230"/>
      <c r="J133" s="231" t="s">
        <v>306</v>
      </c>
      <c r="K133" s="232">
        <v>59</v>
      </c>
      <c r="L133" s="233">
        <v>0</v>
      </c>
      <c r="M133" s="234"/>
      <c r="N133" s="235">
        <f>ROUND(L133*K133,2)</f>
        <v>0</v>
      </c>
      <c r="O133" s="224"/>
      <c r="P133" s="224"/>
      <c r="Q133" s="224"/>
      <c r="R133" s="46"/>
      <c r="T133" s="225" t="s">
        <v>22</v>
      </c>
      <c r="U133" s="54" t="s">
        <v>45</v>
      </c>
      <c r="V133" s="45"/>
      <c r="W133" s="226">
        <f>V133*K133</f>
        <v>0</v>
      </c>
      <c r="X133" s="226">
        <v>0</v>
      </c>
      <c r="Y133" s="226">
        <f>X133*K133</f>
        <v>0</v>
      </c>
      <c r="Z133" s="226">
        <v>0</v>
      </c>
      <c r="AA133" s="227">
        <f>Z133*K133</f>
        <v>0</v>
      </c>
      <c r="AR133" s="20" t="s">
        <v>1548</v>
      </c>
      <c r="AT133" s="20" t="s">
        <v>183</v>
      </c>
      <c r="AU133" s="20" t="s">
        <v>88</v>
      </c>
      <c r="AY133" s="20" t="s">
        <v>176</v>
      </c>
      <c r="BE133" s="140">
        <f>IF(U133="základní",N133,0)</f>
        <v>0</v>
      </c>
      <c r="BF133" s="140">
        <f>IF(U133="snížená",N133,0)</f>
        <v>0</v>
      </c>
      <c r="BG133" s="140">
        <f>IF(U133="zákl. přenesená",N133,0)</f>
        <v>0</v>
      </c>
      <c r="BH133" s="140">
        <f>IF(U133="sníž. přenesená",N133,0)</f>
        <v>0</v>
      </c>
      <c r="BI133" s="140">
        <f>IF(U133="nulová",N133,0)</f>
        <v>0</v>
      </c>
      <c r="BJ133" s="20" t="s">
        <v>88</v>
      </c>
      <c r="BK133" s="140">
        <f>ROUND(L133*K133,2)</f>
        <v>0</v>
      </c>
      <c r="BL133" s="20" t="s">
        <v>433</v>
      </c>
      <c r="BM133" s="20" t="s">
        <v>2262</v>
      </c>
    </row>
    <row r="134" s="1" customFormat="1" ht="16.5" customHeight="1">
      <c r="B134" s="44"/>
      <c r="C134" s="217" t="s">
        <v>11</v>
      </c>
      <c r="D134" s="217" t="s">
        <v>177</v>
      </c>
      <c r="E134" s="218" t="s">
        <v>2263</v>
      </c>
      <c r="F134" s="219" t="s">
        <v>2264</v>
      </c>
      <c r="G134" s="219"/>
      <c r="H134" s="219"/>
      <c r="I134" s="219"/>
      <c r="J134" s="220" t="s">
        <v>231</v>
      </c>
      <c r="K134" s="221">
        <v>218</v>
      </c>
      <c r="L134" s="222">
        <v>0</v>
      </c>
      <c r="M134" s="223"/>
      <c r="N134" s="224">
        <f>ROUND(L134*K134,2)</f>
        <v>0</v>
      </c>
      <c r="O134" s="224"/>
      <c r="P134" s="224"/>
      <c r="Q134" s="224"/>
      <c r="R134" s="46"/>
      <c r="T134" s="225" t="s">
        <v>22</v>
      </c>
      <c r="U134" s="54" t="s">
        <v>45</v>
      </c>
      <c r="V134" s="45"/>
      <c r="W134" s="226">
        <f>V134*K134</f>
        <v>0</v>
      </c>
      <c r="X134" s="226">
        <v>0</v>
      </c>
      <c r="Y134" s="226">
        <f>X134*K134</f>
        <v>0</v>
      </c>
      <c r="Z134" s="226">
        <v>0</v>
      </c>
      <c r="AA134" s="227">
        <f>Z134*K134</f>
        <v>0</v>
      </c>
      <c r="AR134" s="20" t="s">
        <v>433</v>
      </c>
      <c r="AT134" s="20" t="s">
        <v>177</v>
      </c>
      <c r="AU134" s="20" t="s">
        <v>88</v>
      </c>
      <c r="AY134" s="20" t="s">
        <v>176</v>
      </c>
      <c r="BE134" s="140">
        <f>IF(U134="základní",N134,0)</f>
        <v>0</v>
      </c>
      <c r="BF134" s="140">
        <f>IF(U134="snížená",N134,0)</f>
        <v>0</v>
      </c>
      <c r="BG134" s="140">
        <f>IF(U134="zákl. přenesená",N134,0)</f>
        <v>0</v>
      </c>
      <c r="BH134" s="140">
        <f>IF(U134="sníž. přenesená",N134,0)</f>
        <v>0</v>
      </c>
      <c r="BI134" s="140">
        <f>IF(U134="nulová",N134,0)</f>
        <v>0</v>
      </c>
      <c r="BJ134" s="20" t="s">
        <v>88</v>
      </c>
      <c r="BK134" s="140">
        <f>ROUND(L134*K134,2)</f>
        <v>0</v>
      </c>
      <c r="BL134" s="20" t="s">
        <v>433</v>
      </c>
      <c r="BM134" s="20" t="s">
        <v>2265</v>
      </c>
    </row>
    <row r="135" s="1" customFormat="1" ht="16.5" customHeight="1">
      <c r="B135" s="44"/>
      <c r="C135" s="228" t="s">
        <v>240</v>
      </c>
      <c r="D135" s="228" t="s">
        <v>183</v>
      </c>
      <c r="E135" s="229" t="s">
        <v>2266</v>
      </c>
      <c r="F135" s="230" t="s">
        <v>2267</v>
      </c>
      <c r="G135" s="230"/>
      <c r="H135" s="230"/>
      <c r="I135" s="230"/>
      <c r="J135" s="231" t="s">
        <v>231</v>
      </c>
      <c r="K135" s="232">
        <v>218</v>
      </c>
      <c r="L135" s="233">
        <v>0</v>
      </c>
      <c r="M135" s="234"/>
      <c r="N135" s="235">
        <f>ROUND(L135*K135,2)</f>
        <v>0</v>
      </c>
      <c r="O135" s="224"/>
      <c r="P135" s="224"/>
      <c r="Q135" s="224"/>
      <c r="R135" s="46"/>
      <c r="T135" s="225" t="s">
        <v>22</v>
      </c>
      <c r="U135" s="54" t="s">
        <v>45</v>
      </c>
      <c r="V135" s="45"/>
      <c r="W135" s="226">
        <f>V135*K135</f>
        <v>0</v>
      </c>
      <c r="X135" s="226">
        <v>0</v>
      </c>
      <c r="Y135" s="226">
        <f>X135*K135</f>
        <v>0</v>
      </c>
      <c r="Z135" s="226">
        <v>0</v>
      </c>
      <c r="AA135" s="227">
        <f>Z135*K135</f>
        <v>0</v>
      </c>
      <c r="AR135" s="20" t="s">
        <v>1548</v>
      </c>
      <c r="AT135" s="20" t="s">
        <v>183</v>
      </c>
      <c r="AU135" s="20" t="s">
        <v>88</v>
      </c>
      <c r="AY135" s="20" t="s">
        <v>176</v>
      </c>
      <c r="BE135" s="140">
        <f>IF(U135="základní",N135,0)</f>
        <v>0</v>
      </c>
      <c r="BF135" s="140">
        <f>IF(U135="snížená",N135,0)</f>
        <v>0</v>
      </c>
      <c r="BG135" s="140">
        <f>IF(U135="zákl. přenesená",N135,0)</f>
        <v>0</v>
      </c>
      <c r="BH135" s="140">
        <f>IF(U135="sníž. přenesená",N135,0)</f>
        <v>0</v>
      </c>
      <c r="BI135" s="140">
        <f>IF(U135="nulová",N135,0)</f>
        <v>0</v>
      </c>
      <c r="BJ135" s="20" t="s">
        <v>88</v>
      </c>
      <c r="BK135" s="140">
        <f>ROUND(L135*K135,2)</f>
        <v>0</v>
      </c>
      <c r="BL135" s="20" t="s">
        <v>433</v>
      </c>
      <c r="BM135" s="20" t="s">
        <v>2268</v>
      </c>
    </row>
    <row r="136" s="1" customFormat="1" ht="25.5" customHeight="1">
      <c r="B136" s="44"/>
      <c r="C136" s="228" t="s">
        <v>244</v>
      </c>
      <c r="D136" s="228" t="s">
        <v>183</v>
      </c>
      <c r="E136" s="229" t="s">
        <v>2269</v>
      </c>
      <c r="F136" s="230" t="s">
        <v>2270</v>
      </c>
      <c r="G136" s="230"/>
      <c r="H136" s="230"/>
      <c r="I136" s="230"/>
      <c r="J136" s="231" t="s">
        <v>231</v>
      </c>
      <c r="K136" s="232">
        <v>218</v>
      </c>
      <c r="L136" s="233">
        <v>0</v>
      </c>
      <c r="M136" s="234"/>
      <c r="N136" s="235">
        <f>ROUND(L136*K136,2)</f>
        <v>0</v>
      </c>
      <c r="O136" s="224"/>
      <c r="P136" s="224"/>
      <c r="Q136" s="224"/>
      <c r="R136" s="46"/>
      <c r="T136" s="225" t="s">
        <v>22</v>
      </c>
      <c r="U136" s="54" t="s">
        <v>45</v>
      </c>
      <c r="V136" s="45"/>
      <c r="W136" s="226">
        <f>V136*K136</f>
        <v>0</v>
      </c>
      <c r="X136" s="226">
        <v>0</v>
      </c>
      <c r="Y136" s="226">
        <f>X136*K136</f>
        <v>0</v>
      </c>
      <c r="Z136" s="226">
        <v>0</v>
      </c>
      <c r="AA136" s="227">
        <f>Z136*K136</f>
        <v>0</v>
      </c>
      <c r="AR136" s="20" t="s">
        <v>1548</v>
      </c>
      <c r="AT136" s="20" t="s">
        <v>183</v>
      </c>
      <c r="AU136" s="20" t="s">
        <v>88</v>
      </c>
      <c r="AY136" s="20" t="s">
        <v>176</v>
      </c>
      <c r="BE136" s="140">
        <f>IF(U136="základní",N136,0)</f>
        <v>0</v>
      </c>
      <c r="BF136" s="140">
        <f>IF(U136="snížená",N136,0)</f>
        <v>0</v>
      </c>
      <c r="BG136" s="140">
        <f>IF(U136="zákl. přenesená",N136,0)</f>
        <v>0</v>
      </c>
      <c r="BH136" s="140">
        <f>IF(U136="sníž. přenesená",N136,0)</f>
        <v>0</v>
      </c>
      <c r="BI136" s="140">
        <f>IF(U136="nulová",N136,0)</f>
        <v>0</v>
      </c>
      <c r="BJ136" s="20" t="s">
        <v>88</v>
      </c>
      <c r="BK136" s="140">
        <f>ROUND(L136*K136,2)</f>
        <v>0</v>
      </c>
      <c r="BL136" s="20" t="s">
        <v>433</v>
      </c>
      <c r="BM136" s="20" t="s">
        <v>2271</v>
      </c>
    </row>
    <row r="137" s="1" customFormat="1" ht="16.5" customHeight="1">
      <c r="B137" s="44"/>
      <c r="C137" s="217" t="s">
        <v>248</v>
      </c>
      <c r="D137" s="217" t="s">
        <v>177</v>
      </c>
      <c r="E137" s="218" t="s">
        <v>2272</v>
      </c>
      <c r="F137" s="219" t="s">
        <v>2273</v>
      </c>
      <c r="G137" s="219"/>
      <c r="H137" s="219"/>
      <c r="I137" s="219"/>
      <c r="J137" s="220" t="s">
        <v>231</v>
      </c>
      <c r="K137" s="221">
        <v>218</v>
      </c>
      <c r="L137" s="222">
        <v>0</v>
      </c>
      <c r="M137" s="223"/>
      <c r="N137" s="224">
        <f>ROUND(L137*K137,2)</f>
        <v>0</v>
      </c>
      <c r="O137" s="224"/>
      <c r="P137" s="224"/>
      <c r="Q137" s="224"/>
      <c r="R137" s="46"/>
      <c r="T137" s="225" t="s">
        <v>22</v>
      </c>
      <c r="U137" s="54" t="s">
        <v>45</v>
      </c>
      <c r="V137" s="45"/>
      <c r="W137" s="226">
        <f>V137*K137</f>
        <v>0</v>
      </c>
      <c r="X137" s="226">
        <v>0</v>
      </c>
      <c r="Y137" s="226">
        <f>X137*K137</f>
        <v>0</v>
      </c>
      <c r="Z137" s="226">
        <v>0</v>
      </c>
      <c r="AA137" s="227">
        <f>Z137*K137</f>
        <v>0</v>
      </c>
      <c r="AR137" s="20" t="s">
        <v>433</v>
      </c>
      <c r="AT137" s="20" t="s">
        <v>177</v>
      </c>
      <c r="AU137" s="20" t="s">
        <v>88</v>
      </c>
      <c r="AY137" s="20" t="s">
        <v>176</v>
      </c>
      <c r="BE137" s="140">
        <f>IF(U137="základní",N137,0)</f>
        <v>0</v>
      </c>
      <c r="BF137" s="140">
        <f>IF(U137="snížená",N137,0)</f>
        <v>0</v>
      </c>
      <c r="BG137" s="140">
        <f>IF(U137="zákl. přenesená",N137,0)</f>
        <v>0</v>
      </c>
      <c r="BH137" s="140">
        <f>IF(U137="sníž. přenesená",N137,0)</f>
        <v>0</v>
      </c>
      <c r="BI137" s="140">
        <f>IF(U137="nulová",N137,0)</f>
        <v>0</v>
      </c>
      <c r="BJ137" s="20" t="s">
        <v>88</v>
      </c>
      <c r="BK137" s="140">
        <f>ROUND(L137*K137,2)</f>
        <v>0</v>
      </c>
      <c r="BL137" s="20" t="s">
        <v>433</v>
      </c>
      <c r="BM137" s="20" t="s">
        <v>2274</v>
      </c>
    </row>
    <row r="138" s="1" customFormat="1" ht="16.5" customHeight="1">
      <c r="B138" s="44"/>
      <c r="C138" s="228" t="s">
        <v>252</v>
      </c>
      <c r="D138" s="228" t="s">
        <v>183</v>
      </c>
      <c r="E138" s="229" t="s">
        <v>2275</v>
      </c>
      <c r="F138" s="230" t="s">
        <v>2276</v>
      </c>
      <c r="G138" s="230"/>
      <c r="H138" s="230"/>
      <c r="I138" s="230"/>
      <c r="J138" s="231" t="s">
        <v>231</v>
      </c>
      <c r="K138" s="232">
        <v>218</v>
      </c>
      <c r="L138" s="233">
        <v>0</v>
      </c>
      <c r="M138" s="234"/>
      <c r="N138" s="235">
        <f>ROUND(L138*K138,2)</f>
        <v>0</v>
      </c>
      <c r="O138" s="224"/>
      <c r="P138" s="224"/>
      <c r="Q138" s="224"/>
      <c r="R138" s="46"/>
      <c r="T138" s="225" t="s">
        <v>22</v>
      </c>
      <c r="U138" s="54" t="s">
        <v>45</v>
      </c>
      <c r="V138" s="45"/>
      <c r="W138" s="226">
        <f>V138*K138</f>
        <v>0</v>
      </c>
      <c r="X138" s="226">
        <v>0</v>
      </c>
      <c r="Y138" s="226">
        <f>X138*K138</f>
        <v>0</v>
      </c>
      <c r="Z138" s="226">
        <v>0</v>
      </c>
      <c r="AA138" s="227">
        <f>Z138*K138</f>
        <v>0</v>
      </c>
      <c r="AR138" s="20" t="s">
        <v>1548</v>
      </c>
      <c r="AT138" s="20" t="s">
        <v>183</v>
      </c>
      <c r="AU138" s="20" t="s">
        <v>88</v>
      </c>
      <c r="AY138" s="20" t="s">
        <v>176</v>
      </c>
      <c r="BE138" s="140">
        <f>IF(U138="základní",N138,0)</f>
        <v>0</v>
      </c>
      <c r="BF138" s="140">
        <f>IF(U138="snížená",N138,0)</f>
        <v>0</v>
      </c>
      <c r="BG138" s="140">
        <f>IF(U138="zákl. přenesená",N138,0)</f>
        <v>0</v>
      </c>
      <c r="BH138" s="140">
        <f>IF(U138="sníž. přenesená",N138,0)</f>
        <v>0</v>
      </c>
      <c r="BI138" s="140">
        <f>IF(U138="nulová",N138,0)</f>
        <v>0</v>
      </c>
      <c r="BJ138" s="20" t="s">
        <v>88</v>
      </c>
      <c r="BK138" s="140">
        <f>ROUND(L138*K138,2)</f>
        <v>0</v>
      </c>
      <c r="BL138" s="20" t="s">
        <v>433</v>
      </c>
      <c r="BM138" s="20" t="s">
        <v>2277</v>
      </c>
    </row>
    <row r="139" s="1" customFormat="1" ht="16.5" customHeight="1">
      <c r="B139" s="44"/>
      <c r="C139" s="217" t="s">
        <v>256</v>
      </c>
      <c r="D139" s="217" t="s">
        <v>177</v>
      </c>
      <c r="E139" s="218" t="s">
        <v>2278</v>
      </c>
      <c r="F139" s="219" t="s">
        <v>2279</v>
      </c>
      <c r="G139" s="219"/>
      <c r="H139" s="219"/>
      <c r="I139" s="219"/>
      <c r="J139" s="220" t="s">
        <v>306</v>
      </c>
      <c r="K139" s="221">
        <v>10</v>
      </c>
      <c r="L139" s="222">
        <v>0</v>
      </c>
      <c r="M139" s="223"/>
      <c r="N139" s="224">
        <f>ROUND(L139*K139,2)</f>
        <v>0</v>
      </c>
      <c r="O139" s="224"/>
      <c r="P139" s="224"/>
      <c r="Q139" s="224"/>
      <c r="R139" s="46"/>
      <c r="T139" s="225" t="s">
        <v>22</v>
      </c>
      <c r="U139" s="54" t="s">
        <v>45</v>
      </c>
      <c r="V139" s="45"/>
      <c r="W139" s="226">
        <f>V139*K139</f>
        <v>0</v>
      </c>
      <c r="X139" s="226">
        <v>0</v>
      </c>
      <c r="Y139" s="226">
        <f>X139*K139</f>
        <v>0</v>
      </c>
      <c r="Z139" s="226">
        <v>0</v>
      </c>
      <c r="AA139" s="227">
        <f>Z139*K139</f>
        <v>0</v>
      </c>
      <c r="AR139" s="20" t="s">
        <v>433</v>
      </c>
      <c r="AT139" s="20" t="s">
        <v>177</v>
      </c>
      <c r="AU139" s="20" t="s">
        <v>88</v>
      </c>
      <c r="AY139" s="20" t="s">
        <v>176</v>
      </c>
      <c r="BE139" s="140">
        <f>IF(U139="základní",N139,0)</f>
        <v>0</v>
      </c>
      <c r="BF139" s="140">
        <f>IF(U139="snížená",N139,0)</f>
        <v>0</v>
      </c>
      <c r="BG139" s="140">
        <f>IF(U139="zákl. přenesená",N139,0)</f>
        <v>0</v>
      </c>
      <c r="BH139" s="140">
        <f>IF(U139="sníž. přenesená",N139,0)</f>
        <v>0</v>
      </c>
      <c r="BI139" s="140">
        <f>IF(U139="nulová",N139,0)</f>
        <v>0</v>
      </c>
      <c r="BJ139" s="20" t="s">
        <v>88</v>
      </c>
      <c r="BK139" s="140">
        <f>ROUND(L139*K139,2)</f>
        <v>0</v>
      </c>
      <c r="BL139" s="20" t="s">
        <v>433</v>
      </c>
      <c r="BM139" s="20" t="s">
        <v>2280</v>
      </c>
    </row>
    <row r="140" s="1" customFormat="1" ht="16.5" customHeight="1">
      <c r="B140" s="44"/>
      <c r="C140" s="228" t="s">
        <v>10</v>
      </c>
      <c r="D140" s="228" t="s">
        <v>183</v>
      </c>
      <c r="E140" s="229" t="s">
        <v>2281</v>
      </c>
      <c r="F140" s="230" t="s">
        <v>2282</v>
      </c>
      <c r="G140" s="230"/>
      <c r="H140" s="230"/>
      <c r="I140" s="230"/>
      <c r="J140" s="231" t="s">
        <v>306</v>
      </c>
      <c r="K140" s="232">
        <v>10</v>
      </c>
      <c r="L140" s="233">
        <v>0</v>
      </c>
      <c r="M140" s="234"/>
      <c r="N140" s="235">
        <f>ROUND(L140*K140,2)</f>
        <v>0</v>
      </c>
      <c r="O140" s="224"/>
      <c r="P140" s="224"/>
      <c r="Q140" s="224"/>
      <c r="R140" s="46"/>
      <c r="T140" s="225" t="s">
        <v>22</v>
      </c>
      <c r="U140" s="54" t="s">
        <v>45</v>
      </c>
      <c r="V140" s="45"/>
      <c r="W140" s="226">
        <f>V140*K140</f>
        <v>0</v>
      </c>
      <c r="X140" s="226">
        <v>0</v>
      </c>
      <c r="Y140" s="226">
        <f>X140*K140</f>
        <v>0</v>
      </c>
      <c r="Z140" s="226">
        <v>0</v>
      </c>
      <c r="AA140" s="227">
        <f>Z140*K140</f>
        <v>0</v>
      </c>
      <c r="AR140" s="20" t="s">
        <v>1548</v>
      </c>
      <c r="AT140" s="20" t="s">
        <v>183</v>
      </c>
      <c r="AU140" s="20" t="s">
        <v>88</v>
      </c>
      <c r="AY140" s="20" t="s">
        <v>176</v>
      </c>
      <c r="BE140" s="140">
        <f>IF(U140="základní",N140,0)</f>
        <v>0</v>
      </c>
      <c r="BF140" s="140">
        <f>IF(U140="snížená",N140,0)</f>
        <v>0</v>
      </c>
      <c r="BG140" s="140">
        <f>IF(U140="zákl. přenesená",N140,0)</f>
        <v>0</v>
      </c>
      <c r="BH140" s="140">
        <f>IF(U140="sníž. přenesená",N140,0)</f>
        <v>0</v>
      </c>
      <c r="BI140" s="140">
        <f>IF(U140="nulová",N140,0)</f>
        <v>0</v>
      </c>
      <c r="BJ140" s="20" t="s">
        <v>88</v>
      </c>
      <c r="BK140" s="140">
        <f>ROUND(L140*K140,2)</f>
        <v>0</v>
      </c>
      <c r="BL140" s="20" t="s">
        <v>433</v>
      </c>
      <c r="BM140" s="20" t="s">
        <v>2283</v>
      </c>
    </row>
    <row r="141" s="1" customFormat="1" ht="16.5" customHeight="1">
      <c r="B141" s="44"/>
      <c r="C141" s="217" t="s">
        <v>263</v>
      </c>
      <c r="D141" s="217" t="s">
        <v>177</v>
      </c>
      <c r="E141" s="218" t="s">
        <v>2284</v>
      </c>
      <c r="F141" s="219" t="s">
        <v>2285</v>
      </c>
      <c r="G141" s="219"/>
      <c r="H141" s="219"/>
      <c r="I141" s="219"/>
      <c r="J141" s="220" t="s">
        <v>306</v>
      </c>
      <c r="K141" s="221">
        <v>2</v>
      </c>
      <c r="L141" s="222">
        <v>0</v>
      </c>
      <c r="M141" s="223"/>
      <c r="N141" s="224">
        <f>ROUND(L141*K141,2)</f>
        <v>0</v>
      </c>
      <c r="O141" s="224"/>
      <c r="P141" s="224"/>
      <c r="Q141" s="224"/>
      <c r="R141" s="46"/>
      <c r="T141" s="225" t="s">
        <v>22</v>
      </c>
      <c r="U141" s="54" t="s">
        <v>45</v>
      </c>
      <c r="V141" s="45"/>
      <c r="W141" s="226">
        <f>V141*K141</f>
        <v>0</v>
      </c>
      <c r="X141" s="226">
        <v>0</v>
      </c>
      <c r="Y141" s="226">
        <f>X141*K141</f>
        <v>0</v>
      </c>
      <c r="Z141" s="226">
        <v>0</v>
      </c>
      <c r="AA141" s="227">
        <f>Z141*K141</f>
        <v>0</v>
      </c>
      <c r="AR141" s="20" t="s">
        <v>433</v>
      </c>
      <c r="AT141" s="20" t="s">
        <v>177</v>
      </c>
      <c r="AU141" s="20" t="s">
        <v>88</v>
      </c>
      <c r="AY141" s="20" t="s">
        <v>176</v>
      </c>
      <c r="BE141" s="140">
        <f>IF(U141="základní",N141,0)</f>
        <v>0</v>
      </c>
      <c r="BF141" s="140">
        <f>IF(U141="snížená",N141,0)</f>
        <v>0</v>
      </c>
      <c r="BG141" s="140">
        <f>IF(U141="zákl. přenesená",N141,0)</f>
        <v>0</v>
      </c>
      <c r="BH141" s="140">
        <f>IF(U141="sníž. přenesená",N141,0)</f>
        <v>0</v>
      </c>
      <c r="BI141" s="140">
        <f>IF(U141="nulová",N141,0)</f>
        <v>0</v>
      </c>
      <c r="BJ141" s="20" t="s">
        <v>88</v>
      </c>
      <c r="BK141" s="140">
        <f>ROUND(L141*K141,2)</f>
        <v>0</v>
      </c>
      <c r="BL141" s="20" t="s">
        <v>433</v>
      </c>
      <c r="BM141" s="20" t="s">
        <v>2286</v>
      </c>
    </row>
    <row r="142" s="1" customFormat="1" ht="16.5" customHeight="1">
      <c r="B142" s="44"/>
      <c r="C142" s="217" t="s">
        <v>267</v>
      </c>
      <c r="D142" s="217" t="s">
        <v>177</v>
      </c>
      <c r="E142" s="218" t="s">
        <v>2287</v>
      </c>
      <c r="F142" s="219" t="s">
        <v>2288</v>
      </c>
      <c r="G142" s="219"/>
      <c r="H142" s="219"/>
      <c r="I142" s="219"/>
      <c r="J142" s="220" t="s">
        <v>306</v>
      </c>
      <c r="K142" s="221">
        <v>3</v>
      </c>
      <c r="L142" s="222">
        <v>0</v>
      </c>
      <c r="M142" s="223"/>
      <c r="N142" s="224">
        <f>ROUND(L142*K142,2)</f>
        <v>0</v>
      </c>
      <c r="O142" s="224"/>
      <c r="P142" s="224"/>
      <c r="Q142" s="224"/>
      <c r="R142" s="46"/>
      <c r="T142" s="225" t="s">
        <v>22</v>
      </c>
      <c r="U142" s="54" t="s">
        <v>45</v>
      </c>
      <c r="V142" s="45"/>
      <c r="W142" s="226">
        <f>V142*K142</f>
        <v>0</v>
      </c>
      <c r="X142" s="226">
        <v>0</v>
      </c>
      <c r="Y142" s="226">
        <f>X142*K142</f>
        <v>0</v>
      </c>
      <c r="Z142" s="226">
        <v>0</v>
      </c>
      <c r="AA142" s="227">
        <f>Z142*K142</f>
        <v>0</v>
      </c>
      <c r="AR142" s="20" t="s">
        <v>433</v>
      </c>
      <c r="AT142" s="20" t="s">
        <v>177</v>
      </c>
      <c r="AU142" s="20" t="s">
        <v>88</v>
      </c>
      <c r="AY142" s="20" t="s">
        <v>176</v>
      </c>
      <c r="BE142" s="140">
        <f>IF(U142="základní",N142,0)</f>
        <v>0</v>
      </c>
      <c r="BF142" s="140">
        <f>IF(U142="snížená",N142,0)</f>
        <v>0</v>
      </c>
      <c r="BG142" s="140">
        <f>IF(U142="zákl. přenesená",N142,0)</f>
        <v>0</v>
      </c>
      <c r="BH142" s="140">
        <f>IF(U142="sníž. přenesená",N142,0)</f>
        <v>0</v>
      </c>
      <c r="BI142" s="140">
        <f>IF(U142="nulová",N142,0)</f>
        <v>0</v>
      </c>
      <c r="BJ142" s="20" t="s">
        <v>88</v>
      </c>
      <c r="BK142" s="140">
        <f>ROUND(L142*K142,2)</f>
        <v>0</v>
      </c>
      <c r="BL142" s="20" t="s">
        <v>433</v>
      </c>
      <c r="BM142" s="20" t="s">
        <v>2289</v>
      </c>
    </row>
    <row r="143" s="1" customFormat="1" ht="16.5" customHeight="1">
      <c r="B143" s="44"/>
      <c r="C143" s="217" t="s">
        <v>271</v>
      </c>
      <c r="D143" s="217" t="s">
        <v>177</v>
      </c>
      <c r="E143" s="218" t="s">
        <v>2290</v>
      </c>
      <c r="F143" s="219" t="s">
        <v>2291</v>
      </c>
      <c r="G143" s="219"/>
      <c r="H143" s="219"/>
      <c r="I143" s="219"/>
      <c r="J143" s="220" t="s">
        <v>306</v>
      </c>
      <c r="K143" s="221">
        <v>2</v>
      </c>
      <c r="L143" s="222">
        <v>0</v>
      </c>
      <c r="M143" s="223"/>
      <c r="N143" s="224">
        <f>ROUND(L143*K143,2)</f>
        <v>0</v>
      </c>
      <c r="O143" s="224"/>
      <c r="P143" s="224"/>
      <c r="Q143" s="224"/>
      <c r="R143" s="46"/>
      <c r="T143" s="225" t="s">
        <v>22</v>
      </c>
      <c r="U143" s="54" t="s">
        <v>45</v>
      </c>
      <c r="V143" s="45"/>
      <c r="W143" s="226">
        <f>V143*K143</f>
        <v>0</v>
      </c>
      <c r="X143" s="226">
        <v>0</v>
      </c>
      <c r="Y143" s="226">
        <f>X143*K143</f>
        <v>0</v>
      </c>
      <c r="Z143" s="226">
        <v>0</v>
      </c>
      <c r="AA143" s="227">
        <f>Z143*K143</f>
        <v>0</v>
      </c>
      <c r="AR143" s="20" t="s">
        <v>433</v>
      </c>
      <c r="AT143" s="20" t="s">
        <v>177</v>
      </c>
      <c r="AU143" s="20" t="s">
        <v>88</v>
      </c>
      <c r="AY143" s="20" t="s">
        <v>176</v>
      </c>
      <c r="BE143" s="140">
        <f>IF(U143="základní",N143,0)</f>
        <v>0</v>
      </c>
      <c r="BF143" s="140">
        <f>IF(U143="snížená",N143,0)</f>
        <v>0</v>
      </c>
      <c r="BG143" s="140">
        <f>IF(U143="zákl. přenesená",N143,0)</f>
        <v>0</v>
      </c>
      <c r="BH143" s="140">
        <f>IF(U143="sníž. přenesená",N143,0)</f>
        <v>0</v>
      </c>
      <c r="BI143" s="140">
        <f>IF(U143="nulová",N143,0)</f>
        <v>0</v>
      </c>
      <c r="BJ143" s="20" t="s">
        <v>88</v>
      </c>
      <c r="BK143" s="140">
        <f>ROUND(L143*K143,2)</f>
        <v>0</v>
      </c>
      <c r="BL143" s="20" t="s">
        <v>433</v>
      </c>
      <c r="BM143" s="20" t="s">
        <v>2292</v>
      </c>
    </row>
    <row r="144" s="1" customFormat="1" ht="38.25" customHeight="1">
      <c r="B144" s="44"/>
      <c r="C144" s="217" t="s">
        <v>275</v>
      </c>
      <c r="D144" s="217" t="s">
        <v>177</v>
      </c>
      <c r="E144" s="218" t="s">
        <v>2293</v>
      </c>
      <c r="F144" s="219" t="s">
        <v>2294</v>
      </c>
      <c r="G144" s="219"/>
      <c r="H144" s="219"/>
      <c r="I144" s="219"/>
      <c r="J144" s="220" t="s">
        <v>306</v>
      </c>
      <c r="K144" s="221">
        <v>1</v>
      </c>
      <c r="L144" s="222">
        <v>0</v>
      </c>
      <c r="M144" s="223"/>
      <c r="N144" s="224">
        <f>ROUND(L144*K144,2)</f>
        <v>0</v>
      </c>
      <c r="O144" s="224"/>
      <c r="P144" s="224"/>
      <c r="Q144" s="224"/>
      <c r="R144" s="46"/>
      <c r="T144" s="225" t="s">
        <v>22</v>
      </c>
      <c r="U144" s="54" t="s">
        <v>45</v>
      </c>
      <c r="V144" s="45"/>
      <c r="W144" s="226">
        <f>V144*K144</f>
        <v>0</v>
      </c>
      <c r="X144" s="226">
        <v>0</v>
      </c>
      <c r="Y144" s="226">
        <f>X144*K144</f>
        <v>0</v>
      </c>
      <c r="Z144" s="226">
        <v>0</v>
      </c>
      <c r="AA144" s="227">
        <f>Z144*K144</f>
        <v>0</v>
      </c>
      <c r="AR144" s="20" t="s">
        <v>433</v>
      </c>
      <c r="AT144" s="20" t="s">
        <v>177</v>
      </c>
      <c r="AU144" s="20" t="s">
        <v>88</v>
      </c>
      <c r="AY144" s="20" t="s">
        <v>176</v>
      </c>
      <c r="BE144" s="140">
        <f>IF(U144="základní",N144,0)</f>
        <v>0</v>
      </c>
      <c r="BF144" s="140">
        <f>IF(U144="snížená",N144,0)</f>
        <v>0</v>
      </c>
      <c r="BG144" s="140">
        <f>IF(U144="zákl. přenesená",N144,0)</f>
        <v>0</v>
      </c>
      <c r="BH144" s="140">
        <f>IF(U144="sníž. přenesená",N144,0)</f>
        <v>0</v>
      </c>
      <c r="BI144" s="140">
        <f>IF(U144="nulová",N144,0)</f>
        <v>0</v>
      </c>
      <c r="BJ144" s="20" t="s">
        <v>88</v>
      </c>
      <c r="BK144" s="140">
        <f>ROUND(L144*K144,2)</f>
        <v>0</v>
      </c>
      <c r="BL144" s="20" t="s">
        <v>433</v>
      </c>
      <c r="BM144" s="20" t="s">
        <v>2295</v>
      </c>
    </row>
    <row r="145" s="1" customFormat="1" ht="38.25" customHeight="1">
      <c r="B145" s="44"/>
      <c r="C145" s="228" t="s">
        <v>279</v>
      </c>
      <c r="D145" s="228" t="s">
        <v>183</v>
      </c>
      <c r="E145" s="229" t="s">
        <v>2296</v>
      </c>
      <c r="F145" s="230" t="s">
        <v>2297</v>
      </c>
      <c r="G145" s="230"/>
      <c r="H145" s="230"/>
      <c r="I145" s="230"/>
      <c r="J145" s="231" t="s">
        <v>306</v>
      </c>
      <c r="K145" s="232">
        <v>1</v>
      </c>
      <c r="L145" s="233">
        <v>0</v>
      </c>
      <c r="M145" s="234"/>
      <c r="N145" s="235">
        <f>ROUND(L145*K145,2)</f>
        <v>0</v>
      </c>
      <c r="O145" s="224"/>
      <c r="P145" s="224"/>
      <c r="Q145" s="224"/>
      <c r="R145" s="46"/>
      <c r="T145" s="225" t="s">
        <v>22</v>
      </c>
      <c r="U145" s="54" t="s">
        <v>45</v>
      </c>
      <c r="V145" s="45"/>
      <c r="W145" s="226">
        <f>V145*K145</f>
        <v>0</v>
      </c>
      <c r="X145" s="226">
        <v>0</v>
      </c>
      <c r="Y145" s="226">
        <f>X145*K145</f>
        <v>0</v>
      </c>
      <c r="Z145" s="226">
        <v>0</v>
      </c>
      <c r="AA145" s="227">
        <f>Z145*K145</f>
        <v>0</v>
      </c>
      <c r="AR145" s="20" t="s">
        <v>1548</v>
      </c>
      <c r="AT145" s="20" t="s">
        <v>183</v>
      </c>
      <c r="AU145" s="20" t="s">
        <v>88</v>
      </c>
      <c r="AY145" s="20" t="s">
        <v>176</v>
      </c>
      <c r="BE145" s="140">
        <f>IF(U145="základní",N145,0)</f>
        <v>0</v>
      </c>
      <c r="BF145" s="140">
        <f>IF(U145="snížená",N145,0)</f>
        <v>0</v>
      </c>
      <c r="BG145" s="140">
        <f>IF(U145="zákl. přenesená",N145,0)</f>
        <v>0</v>
      </c>
      <c r="BH145" s="140">
        <f>IF(U145="sníž. přenesená",N145,0)</f>
        <v>0</v>
      </c>
      <c r="BI145" s="140">
        <f>IF(U145="nulová",N145,0)</f>
        <v>0</v>
      </c>
      <c r="BJ145" s="20" t="s">
        <v>88</v>
      </c>
      <c r="BK145" s="140">
        <f>ROUND(L145*K145,2)</f>
        <v>0</v>
      </c>
      <c r="BL145" s="20" t="s">
        <v>433</v>
      </c>
      <c r="BM145" s="20" t="s">
        <v>2298</v>
      </c>
    </row>
    <row r="146" s="1" customFormat="1" ht="38.25" customHeight="1">
      <c r="B146" s="44"/>
      <c r="C146" s="217" t="s">
        <v>283</v>
      </c>
      <c r="D146" s="217" t="s">
        <v>177</v>
      </c>
      <c r="E146" s="218" t="s">
        <v>2299</v>
      </c>
      <c r="F146" s="219" t="s">
        <v>2300</v>
      </c>
      <c r="G146" s="219"/>
      <c r="H146" s="219"/>
      <c r="I146" s="219"/>
      <c r="J146" s="220" t="s">
        <v>306</v>
      </c>
      <c r="K146" s="221">
        <v>2</v>
      </c>
      <c r="L146" s="222">
        <v>0</v>
      </c>
      <c r="M146" s="223"/>
      <c r="N146" s="224">
        <f>ROUND(L146*K146,2)</f>
        <v>0</v>
      </c>
      <c r="O146" s="224"/>
      <c r="P146" s="224"/>
      <c r="Q146" s="224"/>
      <c r="R146" s="46"/>
      <c r="T146" s="225" t="s">
        <v>22</v>
      </c>
      <c r="U146" s="54" t="s">
        <v>45</v>
      </c>
      <c r="V146" s="45"/>
      <c r="W146" s="226">
        <f>V146*K146</f>
        <v>0</v>
      </c>
      <c r="X146" s="226">
        <v>0</v>
      </c>
      <c r="Y146" s="226">
        <f>X146*K146</f>
        <v>0</v>
      </c>
      <c r="Z146" s="226">
        <v>0</v>
      </c>
      <c r="AA146" s="227">
        <f>Z146*K146</f>
        <v>0</v>
      </c>
      <c r="AR146" s="20" t="s">
        <v>433</v>
      </c>
      <c r="AT146" s="20" t="s">
        <v>177</v>
      </c>
      <c r="AU146" s="20" t="s">
        <v>88</v>
      </c>
      <c r="AY146" s="20" t="s">
        <v>176</v>
      </c>
      <c r="BE146" s="140">
        <f>IF(U146="základní",N146,0)</f>
        <v>0</v>
      </c>
      <c r="BF146" s="140">
        <f>IF(U146="snížená",N146,0)</f>
        <v>0</v>
      </c>
      <c r="BG146" s="140">
        <f>IF(U146="zákl. přenesená",N146,0)</f>
        <v>0</v>
      </c>
      <c r="BH146" s="140">
        <f>IF(U146="sníž. přenesená",N146,0)</f>
        <v>0</v>
      </c>
      <c r="BI146" s="140">
        <f>IF(U146="nulová",N146,0)</f>
        <v>0</v>
      </c>
      <c r="BJ146" s="20" t="s">
        <v>88</v>
      </c>
      <c r="BK146" s="140">
        <f>ROUND(L146*K146,2)</f>
        <v>0</v>
      </c>
      <c r="BL146" s="20" t="s">
        <v>433</v>
      </c>
      <c r="BM146" s="20" t="s">
        <v>2301</v>
      </c>
    </row>
    <row r="147" s="1" customFormat="1" ht="38.25" customHeight="1">
      <c r="B147" s="44"/>
      <c r="C147" s="228" t="s">
        <v>287</v>
      </c>
      <c r="D147" s="228" t="s">
        <v>183</v>
      </c>
      <c r="E147" s="229" t="s">
        <v>2302</v>
      </c>
      <c r="F147" s="230" t="s">
        <v>2303</v>
      </c>
      <c r="G147" s="230"/>
      <c r="H147" s="230"/>
      <c r="I147" s="230"/>
      <c r="J147" s="231" t="s">
        <v>306</v>
      </c>
      <c r="K147" s="232">
        <v>2</v>
      </c>
      <c r="L147" s="233">
        <v>0</v>
      </c>
      <c r="M147" s="234"/>
      <c r="N147" s="235">
        <f>ROUND(L147*K147,2)</f>
        <v>0</v>
      </c>
      <c r="O147" s="224"/>
      <c r="P147" s="224"/>
      <c r="Q147" s="224"/>
      <c r="R147" s="46"/>
      <c r="T147" s="225" t="s">
        <v>22</v>
      </c>
      <c r="U147" s="54" t="s">
        <v>45</v>
      </c>
      <c r="V147" s="45"/>
      <c r="W147" s="226">
        <f>V147*K147</f>
        <v>0</v>
      </c>
      <c r="X147" s="226">
        <v>0</v>
      </c>
      <c r="Y147" s="226">
        <f>X147*K147</f>
        <v>0</v>
      </c>
      <c r="Z147" s="226">
        <v>0</v>
      </c>
      <c r="AA147" s="227">
        <f>Z147*K147</f>
        <v>0</v>
      </c>
      <c r="AR147" s="20" t="s">
        <v>1548</v>
      </c>
      <c r="AT147" s="20" t="s">
        <v>183</v>
      </c>
      <c r="AU147" s="20" t="s">
        <v>88</v>
      </c>
      <c r="AY147" s="20" t="s">
        <v>176</v>
      </c>
      <c r="BE147" s="140">
        <f>IF(U147="základní",N147,0)</f>
        <v>0</v>
      </c>
      <c r="BF147" s="140">
        <f>IF(U147="snížená",N147,0)</f>
        <v>0</v>
      </c>
      <c r="BG147" s="140">
        <f>IF(U147="zákl. přenesená",N147,0)</f>
        <v>0</v>
      </c>
      <c r="BH147" s="140">
        <f>IF(U147="sníž. přenesená",N147,0)</f>
        <v>0</v>
      </c>
      <c r="BI147" s="140">
        <f>IF(U147="nulová",N147,0)</f>
        <v>0</v>
      </c>
      <c r="BJ147" s="20" t="s">
        <v>88</v>
      </c>
      <c r="BK147" s="140">
        <f>ROUND(L147*K147,2)</f>
        <v>0</v>
      </c>
      <c r="BL147" s="20" t="s">
        <v>433</v>
      </c>
      <c r="BM147" s="20" t="s">
        <v>2304</v>
      </c>
    </row>
    <row r="148" s="1" customFormat="1" ht="51" customHeight="1">
      <c r="B148" s="44"/>
      <c r="C148" s="217" t="s">
        <v>291</v>
      </c>
      <c r="D148" s="217" t="s">
        <v>177</v>
      </c>
      <c r="E148" s="218" t="s">
        <v>2305</v>
      </c>
      <c r="F148" s="219" t="s">
        <v>2306</v>
      </c>
      <c r="G148" s="219"/>
      <c r="H148" s="219"/>
      <c r="I148" s="219"/>
      <c r="J148" s="220" t="s">
        <v>306</v>
      </c>
      <c r="K148" s="221">
        <v>2</v>
      </c>
      <c r="L148" s="222">
        <v>0</v>
      </c>
      <c r="M148" s="223"/>
      <c r="N148" s="224">
        <f>ROUND(L148*K148,2)</f>
        <v>0</v>
      </c>
      <c r="O148" s="224"/>
      <c r="P148" s="224"/>
      <c r="Q148" s="224"/>
      <c r="R148" s="46"/>
      <c r="T148" s="225" t="s">
        <v>22</v>
      </c>
      <c r="U148" s="54" t="s">
        <v>45</v>
      </c>
      <c r="V148" s="45"/>
      <c r="W148" s="226">
        <f>V148*K148</f>
        <v>0</v>
      </c>
      <c r="X148" s="226">
        <v>0</v>
      </c>
      <c r="Y148" s="226">
        <f>X148*K148</f>
        <v>0</v>
      </c>
      <c r="Z148" s="226">
        <v>0</v>
      </c>
      <c r="AA148" s="227">
        <f>Z148*K148</f>
        <v>0</v>
      </c>
      <c r="AR148" s="20" t="s">
        <v>433</v>
      </c>
      <c r="AT148" s="20" t="s">
        <v>177</v>
      </c>
      <c r="AU148" s="20" t="s">
        <v>88</v>
      </c>
      <c r="AY148" s="20" t="s">
        <v>176</v>
      </c>
      <c r="BE148" s="140">
        <f>IF(U148="základní",N148,0)</f>
        <v>0</v>
      </c>
      <c r="BF148" s="140">
        <f>IF(U148="snížená",N148,0)</f>
        <v>0</v>
      </c>
      <c r="BG148" s="140">
        <f>IF(U148="zákl. přenesená",N148,0)</f>
        <v>0</v>
      </c>
      <c r="BH148" s="140">
        <f>IF(U148="sníž. přenesená",N148,0)</f>
        <v>0</v>
      </c>
      <c r="BI148" s="140">
        <f>IF(U148="nulová",N148,0)</f>
        <v>0</v>
      </c>
      <c r="BJ148" s="20" t="s">
        <v>88</v>
      </c>
      <c r="BK148" s="140">
        <f>ROUND(L148*K148,2)</f>
        <v>0</v>
      </c>
      <c r="BL148" s="20" t="s">
        <v>433</v>
      </c>
      <c r="BM148" s="20" t="s">
        <v>2307</v>
      </c>
    </row>
    <row r="149" s="1" customFormat="1" ht="51" customHeight="1">
      <c r="B149" s="44"/>
      <c r="C149" s="228" t="s">
        <v>295</v>
      </c>
      <c r="D149" s="228" t="s">
        <v>183</v>
      </c>
      <c r="E149" s="229" t="s">
        <v>2308</v>
      </c>
      <c r="F149" s="230" t="s">
        <v>2309</v>
      </c>
      <c r="G149" s="230"/>
      <c r="H149" s="230"/>
      <c r="I149" s="230"/>
      <c r="J149" s="231" t="s">
        <v>306</v>
      </c>
      <c r="K149" s="232">
        <v>2</v>
      </c>
      <c r="L149" s="233">
        <v>0</v>
      </c>
      <c r="M149" s="234"/>
      <c r="N149" s="235">
        <f>ROUND(L149*K149,2)</f>
        <v>0</v>
      </c>
      <c r="O149" s="224"/>
      <c r="P149" s="224"/>
      <c r="Q149" s="224"/>
      <c r="R149" s="46"/>
      <c r="T149" s="225" t="s">
        <v>22</v>
      </c>
      <c r="U149" s="54" t="s">
        <v>45</v>
      </c>
      <c r="V149" s="45"/>
      <c r="W149" s="226">
        <f>V149*K149</f>
        <v>0</v>
      </c>
      <c r="X149" s="226">
        <v>0</v>
      </c>
      <c r="Y149" s="226">
        <f>X149*K149</f>
        <v>0</v>
      </c>
      <c r="Z149" s="226">
        <v>0</v>
      </c>
      <c r="AA149" s="227">
        <f>Z149*K149</f>
        <v>0</v>
      </c>
      <c r="AR149" s="20" t="s">
        <v>1548</v>
      </c>
      <c r="AT149" s="20" t="s">
        <v>183</v>
      </c>
      <c r="AU149" s="20" t="s">
        <v>88</v>
      </c>
      <c r="AY149" s="20" t="s">
        <v>176</v>
      </c>
      <c r="BE149" s="140">
        <f>IF(U149="základní",N149,0)</f>
        <v>0</v>
      </c>
      <c r="BF149" s="140">
        <f>IF(U149="snížená",N149,0)</f>
        <v>0</v>
      </c>
      <c r="BG149" s="140">
        <f>IF(U149="zákl. přenesená",N149,0)</f>
        <v>0</v>
      </c>
      <c r="BH149" s="140">
        <f>IF(U149="sníž. přenesená",N149,0)</f>
        <v>0</v>
      </c>
      <c r="BI149" s="140">
        <f>IF(U149="nulová",N149,0)</f>
        <v>0</v>
      </c>
      <c r="BJ149" s="20" t="s">
        <v>88</v>
      </c>
      <c r="BK149" s="140">
        <f>ROUND(L149*K149,2)</f>
        <v>0</v>
      </c>
      <c r="BL149" s="20" t="s">
        <v>433</v>
      </c>
      <c r="BM149" s="20" t="s">
        <v>2310</v>
      </c>
    </row>
    <row r="150" s="1" customFormat="1" ht="16.5" customHeight="1">
      <c r="B150" s="44"/>
      <c r="C150" s="217" t="s">
        <v>299</v>
      </c>
      <c r="D150" s="217" t="s">
        <v>177</v>
      </c>
      <c r="E150" s="218" t="s">
        <v>2311</v>
      </c>
      <c r="F150" s="219" t="s">
        <v>2312</v>
      </c>
      <c r="G150" s="219"/>
      <c r="H150" s="219"/>
      <c r="I150" s="219"/>
      <c r="J150" s="220" t="s">
        <v>231</v>
      </c>
      <c r="K150" s="221">
        <v>210</v>
      </c>
      <c r="L150" s="222">
        <v>0</v>
      </c>
      <c r="M150" s="223"/>
      <c r="N150" s="224">
        <f>ROUND(L150*K150,2)</f>
        <v>0</v>
      </c>
      <c r="O150" s="224"/>
      <c r="P150" s="224"/>
      <c r="Q150" s="224"/>
      <c r="R150" s="46"/>
      <c r="T150" s="225" t="s">
        <v>22</v>
      </c>
      <c r="U150" s="54" t="s">
        <v>45</v>
      </c>
      <c r="V150" s="45"/>
      <c r="W150" s="226">
        <f>V150*K150</f>
        <v>0</v>
      </c>
      <c r="X150" s="226">
        <v>0</v>
      </c>
      <c r="Y150" s="226">
        <f>X150*K150</f>
        <v>0</v>
      </c>
      <c r="Z150" s="226">
        <v>0</v>
      </c>
      <c r="AA150" s="227">
        <f>Z150*K150</f>
        <v>0</v>
      </c>
      <c r="AR150" s="20" t="s">
        <v>433</v>
      </c>
      <c r="AT150" s="20" t="s">
        <v>177</v>
      </c>
      <c r="AU150" s="20" t="s">
        <v>88</v>
      </c>
      <c r="AY150" s="20" t="s">
        <v>176</v>
      </c>
      <c r="BE150" s="140">
        <f>IF(U150="základní",N150,0)</f>
        <v>0</v>
      </c>
      <c r="BF150" s="140">
        <f>IF(U150="snížená",N150,0)</f>
        <v>0</v>
      </c>
      <c r="BG150" s="140">
        <f>IF(U150="zákl. přenesená",N150,0)</f>
        <v>0</v>
      </c>
      <c r="BH150" s="140">
        <f>IF(U150="sníž. přenesená",N150,0)</f>
        <v>0</v>
      </c>
      <c r="BI150" s="140">
        <f>IF(U150="nulová",N150,0)</f>
        <v>0</v>
      </c>
      <c r="BJ150" s="20" t="s">
        <v>88</v>
      </c>
      <c r="BK150" s="140">
        <f>ROUND(L150*K150,2)</f>
        <v>0</v>
      </c>
      <c r="BL150" s="20" t="s">
        <v>433</v>
      </c>
      <c r="BM150" s="20" t="s">
        <v>2313</v>
      </c>
    </row>
    <row r="151" s="1" customFormat="1" ht="16.5" customHeight="1">
      <c r="B151" s="44"/>
      <c r="C151" s="228" t="s">
        <v>303</v>
      </c>
      <c r="D151" s="228" t="s">
        <v>183</v>
      </c>
      <c r="E151" s="229" t="s">
        <v>2314</v>
      </c>
      <c r="F151" s="230" t="s">
        <v>2315</v>
      </c>
      <c r="G151" s="230"/>
      <c r="H151" s="230"/>
      <c r="I151" s="230"/>
      <c r="J151" s="231" t="s">
        <v>231</v>
      </c>
      <c r="K151" s="232">
        <v>210</v>
      </c>
      <c r="L151" s="233">
        <v>0</v>
      </c>
      <c r="M151" s="234"/>
      <c r="N151" s="235">
        <f>ROUND(L151*K151,2)</f>
        <v>0</v>
      </c>
      <c r="O151" s="224"/>
      <c r="P151" s="224"/>
      <c r="Q151" s="224"/>
      <c r="R151" s="46"/>
      <c r="T151" s="225" t="s">
        <v>22</v>
      </c>
      <c r="U151" s="54" t="s">
        <v>45</v>
      </c>
      <c r="V151" s="45"/>
      <c r="W151" s="226">
        <f>V151*K151</f>
        <v>0</v>
      </c>
      <c r="X151" s="226">
        <v>0</v>
      </c>
      <c r="Y151" s="226">
        <f>X151*K151</f>
        <v>0</v>
      </c>
      <c r="Z151" s="226">
        <v>0</v>
      </c>
      <c r="AA151" s="227">
        <f>Z151*K151</f>
        <v>0</v>
      </c>
      <c r="AR151" s="20" t="s">
        <v>1548</v>
      </c>
      <c r="AT151" s="20" t="s">
        <v>183</v>
      </c>
      <c r="AU151" s="20" t="s">
        <v>88</v>
      </c>
      <c r="AY151" s="20" t="s">
        <v>176</v>
      </c>
      <c r="BE151" s="140">
        <f>IF(U151="základní",N151,0)</f>
        <v>0</v>
      </c>
      <c r="BF151" s="140">
        <f>IF(U151="snížená",N151,0)</f>
        <v>0</v>
      </c>
      <c r="BG151" s="140">
        <f>IF(U151="zákl. přenesená",N151,0)</f>
        <v>0</v>
      </c>
      <c r="BH151" s="140">
        <f>IF(U151="sníž. přenesená",N151,0)</f>
        <v>0</v>
      </c>
      <c r="BI151" s="140">
        <f>IF(U151="nulová",N151,0)</f>
        <v>0</v>
      </c>
      <c r="BJ151" s="20" t="s">
        <v>88</v>
      </c>
      <c r="BK151" s="140">
        <f>ROUND(L151*K151,2)</f>
        <v>0</v>
      </c>
      <c r="BL151" s="20" t="s">
        <v>433</v>
      </c>
      <c r="BM151" s="20" t="s">
        <v>2316</v>
      </c>
    </row>
    <row r="152" s="1" customFormat="1" ht="16.5" customHeight="1">
      <c r="B152" s="44"/>
      <c r="C152" s="217" t="s">
        <v>308</v>
      </c>
      <c r="D152" s="217" t="s">
        <v>177</v>
      </c>
      <c r="E152" s="218" t="s">
        <v>2317</v>
      </c>
      <c r="F152" s="219" t="s">
        <v>2318</v>
      </c>
      <c r="G152" s="219"/>
      <c r="H152" s="219"/>
      <c r="I152" s="219"/>
      <c r="J152" s="220" t="s">
        <v>306</v>
      </c>
      <c r="K152" s="221">
        <v>1</v>
      </c>
      <c r="L152" s="222">
        <v>0</v>
      </c>
      <c r="M152" s="223"/>
      <c r="N152" s="224">
        <f>ROUND(L152*K152,2)</f>
        <v>0</v>
      </c>
      <c r="O152" s="224"/>
      <c r="P152" s="224"/>
      <c r="Q152" s="224"/>
      <c r="R152" s="46"/>
      <c r="T152" s="225" t="s">
        <v>22</v>
      </c>
      <c r="U152" s="54" t="s">
        <v>45</v>
      </c>
      <c r="V152" s="45"/>
      <c r="W152" s="226">
        <f>V152*K152</f>
        <v>0</v>
      </c>
      <c r="X152" s="226">
        <v>0</v>
      </c>
      <c r="Y152" s="226">
        <f>X152*K152</f>
        <v>0</v>
      </c>
      <c r="Z152" s="226">
        <v>0</v>
      </c>
      <c r="AA152" s="227">
        <f>Z152*K152</f>
        <v>0</v>
      </c>
      <c r="AR152" s="20" t="s">
        <v>433</v>
      </c>
      <c r="AT152" s="20" t="s">
        <v>177</v>
      </c>
      <c r="AU152" s="20" t="s">
        <v>88</v>
      </c>
      <c r="AY152" s="20" t="s">
        <v>176</v>
      </c>
      <c r="BE152" s="140">
        <f>IF(U152="základní",N152,0)</f>
        <v>0</v>
      </c>
      <c r="BF152" s="140">
        <f>IF(U152="snížená",N152,0)</f>
        <v>0</v>
      </c>
      <c r="BG152" s="140">
        <f>IF(U152="zákl. přenesená",N152,0)</f>
        <v>0</v>
      </c>
      <c r="BH152" s="140">
        <f>IF(U152="sníž. přenesená",N152,0)</f>
        <v>0</v>
      </c>
      <c r="BI152" s="140">
        <f>IF(U152="nulová",N152,0)</f>
        <v>0</v>
      </c>
      <c r="BJ152" s="20" t="s">
        <v>88</v>
      </c>
      <c r="BK152" s="140">
        <f>ROUND(L152*K152,2)</f>
        <v>0</v>
      </c>
      <c r="BL152" s="20" t="s">
        <v>433</v>
      </c>
      <c r="BM152" s="20" t="s">
        <v>2319</v>
      </c>
    </row>
    <row r="153" s="1" customFormat="1" ht="25.5" customHeight="1">
      <c r="B153" s="44"/>
      <c r="C153" s="217" t="s">
        <v>312</v>
      </c>
      <c r="D153" s="217" t="s">
        <v>177</v>
      </c>
      <c r="E153" s="218" t="s">
        <v>2320</v>
      </c>
      <c r="F153" s="219" t="s">
        <v>2321</v>
      </c>
      <c r="G153" s="219"/>
      <c r="H153" s="219"/>
      <c r="I153" s="219"/>
      <c r="J153" s="220" t="s">
        <v>306</v>
      </c>
      <c r="K153" s="221">
        <v>1</v>
      </c>
      <c r="L153" s="222">
        <v>0</v>
      </c>
      <c r="M153" s="223"/>
      <c r="N153" s="224">
        <f>ROUND(L153*K153,2)</f>
        <v>0</v>
      </c>
      <c r="O153" s="224"/>
      <c r="P153" s="224"/>
      <c r="Q153" s="224"/>
      <c r="R153" s="46"/>
      <c r="T153" s="225" t="s">
        <v>22</v>
      </c>
      <c r="U153" s="54" t="s">
        <v>45</v>
      </c>
      <c r="V153" s="45"/>
      <c r="W153" s="226">
        <f>V153*K153</f>
        <v>0</v>
      </c>
      <c r="X153" s="226">
        <v>0</v>
      </c>
      <c r="Y153" s="226">
        <f>X153*K153</f>
        <v>0</v>
      </c>
      <c r="Z153" s="226">
        <v>0</v>
      </c>
      <c r="AA153" s="227">
        <f>Z153*K153</f>
        <v>0</v>
      </c>
      <c r="AR153" s="20" t="s">
        <v>433</v>
      </c>
      <c r="AT153" s="20" t="s">
        <v>177</v>
      </c>
      <c r="AU153" s="20" t="s">
        <v>88</v>
      </c>
      <c r="AY153" s="20" t="s">
        <v>176</v>
      </c>
      <c r="BE153" s="140">
        <f>IF(U153="základní",N153,0)</f>
        <v>0</v>
      </c>
      <c r="BF153" s="140">
        <f>IF(U153="snížená",N153,0)</f>
        <v>0</v>
      </c>
      <c r="BG153" s="140">
        <f>IF(U153="zákl. přenesená",N153,0)</f>
        <v>0</v>
      </c>
      <c r="BH153" s="140">
        <f>IF(U153="sníž. přenesená",N153,0)</f>
        <v>0</v>
      </c>
      <c r="BI153" s="140">
        <f>IF(U153="nulová",N153,0)</f>
        <v>0</v>
      </c>
      <c r="BJ153" s="20" t="s">
        <v>88</v>
      </c>
      <c r="BK153" s="140">
        <f>ROUND(L153*K153,2)</f>
        <v>0</v>
      </c>
      <c r="BL153" s="20" t="s">
        <v>433</v>
      </c>
      <c r="BM153" s="20" t="s">
        <v>2322</v>
      </c>
    </row>
    <row r="154" s="1" customFormat="1" ht="16.5" customHeight="1">
      <c r="B154" s="44"/>
      <c r="C154" s="217" t="s">
        <v>316</v>
      </c>
      <c r="D154" s="217" t="s">
        <v>177</v>
      </c>
      <c r="E154" s="218" t="s">
        <v>2323</v>
      </c>
      <c r="F154" s="219" t="s">
        <v>2324</v>
      </c>
      <c r="G154" s="219"/>
      <c r="H154" s="219"/>
      <c r="I154" s="219"/>
      <c r="J154" s="220" t="s">
        <v>306</v>
      </c>
      <c r="K154" s="221">
        <v>1</v>
      </c>
      <c r="L154" s="222">
        <v>0</v>
      </c>
      <c r="M154" s="223"/>
      <c r="N154" s="224">
        <f>ROUND(L154*K154,2)</f>
        <v>0</v>
      </c>
      <c r="O154" s="224"/>
      <c r="P154" s="224"/>
      <c r="Q154" s="224"/>
      <c r="R154" s="46"/>
      <c r="T154" s="225" t="s">
        <v>22</v>
      </c>
      <c r="U154" s="54" t="s">
        <v>45</v>
      </c>
      <c r="V154" s="45"/>
      <c r="W154" s="226">
        <f>V154*K154</f>
        <v>0</v>
      </c>
      <c r="X154" s="226">
        <v>0</v>
      </c>
      <c r="Y154" s="226">
        <f>X154*K154</f>
        <v>0</v>
      </c>
      <c r="Z154" s="226">
        <v>0</v>
      </c>
      <c r="AA154" s="227">
        <f>Z154*K154</f>
        <v>0</v>
      </c>
      <c r="AR154" s="20" t="s">
        <v>433</v>
      </c>
      <c r="AT154" s="20" t="s">
        <v>177</v>
      </c>
      <c r="AU154" s="20" t="s">
        <v>88</v>
      </c>
      <c r="AY154" s="20" t="s">
        <v>176</v>
      </c>
      <c r="BE154" s="140">
        <f>IF(U154="základní",N154,0)</f>
        <v>0</v>
      </c>
      <c r="BF154" s="140">
        <f>IF(U154="snížená",N154,0)</f>
        <v>0</v>
      </c>
      <c r="BG154" s="140">
        <f>IF(U154="zákl. přenesená",N154,0)</f>
        <v>0</v>
      </c>
      <c r="BH154" s="140">
        <f>IF(U154="sníž. přenesená",N154,0)</f>
        <v>0</v>
      </c>
      <c r="BI154" s="140">
        <f>IF(U154="nulová",N154,0)</f>
        <v>0</v>
      </c>
      <c r="BJ154" s="20" t="s">
        <v>88</v>
      </c>
      <c r="BK154" s="140">
        <f>ROUND(L154*K154,2)</f>
        <v>0</v>
      </c>
      <c r="BL154" s="20" t="s">
        <v>433</v>
      </c>
      <c r="BM154" s="20" t="s">
        <v>2325</v>
      </c>
    </row>
    <row r="155" s="1" customFormat="1" ht="16.5" customHeight="1">
      <c r="B155" s="44"/>
      <c r="C155" s="217" t="s">
        <v>320</v>
      </c>
      <c r="D155" s="217" t="s">
        <v>177</v>
      </c>
      <c r="E155" s="218" t="s">
        <v>2326</v>
      </c>
      <c r="F155" s="219" t="s">
        <v>2327</v>
      </c>
      <c r="G155" s="219"/>
      <c r="H155" s="219"/>
      <c r="I155" s="219"/>
      <c r="J155" s="220" t="s">
        <v>306</v>
      </c>
      <c r="K155" s="221">
        <v>1</v>
      </c>
      <c r="L155" s="222">
        <v>0</v>
      </c>
      <c r="M155" s="223"/>
      <c r="N155" s="224">
        <f>ROUND(L155*K155,2)</f>
        <v>0</v>
      </c>
      <c r="O155" s="224"/>
      <c r="P155" s="224"/>
      <c r="Q155" s="224"/>
      <c r="R155" s="46"/>
      <c r="T155" s="225" t="s">
        <v>22</v>
      </c>
      <c r="U155" s="54" t="s">
        <v>45</v>
      </c>
      <c r="V155" s="45"/>
      <c r="W155" s="226">
        <f>V155*K155</f>
        <v>0</v>
      </c>
      <c r="X155" s="226">
        <v>0</v>
      </c>
      <c r="Y155" s="226">
        <f>X155*K155</f>
        <v>0</v>
      </c>
      <c r="Z155" s="226">
        <v>0</v>
      </c>
      <c r="AA155" s="227">
        <f>Z155*K155</f>
        <v>0</v>
      </c>
      <c r="AR155" s="20" t="s">
        <v>433</v>
      </c>
      <c r="AT155" s="20" t="s">
        <v>177</v>
      </c>
      <c r="AU155" s="20" t="s">
        <v>88</v>
      </c>
      <c r="AY155" s="20" t="s">
        <v>176</v>
      </c>
      <c r="BE155" s="140">
        <f>IF(U155="základní",N155,0)</f>
        <v>0</v>
      </c>
      <c r="BF155" s="140">
        <f>IF(U155="snížená",N155,0)</f>
        <v>0</v>
      </c>
      <c r="BG155" s="140">
        <f>IF(U155="zákl. přenesená",N155,0)</f>
        <v>0</v>
      </c>
      <c r="BH155" s="140">
        <f>IF(U155="sníž. přenesená",N155,0)</f>
        <v>0</v>
      </c>
      <c r="BI155" s="140">
        <f>IF(U155="nulová",N155,0)</f>
        <v>0</v>
      </c>
      <c r="BJ155" s="20" t="s">
        <v>88</v>
      </c>
      <c r="BK155" s="140">
        <f>ROUND(L155*K155,2)</f>
        <v>0</v>
      </c>
      <c r="BL155" s="20" t="s">
        <v>433</v>
      </c>
      <c r="BM155" s="20" t="s">
        <v>2328</v>
      </c>
    </row>
    <row r="156" s="1" customFormat="1" ht="16.5" customHeight="1">
      <c r="B156" s="44"/>
      <c r="C156" s="217" t="s">
        <v>324</v>
      </c>
      <c r="D156" s="217" t="s">
        <v>177</v>
      </c>
      <c r="E156" s="218" t="s">
        <v>2329</v>
      </c>
      <c r="F156" s="219" t="s">
        <v>2330</v>
      </c>
      <c r="G156" s="219"/>
      <c r="H156" s="219"/>
      <c r="I156" s="219"/>
      <c r="J156" s="220" t="s">
        <v>306</v>
      </c>
      <c r="K156" s="221">
        <v>1</v>
      </c>
      <c r="L156" s="222">
        <v>0</v>
      </c>
      <c r="M156" s="223"/>
      <c r="N156" s="224">
        <f>ROUND(L156*K156,2)</f>
        <v>0</v>
      </c>
      <c r="O156" s="224"/>
      <c r="P156" s="224"/>
      <c r="Q156" s="224"/>
      <c r="R156" s="46"/>
      <c r="T156" s="225" t="s">
        <v>22</v>
      </c>
      <c r="U156" s="54" t="s">
        <v>45</v>
      </c>
      <c r="V156" s="45"/>
      <c r="W156" s="226">
        <f>V156*K156</f>
        <v>0</v>
      </c>
      <c r="X156" s="226">
        <v>0</v>
      </c>
      <c r="Y156" s="226">
        <f>X156*K156</f>
        <v>0</v>
      </c>
      <c r="Z156" s="226">
        <v>0</v>
      </c>
      <c r="AA156" s="227">
        <f>Z156*K156</f>
        <v>0</v>
      </c>
      <c r="AR156" s="20" t="s">
        <v>433</v>
      </c>
      <c r="AT156" s="20" t="s">
        <v>177</v>
      </c>
      <c r="AU156" s="20" t="s">
        <v>88</v>
      </c>
      <c r="AY156" s="20" t="s">
        <v>176</v>
      </c>
      <c r="BE156" s="140">
        <f>IF(U156="základní",N156,0)</f>
        <v>0</v>
      </c>
      <c r="BF156" s="140">
        <f>IF(U156="snížená",N156,0)</f>
        <v>0</v>
      </c>
      <c r="BG156" s="140">
        <f>IF(U156="zákl. přenesená",N156,0)</f>
        <v>0</v>
      </c>
      <c r="BH156" s="140">
        <f>IF(U156="sníž. přenesená",N156,0)</f>
        <v>0</v>
      </c>
      <c r="BI156" s="140">
        <f>IF(U156="nulová",N156,0)</f>
        <v>0</v>
      </c>
      <c r="BJ156" s="20" t="s">
        <v>88</v>
      </c>
      <c r="BK156" s="140">
        <f>ROUND(L156*K156,2)</f>
        <v>0</v>
      </c>
      <c r="BL156" s="20" t="s">
        <v>433</v>
      </c>
      <c r="BM156" s="20" t="s">
        <v>2331</v>
      </c>
    </row>
    <row r="157" s="9" customFormat="1" ht="37.44001" customHeight="1">
      <c r="B157" s="204"/>
      <c r="C157" s="205"/>
      <c r="D157" s="206" t="s">
        <v>2219</v>
      </c>
      <c r="E157" s="206"/>
      <c r="F157" s="206"/>
      <c r="G157" s="206"/>
      <c r="H157" s="206"/>
      <c r="I157" s="206"/>
      <c r="J157" s="206"/>
      <c r="K157" s="206"/>
      <c r="L157" s="206"/>
      <c r="M157" s="206"/>
      <c r="N157" s="240">
        <f>BK157</f>
        <v>0</v>
      </c>
      <c r="O157" s="241"/>
      <c r="P157" s="241"/>
      <c r="Q157" s="241"/>
      <c r="R157" s="207"/>
      <c r="T157" s="208"/>
      <c r="U157" s="205"/>
      <c r="V157" s="205"/>
      <c r="W157" s="209">
        <f>SUM(W158:W165)</f>
        <v>0</v>
      </c>
      <c r="X157" s="205"/>
      <c r="Y157" s="209">
        <f>SUM(Y158:Y165)</f>
        <v>0</v>
      </c>
      <c r="Z157" s="205"/>
      <c r="AA157" s="210">
        <f>SUM(AA158:AA165)</f>
        <v>0</v>
      </c>
      <c r="AR157" s="211" t="s">
        <v>88</v>
      </c>
      <c r="AT157" s="212" t="s">
        <v>79</v>
      </c>
      <c r="AU157" s="212" t="s">
        <v>80</v>
      </c>
      <c r="AY157" s="211" t="s">
        <v>176</v>
      </c>
      <c r="BK157" s="213">
        <f>SUM(BK158:BK165)</f>
        <v>0</v>
      </c>
    </row>
    <row r="158" s="1" customFormat="1" ht="16.5" customHeight="1">
      <c r="B158" s="44"/>
      <c r="C158" s="217" t="s">
        <v>328</v>
      </c>
      <c r="D158" s="217" t="s">
        <v>177</v>
      </c>
      <c r="E158" s="218" t="s">
        <v>2332</v>
      </c>
      <c r="F158" s="219" t="s">
        <v>2333</v>
      </c>
      <c r="G158" s="219"/>
      <c r="H158" s="219"/>
      <c r="I158" s="219"/>
      <c r="J158" s="220" t="s">
        <v>383</v>
      </c>
      <c r="K158" s="221">
        <v>1</v>
      </c>
      <c r="L158" s="222">
        <v>0</v>
      </c>
      <c r="M158" s="223"/>
      <c r="N158" s="224">
        <f>ROUND(L158*K158,2)</f>
        <v>0</v>
      </c>
      <c r="O158" s="224"/>
      <c r="P158" s="224"/>
      <c r="Q158" s="224"/>
      <c r="R158" s="46"/>
      <c r="T158" s="225" t="s">
        <v>22</v>
      </c>
      <c r="U158" s="54" t="s">
        <v>45</v>
      </c>
      <c r="V158" s="45"/>
      <c r="W158" s="226">
        <f>V158*K158</f>
        <v>0</v>
      </c>
      <c r="X158" s="226">
        <v>0</v>
      </c>
      <c r="Y158" s="226">
        <f>X158*K158</f>
        <v>0</v>
      </c>
      <c r="Z158" s="226">
        <v>0</v>
      </c>
      <c r="AA158" s="227">
        <f>Z158*K158</f>
        <v>0</v>
      </c>
      <c r="AR158" s="20" t="s">
        <v>433</v>
      </c>
      <c r="AT158" s="20" t="s">
        <v>177</v>
      </c>
      <c r="AU158" s="20" t="s">
        <v>88</v>
      </c>
      <c r="AY158" s="20" t="s">
        <v>176</v>
      </c>
      <c r="BE158" s="140">
        <f>IF(U158="základní",N158,0)</f>
        <v>0</v>
      </c>
      <c r="BF158" s="140">
        <f>IF(U158="snížená",N158,0)</f>
        <v>0</v>
      </c>
      <c r="BG158" s="140">
        <f>IF(U158="zákl. přenesená",N158,0)</f>
        <v>0</v>
      </c>
      <c r="BH158" s="140">
        <f>IF(U158="sníž. přenesená",N158,0)</f>
        <v>0</v>
      </c>
      <c r="BI158" s="140">
        <f>IF(U158="nulová",N158,0)</f>
        <v>0</v>
      </c>
      <c r="BJ158" s="20" t="s">
        <v>88</v>
      </c>
      <c r="BK158" s="140">
        <f>ROUND(L158*K158,2)</f>
        <v>0</v>
      </c>
      <c r="BL158" s="20" t="s">
        <v>433</v>
      </c>
      <c r="BM158" s="20" t="s">
        <v>2334</v>
      </c>
    </row>
    <row r="159" s="1" customFormat="1" ht="16.5" customHeight="1">
      <c r="B159" s="44"/>
      <c r="C159" s="228" t="s">
        <v>332</v>
      </c>
      <c r="D159" s="228" t="s">
        <v>183</v>
      </c>
      <c r="E159" s="229" t="s">
        <v>2335</v>
      </c>
      <c r="F159" s="230" t="s">
        <v>2336</v>
      </c>
      <c r="G159" s="230"/>
      <c r="H159" s="230"/>
      <c r="I159" s="230"/>
      <c r="J159" s="231" t="s">
        <v>383</v>
      </c>
      <c r="K159" s="232">
        <v>1</v>
      </c>
      <c r="L159" s="233">
        <v>0</v>
      </c>
      <c r="M159" s="234"/>
      <c r="N159" s="235">
        <f>ROUND(L159*K159,2)</f>
        <v>0</v>
      </c>
      <c r="O159" s="224"/>
      <c r="P159" s="224"/>
      <c r="Q159" s="224"/>
      <c r="R159" s="46"/>
      <c r="T159" s="225" t="s">
        <v>22</v>
      </c>
      <c r="U159" s="54" t="s">
        <v>45</v>
      </c>
      <c r="V159" s="45"/>
      <c r="W159" s="226">
        <f>V159*K159</f>
        <v>0</v>
      </c>
      <c r="X159" s="226">
        <v>0</v>
      </c>
      <c r="Y159" s="226">
        <f>X159*K159</f>
        <v>0</v>
      </c>
      <c r="Z159" s="226">
        <v>0</v>
      </c>
      <c r="AA159" s="227">
        <f>Z159*K159</f>
        <v>0</v>
      </c>
      <c r="AR159" s="20" t="s">
        <v>1548</v>
      </c>
      <c r="AT159" s="20" t="s">
        <v>183</v>
      </c>
      <c r="AU159" s="20" t="s">
        <v>88</v>
      </c>
      <c r="AY159" s="20" t="s">
        <v>176</v>
      </c>
      <c r="BE159" s="140">
        <f>IF(U159="základní",N159,0)</f>
        <v>0</v>
      </c>
      <c r="BF159" s="140">
        <f>IF(U159="snížená",N159,0)</f>
        <v>0</v>
      </c>
      <c r="BG159" s="140">
        <f>IF(U159="zákl. přenesená",N159,0)</f>
        <v>0</v>
      </c>
      <c r="BH159" s="140">
        <f>IF(U159="sníž. přenesená",N159,0)</f>
        <v>0</v>
      </c>
      <c r="BI159" s="140">
        <f>IF(U159="nulová",N159,0)</f>
        <v>0</v>
      </c>
      <c r="BJ159" s="20" t="s">
        <v>88</v>
      </c>
      <c r="BK159" s="140">
        <f>ROUND(L159*K159,2)</f>
        <v>0</v>
      </c>
      <c r="BL159" s="20" t="s">
        <v>433</v>
      </c>
      <c r="BM159" s="20" t="s">
        <v>2337</v>
      </c>
    </row>
    <row r="160" s="1" customFormat="1" ht="16.5" customHeight="1">
      <c r="B160" s="44"/>
      <c r="C160" s="217" t="s">
        <v>336</v>
      </c>
      <c r="D160" s="217" t="s">
        <v>177</v>
      </c>
      <c r="E160" s="218" t="s">
        <v>2338</v>
      </c>
      <c r="F160" s="219" t="s">
        <v>2339</v>
      </c>
      <c r="G160" s="219"/>
      <c r="H160" s="219"/>
      <c r="I160" s="219"/>
      <c r="J160" s="220" t="s">
        <v>383</v>
      </c>
      <c r="K160" s="221">
        <v>1</v>
      </c>
      <c r="L160" s="222">
        <v>0</v>
      </c>
      <c r="M160" s="223"/>
      <c r="N160" s="224">
        <f>ROUND(L160*K160,2)</f>
        <v>0</v>
      </c>
      <c r="O160" s="224"/>
      <c r="P160" s="224"/>
      <c r="Q160" s="224"/>
      <c r="R160" s="46"/>
      <c r="T160" s="225" t="s">
        <v>22</v>
      </c>
      <c r="U160" s="54" t="s">
        <v>45</v>
      </c>
      <c r="V160" s="45"/>
      <c r="W160" s="226">
        <f>V160*K160</f>
        <v>0</v>
      </c>
      <c r="X160" s="226">
        <v>0</v>
      </c>
      <c r="Y160" s="226">
        <f>X160*K160</f>
        <v>0</v>
      </c>
      <c r="Z160" s="226">
        <v>0</v>
      </c>
      <c r="AA160" s="227">
        <f>Z160*K160</f>
        <v>0</v>
      </c>
      <c r="AR160" s="20" t="s">
        <v>433</v>
      </c>
      <c r="AT160" s="20" t="s">
        <v>177</v>
      </c>
      <c r="AU160" s="20" t="s">
        <v>88</v>
      </c>
      <c r="AY160" s="20" t="s">
        <v>176</v>
      </c>
      <c r="BE160" s="140">
        <f>IF(U160="základní",N160,0)</f>
        <v>0</v>
      </c>
      <c r="BF160" s="140">
        <f>IF(U160="snížená",N160,0)</f>
        <v>0</v>
      </c>
      <c r="BG160" s="140">
        <f>IF(U160="zákl. přenesená",N160,0)</f>
        <v>0</v>
      </c>
      <c r="BH160" s="140">
        <f>IF(U160="sníž. přenesená",N160,0)</f>
        <v>0</v>
      </c>
      <c r="BI160" s="140">
        <f>IF(U160="nulová",N160,0)</f>
        <v>0</v>
      </c>
      <c r="BJ160" s="20" t="s">
        <v>88</v>
      </c>
      <c r="BK160" s="140">
        <f>ROUND(L160*K160,2)</f>
        <v>0</v>
      </c>
      <c r="BL160" s="20" t="s">
        <v>433</v>
      </c>
      <c r="BM160" s="20" t="s">
        <v>2340</v>
      </c>
    </row>
    <row r="161" s="1" customFormat="1" ht="16.5" customHeight="1">
      <c r="B161" s="44"/>
      <c r="C161" s="228" t="s">
        <v>340</v>
      </c>
      <c r="D161" s="228" t="s">
        <v>183</v>
      </c>
      <c r="E161" s="229" t="s">
        <v>2341</v>
      </c>
      <c r="F161" s="230" t="s">
        <v>2342</v>
      </c>
      <c r="G161" s="230"/>
      <c r="H161" s="230"/>
      <c r="I161" s="230"/>
      <c r="J161" s="231" t="s">
        <v>383</v>
      </c>
      <c r="K161" s="232">
        <v>1</v>
      </c>
      <c r="L161" s="233">
        <v>0</v>
      </c>
      <c r="M161" s="234"/>
      <c r="N161" s="235">
        <f>ROUND(L161*K161,2)</f>
        <v>0</v>
      </c>
      <c r="O161" s="224"/>
      <c r="P161" s="224"/>
      <c r="Q161" s="224"/>
      <c r="R161" s="46"/>
      <c r="T161" s="225" t="s">
        <v>22</v>
      </c>
      <c r="U161" s="54" t="s">
        <v>45</v>
      </c>
      <c r="V161" s="45"/>
      <c r="W161" s="226">
        <f>V161*K161</f>
        <v>0</v>
      </c>
      <c r="X161" s="226">
        <v>0</v>
      </c>
      <c r="Y161" s="226">
        <f>X161*K161</f>
        <v>0</v>
      </c>
      <c r="Z161" s="226">
        <v>0</v>
      </c>
      <c r="AA161" s="227">
        <f>Z161*K161</f>
        <v>0</v>
      </c>
      <c r="AR161" s="20" t="s">
        <v>1548</v>
      </c>
      <c r="AT161" s="20" t="s">
        <v>183</v>
      </c>
      <c r="AU161" s="20" t="s">
        <v>88</v>
      </c>
      <c r="AY161" s="20" t="s">
        <v>176</v>
      </c>
      <c r="BE161" s="140">
        <f>IF(U161="základní",N161,0)</f>
        <v>0</v>
      </c>
      <c r="BF161" s="140">
        <f>IF(U161="snížená",N161,0)</f>
        <v>0</v>
      </c>
      <c r="BG161" s="140">
        <f>IF(U161="zákl. přenesená",N161,0)</f>
        <v>0</v>
      </c>
      <c r="BH161" s="140">
        <f>IF(U161="sníž. přenesená",N161,0)</f>
        <v>0</v>
      </c>
      <c r="BI161" s="140">
        <f>IF(U161="nulová",N161,0)</f>
        <v>0</v>
      </c>
      <c r="BJ161" s="20" t="s">
        <v>88</v>
      </c>
      <c r="BK161" s="140">
        <f>ROUND(L161*K161,2)</f>
        <v>0</v>
      </c>
      <c r="BL161" s="20" t="s">
        <v>433</v>
      </c>
      <c r="BM161" s="20" t="s">
        <v>2343</v>
      </c>
    </row>
    <row r="162" s="1" customFormat="1" ht="25.5" customHeight="1">
      <c r="B162" s="44"/>
      <c r="C162" s="217" t="s">
        <v>344</v>
      </c>
      <c r="D162" s="217" t="s">
        <v>177</v>
      </c>
      <c r="E162" s="218" t="s">
        <v>2344</v>
      </c>
      <c r="F162" s="219" t="s">
        <v>2345</v>
      </c>
      <c r="G162" s="219"/>
      <c r="H162" s="219"/>
      <c r="I162" s="219"/>
      <c r="J162" s="220" t="s">
        <v>383</v>
      </c>
      <c r="K162" s="221">
        <v>1</v>
      </c>
      <c r="L162" s="222">
        <v>0</v>
      </c>
      <c r="M162" s="223"/>
      <c r="N162" s="224">
        <f>ROUND(L162*K162,2)</f>
        <v>0</v>
      </c>
      <c r="O162" s="224"/>
      <c r="P162" s="224"/>
      <c r="Q162" s="224"/>
      <c r="R162" s="46"/>
      <c r="T162" s="225" t="s">
        <v>22</v>
      </c>
      <c r="U162" s="54" t="s">
        <v>45</v>
      </c>
      <c r="V162" s="45"/>
      <c r="W162" s="226">
        <f>V162*K162</f>
        <v>0</v>
      </c>
      <c r="X162" s="226">
        <v>0</v>
      </c>
      <c r="Y162" s="226">
        <f>X162*K162</f>
        <v>0</v>
      </c>
      <c r="Z162" s="226">
        <v>0</v>
      </c>
      <c r="AA162" s="227">
        <f>Z162*K162</f>
        <v>0</v>
      </c>
      <c r="AR162" s="20" t="s">
        <v>433</v>
      </c>
      <c r="AT162" s="20" t="s">
        <v>177</v>
      </c>
      <c r="AU162" s="20" t="s">
        <v>88</v>
      </c>
      <c r="AY162" s="20" t="s">
        <v>176</v>
      </c>
      <c r="BE162" s="140">
        <f>IF(U162="základní",N162,0)</f>
        <v>0</v>
      </c>
      <c r="BF162" s="140">
        <f>IF(U162="snížená",N162,0)</f>
        <v>0</v>
      </c>
      <c r="BG162" s="140">
        <f>IF(U162="zákl. přenesená",N162,0)</f>
        <v>0</v>
      </c>
      <c r="BH162" s="140">
        <f>IF(U162="sníž. přenesená",N162,0)</f>
        <v>0</v>
      </c>
      <c r="BI162" s="140">
        <f>IF(U162="nulová",N162,0)</f>
        <v>0</v>
      </c>
      <c r="BJ162" s="20" t="s">
        <v>88</v>
      </c>
      <c r="BK162" s="140">
        <f>ROUND(L162*K162,2)</f>
        <v>0</v>
      </c>
      <c r="BL162" s="20" t="s">
        <v>433</v>
      </c>
      <c r="BM162" s="20" t="s">
        <v>2346</v>
      </c>
    </row>
    <row r="163" s="1" customFormat="1" ht="25.5" customHeight="1">
      <c r="B163" s="44"/>
      <c r="C163" s="228" t="s">
        <v>348</v>
      </c>
      <c r="D163" s="228" t="s">
        <v>183</v>
      </c>
      <c r="E163" s="229" t="s">
        <v>2347</v>
      </c>
      <c r="F163" s="230" t="s">
        <v>2348</v>
      </c>
      <c r="G163" s="230"/>
      <c r="H163" s="230"/>
      <c r="I163" s="230"/>
      <c r="J163" s="231" t="s">
        <v>383</v>
      </c>
      <c r="K163" s="232">
        <v>1</v>
      </c>
      <c r="L163" s="233">
        <v>0</v>
      </c>
      <c r="M163" s="234"/>
      <c r="N163" s="235">
        <f>ROUND(L163*K163,2)</f>
        <v>0</v>
      </c>
      <c r="O163" s="224"/>
      <c r="P163" s="224"/>
      <c r="Q163" s="224"/>
      <c r="R163" s="46"/>
      <c r="T163" s="225" t="s">
        <v>22</v>
      </c>
      <c r="U163" s="54" t="s">
        <v>45</v>
      </c>
      <c r="V163" s="45"/>
      <c r="W163" s="226">
        <f>V163*K163</f>
        <v>0</v>
      </c>
      <c r="X163" s="226">
        <v>0</v>
      </c>
      <c r="Y163" s="226">
        <f>X163*K163</f>
        <v>0</v>
      </c>
      <c r="Z163" s="226">
        <v>0</v>
      </c>
      <c r="AA163" s="227">
        <f>Z163*K163</f>
        <v>0</v>
      </c>
      <c r="AR163" s="20" t="s">
        <v>1548</v>
      </c>
      <c r="AT163" s="20" t="s">
        <v>183</v>
      </c>
      <c r="AU163" s="20" t="s">
        <v>88</v>
      </c>
      <c r="AY163" s="20" t="s">
        <v>176</v>
      </c>
      <c r="BE163" s="140">
        <f>IF(U163="základní",N163,0)</f>
        <v>0</v>
      </c>
      <c r="BF163" s="140">
        <f>IF(U163="snížená",N163,0)</f>
        <v>0</v>
      </c>
      <c r="BG163" s="140">
        <f>IF(U163="zákl. přenesená",N163,0)</f>
        <v>0</v>
      </c>
      <c r="BH163" s="140">
        <f>IF(U163="sníž. přenesená",N163,0)</f>
        <v>0</v>
      </c>
      <c r="BI163" s="140">
        <f>IF(U163="nulová",N163,0)</f>
        <v>0</v>
      </c>
      <c r="BJ163" s="20" t="s">
        <v>88</v>
      </c>
      <c r="BK163" s="140">
        <f>ROUND(L163*K163,2)</f>
        <v>0</v>
      </c>
      <c r="BL163" s="20" t="s">
        <v>433</v>
      </c>
      <c r="BM163" s="20" t="s">
        <v>2349</v>
      </c>
    </row>
    <row r="164" s="1" customFormat="1" ht="16.5" customHeight="1">
      <c r="B164" s="44"/>
      <c r="C164" s="217" t="s">
        <v>352</v>
      </c>
      <c r="D164" s="217" t="s">
        <v>177</v>
      </c>
      <c r="E164" s="218" t="s">
        <v>2350</v>
      </c>
      <c r="F164" s="219" t="s">
        <v>2324</v>
      </c>
      <c r="G164" s="219"/>
      <c r="H164" s="219"/>
      <c r="I164" s="219"/>
      <c r="J164" s="220" t="s">
        <v>306</v>
      </c>
      <c r="K164" s="221">
        <v>1</v>
      </c>
      <c r="L164" s="222">
        <v>0</v>
      </c>
      <c r="M164" s="223"/>
      <c r="N164" s="224">
        <f>ROUND(L164*K164,2)</f>
        <v>0</v>
      </c>
      <c r="O164" s="224"/>
      <c r="P164" s="224"/>
      <c r="Q164" s="224"/>
      <c r="R164" s="46"/>
      <c r="T164" s="225" t="s">
        <v>22</v>
      </c>
      <c r="U164" s="54" t="s">
        <v>45</v>
      </c>
      <c r="V164" s="45"/>
      <c r="W164" s="226">
        <f>V164*K164</f>
        <v>0</v>
      </c>
      <c r="X164" s="226">
        <v>0</v>
      </c>
      <c r="Y164" s="226">
        <f>X164*K164</f>
        <v>0</v>
      </c>
      <c r="Z164" s="226">
        <v>0</v>
      </c>
      <c r="AA164" s="227">
        <f>Z164*K164</f>
        <v>0</v>
      </c>
      <c r="AR164" s="20" t="s">
        <v>433</v>
      </c>
      <c r="AT164" s="20" t="s">
        <v>177</v>
      </c>
      <c r="AU164" s="20" t="s">
        <v>88</v>
      </c>
      <c r="AY164" s="20" t="s">
        <v>176</v>
      </c>
      <c r="BE164" s="140">
        <f>IF(U164="základní",N164,0)</f>
        <v>0</v>
      </c>
      <c r="BF164" s="140">
        <f>IF(U164="snížená",N164,0)</f>
        <v>0</v>
      </c>
      <c r="BG164" s="140">
        <f>IF(U164="zákl. přenesená",N164,0)</f>
        <v>0</v>
      </c>
      <c r="BH164" s="140">
        <f>IF(U164="sníž. přenesená",N164,0)</f>
        <v>0</v>
      </c>
      <c r="BI164" s="140">
        <f>IF(U164="nulová",N164,0)</f>
        <v>0</v>
      </c>
      <c r="BJ164" s="20" t="s">
        <v>88</v>
      </c>
      <c r="BK164" s="140">
        <f>ROUND(L164*K164,2)</f>
        <v>0</v>
      </c>
      <c r="BL164" s="20" t="s">
        <v>433</v>
      </c>
      <c r="BM164" s="20" t="s">
        <v>2351</v>
      </c>
    </row>
    <row r="165" s="1" customFormat="1" ht="16.5" customHeight="1">
      <c r="B165" s="44"/>
      <c r="C165" s="217" t="s">
        <v>356</v>
      </c>
      <c r="D165" s="217" t="s">
        <v>177</v>
      </c>
      <c r="E165" s="218" t="s">
        <v>2352</v>
      </c>
      <c r="F165" s="219" t="s">
        <v>2327</v>
      </c>
      <c r="G165" s="219"/>
      <c r="H165" s="219"/>
      <c r="I165" s="219"/>
      <c r="J165" s="220" t="s">
        <v>306</v>
      </c>
      <c r="K165" s="221">
        <v>1</v>
      </c>
      <c r="L165" s="222">
        <v>0</v>
      </c>
      <c r="M165" s="223"/>
      <c r="N165" s="224">
        <f>ROUND(L165*K165,2)</f>
        <v>0</v>
      </c>
      <c r="O165" s="224"/>
      <c r="P165" s="224"/>
      <c r="Q165" s="224"/>
      <c r="R165" s="46"/>
      <c r="T165" s="225" t="s">
        <v>22</v>
      </c>
      <c r="U165" s="54" t="s">
        <v>45</v>
      </c>
      <c r="V165" s="45"/>
      <c r="W165" s="226">
        <f>V165*K165</f>
        <v>0</v>
      </c>
      <c r="X165" s="226">
        <v>0</v>
      </c>
      <c r="Y165" s="226">
        <f>X165*K165</f>
        <v>0</v>
      </c>
      <c r="Z165" s="226">
        <v>0</v>
      </c>
      <c r="AA165" s="227">
        <f>Z165*K165</f>
        <v>0</v>
      </c>
      <c r="AR165" s="20" t="s">
        <v>433</v>
      </c>
      <c r="AT165" s="20" t="s">
        <v>177</v>
      </c>
      <c r="AU165" s="20" t="s">
        <v>88</v>
      </c>
      <c r="AY165" s="20" t="s">
        <v>176</v>
      </c>
      <c r="BE165" s="140">
        <f>IF(U165="základní",N165,0)</f>
        <v>0</v>
      </c>
      <c r="BF165" s="140">
        <f>IF(U165="snížená",N165,0)</f>
        <v>0</v>
      </c>
      <c r="BG165" s="140">
        <f>IF(U165="zákl. přenesená",N165,0)</f>
        <v>0</v>
      </c>
      <c r="BH165" s="140">
        <f>IF(U165="sníž. přenesená",N165,0)</f>
        <v>0</v>
      </c>
      <c r="BI165" s="140">
        <f>IF(U165="nulová",N165,0)</f>
        <v>0</v>
      </c>
      <c r="BJ165" s="20" t="s">
        <v>88</v>
      </c>
      <c r="BK165" s="140">
        <f>ROUND(L165*K165,2)</f>
        <v>0</v>
      </c>
      <c r="BL165" s="20" t="s">
        <v>433</v>
      </c>
      <c r="BM165" s="20" t="s">
        <v>2353</v>
      </c>
    </row>
    <row r="166" s="1" customFormat="1" ht="49.92" customHeight="1">
      <c r="B166" s="44"/>
      <c r="C166" s="45"/>
      <c r="D166" s="206" t="s">
        <v>1066</v>
      </c>
      <c r="E166" s="45"/>
      <c r="F166" s="45"/>
      <c r="G166" s="45"/>
      <c r="H166" s="45"/>
      <c r="I166" s="45"/>
      <c r="J166" s="45"/>
      <c r="K166" s="45"/>
      <c r="L166" s="45"/>
      <c r="M166" s="45"/>
      <c r="N166" s="240">
        <f>BK166</f>
        <v>0</v>
      </c>
      <c r="O166" s="241"/>
      <c r="P166" s="241"/>
      <c r="Q166" s="241"/>
      <c r="R166" s="46"/>
      <c r="T166" s="188"/>
      <c r="U166" s="45"/>
      <c r="V166" s="45"/>
      <c r="W166" s="45"/>
      <c r="X166" s="45"/>
      <c r="Y166" s="45"/>
      <c r="Z166" s="45"/>
      <c r="AA166" s="98"/>
      <c r="AT166" s="20" t="s">
        <v>79</v>
      </c>
      <c r="AU166" s="20" t="s">
        <v>80</v>
      </c>
      <c r="AY166" s="20" t="s">
        <v>1067</v>
      </c>
      <c r="BK166" s="140">
        <f>SUM(BK167:BK171)</f>
        <v>0</v>
      </c>
    </row>
    <row r="167" s="1" customFormat="1" ht="22.32" customHeight="1">
      <c r="B167" s="44"/>
      <c r="C167" s="242" t="s">
        <v>22</v>
      </c>
      <c r="D167" s="242" t="s">
        <v>177</v>
      </c>
      <c r="E167" s="243" t="s">
        <v>22</v>
      </c>
      <c r="F167" s="244" t="s">
        <v>22</v>
      </c>
      <c r="G167" s="244"/>
      <c r="H167" s="244"/>
      <c r="I167" s="244"/>
      <c r="J167" s="245" t="s">
        <v>22</v>
      </c>
      <c r="K167" s="246"/>
      <c r="L167" s="222"/>
      <c r="M167" s="224"/>
      <c r="N167" s="224">
        <f>BK167</f>
        <v>0</v>
      </c>
      <c r="O167" s="224"/>
      <c r="P167" s="224"/>
      <c r="Q167" s="224"/>
      <c r="R167" s="46"/>
      <c r="T167" s="225" t="s">
        <v>22</v>
      </c>
      <c r="U167" s="247" t="s">
        <v>45</v>
      </c>
      <c r="V167" s="45"/>
      <c r="W167" s="45"/>
      <c r="X167" s="45"/>
      <c r="Y167" s="45"/>
      <c r="Z167" s="45"/>
      <c r="AA167" s="98"/>
      <c r="AT167" s="20" t="s">
        <v>1067</v>
      </c>
      <c r="AU167" s="20" t="s">
        <v>88</v>
      </c>
      <c r="AY167" s="20" t="s">
        <v>1067</v>
      </c>
      <c r="BE167" s="140">
        <f>IF(U167="základní",N167,0)</f>
        <v>0</v>
      </c>
      <c r="BF167" s="140">
        <f>IF(U167="snížená",N167,0)</f>
        <v>0</v>
      </c>
      <c r="BG167" s="140">
        <f>IF(U167="zákl. přenesená",N167,0)</f>
        <v>0</v>
      </c>
      <c r="BH167" s="140">
        <f>IF(U167="sníž. přenesená",N167,0)</f>
        <v>0</v>
      </c>
      <c r="BI167" s="140">
        <f>IF(U167="nulová",N167,0)</f>
        <v>0</v>
      </c>
      <c r="BJ167" s="20" t="s">
        <v>88</v>
      </c>
      <c r="BK167" s="140">
        <f>L167*K167</f>
        <v>0</v>
      </c>
    </row>
    <row r="168" s="1" customFormat="1" ht="22.32" customHeight="1">
      <c r="B168" s="44"/>
      <c r="C168" s="242" t="s">
        <v>22</v>
      </c>
      <c r="D168" s="242" t="s">
        <v>177</v>
      </c>
      <c r="E168" s="243" t="s">
        <v>22</v>
      </c>
      <c r="F168" s="244" t="s">
        <v>22</v>
      </c>
      <c r="G168" s="244"/>
      <c r="H168" s="244"/>
      <c r="I168" s="244"/>
      <c r="J168" s="245" t="s">
        <v>22</v>
      </c>
      <c r="K168" s="246"/>
      <c r="L168" s="222"/>
      <c r="M168" s="224"/>
      <c r="N168" s="224">
        <f>BK168</f>
        <v>0</v>
      </c>
      <c r="O168" s="224"/>
      <c r="P168" s="224"/>
      <c r="Q168" s="224"/>
      <c r="R168" s="46"/>
      <c r="T168" s="225" t="s">
        <v>22</v>
      </c>
      <c r="U168" s="247" t="s">
        <v>45</v>
      </c>
      <c r="V168" s="45"/>
      <c r="W168" s="45"/>
      <c r="X168" s="45"/>
      <c r="Y168" s="45"/>
      <c r="Z168" s="45"/>
      <c r="AA168" s="98"/>
      <c r="AT168" s="20" t="s">
        <v>1067</v>
      </c>
      <c r="AU168" s="20" t="s">
        <v>88</v>
      </c>
      <c r="AY168" s="20" t="s">
        <v>1067</v>
      </c>
      <c r="BE168" s="140">
        <f>IF(U168="základní",N168,0)</f>
        <v>0</v>
      </c>
      <c r="BF168" s="140">
        <f>IF(U168="snížená",N168,0)</f>
        <v>0</v>
      </c>
      <c r="BG168" s="140">
        <f>IF(U168="zákl. přenesená",N168,0)</f>
        <v>0</v>
      </c>
      <c r="BH168" s="140">
        <f>IF(U168="sníž. přenesená",N168,0)</f>
        <v>0</v>
      </c>
      <c r="BI168" s="140">
        <f>IF(U168="nulová",N168,0)</f>
        <v>0</v>
      </c>
      <c r="BJ168" s="20" t="s">
        <v>88</v>
      </c>
      <c r="BK168" s="140">
        <f>L168*K168</f>
        <v>0</v>
      </c>
    </row>
    <row r="169" s="1" customFormat="1" ht="22.32" customHeight="1">
      <c r="B169" s="44"/>
      <c r="C169" s="242" t="s">
        <v>22</v>
      </c>
      <c r="D169" s="242" t="s">
        <v>177</v>
      </c>
      <c r="E169" s="243" t="s">
        <v>22</v>
      </c>
      <c r="F169" s="244" t="s">
        <v>22</v>
      </c>
      <c r="G169" s="244"/>
      <c r="H169" s="244"/>
      <c r="I169" s="244"/>
      <c r="J169" s="245" t="s">
        <v>22</v>
      </c>
      <c r="K169" s="246"/>
      <c r="L169" s="222"/>
      <c r="M169" s="224"/>
      <c r="N169" s="224">
        <f>BK169</f>
        <v>0</v>
      </c>
      <c r="O169" s="224"/>
      <c r="P169" s="224"/>
      <c r="Q169" s="224"/>
      <c r="R169" s="46"/>
      <c r="T169" s="225" t="s">
        <v>22</v>
      </c>
      <c r="U169" s="247" t="s">
        <v>45</v>
      </c>
      <c r="V169" s="45"/>
      <c r="W169" s="45"/>
      <c r="X169" s="45"/>
      <c r="Y169" s="45"/>
      <c r="Z169" s="45"/>
      <c r="AA169" s="98"/>
      <c r="AT169" s="20" t="s">
        <v>1067</v>
      </c>
      <c r="AU169" s="20" t="s">
        <v>88</v>
      </c>
      <c r="AY169" s="20" t="s">
        <v>1067</v>
      </c>
      <c r="BE169" s="140">
        <f>IF(U169="základní",N169,0)</f>
        <v>0</v>
      </c>
      <c r="BF169" s="140">
        <f>IF(U169="snížená",N169,0)</f>
        <v>0</v>
      </c>
      <c r="BG169" s="140">
        <f>IF(U169="zákl. přenesená",N169,0)</f>
        <v>0</v>
      </c>
      <c r="BH169" s="140">
        <f>IF(U169="sníž. přenesená",N169,0)</f>
        <v>0</v>
      </c>
      <c r="BI169" s="140">
        <f>IF(U169="nulová",N169,0)</f>
        <v>0</v>
      </c>
      <c r="BJ169" s="20" t="s">
        <v>88</v>
      </c>
      <c r="BK169" s="140">
        <f>L169*K169</f>
        <v>0</v>
      </c>
    </row>
    <row r="170" s="1" customFormat="1" ht="22.32" customHeight="1">
      <c r="B170" s="44"/>
      <c r="C170" s="242" t="s">
        <v>22</v>
      </c>
      <c r="D170" s="242" t="s">
        <v>177</v>
      </c>
      <c r="E170" s="243" t="s">
        <v>22</v>
      </c>
      <c r="F170" s="244" t="s">
        <v>22</v>
      </c>
      <c r="G170" s="244"/>
      <c r="H170" s="244"/>
      <c r="I170" s="244"/>
      <c r="J170" s="245" t="s">
        <v>22</v>
      </c>
      <c r="K170" s="246"/>
      <c r="L170" s="222"/>
      <c r="M170" s="224"/>
      <c r="N170" s="224">
        <f>BK170</f>
        <v>0</v>
      </c>
      <c r="O170" s="224"/>
      <c r="P170" s="224"/>
      <c r="Q170" s="224"/>
      <c r="R170" s="46"/>
      <c r="T170" s="225" t="s">
        <v>22</v>
      </c>
      <c r="U170" s="247" t="s">
        <v>45</v>
      </c>
      <c r="V170" s="45"/>
      <c r="W170" s="45"/>
      <c r="X170" s="45"/>
      <c r="Y170" s="45"/>
      <c r="Z170" s="45"/>
      <c r="AA170" s="98"/>
      <c r="AT170" s="20" t="s">
        <v>1067</v>
      </c>
      <c r="AU170" s="20" t="s">
        <v>88</v>
      </c>
      <c r="AY170" s="20" t="s">
        <v>1067</v>
      </c>
      <c r="BE170" s="140">
        <f>IF(U170="základní",N170,0)</f>
        <v>0</v>
      </c>
      <c r="BF170" s="140">
        <f>IF(U170="snížená",N170,0)</f>
        <v>0</v>
      </c>
      <c r="BG170" s="140">
        <f>IF(U170="zákl. přenesená",N170,0)</f>
        <v>0</v>
      </c>
      <c r="BH170" s="140">
        <f>IF(U170="sníž. přenesená",N170,0)</f>
        <v>0</v>
      </c>
      <c r="BI170" s="140">
        <f>IF(U170="nulová",N170,0)</f>
        <v>0</v>
      </c>
      <c r="BJ170" s="20" t="s">
        <v>88</v>
      </c>
      <c r="BK170" s="140">
        <f>L170*K170</f>
        <v>0</v>
      </c>
    </row>
    <row r="171" s="1" customFormat="1" ht="22.32" customHeight="1">
      <c r="B171" s="44"/>
      <c r="C171" s="242" t="s">
        <v>22</v>
      </c>
      <c r="D171" s="242" t="s">
        <v>177</v>
      </c>
      <c r="E171" s="243" t="s">
        <v>22</v>
      </c>
      <c r="F171" s="244" t="s">
        <v>22</v>
      </c>
      <c r="G171" s="244"/>
      <c r="H171" s="244"/>
      <c r="I171" s="244"/>
      <c r="J171" s="245" t="s">
        <v>22</v>
      </c>
      <c r="K171" s="246"/>
      <c r="L171" s="222"/>
      <c r="M171" s="224"/>
      <c r="N171" s="224">
        <f>BK171</f>
        <v>0</v>
      </c>
      <c r="O171" s="224"/>
      <c r="P171" s="224"/>
      <c r="Q171" s="224"/>
      <c r="R171" s="46"/>
      <c r="T171" s="225" t="s">
        <v>22</v>
      </c>
      <c r="U171" s="247" t="s">
        <v>45</v>
      </c>
      <c r="V171" s="70"/>
      <c r="W171" s="70"/>
      <c r="X171" s="70"/>
      <c r="Y171" s="70"/>
      <c r="Z171" s="70"/>
      <c r="AA171" s="72"/>
      <c r="AT171" s="20" t="s">
        <v>1067</v>
      </c>
      <c r="AU171" s="20" t="s">
        <v>88</v>
      </c>
      <c r="AY171" s="20" t="s">
        <v>1067</v>
      </c>
      <c r="BE171" s="140">
        <f>IF(U171="základní",N171,0)</f>
        <v>0</v>
      </c>
      <c r="BF171" s="140">
        <f>IF(U171="snížená",N171,0)</f>
        <v>0</v>
      </c>
      <c r="BG171" s="140">
        <f>IF(U171="zákl. přenesená",N171,0)</f>
        <v>0</v>
      </c>
      <c r="BH171" s="140">
        <f>IF(U171="sníž. přenesená",N171,0)</f>
        <v>0</v>
      </c>
      <c r="BI171" s="140">
        <f>IF(U171="nulová",N171,0)</f>
        <v>0</v>
      </c>
      <c r="BJ171" s="20" t="s">
        <v>88</v>
      </c>
      <c r="BK171" s="140">
        <f>L171*K171</f>
        <v>0</v>
      </c>
    </row>
    <row r="172" s="1" customFormat="1" ht="6.96" customHeight="1">
      <c r="B172" s="7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5"/>
    </row>
  </sheetData>
  <sheetProtection sheet="1" formatColumns="0" formatRows="0" objects="1" scenarios="1" spinCount="10" saltValue="bykdJGG9L1gihwqj5qxtlAy4UCawHA3MH96iu4hx5p31t1iQLYjPaMOj3f73HlV0xmaTJFyzJ1UgPn/0BLwCbg==" hashValue="RpMk7XMxLzFDugJbWIy1k6esaOL5EBTUSSTJahi4n9a5ijOHvHb3ul801d2K96Cdatzf6HhWkKytZbm+B7Sn3Q==" algorithmName="SHA-512" password="CC35"/>
  <mergeCells count="219">
    <mergeCell ref="F163:I163"/>
    <mergeCell ref="F160:I160"/>
    <mergeCell ref="F161:I161"/>
    <mergeCell ref="F162:I162"/>
    <mergeCell ref="F164:I164"/>
    <mergeCell ref="F165:I165"/>
    <mergeCell ref="F167:I167"/>
    <mergeCell ref="F168:I168"/>
    <mergeCell ref="F169:I169"/>
    <mergeCell ref="F170:I170"/>
    <mergeCell ref="F171:I171"/>
    <mergeCell ref="F150:I150"/>
    <mergeCell ref="F152:I152"/>
    <mergeCell ref="L150:M150"/>
    <mergeCell ref="N150:Q150"/>
    <mergeCell ref="F151:I151"/>
    <mergeCell ref="L151:M151"/>
    <mergeCell ref="N151:Q151"/>
    <mergeCell ref="L152:M152"/>
    <mergeCell ref="N152:Q152"/>
    <mergeCell ref="F153:I153"/>
    <mergeCell ref="F155:I155"/>
    <mergeCell ref="L153:M153"/>
    <mergeCell ref="N153:Q153"/>
    <mergeCell ref="F154:I154"/>
    <mergeCell ref="L154:M154"/>
    <mergeCell ref="N154:Q154"/>
    <mergeCell ref="L155:M155"/>
    <mergeCell ref="N155:Q155"/>
    <mergeCell ref="L156:M156"/>
    <mergeCell ref="N156:Q156"/>
    <mergeCell ref="L167:M167"/>
    <mergeCell ref="L164:M164"/>
    <mergeCell ref="L161:M161"/>
    <mergeCell ref="L162:M162"/>
    <mergeCell ref="L163:M163"/>
    <mergeCell ref="L165:M165"/>
    <mergeCell ref="L168:M168"/>
    <mergeCell ref="L169:M169"/>
    <mergeCell ref="L170:M170"/>
    <mergeCell ref="L171:M171"/>
    <mergeCell ref="F156:I156"/>
    <mergeCell ref="F159:I159"/>
    <mergeCell ref="F158:I158"/>
    <mergeCell ref="N171:Q171"/>
    <mergeCell ref="N170:Q170"/>
    <mergeCell ref="N157:Q157"/>
    <mergeCell ref="L158:M158"/>
    <mergeCell ref="N158:Q158"/>
    <mergeCell ref="L159:M159"/>
    <mergeCell ref="N159:Q159"/>
    <mergeCell ref="L160:M160"/>
    <mergeCell ref="N160:Q160"/>
    <mergeCell ref="N161:Q161"/>
    <mergeCell ref="N162:Q162"/>
    <mergeCell ref="N163:Q163"/>
    <mergeCell ref="N164:Q164"/>
    <mergeCell ref="N165:Q165"/>
    <mergeCell ref="N167:Q167"/>
    <mergeCell ref="N168:Q168"/>
    <mergeCell ref="N169:Q169"/>
    <mergeCell ref="N166:Q166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D95:H95"/>
    <mergeCell ref="D94:H94"/>
    <mergeCell ref="D96:H96"/>
    <mergeCell ref="D97:H97"/>
    <mergeCell ref="D98:H98"/>
    <mergeCell ref="N93:Q93"/>
    <mergeCell ref="N97:Q97"/>
    <mergeCell ref="N94:Q94"/>
    <mergeCell ref="N95:Q95"/>
    <mergeCell ref="N96:Q96"/>
    <mergeCell ref="N98:Q98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118:Q118"/>
    <mergeCell ref="N119:Q119"/>
    <mergeCell ref="F120:I120"/>
    <mergeCell ref="F122:I122"/>
    <mergeCell ref="L120:M120"/>
    <mergeCell ref="N120:Q120"/>
    <mergeCell ref="F121:I121"/>
    <mergeCell ref="L121:M121"/>
    <mergeCell ref="N121:Q121"/>
    <mergeCell ref="L122:M122"/>
    <mergeCell ref="N122:Q122"/>
    <mergeCell ref="F123:I123"/>
    <mergeCell ref="F125:I125"/>
    <mergeCell ref="F124:I124"/>
    <mergeCell ref="L123:M123"/>
    <mergeCell ref="N123:Q123"/>
    <mergeCell ref="L124:M124"/>
    <mergeCell ref="N124:Q124"/>
    <mergeCell ref="L125:M125"/>
    <mergeCell ref="N125:Q125"/>
    <mergeCell ref="F126:I126"/>
    <mergeCell ref="F128:I128"/>
    <mergeCell ref="L126:M126"/>
    <mergeCell ref="N126:Q126"/>
    <mergeCell ref="F127:I127"/>
    <mergeCell ref="L127:M127"/>
    <mergeCell ref="N127:Q127"/>
    <mergeCell ref="L128:M128"/>
    <mergeCell ref="N128:Q128"/>
    <mergeCell ref="F129:I129"/>
    <mergeCell ref="F131:I131"/>
    <mergeCell ref="L129:M129"/>
    <mergeCell ref="N129:Q129"/>
    <mergeCell ref="F130:I130"/>
    <mergeCell ref="L130:M130"/>
    <mergeCell ref="N130:Q130"/>
    <mergeCell ref="L131:M131"/>
    <mergeCell ref="N131:Q131"/>
    <mergeCell ref="F132:I132"/>
    <mergeCell ref="F134:I134"/>
    <mergeCell ref="L132:M132"/>
    <mergeCell ref="N132:Q132"/>
    <mergeCell ref="F133:I133"/>
    <mergeCell ref="L133:M133"/>
    <mergeCell ref="N133:Q133"/>
    <mergeCell ref="L134:M134"/>
    <mergeCell ref="N134:Q134"/>
    <mergeCell ref="F135:I135"/>
    <mergeCell ref="F137:I137"/>
    <mergeCell ref="L135:M135"/>
    <mergeCell ref="N135:Q135"/>
    <mergeCell ref="F136:I136"/>
    <mergeCell ref="L136:M136"/>
    <mergeCell ref="N136:Q136"/>
    <mergeCell ref="L137:M137"/>
    <mergeCell ref="N137:Q137"/>
    <mergeCell ref="F138:I138"/>
    <mergeCell ref="F140:I140"/>
    <mergeCell ref="L138:M138"/>
    <mergeCell ref="N138:Q138"/>
    <mergeCell ref="F139:I139"/>
    <mergeCell ref="L139:M139"/>
    <mergeCell ref="N139:Q139"/>
    <mergeCell ref="L140:M140"/>
    <mergeCell ref="N140:Q140"/>
    <mergeCell ref="F141:I141"/>
    <mergeCell ref="F143:I143"/>
    <mergeCell ref="L141:M141"/>
    <mergeCell ref="N141:Q141"/>
    <mergeCell ref="F142:I142"/>
    <mergeCell ref="L142:M142"/>
    <mergeCell ref="N142:Q142"/>
    <mergeCell ref="L143:M143"/>
    <mergeCell ref="N143:Q143"/>
    <mergeCell ref="F144:I144"/>
    <mergeCell ref="F146:I146"/>
    <mergeCell ref="L144:M144"/>
    <mergeCell ref="N144:Q144"/>
    <mergeCell ref="F145:I145"/>
    <mergeCell ref="L145:M145"/>
    <mergeCell ref="N145:Q145"/>
    <mergeCell ref="L146:M146"/>
    <mergeCell ref="N146:Q146"/>
    <mergeCell ref="F147:I147"/>
    <mergeCell ref="F149:I149"/>
    <mergeCell ref="L147:M147"/>
    <mergeCell ref="N147:Q147"/>
    <mergeCell ref="F148:I148"/>
    <mergeCell ref="L148:M148"/>
    <mergeCell ref="N148:Q148"/>
    <mergeCell ref="L149:M149"/>
    <mergeCell ref="N149:Q149"/>
  </mergeCells>
  <dataValidations count="2">
    <dataValidation type="list" allowBlank="1" showInputMessage="1" showErrorMessage="1" error="Povoleny jsou hodnoty K, M." sqref="D167:D172">
      <formula1>"K, M"</formula1>
    </dataValidation>
    <dataValidation type="list" allowBlank="1" showInputMessage="1" showErrorMessage="1" error="Povoleny jsou hodnoty základní, snížená, zákl. přenesená, sníž. přenesená, nulová." sqref="U167:U17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1"/>
      <c r="B1" s="11"/>
      <c r="C1" s="11"/>
      <c r="D1" s="12" t="s">
        <v>1</v>
      </c>
      <c r="E1" s="11"/>
      <c r="F1" s="13" t="s">
        <v>114</v>
      </c>
      <c r="G1" s="13"/>
      <c r="H1" s="152" t="s">
        <v>115</v>
      </c>
      <c r="I1" s="152"/>
      <c r="J1" s="152"/>
      <c r="K1" s="152"/>
      <c r="L1" s="13" t="s">
        <v>116</v>
      </c>
      <c r="M1" s="11"/>
      <c r="N1" s="11"/>
      <c r="O1" s="12" t="s">
        <v>117</v>
      </c>
      <c r="P1" s="11"/>
      <c r="Q1" s="11"/>
      <c r="R1" s="11"/>
      <c r="S1" s="13" t="s">
        <v>118</v>
      </c>
      <c r="T1" s="13"/>
      <c r="U1" s="151"/>
      <c r="V1" s="1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ht="36.96" customHeight="1">
      <c r="C2" s="17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S2" s="19" t="s">
        <v>8</v>
      </c>
      <c r="AT2" s="20" t="s">
        <v>104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119</v>
      </c>
    </row>
    <row r="4" ht="36.96" customHeight="1">
      <c r="B4" s="24"/>
      <c r="C4" s="25" t="s">
        <v>120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T4" s="18" t="s">
        <v>13</v>
      </c>
      <c r="AT4" s="20" t="s">
        <v>6</v>
      </c>
    </row>
    <row r="5" ht="6.96" customHeight="1">
      <c r="B5" s="24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ht="25.44" customHeight="1">
      <c r="B6" s="24"/>
      <c r="C6" s="29"/>
      <c r="D6" s="36" t="s">
        <v>19</v>
      </c>
      <c r="E6" s="29"/>
      <c r="F6" s="153" t="str">
        <f>'Rekapitulace stavby'!K6</f>
        <v>Zřízení intermediální péče na kardiochirurgickém oddělení, Krajská zdravotní a.s. - Masarykova nemocnice Ústí n.L.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29"/>
      <c r="R6" s="27"/>
    </row>
    <row r="7" s="1" customFormat="1" ht="32.88" customHeight="1">
      <c r="B7" s="44"/>
      <c r="C7" s="45"/>
      <c r="D7" s="33" t="s">
        <v>121</v>
      </c>
      <c r="E7" s="45"/>
      <c r="F7" s="34" t="s">
        <v>2354</v>
      </c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</row>
    <row r="8" s="1" customFormat="1" ht="14.4" customHeight="1">
      <c r="B8" s="44"/>
      <c r="C8" s="45"/>
      <c r="D8" s="36" t="s">
        <v>21</v>
      </c>
      <c r="E8" s="45"/>
      <c r="F8" s="31" t="s">
        <v>22</v>
      </c>
      <c r="G8" s="45"/>
      <c r="H8" s="45"/>
      <c r="I8" s="45"/>
      <c r="J8" s="45"/>
      <c r="K8" s="45"/>
      <c r="L8" s="45"/>
      <c r="M8" s="36" t="s">
        <v>23</v>
      </c>
      <c r="N8" s="45"/>
      <c r="O8" s="31" t="s">
        <v>22</v>
      </c>
      <c r="P8" s="45"/>
      <c r="Q8" s="45"/>
      <c r="R8" s="46"/>
    </row>
    <row r="9" s="1" customFormat="1" ht="14.4" customHeight="1">
      <c r="B9" s="44"/>
      <c r="C9" s="45"/>
      <c r="D9" s="36" t="s">
        <v>24</v>
      </c>
      <c r="E9" s="45"/>
      <c r="F9" s="31" t="s">
        <v>25</v>
      </c>
      <c r="G9" s="45"/>
      <c r="H9" s="45"/>
      <c r="I9" s="45"/>
      <c r="J9" s="45"/>
      <c r="K9" s="45"/>
      <c r="L9" s="45"/>
      <c r="M9" s="36" t="s">
        <v>26</v>
      </c>
      <c r="N9" s="45"/>
      <c r="O9" s="154" t="str">
        <f>'Rekapitulace stavby'!AN8</f>
        <v>6. 12. 2018</v>
      </c>
      <c r="P9" s="88"/>
      <c r="Q9" s="45"/>
      <c r="R9" s="46"/>
    </row>
    <row r="10" s="1" customFormat="1" ht="10.8" customHeight="1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6"/>
    </row>
    <row r="11" s="1" customFormat="1" ht="14.4" customHeight="1">
      <c r="B11" s="44"/>
      <c r="C11" s="45"/>
      <c r="D11" s="36" t="s">
        <v>28</v>
      </c>
      <c r="E11" s="45"/>
      <c r="F11" s="45"/>
      <c r="G11" s="45"/>
      <c r="H11" s="45"/>
      <c r="I11" s="45"/>
      <c r="J11" s="45"/>
      <c r="K11" s="45"/>
      <c r="L11" s="45"/>
      <c r="M11" s="36" t="s">
        <v>29</v>
      </c>
      <c r="N11" s="45"/>
      <c r="O11" s="31" t="s">
        <v>22</v>
      </c>
      <c r="P11" s="31"/>
      <c r="Q11" s="45"/>
      <c r="R11" s="46"/>
    </row>
    <row r="12" s="1" customFormat="1" ht="18" customHeight="1">
      <c r="B12" s="44"/>
      <c r="C12" s="45"/>
      <c r="D12" s="45"/>
      <c r="E12" s="31" t="s">
        <v>30</v>
      </c>
      <c r="F12" s="45"/>
      <c r="G12" s="45"/>
      <c r="H12" s="45"/>
      <c r="I12" s="45"/>
      <c r="J12" s="45"/>
      <c r="K12" s="45"/>
      <c r="L12" s="45"/>
      <c r="M12" s="36" t="s">
        <v>31</v>
      </c>
      <c r="N12" s="45"/>
      <c r="O12" s="31" t="s">
        <v>22</v>
      </c>
      <c r="P12" s="31"/>
      <c r="Q12" s="45"/>
      <c r="R12" s="46"/>
    </row>
    <row r="13" s="1" customFormat="1" ht="6.96" customHeight="1"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="1" customFormat="1" ht="14.4" customHeight="1">
      <c r="B14" s="44"/>
      <c r="C14" s="45"/>
      <c r="D14" s="36" t="s">
        <v>32</v>
      </c>
      <c r="E14" s="45"/>
      <c r="F14" s="45"/>
      <c r="G14" s="45"/>
      <c r="H14" s="45"/>
      <c r="I14" s="45"/>
      <c r="J14" s="45"/>
      <c r="K14" s="45"/>
      <c r="L14" s="45"/>
      <c r="M14" s="36" t="s">
        <v>29</v>
      </c>
      <c r="N14" s="45"/>
      <c r="O14" s="37" t="str">
        <f>IF('Rekapitulace stavby'!AN13="","",'Rekapitulace stavby'!AN13)</f>
        <v>Vyplň údaj</v>
      </c>
      <c r="P14" s="31"/>
      <c r="Q14" s="45"/>
      <c r="R14" s="46"/>
    </row>
    <row r="15" s="1" customFormat="1" ht="18" customHeight="1">
      <c r="B15" s="44"/>
      <c r="C15" s="45"/>
      <c r="D15" s="45"/>
      <c r="E15" s="37" t="str">
        <f>IF('Rekapitulace stavby'!E14="","",'Rekapitulace stavby'!E14)</f>
        <v>Vyplň údaj</v>
      </c>
      <c r="F15" s="155"/>
      <c r="G15" s="155"/>
      <c r="H15" s="155"/>
      <c r="I15" s="155"/>
      <c r="J15" s="155"/>
      <c r="K15" s="155"/>
      <c r="L15" s="155"/>
      <c r="M15" s="36" t="s">
        <v>31</v>
      </c>
      <c r="N15" s="45"/>
      <c r="O15" s="37" t="str">
        <f>IF('Rekapitulace stavby'!AN14="","",'Rekapitulace stavby'!AN14)</f>
        <v>Vyplň údaj</v>
      </c>
      <c r="P15" s="31"/>
      <c r="Q15" s="45"/>
      <c r="R15" s="46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6"/>
    </row>
    <row r="17" s="1" customFormat="1" ht="14.4" customHeight="1">
      <c r="B17" s="44"/>
      <c r="C17" s="45"/>
      <c r="D17" s="36" t="s">
        <v>34</v>
      </c>
      <c r="E17" s="45"/>
      <c r="F17" s="45"/>
      <c r="G17" s="45"/>
      <c r="H17" s="45"/>
      <c r="I17" s="45"/>
      <c r="J17" s="45"/>
      <c r="K17" s="45"/>
      <c r="L17" s="45"/>
      <c r="M17" s="36" t="s">
        <v>29</v>
      </c>
      <c r="N17" s="45"/>
      <c r="O17" s="31" t="s">
        <v>22</v>
      </c>
      <c r="P17" s="31"/>
      <c r="Q17" s="45"/>
      <c r="R17" s="46"/>
    </row>
    <row r="18" s="1" customFormat="1" ht="18" customHeight="1">
      <c r="B18" s="44"/>
      <c r="C18" s="45"/>
      <c r="D18" s="45"/>
      <c r="E18" s="31" t="s">
        <v>35</v>
      </c>
      <c r="F18" s="45"/>
      <c r="G18" s="45"/>
      <c r="H18" s="45"/>
      <c r="I18" s="45"/>
      <c r="J18" s="45"/>
      <c r="K18" s="45"/>
      <c r="L18" s="45"/>
      <c r="M18" s="36" t="s">
        <v>31</v>
      </c>
      <c r="N18" s="45"/>
      <c r="O18" s="31" t="s">
        <v>22</v>
      </c>
      <c r="P18" s="31"/>
      <c r="Q18" s="45"/>
      <c r="R18" s="46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6"/>
    </row>
    <row r="20" s="1" customFormat="1" ht="14.4" customHeight="1">
      <c r="B20" s="44"/>
      <c r="C20" s="45"/>
      <c r="D20" s="36" t="s">
        <v>37</v>
      </c>
      <c r="E20" s="45"/>
      <c r="F20" s="45"/>
      <c r="G20" s="45"/>
      <c r="H20" s="45"/>
      <c r="I20" s="45"/>
      <c r="J20" s="45"/>
      <c r="K20" s="45"/>
      <c r="L20" s="45"/>
      <c r="M20" s="36" t="s">
        <v>29</v>
      </c>
      <c r="N20" s="45"/>
      <c r="O20" s="31" t="str">
        <f>IF('Rekapitulace stavby'!AN19="","",'Rekapitulace stavby'!AN19)</f>
        <v/>
      </c>
      <c r="P20" s="31"/>
      <c r="Q20" s="45"/>
      <c r="R20" s="46"/>
    </row>
    <row r="21" s="1" customFormat="1" ht="18" customHeight="1">
      <c r="B21" s="44"/>
      <c r="C21" s="45"/>
      <c r="D21" s="45"/>
      <c r="E21" s="31" t="str">
        <f>IF('Rekapitulace stavby'!E20="","",'Rekapitulace stavby'!E20)</f>
        <v xml:space="preserve"> </v>
      </c>
      <c r="F21" s="45"/>
      <c r="G21" s="45"/>
      <c r="H21" s="45"/>
      <c r="I21" s="45"/>
      <c r="J21" s="45"/>
      <c r="K21" s="45"/>
      <c r="L21" s="45"/>
      <c r="M21" s="36" t="s">
        <v>31</v>
      </c>
      <c r="N21" s="45"/>
      <c r="O21" s="31" t="str">
        <f>IF('Rekapitulace stavby'!AN20="","",'Rekapitulace stavby'!AN20)</f>
        <v/>
      </c>
      <c r="P21" s="31"/>
      <c r="Q21" s="45"/>
      <c r="R21" s="46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="1" customFormat="1" ht="14.4" customHeight="1">
      <c r="B23" s="44"/>
      <c r="C23" s="45"/>
      <c r="D23" s="36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="1" customFormat="1" ht="71.25" customHeight="1">
      <c r="B24" s="44"/>
      <c r="C24" s="45"/>
      <c r="D24" s="45"/>
      <c r="E24" s="40" t="s">
        <v>40</v>
      </c>
      <c r="F24" s="40"/>
      <c r="G24" s="40"/>
      <c r="H24" s="40"/>
      <c r="I24" s="40"/>
      <c r="J24" s="40"/>
      <c r="K24" s="40"/>
      <c r="L24" s="40"/>
      <c r="M24" s="45"/>
      <c r="N24" s="45"/>
      <c r="O24" s="45"/>
      <c r="P24" s="45"/>
      <c r="Q24" s="45"/>
      <c r="R24" s="46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</row>
    <row r="26" s="1" customFormat="1" ht="6.96" customHeight="1">
      <c r="B26" s="44"/>
      <c r="C26" s="4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45"/>
      <c r="R26" s="46"/>
    </row>
    <row r="27" s="1" customFormat="1" ht="14.4" customHeight="1">
      <c r="B27" s="44"/>
      <c r="C27" s="45"/>
      <c r="D27" s="156" t="s">
        <v>123</v>
      </c>
      <c r="E27" s="45"/>
      <c r="F27" s="45"/>
      <c r="G27" s="45"/>
      <c r="H27" s="45"/>
      <c r="I27" s="45"/>
      <c r="J27" s="45"/>
      <c r="K27" s="45"/>
      <c r="L27" s="45"/>
      <c r="M27" s="43">
        <f>N88</f>
        <v>0</v>
      </c>
      <c r="N27" s="43"/>
      <c r="O27" s="43"/>
      <c r="P27" s="43"/>
      <c r="Q27" s="45"/>
      <c r="R27" s="46"/>
    </row>
    <row r="28" s="1" customFormat="1" ht="14.4" customHeight="1">
      <c r="B28" s="44"/>
      <c r="C28" s="45"/>
      <c r="D28" s="42" t="s">
        <v>108</v>
      </c>
      <c r="E28" s="45"/>
      <c r="F28" s="45"/>
      <c r="G28" s="45"/>
      <c r="H28" s="45"/>
      <c r="I28" s="45"/>
      <c r="J28" s="45"/>
      <c r="K28" s="45"/>
      <c r="L28" s="45"/>
      <c r="M28" s="43">
        <f>N92</f>
        <v>0</v>
      </c>
      <c r="N28" s="43"/>
      <c r="O28" s="43"/>
      <c r="P28" s="43"/>
      <c r="Q28" s="45"/>
      <c r="R28" s="46"/>
    </row>
    <row r="29" s="1" customFormat="1" ht="6.96" customHeight="1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="1" customFormat="1" ht="25.44" customHeight="1">
      <c r="B30" s="44"/>
      <c r="C30" s="45"/>
      <c r="D30" s="157" t="s">
        <v>43</v>
      </c>
      <c r="E30" s="45"/>
      <c r="F30" s="45"/>
      <c r="G30" s="45"/>
      <c r="H30" s="45"/>
      <c r="I30" s="45"/>
      <c r="J30" s="45"/>
      <c r="K30" s="45"/>
      <c r="L30" s="45"/>
      <c r="M30" s="158">
        <f>ROUND(M27+M28,2)</f>
        <v>0</v>
      </c>
      <c r="N30" s="45"/>
      <c r="O30" s="45"/>
      <c r="P30" s="45"/>
      <c r="Q30" s="45"/>
      <c r="R30" s="46"/>
    </row>
    <row r="31" s="1" customFormat="1" ht="6.96" customHeight="1">
      <c r="B31" s="44"/>
      <c r="C31" s="4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45"/>
      <c r="R31" s="46"/>
    </row>
    <row r="32" s="1" customFormat="1" ht="14.4" customHeight="1">
      <c r="B32" s="44"/>
      <c r="C32" s="45"/>
      <c r="D32" s="52" t="s">
        <v>44</v>
      </c>
      <c r="E32" s="52" t="s">
        <v>45</v>
      </c>
      <c r="F32" s="53">
        <v>0.20999999999999999</v>
      </c>
      <c r="G32" s="159" t="s">
        <v>46</v>
      </c>
      <c r="H32" s="160">
        <f>ROUND((((SUM(BE92:BE99)+SUM(BE117:BE120))+SUM(BE122:BE126))),2)</f>
        <v>0</v>
      </c>
      <c r="I32" s="45"/>
      <c r="J32" s="45"/>
      <c r="K32" s="45"/>
      <c r="L32" s="45"/>
      <c r="M32" s="160">
        <f>ROUND(((ROUND((SUM(BE92:BE99)+SUM(BE117:BE120)), 2)*F32)+SUM(BE122:BE126)*F32),2)</f>
        <v>0</v>
      </c>
      <c r="N32" s="45"/>
      <c r="O32" s="45"/>
      <c r="P32" s="45"/>
      <c r="Q32" s="45"/>
      <c r="R32" s="46"/>
    </row>
    <row r="33" s="1" customFormat="1" ht="14.4" customHeight="1">
      <c r="B33" s="44"/>
      <c r="C33" s="45"/>
      <c r="D33" s="45"/>
      <c r="E33" s="52" t="s">
        <v>47</v>
      </c>
      <c r="F33" s="53">
        <v>0.14999999999999999</v>
      </c>
      <c r="G33" s="159" t="s">
        <v>46</v>
      </c>
      <c r="H33" s="160">
        <f>ROUND((((SUM(BF92:BF99)+SUM(BF117:BF120))+SUM(BF122:BF126))),2)</f>
        <v>0</v>
      </c>
      <c r="I33" s="45"/>
      <c r="J33" s="45"/>
      <c r="K33" s="45"/>
      <c r="L33" s="45"/>
      <c r="M33" s="160">
        <f>ROUND(((ROUND((SUM(BF92:BF99)+SUM(BF117:BF120)), 2)*F33)+SUM(BF122:BF126)*F33),2)</f>
        <v>0</v>
      </c>
      <c r="N33" s="45"/>
      <c r="O33" s="45"/>
      <c r="P33" s="45"/>
      <c r="Q33" s="45"/>
      <c r="R33" s="46"/>
    </row>
    <row r="34" hidden="1" s="1" customFormat="1" ht="14.4" customHeight="1">
      <c r="B34" s="44"/>
      <c r="C34" s="45"/>
      <c r="D34" s="45"/>
      <c r="E34" s="52" t="s">
        <v>48</v>
      </c>
      <c r="F34" s="53">
        <v>0.20999999999999999</v>
      </c>
      <c r="G34" s="159" t="s">
        <v>46</v>
      </c>
      <c r="H34" s="160">
        <f>ROUND((((SUM(BG92:BG99)+SUM(BG117:BG120))+SUM(BG122:BG126))),2)</f>
        <v>0</v>
      </c>
      <c r="I34" s="45"/>
      <c r="J34" s="45"/>
      <c r="K34" s="45"/>
      <c r="L34" s="45"/>
      <c r="M34" s="160">
        <v>0</v>
      </c>
      <c r="N34" s="45"/>
      <c r="O34" s="45"/>
      <c r="P34" s="45"/>
      <c r="Q34" s="45"/>
      <c r="R34" s="46"/>
    </row>
    <row r="35" hidden="1" s="1" customFormat="1" ht="14.4" customHeight="1">
      <c r="B35" s="44"/>
      <c r="C35" s="45"/>
      <c r="D35" s="45"/>
      <c r="E35" s="52" t="s">
        <v>49</v>
      </c>
      <c r="F35" s="53">
        <v>0.14999999999999999</v>
      </c>
      <c r="G35" s="159" t="s">
        <v>46</v>
      </c>
      <c r="H35" s="160">
        <f>ROUND((((SUM(BH92:BH99)+SUM(BH117:BH120))+SUM(BH122:BH126))),2)</f>
        <v>0</v>
      </c>
      <c r="I35" s="45"/>
      <c r="J35" s="45"/>
      <c r="K35" s="45"/>
      <c r="L35" s="45"/>
      <c r="M35" s="160">
        <v>0</v>
      </c>
      <c r="N35" s="45"/>
      <c r="O35" s="45"/>
      <c r="P35" s="45"/>
      <c r="Q35" s="45"/>
      <c r="R35" s="46"/>
    </row>
    <row r="36" hidden="1" s="1" customFormat="1" ht="14.4" customHeight="1">
      <c r="B36" s="44"/>
      <c r="C36" s="45"/>
      <c r="D36" s="45"/>
      <c r="E36" s="52" t="s">
        <v>50</v>
      </c>
      <c r="F36" s="53">
        <v>0</v>
      </c>
      <c r="G36" s="159" t="s">
        <v>46</v>
      </c>
      <c r="H36" s="160">
        <f>ROUND((((SUM(BI92:BI99)+SUM(BI117:BI120))+SUM(BI122:BI126))),2)</f>
        <v>0</v>
      </c>
      <c r="I36" s="45"/>
      <c r="J36" s="45"/>
      <c r="K36" s="45"/>
      <c r="L36" s="45"/>
      <c r="M36" s="160">
        <v>0</v>
      </c>
      <c r="N36" s="45"/>
      <c r="O36" s="45"/>
      <c r="P36" s="45"/>
      <c r="Q36" s="45"/>
      <c r="R36" s="46"/>
    </row>
    <row r="37" s="1" customFormat="1" ht="6.96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6"/>
    </row>
    <row r="38" s="1" customFormat="1" ht="25.44" customHeight="1">
      <c r="B38" s="44"/>
      <c r="C38" s="149"/>
      <c r="D38" s="161" t="s">
        <v>51</v>
      </c>
      <c r="E38" s="101"/>
      <c r="F38" s="101"/>
      <c r="G38" s="162" t="s">
        <v>52</v>
      </c>
      <c r="H38" s="163" t="s">
        <v>53</v>
      </c>
      <c r="I38" s="101"/>
      <c r="J38" s="101"/>
      <c r="K38" s="101"/>
      <c r="L38" s="164">
        <f>SUM(M30:M36)</f>
        <v>0</v>
      </c>
      <c r="M38" s="164"/>
      <c r="N38" s="164"/>
      <c r="O38" s="164"/>
      <c r="P38" s="165"/>
      <c r="Q38" s="149"/>
      <c r="R38" s="46"/>
    </row>
    <row r="39" s="1" customFormat="1" ht="14.4" customHeight="1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6"/>
    </row>
    <row r="40" s="1" customFormat="1" ht="14.4" customHeight="1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6"/>
    </row>
    <row r="41">
      <c r="B41" s="24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>
      <c r="B42" s="24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>
      <c r="B43" s="24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>
      <c r="B44" s="24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>
      <c r="B45" s="24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>
      <c r="B46" s="24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>
      <c r="B47" s="24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>
      <c r="B48" s="24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>
      <c r="B49" s="24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="1" customFormat="1">
      <c r="B50" s="44"/>
      <c r="C50" s="45"/>
      <c r="D50" s="64" t="s">
        <v>54</v>
      </c>
      <c r="E50" s="65"/>
      <c r="F50" s="65"/>
      <c r="G50" s="65"/>
      <c r="H50" s="66"/>
      <c r="I50" s="45"/>
      <c r="J50" s="64" t="s">
        <v>55</v>
      </c>
      <c r="K50" s="65"/>
      <c r="L50" s="65"/>
      <c r="M50" s="65"/>
      <c r="N50" s="65"/>
      <c r="O50" s="65"/>
      <c r="P50" s="66"/>
      <c r="Q50" s="45"/>
      <c r="R50" s="46"/>
    </row>
    <row r="51">
      <c r="B51" s="24"/>
      <c r="C51" s="29"/>
      <c r="D51" s="67"/>
      <c r="E51" s="29"/>
      <c r="F51" s="29"/>
      <c r="G51" s="29"/>
      <c r="H51" s="68"/>
      <c r="I51" s="29"/>
      <c r="J51" s="67"/>
      <c r="K51" s="29"/>
      <c r="L51" s="29"/>
      <c r="M51" s="29"/>
      <c r="N51" s="29"/>
      <c r="O51" s="29"/>
      <c r="P51" s="68"/>
      <c r="Q51" s="29"/>
      <c r="R51" s="27"/>
    </row>
    <row r="52">
      <c r="B52" s="24"/>
      <c r="C52" s="29"/>
      <c r="D52" s="67"/>
      <c r="E52" s="29"/>
      <c r="F52" s="29"/>
      <c r="G52" s="29"/>
      <c r="H52" s="68"/>
      <c r="I52" s="29"/>
      <c r="J52" s="67"/>
      <c r="K52" s="29"/>
      <c r="L52" s="29"/>
      <c r="M52" s="29"/>
      <c r="N52" s="29"/>
      <c r="O52" s="29"/>
      <c r="P52" s="68"/>
      <c r="Q52" s="29"/>
      <c r="R52" s="27"/>
    </row>
    <row r="53">
      <c r="B53" s="24"/>
      <c r="C53" s="29"/>
      <c r="D53" s="67"/>
      <c r="E53" s="29"/>
      <c r="F53" s="29"/>
      <c r="G53" s="29"/>
      <c r="H53" s="68"/>
      <c r="I53" s="29"/>
      <c r="J53" s="67"/>
      <c r="K53" s="29"/>
      <c r="L53" s="29"/>
      <c r="M53" s="29"/>
      <c r="N53" s="29"/>
      <c r="O53" s="29"/>
      <c r="P53" s="68"/>
      <c r="Q53" s="29"/>
      <c r="R53" s="27"/>
    </row>
    <row r="54">
      <c r="B54" s="24"/>
      <c r="C54" s="29"/>
      <c r="D54" s="67"/>
      <c r="E54" s="29"/>
      <c r="F54" s="29"/>
      <c r="G54" s="29"/>
      <c r="H54" s="68"/>
      <c r="I54" s="29"/>
      <c r="J54" s="67"/>
      <c r="K54" s="29"/>
      <c r="L54" s="29"/>
      <c r="M54" s="29"/>
      <c r="N54" s="29"/>
      <c r="O54" s="29"/>
      <c r="P54" s="68"/>
      <c r="Q54" s="29"/>
      <c r="R54" s="27"/>
    </row>
    <row r="55">
      <c r="B55" s="24"/>
      <c r="C55" s="29"/>
      <c r="D55" s="67"/>
      <c r="E55" s="29"/>
      <c r="F55" s="29"/>
      <c r="G55" s="29"/>
      <c r="H55" s="68"/>
      <c r="I55" s="29"/>
      <c r="J55" s="67"/>
      <c r="K55" s="29"/>
      <c r="L55" s="29"/>
      <c r="M55" s="29"/>
      <c r="N55" s="29"/>
      <c r="O55" s="29"/>
      <c r="P55" s="68"/>
      <c r="Q55" s="29"/>
      <c r="R55" s="27"/>
    </row>
    <row r="56">
      <c r="B56" s="24"/>
      <c r="C56" s="29"/>
      <c r="D56" s="67"/>
      <c r="E56" s="29"/>
      <c r="F56" s="29"/>
      <c r="G56" s="29"/>
      <c r="H56" s="68"/>
      <c r="I56" s="29"/>
      <c r="J56" s="67"/>
      <c r="K56" s="29"/>
      <c r="L56" s="29"/>
      <c r="M56" s="29"/>
      <c r="N56" s="29"/>
      <c r="O56" s="29"/>
      <c r="P56" s="68"/>
      <c r="Q56" s="29"/>
      <c r="R56" s="27"/>
    </row>
    <row r="57">
      <c r="B57" s="24"/>
      <c r="C57" s="29"/>
      <c r="D57" s="67"/>
      <c r="E57" s="29"/>
      <c r="F57" s="29"/>
      <c r="G57" s="29"/>
      <c r="H57" s="68"/>
      <c r="I57" s="29"/>
      <c r="J57" s="67"/>
      <c r="K57" s="29"/>
      <c r="L57" s="29"/>
      <c r="M57" s="29"/>
      <c r="N57" s="29"/>
      <c r="O57" s="29"/>
      <c r="P57" s="68"/>
      <c r="Q57" s="29"/>
      <c r="R57" s="27"/>
    </row>
    <row r="58">
      <c r="B58" s="24"/>
      <c r="C58" s="29"/>
      <c r="D58" s="67"/>
      <c r="E58" s="29"/>
      <c r="F58" s="29"/>
      <c r="G58" s="29"/>
      <c r="H58" s="68"/>
      <c r="I58" s="29"/>
      <c r="J58" s="67"/>
      <c r="K58" s="29"/>
      <c r="L58" s="29"/>
      <c r="M58" s="29"/>
      <c r="N58" s="29"/>
      <c r="O58" s="29"/>
      <c r="P58" s="68"/>
      <c r="Q58" s="29"/>
      <c r="R58" s="27"/>
    </row>
    <row r="59" s="1" customFormat="1">
      <c r="B59" s="44"/>
      <c r="C59" s="45"/>
      <c r="D59" s="69" t="s">
        <v>56</v>
      </c>
      <c r="E59" s="70"/>
      <c r="F59" s="70"/>
      <c r="G59" s="71" t="s">
        <v>57</v>
      </c>
      <c r="H59" s="72"/>
      <c r="I59" s="45"/>
      <c r="J59" s="69" t="s">
        <v>56</v>
      </c>
      <c r="K59" s="70"/>
      <c r="L59" s="70"/>
      <c r="M59" s="70"/>
      <c r="N59" s="71" t="s">
        <v>57</v>
      </c>
      <c r="O59" s="70"/>
      <c r="P59" s="72"/>
      <c r="Q59" s="45"/>
      <c r="R59" s="46"/>
    </row>
    <row r="60">
      <c r="B60" s="24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="1" customFormat="1">
      <c r="B61" s="44"/>
      <c r="C61" s="45"/>
      <c r="D61" s="64" t="s">
        <v>58</v>
      </c>
      <c r="E61" s="65"/>
      <c r="F61" s="65"/>
      <c r="G61" s="65"/>
      <c r="H61" s="66"/>
      <c r="I61" s="45"/>
      <c r="J61" s="64" t="s">
        <v>59</v>
      </c>
      <c r="K61" s="65"/>
      <c r="L61" s="65"/>
      <c r="M61" s="65"/>
      <c r="N61" s="65"/>
      <c r="O61" s="65"/>
      <c r="P61" s="66"/>
      <c r="Q61" s="45"/>
      <c r="R61" s="46"/>
    </row>
    <row r="62">
      <c r="B62" s="24"/>
      <c r="C62" s="29"/>
      <c r="D62" s="67"/>
      <c r="E62" s="29"/>
      <c r="F62" s="29"/>
      <c r="G62" s="29"/>
      <c r="H62" s="68"/>
      <c r="I62" s="29"/>
      <c r="J62" s="67"/>
      <c r="K62" s="29"/>
      <c r="L62" s="29"/>
      <c r="M62" s="29"/>
      <c r="N62" s="29"/>
      <c r="O62" s="29"/>
      <c r="P62" s="68"/>
      <c r="Q62" s="29"/>
      <c r="R62" s="27"/>
    </row>
    <row r="63">
      <c r="B63" s="24"/>
      <c r="C63" s="29"/>
      <c r="D63" s="67"/>
      <c r="E63" s="29"/>
      <c r="F63" s="29"/>
      <c r="G63" s="29"/>
      <c r="H63" s="68"/>
      <c r="I63" s="29"/>
      <c r="J63" s="67"/>
      <c r="K63" s="29"/>
      <c r="L63" s="29"/>
      <c r="M63" s="29"/>
      <c r="N63" s="29"/>
      <c r="O63" s="29"/>
      <c r="P63" s="68"/>
      <c r="Q63" s="29"/>
      <c r="R63" s="27"/>
    </row>
    <row r="64">
      <c r="B64" s="24"/>
      <c r="C64" s="29"/>
      <c r="D64" s="67"/>
      <c r="E64" s="29"/>
      <c r="F64" s="29"/>
      <c r="G64" s="29"/>
      <c r="H64" s="68"/>
      <c r="I64" s="29"/>
      <c r="J64" s="67"/>
      <c r="K64" s="29"/>
      <c r="L64" s="29"/>
      <c r="M64" s="29"/>
      <c r="N64" s="29"/>
      <c r="O64" s="29"/>
      <c r="P64" s="68"/>
      <c r="Q64" s="29"/>
      <c r="R64" s="27"/>
    </row>
    <row r="65">
      <c r="B65" s="24"/>
      <c r="C65" s="29"/>
      <c r="D65" s="67"/>
      <c r="E65" s="29"/>
      <c r="F65" s="29"/>
      <c r="G65" s="29"/>
      <c r="H65" s="68"/>
      <c r="I65" s="29"/>
      <c r="J65" s="67"/>
      <c r="K65" s="29"/>
      <c r="L65" s="29"/>
      <c r="M65" s="29"/>
      <c r="N65" s="29"/>
      <c r="O65" s="29"/>
      <c r="P65" s="68"/>
      <c r="Q65" s="29"/>
      <c r="R65" s="27"/>
    </row>
    <row r="66">
      <c r="B66" s="24"/>
      <c r="C66" s="29"/>
      <c r="D66" s="67"/>
      <c r="E66" s="29"/>
      <c r="F66" s="29"/>
      <c r="G66" s="29"/>
      <c r="H66" s="68"/>
      <c r="I66" s="29"/>
      <c r="J66" s="67"/>
      <c r="K66" s="29"/>
      <c r="L66" s="29"/>
      <c r="M66" s="29"/>
      <c r="N66" s="29"/>
      <c r="O66" s="29"/>
      <c r="P66" s="68"/>
      <c r="Q66" s="29"/>
      <c r="R66" s="27"/>
    </row>
    <row r="67">
      <c r="B67" s="24"/>
      <c r="C67" s="29"/>
      <c r="D67" s="67"/>
      <c r="E67" s="29"/>
      <c r="F67" s="29"/>
      <c r="G67" s="29"/>
      <c r="H67" s="68"/>
      <c r="I67" s="29"/>
      <c r="J67" s="67"/>
      <c r="K67" s="29"/>
      <c r="L67" s="29"/>
      <c r="M67" s="29"/>
      <c r="N67" s="29"/>
      <c r="O67" s="29"/>
      <c r="P67" s="68"/>
      <c r="Q67" s="29"/>
      <c r="R67" s="27"/>
    </row>
    <row r="68">
      <c r="B68" s="24"/>
      <c r="C68" s="29"/>
      <c r="D68" s="67"/>
      <c r="E68" s="29"/>
      <c r="F68" s="29"/>
      <c r="G68" s="29"/>
      <c r="H68" s="68"/>
      <c r="I68" s="29"/>
      <c r="J68" s="67"/>
      <c r="K68" s="29"/>
      <c r="L68" s="29"/>
      <c r="M68" s="29"/>
      <c r="N68" s="29"/>
      <c r="O68" s="29"/>
      <c r="P68" s="68"/>
      <c r="Q68" s="29"/>
      <c r="R68" s="27"/>
    </row>
    <row r="69">
      <c r="B69" s="24"/>
      <c r="C69" s="29"/>
      <c r="D69" s="67"/>
      <c r="E69" s="29"/>
      <c r="F69" s="29"/>
      <c r="G69" s="29"/>
      <c r="H69" s="68"/>
      <c r="I69" s="29"/>
      <c r="J69" s="67"/>
      <c r="K69" s="29"/>
      <c r="L69" s="29"/>
      <c r="M69" s="29"/>
      <c r="N69" s="29"/>
      <c r="O69" s="29"/>
      <c r="P69" s="68"/>
      <c r="Q69" s="29"/>
      <c r="R69" s="27"/>
    </row>
    <row r="70" s="1" customFormat="1">
      <c r="B70" s="44"/>
      <c r="C70" s="45"/>
      <c r="D70" s="69" t="s">
        <v>56</v>
      </c>
      <c r="E70" s="70"/>
      <c r="F70" s="70"/>
      <c r="G70" s="71" t="s">
        <v>57</v>
      </c>
      <c r="H70" s="72"/>
      <c r="I70" s="45"/>
      <c r="J70" s="69" t="s">
        <v>56</v>
      </c>
      <c r="K70" s="70"/>
      <c r="L70" s="70"/>
      <c r="M70" s="70"/>
      <c r="N70" s="71" t="s">
        <v>57</v>
      </c>
      <c r="O70" s="70"/>
      <c r="P70" s="72"/>
      <c r="Q70" s="45"/>
      <c r="R70" s="46"/>
    </row>
    <row r="71" s="1" customFormat="1" ht="14.4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5"/>
    </row>
    <row r="75" s="1" customFormat="1" ht="6.96" customHeight="1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8"/>
    </row>
    <row r="76" s="1" customFormat="1" ht="36.96" customHeight="1">
      <c r="B76" s="44"/>
      <c r="C76" s="25" t="s">
        <v>124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46"/>
      <c r="T76" s="169"/>
      <c r="U76" s="169"/>
    </row>
    <row r="77" s="1" customFormat="1" ht="6.96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6"/>
      <c r="T77" s="169"/>
      <c r="U77" s="169"/>
    </row>
    <row r="78" s="1" customFormat="1" ht="30" customHeight="1">
      <c r="B78" s="44"/>
      <c r="C78" s="36" t="s">
        <v>19</v>
      </c>
      <c r="D78" s="45"/>
      <c r="E78" s="45"/>
      <c r="F78" s="153" t="str">
        <f>F6</f>
        <v>Zřízení intermediální péče na kardiochirurgickém oddělení, Krajská zdravotní a.s. - Masarykova nemocnice Ústí n.L.</v>
      </c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5"/>
      <c r="R78" s="46"/>
      <c r="T78" s="169"/>
      <c r="U78" s="169"/>
    </row>
    <row r="79" s="1" customFormat="1" ht="36.96" customHeight="1">
      <c r="B79" s="44"/>
      <c r="C79" s="83" t="s">
        <v>121</v>
      </c>
      <c r="D79" s="45"/>
      <c r="E79" s="45"/>
      <c r="F79" s="85" t="str">
        <f>F7</f>
        <v>VON - Vedlejší a ostatní náklady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6"/>
      <c r="T79" s="169"/>
      <c r="U79" s="169"/>
    </row>
    <row r="80" s="1" customFormat="1" ht="6.96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6"/>
      <c r="T80" s="169"/>
      <c r="U80" s="169"/>
    </row>
    <row r="81" s="1" customFormat="1" ht="18" customHeight="1">
      <c r="B81" s="44"/>
      <c r="C81" s="36" t="s">
        <v>24</v>
      </c>
      <c r="D81" s="45"/>
      <c r="E81" s="45"/>
      <c r="F81" s="31" t="str">
        <f>F9</f>
        <v>Ústí nad Labem</v>
      </c>
      <c r="G81" s="45"/>
      <c r="H81" s="45"/>
      <c r="I81" s="45"/>
      <c r="J81" s="45"/>
      <c r="K81" s="36" t="s">
        <v>26</v>
      </c>
      <c r="L81" s="45"/>
      <c r="M81" s="88" t="str">
        <f>IF(O9="","",O9)</f>
        <v>6. 12. 2018</v>
      </c>
      <c r="N81" s="88"/>
      <c r="O81" s="88"/>
      <c r="P81" s="88"/>
      <c r="Q81" s="45"/>
      <c r="R81" s="46"/>
      <c r="T81" s="169"/>
      <c r="U81" s="169"/>
    </row>
    <row r="82" s="1" customFormat="1" ht="6.96" customHeigh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6"/>
      <c r="T82" s="169"/>
      <c r="U82" s="169"/>
    </row>
    <row r="83" s="1" customFormat="1">
      <c r="B83" s="44"/>
      <c r="C83" s="36" t="s">
        <v>28</v>
      </c>
      <c r="D83" s="45"/>
      <c r="E83" s="45"/>
      <c r="F83" s="31" t="str">
        <f>E12</f>
        <v>Krajská zdravotní a.s., Masarykova nemocnice UL</v>
      </c>
      <c r="G83" s="45"/>
      <c r="H83" s="45"/>
      <c r="I83" s="45"/>
      <c r="J83" s="45"/>
      <c r="K83" s="36" t="s">
        <v>34</v>
      </c>
      <c r="L83" s="45"/>
      <c r="M83" s="31" t="str">
        <f>E18</f>
        <v>ARCHATELIÉR 2000 a.s., Ústí n.L.</v>
      </c>
      <c r="N83" s="31"/>
      <c r="O83" s="31"/>
      <c r="P83" s="31"/>
      <c r="Q83" s="31"/>
      <c r="R83" s="46"/>
      <c r="T83" s="169"/>
      <c r="U83" s="169"/>
    </row>
    <row r="84" s="1" customFormat="1" ht="14.4" customHeight="1">
      <c r="B84" s="44"/>
      <c r="C84" s="36" t="s">
        <v>32</v>
      </c>
      <c r="D84" s="45"/>
      <c r="E84" s="45"/>
      <c r="F84" s="31" t="str">
        <f>IF(E15="","",E15)</f>
        <v>Vyplň údaj</v>
      </c>
      <c r="G84" s="45"/>
      <c r="H84" s="45"/>
      <c r="I84" s="45"/>
      <c r="J84" s="45"/>
      <c r="K84" s="36" t="s">
        <v>37</v>
      </c>
      <c r="L84" s="45"/>
      <c r="M84" s="31" t="str">
        <f>E21</f>
        <v xml:space="preserve"> </v>
      </c>
      <c r="N84" s="31"/>
      <c r="O84" s="31"/>
      <c r="P84" s="31"/>
      <c r="Q84" s="31"/>
      <c r="R84" s="46"/>
      <c r="T84" s="169"/>
      <c r="U84" s="169"/>
    </row>
    <row r="85" s="1" customFormat="1" ht="10.32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6"/>
      <c r="T85" s="169"/>
      <c r="U85" s="169"/>
    </row>
    <row r="86" s="1" customFormat="1" ht="29.28" customHeight="1">
      <c r="B86" s="44"/>
      <c r="C86" s="170" t="s">
        <v>125</v>
      </c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70" t="s">
        <v>126</v>
      </c>
      <c r="O86" s="149"/>
      <c r="P86" s="149"/>
      <c r="Q86" s="149"/>
      <c r="R86" s="46"/>
      <c r="T86" s="169"/>
      <c r="U86" s="169"/>
    </row>
    <row r="87" s="1" customFormat="1" ht="10.32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6"/>
      <c r="T87" s="169"/>
      <c r="U87" s="169"/>
    </row>
    <row r="88" s="1" customFormat="1" ht="29.28" customHeight="1">
      <c r="B88" s="44"/>
      <c r="C88" s="171" t="s">
        <v>127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111">
        <f>N117</f>
        <v>0</v>
      </c>
      <c r="O88" s="172"/>
      <c r="P88" s="172"/>
      <c r="Q88" s="172"/>
      <c r="R88" s="46"/>
      <c r="T88" s="169"/>
      <c r="U88" s="169"/>
      <c r="AU88" s="20" t="s">
        <v>128</v>
      </c>
    </row>
    <row r="89" s="6" customFormat="1" ht="24.96" customHeight="1">
      <c r="B89" s="173"/>
      <c r="C89" s="174"/>
      <c r="D89" s="175" t="s">
        <v>2355</v>
      </c>
      <c r="E89" s="174"/>
      <c r="F89" s="174"/>
      <c r="G89" s="174"/>
      <c r="H89" s="174"/>
      <c r="I89" s="174"/>
      <c r="J89" s="174"/>
      <c r="K89" s="174"/>
      <c r="L89" s="174"/>
      <c r="M89" s="174"/>
      <c r="N89" s="176">
        <f>N118</f>
        <v>0</v>
      </c>
      <c r="O89" s="174"/>
      <c r="P89" s="174"/>
      <c r="Q89" s="174"/>
      <c r="R89" s="177"/>
      <c r="T89" s="178"/>
      <c r="U89" s="178"/>
    </row>
    <row r="90" s="6" customFormat="1" ht="21.84" customHeight="1">
      <c r="B90" s="173"/>
      <c r="C90" s="174"/>
      <c r="D90" s="175" t="s">
        <v>152</v>
      </c>
      <c r="E90" s="174"/>
      <c r="F90" s="174"/>
      <c r="G90" s="174"/>
      <c r="H90" s="174"/>
      <c r="I90" s="174"/>
      <c r="J90" s="174"/>
      <c r="K90" s="174"/>
      <c r="L90" s="174"/>
      <c r="M90" s="174"/>
      <c r="N90" s="183">
        <f>N121</f>
        <v>0</v>
      </c>
      <c r="O90" s="174"/>
      <c r="P90" s="174"/>
      <c r="Q90" s="174"/>
      <c r="R90" s="177"/>
      <c r="T90" s="178"/>
      <c r="U90" s="178"/>
    </row>
    <row r="91" s="1" customFormat="1" ht="21.84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6"/>
      <c r="T91" s="169"/>
      <c r="U91" s="169"/>
    </row>
    <row r="92" s="1" customFormat="1" ht="29.28" customHeight="1">
      <c r="B92" s="44"/>
      <c r="C92" s="171" t="s">
        <v>153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172">
        <f>ROUND(N93+N94+N95+N96+N97+N98,2)</f>
        <v>0</v>
      </c>
      <c r="O92" s="184"/>
      <c r="P92" s="184"/>
      <c r="Q92" s="184"/>
      <c r="R92" s="46"/>
      <c r="T92" s="185"/>
      <c r="U92" s="186" t="s">
        <v>44</v>
      </c>
    </row>
    <row r="93" s="1" customFormat="1" ht="18" customHeight="1">
      <c r="B93" s="44"/>
      <c r="C93" s="45"/>
      <c r="D93" s="141" t="s">
        <v>154</v>
      </c>
      <c r="E93" s="134"/>
      <c r="F93" s="134"/>
      <c r="G93" s="134"/>
      <c r="H93" s="134"/>
      <c r="I93" s="45"/>
      <c r="J93" s="45"/>
      <c r="K93" s="45"/>
      <c r="L93" s="45"/>
      <c r="M93" s="45"/>
      <c r="N93" s="135">
        <f>ROUND(N88*T93,2)</f>
        <v>0</v>
      </c>
      <c r="O93" s="136"/>
      <c r="P93" s="136"/>
      <c r="Q93" s="136"/>
      <c r="R93" s="46"/>
      <c r="S93" s="187"/>
      <c r="T93" s="188"/>
      <c r="U93" s="189" t="s">
        <v>47</v>
      </c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90" t="s">
        <v>155</v>
      </c>
      <c r="AZ93" s="187"/>
      <c r="BA93" s="187"/>
      <c r="BB93" s="187"/>
      <c r="BC93" s="187"/>
      <c r="BD93" s="187"/>
      <c r="BE93" s="191">
        <f>IF(U93="základní",N93,0)</f>
        <v>0</v>
      </c>
      <c r="BF93" s="191">
        <f>IF(U93="snížená",N93,0)</f>
        <v>0</v>
      </c>
      <c r="BG93" s="191">
        <f>IF(U93="zákl. přenesená",N93,0)</f>
        <v>0</v>
      </c>
      <c r="BH93" s="191">
        <f>IF(U93="sníž. přenesená",N93,0)</f>
        <v>0</v>
      </c>
      <c r="BI93" s="191">
        <f>IF(U93="nulová",N93,0)</f>
        <v>0</v>
      </c>
      <c r="BJ93" s="190" t="s">
        <v>119</v>
      </c>
      <c r="BK93" s="187"/>
      <c r="BL93" s="187"/>
      <c r="BM93" s="187"/>
    </row>
    <row r="94" s="1" customFormat="1" ht="18" customHeight="1">
      <c r="B94" s="44"/>
      <c r="C94" s="45"/>
      <c r="D94" s="141" t="s">
        <v>156</v>
      </c>
      <c r="E94" s="134"/>
      <c r="F94" s="134"/>
      <c r="G94" s="134"/>
      <c r="H94" s="134"/>
      <c r="I94" s="45"/>
      <c r="J94" s="45"/>
      <c r="K94" s="45"/>
      <c r="L94" s="45"/>
      <c r="M94" s="45"/>
      <c r="N94" s="135">
        <f>ROUND(N88*T94,2)</f>
        <v>0</v>
      </c>
      <c r="O94" s="136"/>
      <c r="P94" s="136"/>
      <c r="Q94" s="136"/>
      <c r="R94" s="46"/>
      <c r="S94" s="187"/>
      <c r="T94" s="188"/>
      <c r="U94" s="189" t="s">
        <v>47</v>
      </c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90" t="s">
        <v>155</v>
      </c>
      <c r="AZ94" s="187"/>
      <c r="BA94" s="187"/>
      <c r="BB94" s="187"/>
      <c r="BC94" s="187"/>
      <c r="BD94" s="187"/>
      <c r="BE94" s="191">
        <f>IF(U94="základní",N94,0)</f>
        <v>0</v>
      </c>
      <c r="BF94" s="191">
        <f>IF(U94="snížená",N94,0)</f>
        <v>0</v>
      </c>
      <c r="BG94" s="191">
        <f>IF(U94="zákl. přenesená",N94,0)</f>
        <v>0</v>
      </c>
      <c r="BH94" s="191">
        <f>IF(U94="sníž. přenesená",N94,0)</f>
        <v>0</v>
      </c>
      <c r="BI94" s="191">
        <f>IF(U94="nulová",N94,0)</f>
        <v>0</v>
      </c>
      <c r="BJ94" s="190" t="s">
        <v>119</v>
      </c>
      <c r="BK94" s="187"/>
      <c r="BL94" s="187"/>
      <c r="BM94" s="187"/>
    </row>
    <row r="95" s="1" customFormat="1" ht="18" customHeight="1">
      <c r="B95" s="44"/>
      <c r="C95" s="45"/>
      <c r="D95" s="141" t="s">
        <v>157</v>
      </c>
      <c r="E95" s="134"/>
      <c r="F95" s="134"/>
      <c r="G95" s="134"/>
      <c r="H95" s="134"/>
      <c r="I95" s="45"/>
      <c r="J95" s="45"/>
      <c r="K95" s="45"/>
      <c r="L95" s="45"/>
      <c r="M95" s="45"/>
      <c r="N95" s="135">
        <f>ROUND(N88*T95,2)</f>
        <v>0</v>
      </c>
      <c r="O95" s="136"/>
      <c r="P95" s="136"/>
      <c r="Q95" s="136"/>
      <c r="R95" s="46"/>
      <c r="S95" s="187"/>
      <c r="T95" s="188"/>
      <c r="U95" s="189" t="s">
        <v>47</v>
      </c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90" t="s">
        <v>155</v>
      </c>
      <c r="AZ95" s="187"/>
      <c r="BA95" s="187"/>
      <c r="BB95" s="187"/>
      <c r="BC95" s="187"/>
      <c r="BD95" s="187"/>
      <c r="BE95" s="191">
        <f>IF(U95="základní",N95,0)</f>
        <v>0</v>
      </c>
      <c r="BF95" s="191">
        <f>IF(U95="snížená",N95,0)</f>
        <v>0</v>
      </c>
      <c r="BG95" s="191">
        <f>IF(U95="zákl. přenesená",N95,0)</f>
        <v>0</v>
      </c>
      <c r="BH95" s="191">
        <f>IF(U95="sníž. přenesená",N95,0)</f>
        <v>0</v>
      </c>
      <c r="BI95" s="191">
        <f>IF(U95="nulová",N95,0)</f>
        <v>0</v>
      </c>
      <c r="BJ95" s="190" t="s">
        <v>119</v>
      </c>
      <c r="BK95" s="187"/>
      <c r="BL95" s="187"/>
      <c r="BM95" s="187"/>
    </row>
    <row r="96" s="1" customFormat="1" ht="18" customHeight="1">
      <c r="B96" s="44"/>
      <c r="C96" s="45"/>
      <c r="D96" s="141" t="s">
        <v>158</v>
      </c>
      <c r="E96" s="134"/>
      <c r="F96" s="134"/>
      <c r="G96" s="134"/>
      <c r="H96" s="134"/>
      <c r="I96" s="45"/>
      <c r="J96" s="45"/>
      <c r="K96" s="45"/>
      <c r="L96" s="45"/>
      <c r="M96" s="45"/>
      <c r="N96" s="135">
        <f>ROUND(N88*T96,2)</f>
        <v>0</v>
      </c>
      <c r="O96" s="136"/>
      <c r="P96" s="136"/>
      <c r="Q96" s="136"/>
      <c r="R96" s="46"/>
      <c r="S96" s="187"/>
      <c r="T96" s="188"/>
      <c r="U96" s="189" t="s">
        <v>47</v>
      </c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90" t="s">
        <v>155</v>
      </c>
      <c r="AZ96" s="187"/>
      <c r="BA96" s="187"/>
      <c r="BB96" s="187"/>
      <c r="BC96" s="187"/>
      <c r="BD96" s="187"/>
      <c r="BE96" s="191">
        <f>IF(U96="základní",N96,0)</f>
        <v>0</v>
      </c>
      <c r="BF96" s="191">
        <f>IF(U96="snížená",N96,0)</f>
        <v>0</v>
      </c>
      <c r="BG96" s="191">
        <f>IF(U96="zákl. přenesená",N96,0)</f>
        <v>0</v>
      </c>
      <c r="BH96" s="191">
        <f>IF(U96="sníž. přenesená",N96,0)</f>
        <v>0</v>
      </c>
      <c r="BI96" s="191">
        <f>IF(U96="nulová",N96,0)</f>
        <v>0</v>
      </c>
      <c r="BJ96" s="190" t="s">
        <v>119</v>
      </c>
      <c r="BK96" s="187"/>
      <c r="BL96" s="187"/>
      <c r="BM96" s="187"/>
    </row>
    <row r="97" s="1" customFormat="1" ht="18" customHeight="1">
      <c r="B97" s="44"/>
      <c r="C97" s="45"/>
      <c r="D97" s="141" t="s">
        <v>159</v>
      </c>
      <c r="E97" s="134"/>
      <c r="F97" s="134"/>
      <c r="G97" s="134"/>
      <c r="H97" s="134"/>
      <c r="I97" s="45"/>
      <c r="J97" s="45"/>
      <c r="K97" s="45"/>
      <c r="L97" s="45"/>
      <c r="M97" s="45"/>
      <c r="N97" s="135">
        <f>ROUND(N88*T97,2)</f>
        <v>0</v>
      </c>
      <c r="O97" s="136"/>
      <c r="P97" s="136"/>
      <c r="Q97" s="136"/>
      <c r="R97" s="46"/>
      <c r="S97" s="187"/>
      <c r="T97" s="188"/>
      <c r="U97" s="189" t="s">
        <v>47</v>
      </c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90" t="s">
        <v>155</v>
      </c>
      <c r="AZ97" s="187"/>
      <c r="BA97" s="187"/>
      <c r="BB97" s="187"/>
      <c r="BC97" s="187"/>
      <c r="BD97" s="187"/>
      <c r="BE97" s="191">
        <f>IF(U97="základní",N97,0)</f>
        <v>0</v>
      </c>
      <c r="BF97" s="191">
        <f>IF(U97="snížená",N97,0)</f>
        <v>0</v>
      </c>
      <c r="BG97" s="191">
        <f>IF(U97="zákl. přenesená",N97,0)</f>
        <v>0</v>
      </c>
      <c r="BH97" s="191">
        <f>IF(U97="sníž. přenesená",N97,0)</f>
        <v>0</v>
      </c>
      <c r="BI97" s="191">
        <f>IF(U97="nulová",N97,0)</f>
        <v>0</v>
      </c>
      <c r="BJ97" s="190" t="s">
        <v>119</v>
      </c>
      <c r="BK97" s="187"/>
      <c r="BL97" s="187"/>
      <c r="BM97" s="187"/>
    </row>
    <row r="98" s="1" customFormat="1" ht="18" customHeight="1">
      <c r="B98" s="44"/>
      <c r="C98" s="45"/>
      <c r="D98" s="134" t="s">
        <v>160</v>
      </c>
      <c r="E98" s="45"/>
      <c r="F98" s="45"/>
      <c r="G98" s="45"/>
      <c r="H98" s="45"/>
      <c r="I98" s="45"/>
      <c r="J98" s="45"/>
      <c r="K98" s="45"/>
      <c r="L98" s="45"/>
      <c r="M98" s="45"/>
      <c r="N98" s="135">
        <f>ROUND(N88*T98,2)</f>
        <v>0</v>
      </c>
      <c r="O98" s="136"/>
      <c r="P98" s="136"/>
      <c r="Q98" s="136"/>
      <c r="R98" s="46"/>
      <c r="S98" s="187"/>
      <c r="T98" s="192"/>
      <c r="U98" s="193" t="s">
        <v>47</v>
      </c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90" t="s">
        <v>161</v>
      </c>
      <c r="AZ98" s="187"/>
      <c r="BA98" s="187"/>
      <c r="BB98" s="187"/>
      <c r="BC98" s="187"/>
      <c r="BD98" s="187"/>
      <c r="BE98" s="191">
        <f>IF(U98="základní",N98,0)</f>
        <v>0</v>
      </c>
      <c r="BF98" s="191">
        <f>IF(U98="snížená",N98,0)</f>
        <v>0</v>
      </c>
      <c r="BG98" s="191">
        <f>IF(U98="zákl. přenesená",N98,0)</f>
        <v>0</v>
      </c>
      <c r="BH98" s="191">
        <f>IF(U98="sníž. přenesená",N98,0)</f>
        <v>0</v>
      </c>
      <c r="BI98" s="191">
        <f>IF(U98="nulová",N98,0)</f>
        <v>0</v>
      </c>
      <c r="BJ98" s="190" t="s">
        <v>119</v>
      </c>
      <c r="BK98" s="187"/>
      <c r="BL98" s="187"/>
      <c r="BM98" s="187"/>
    </row>
    <row r="99" s="1" customForma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6"/>
      <c r="T99" s="169"/>
      <c r="U99" s="169"/>
    </row>
    <row r="100" s="1" customFormat="1" ht="29.28" customHeight="1">
      <c r="B100" s="44"/>
      <c r="C100" s="148" t="s">
        <v>113</v>
      </c>
      <c r="D100" s="149"/>
      <c r="E100" s="149"/>
      <c r="F100" s="149"/>
      <c r="G100" s="149"/>
      <c r="H100" s="149"/>
      <c r="I100" s="149"/>
      <c r="J100" s="149"/>
      <c r="K100" s="149"/>
      <c r="L100" s="150">
        <f>ROUND(SUM(N88+N92),2)</f>
        <v>0</v>
      </c>
      <c r="M100" s="150"/>
      <c r="N100" s="150"/>
      <c r="O100" s="150"/>
      <c r="P100" s="150"/>
      <c r="Q100" s="150"/>
      <c r="R100" s="46"/>
      <c r="T100" s="169"/>
      <c r="U100" s="169"/>
    </row>
    <row r="101" s="1" customFormat="1" ht="6.96" customHeight="1"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5"/>
      <c r="T101" s="169"/>
      <c r="U101" s="169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</row>
    <row r="106" s="1" customFormat="1" ht="36.96" customHeight="1">
      <c r="B106" s="44"/>
      <c r="C106" s="25" t="s">
        <v>162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6"/>
    </row>
    <row r="107" s="1" customFormat="1" ht="6.96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6"/>
    </row>
    <row r="108" s="1" customFormat="1" ht="30" customHeight="1">
      <c r="B108" s="44"/>
      <c r="C108" s="36" t="s">
        <v>19</v>
      </c>
      <c r="D108" s="45"/>
      <c r="E108" s="45"/>
      <c r="F108" s="153" t="str">
        <f>F6</f>
        <v>Zřízení intermediální péče na kardiochirurgickém oddělení, Krajská zdravotní a.s. - Masarykova nemocnice Ústí n.L.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45"/>
      <c r="R108" s="46"/>
    </row>
    <row r="109" s="1" customFormat="1" ht="36.96" customHeight="1">
      <c r="B109" s="44"/>
      <c r="C109" s="83" t="s">
        <v>121</v>
      </c>
      <c r="D109" s="45"/>
      <c r="E109" s="45"/>
      <c r="F109" s="85" t="str">
        <f>F7</f>
        <v>VON - Vedlejší a ostatní náklady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6"/>
    </row>
    <row r="110" s="1" customFormat="1" ht="6.96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6"/>
    </row>
    <row r="111" s="1" customFormat="1" ht="18" customHeight="1">
      <c r="B111" s="44"/>
      <c r="C111" s="36" t="s">
        <v>24</v>
      </c>
      <c r="D111" s="45"/>
      <c r="E111" s="45"/>
      <c r="F111" s="31" t="str">
        <f>F9</f>
        <v>Ústí nad Labem</v>
      </c>
      <c r="G111" s="45"/>
      <c r="H111" s="45"/>
      <c r="I111" s="45"/>
      <c r="J111" s="45"/>
      <c r="K111" s="36" t="s">
        <v>26</v>
      </c>
      <c r="L111" s="45"/>
      <c r="M111" s="88" t="str">
        <f>IF(O9="","",O9)</f>
        <v>6. 12. 2018</v>
      </c>
      <c r="N111" s="88"/>
      <c r="O111" s="88"/>
      <c r="P111" s="88"/>
      <c r="Q111" s="45"/>
      <c r="R111" s="46"/>
    </row>
    <row r="112" s="1" customFormat="1" ht="6.96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</row>
    <row r="113" s="1" customFormat="1">
      <c r="B113" s="44"/>
      <c r="C113" s="36" t="s">
        <v>28</v>
      </c>
      <c r="D113" s="45"/>
      <c r="E113" s="45"/>
      <c r="F113" s="31" t="str">
        <f>E12</f>
        <v>Krajská zdravotní a.s., Masarykova nemocnice UL</v>
      </c>
      <c r="G113" s="45"/>
      <c r="H113" s="45"/>
      <c r="I113" s="45"/>
      <c r="J113" s="45"/>
      <c r="K113" s="36" t="s">
        <v>34</v>
      </c>
      <c r="L113" s="45"/>
      <c r="M113" s="31" t="str">
        <f>E18</f>
        <v>ARCHATELIÉR 2000 a.s., Ústí n.L.</v>
      </c>
      <c r="N113" s="31"/>
      <c r="O113" s="31"/>
      <c r="P113" s="31"/>
      <c r="Q113" s="31"/>
      <c r="R113" s="46"/>
    </row>
    <row r="114" s="1" customFormat="1" ht="14.4" customHeight="1">
      <c r="B114" s="44"/>
      <c r="C114" s="36" t="s">
        <v>32</v>
      </c>
      <c r="D114" s="45"/>
      <c r="E114" s="45"/>
      <c r="F114" s="31" t="str">
        <f>IF(E15="","",E15)</f>
        <v>Vyplň údaj</v>
      </c>
      <c r="G114" s="45"/>
      <c r="H114" s="45"/>
      <c r="I114" s="45"/>
      <c r="J114" s="45"/>
      <c r="K114" s="36" t="s">
        <v>37</v>
      </c>
      <c r="L114" s="45"/>
      <c r="M114" s="31" t="str">
        <f>E21</f>
        <v xml:space="preserve"> </v>
      </c>
      <c r="N114" s="31"/>
      <c r="O114" s="31"/>
      <c r="P114" s="31"/>
      <c r="Q114" s="31"/>
      <c r="R114" s="46"/>
    </row>
    <row r="115" s="1" customFormat="1" ht="10.32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="8" customFormat="1" ht="29.28" customHeight="1">
      <c r="B116" s="194"/>
      <c r="C116" s="195" t="s">
        <v>163</v>
      </c>
      <c r="D116" s="196" t="s">
        <v>164</v>
      </c>
      <c r="E116" s="196" t="s">
        <v>62</v>
      </c>
      <c r="F116" s="196" t="s">
        <v>165</v>
      </c>
      <c r="G116" s="196"/>
      <c r="H116" s="196"/>
      <c r="I116" s="196"/>
      <c r="J116" s="196" t="s">
        <v>166</v>
      </c>
      <c r="K116" s="196" t="s">
        <v>167</v>
      </c>
      <c r="L116" s="196" t="s">
        <v>168</v>
      </c>
      <c r="M116" s="196"/>
      <c r="N116" s="196" t="s">
        <v>126</v>
      </c>
      <c r="O116" s="196"/>
      <c r="P116" s="196"/>
      <c r="Q116" s="197"/>
      <c r="R116" s="198"/>
      <c r="T116" s="104" t="s">
        <v>169</v>
      </c>
      <c r="U116" s="105" t="s">
        <v>44</v>
      </c>
      <c r="V116" s="105" t="s">
        <v>170</v>
      </c>
      <c r="W116" s="105" t="s">
        <v>171</v>
      </c>
      <c r="X116" s="105" t="s">
        <v>172</v>
      </c>
      <c r="Y116" s="105" t="s">
        <v>173</v>
      </c>
      <c r="Z116" s="105" t="s">
        <v>174</v>
      </c>
      <c r="AA116" s="106" t="s">
        <v>175</v>
      </c>
    </row>
    <row r="117" s="1" customFormat="1" ht="29.28" customHeight="1">
      <c r="B117" s="44"/>
      <c r="C117" s="108" t="s">
        <v>123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199">
        <f>BK117</f>
        <v>0</v>
      </c>
      <c r="O117" s="200"/>
      <c r="P117" s="200"/>
      <c r="Q117" s="200"/>
      <c r="R117" s="46"/>
      <c r="T117" s="107"/>
      <c r="U117" s="65"/>
      <c r="V117" s="65"/>
      <c r="W117" s="201">
        <f>W118+W121</f>
        <v>0</v>
      </c>
      <c r="X117" s="65"/>
      <c r="Y117" s="201">
        <f>Y118+Y121</f>
        <v>0</v>
      </c>
      <c r="Z117" s="65"/>
      <c r="AA117" s="202">
        <f>AA118+AA121</f>
        <v>0</v>
      </c>
      <c r="AT117" s="20" t="s">
        <v>79</v>
      </c>
      <c r="AU117" s="20" t="s">
        <v>128</v>
      </c>
      <c r="BK117" s="203">
        <f>BK118+BK121</f>
        <v>0</v>
      </c>
    </row>
    <row r="118" s="9" customFormat="1" ht="37.44001" customHeight="1">
      <c r="B118" s="204"/>
      <c r="C118" s="205"/>
      <c r="D118" s="206" t="s">
        <v>2355</v>
      </c>
      <c r="E118" s="206"/>
      <c r="F118" s="206"/>
      <c r="G118" s="206"/>
      <c r="H118" s="206"/>
      <c r="I118" s="206"/>
      <c r="J118" s="206"/>
      <c r="K118" s="206"/>
      <c r="L118" s="206"/>
      <c r="M118" s="206"/>
      <c r="N118" s="248">
        <f>BK118</f>
        <v>0</v>
      </c>
      <c r="O118" s="249"/>
      <c r="P118" s="249"/>
      <c r="Q118" s="249"/>
      <c r="R118" s="207"/>
      <c r="T118" s="208"/>
      <c r="U118" s="205"/>
      <c r="V118" s="205"/>
      <c r="W118" s="209">
        <f>SUM(W119:W120)</f>
        <v>0</v>
      </c>
      <c r="X118" s="205"/>
      <c r="Y118" s="209">
        <f>SUM(Y119:Y120)</f>
        <v>0</v>
      </c>
      <c r="Z118" s="205"/>
      <c r="AA118" s="210">
        <f>SUM(AA119:AA120)</f>
        <v>0</v>
      </c>
      <c r="AR118" s="211" t="s">
        <v>88</v>
      </c>
      <c r="AT118" s="212" t="s">
        <v>79</v>
      </c>
      <c r="AU118" s="212" t="s">
        <v>80</v>
      </c>
      <c r="AY118" s="211" t="s">
        <v>176</v>
      </c>
      <c r="BK118" s="213">
        <f>SUM(BK119:BK120)</f>
        <v>0</v>
      </c>
    </row>
    <row r="119" s="1" customFormat="1" ht="16.5" customHeight="1">
      <c r="B119" s="44"/>
      <c r="C119" s="217" t="s">
        <v>88</v>
      </c>
      <c r="D119" s="217" t="s">
        <v>177</v>
      </c>
      <c r="E119" s="218" t="s">
        <v>2356</v>
      </c>
      <c r="F119" s="219" t="s">
        <v>2357</v>
      </c>
      <c r="G119" s="219"/>
      <c r="H119" s="219"/>
      <c r="I119" s="219"/>
      <c r="J119" s="220" t="s">
        <v>1906</v>
      </c>
      <c r="K119" s="221">
        <v>1</v>
      </c>
      <c r="L119" s="222">
        <v>0</v>
      </c>
      <c r="M119" s="223"/>
      <c r="N119" s="224">
        <f>ROUND(L119*K119,2)</f>
        <v>0</v>
      </c>
      <c r="O119" s="224"/>
      <c r="P119" s="224"/>
      <c r="Q119" s="224"/>
      <c r="R119" s="46"/>
      <c r="T119" s="225" t="s">
        <v>22</v>
      </c>
      <c r="U119" s="54" t="s">
        <v>45</v>
      </c>
      <c r="V119" s="45"/>
      <c r="W119" s="226">
        <f>V119*K119</f>
        <v>0</v>
      </c>
      <c r="X119" s="226">
        <v>0</v>
      </c>
      <c r="Y119" s="226">
        <f>X119*K119</f>
        <v>0</v>
      </c>
      <c r="Z119" s="226">
        <v>0</v>
      </c>
      <c r="AA119" s="227">
        <f>Z119*K119</f>
        <v>0</v>
      </c>
      <c r="AR119" s="20" t="s">
        <v>2358</v>
      </c>
      <c r="AT119" s="20" t="s">
        <v>177</v>
      </c>
      <c r="AU119" s="20" t="s">
        <v>88</v>
      </c>
      <c r="AY119" s="20" t="s">
        <v>176</v>
      </c>
      <c r="BE119" s="140">
        <f>IF(U119="základní",N119,0)</f>
        <v>0</v>
      </c>
      <c r="BF119" s="140">
        <f>IF(U119="snížená",N119,0)</f>
        <v>0</v>
      </c>
      <c r="BG119" s="140">
        <f>IF(U119="zákl. přenesená",N119,0)</f>
        <v>0</v>
      </c>
      <c r="BH119" s="140">
        <f>IF(U119="sníž. přenesená",N119,0)</f>
        <v>0</v>
      </c>
      <c r="BI119" s="140">
        <f>IF(U119="nulová",N119,0)</f>
        <v>0</v>
      </c>
      <c r="BJ119" s="20" t="s">
        <v>88</v>
      </c>
      <c r="BK119" s="140">
        <f>ROUND(L119*K119,2)</f>
        <v>0</v>
      </c>
      <c r="BL119" s="20" t="s">
        <v>2358</v>
      </c>
      <c r="BM119" s="20" t="s">
        <v>2359</v>
      </c>
    </row>
    <row r="120" s="1" customFormat="1" ht="16.5" customHeight="1">
      <c r="B120" s="44"/>
      <c r="C120" s="217" t="s">
        <v>119</v>
      </c>
      <c r="D120" s="217" t="s">
        <v>177</v>
      </c>
      <c r="E120" s="218" t="s">
        <v>2360</v>
      </c>
      <c r="F120" s="219" t="s">
        <v>2361</v>
      </c>
      <c r="G120" s="219"/>
      <c r="H120" s="219"/>
      <c r="I120" s="219"/>
      <c r="J120" s="220" t="s">
        <v>1906</v>
      </c>
      <c r="K120" s="221">
        <v>1</v>
      </c>
      <c r="L120" s="222">
        <v>0</v>
      </c>
      <c r="M120" s="223"/>
      <c r="N120" s="224">
        <f>ROUND(L120*K120,2)</f>
        <v>0</v>
      </c>
      <c r="O120" s="224"/>
      <c r="P120" s="224"/>
      <c r="Q120" s="224"/>
      <c r="R120" s="46"/>
      <c r="T120" s="225" t="s">
        <v>22</v>
      </c>
      <c r="U120" s="54" t="s">
        <v>45</v>
      </c>
      <c r="V120" s="45"/>
      <c r="W120" s="226">
        <f>V120*K120</f>
        <v>0</v>
      </c>
      <c r="X120" s="226">
        <v>0</v>
      </c>
      <c r="Y120" s="226">
        <f>X120*K120</f>
        <v>0</v>
      </c>
      <c r="Z120" s="226">
        <v>0</v>
      </c>
      <c r="AA120" s="227">
        <f>Z120*K120</f>
        <v>0</v>
      </c>
      <c r="AR120" s="20" t="s">
        <v>2358</v>
      </c>
      <c r="AT120" s="20" t="s">
        <v>177</v>
      </c>
      <c r="AU120" s="20" t="s">
        <v>88</v>
      </c>
      <c r="AY120" s="20" t="s">
        <v>176</v>
      </c>
      <c r="BE120" s="140">
        <f>IF(U120="základní",N120,0)</f>
        <v>0</v>
      </c>
      <c r="BF120" s="140">
        <f>IF(U120="snížená",N120,0)</f>
        <v>0</v>
      </c>
      <c r="BG120" s="140">
        <f>IF(U120="zákl. přenesená",N120,0)</f>
        <v>0</v>
      </c>
      <c r="BH120" s="140">
        <f>IF(U120="sníž. přenesená",N120,0)</f>
        <v>0</v>
      </c>
      <c r="BI120" s="140">
        <f>IF(U120="nulová",N120,0)</f>
        <v>0</v>
      </c>
      <c r="BJ120" s="20" t="s">
        <v>88</v>
      </c>
      <c r="BK120" s="140">
        <f>ROUND(L120*K120,2)</f>
        <v>0</v>
      </c>
      <c r="BL120" s="20" t="s">
        <v>2358</v>
      </c>
      <c r="BM120" s="20" t="s">
        <v>2362</v>
      </c>
    </row>
    <row r="121" s="1" customFormat="1" ht="49.92" customHeight="1">
      <c r="B121" s="44"/>
      <c r="C121" s="45"/>
      <c r="D121" s="206" t="s">
        <v>1066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240">
        <f>BK121</f>
        <v>0</v>
      </c>
      <c r="O121" s="241"/>
      <c r="P121" s="241"/>
      <c r="Q121" s="241"/>
      <c r="R121" s="46"/>
      <c r="T121" s="188"/>
      <c r="U121" s="45"/>
      <c r="V121" s="45"/>
      <c r="W121" s="45"/>
      <c r="X121" s="45"/>
      <c r="Y121" s="45"/>
      <c r="Z121" s="45"/>
      <c r="AA121" s="98"/>
      <c r="AT121" s="20" t="s">
        <v>79</v>
      </c>
      <c r="AU121" s="20" t="s">
        <v>80</v>
      </c>
      <c r="AY121" s="20" t="s">
        <v>1067</v>
      </c>
      <c r="BK121" s="140">
        <f>SUM(BK122:BK126)</f>
        <v>0</v>
      </c>
    </row>
    <row r="122" s="1" customFormat="1" ht="22.32" customHeight="1">
      <c r="B122" s="44"/>
      <c r="C122" s="242" t="s">
        <v>22</v>
      </c>
      <c r="D122" s="242" t="s">
        <v>177</v>
      </c>
      <c r="E122" s="243" t="s">
        <v>22</v>
      </c>
      <c r="F122" s="244" t="s">
        <v>22</v>
      </c>
      <c r="G122" s="244"/>
      <c r="H122" s="244"/>
      <c r="I122" s="244"/>
      <c r="J122" s="245" t="s">
        <v>22</v>
      </c>
      <c r="K122" s="246"/>
      <c r="L122" s="222"/>
      <c r="M122" s="224"/>
      <c r="N122" s="224">
        <f>BK122</f>
        <v>0</v>
      </c>
      <c r="O122" s="224"/>
      <c r="P122" s="224"/>
      <c r="Q122" s="224"/>
      <c r="R122" s="46"/>
      <c r="T122" s="225" t="s">
        <v>22</v>
      </c>
      <c r="U122" s="247" t="s">
        <v>45</v>
      </c>
      <c r="V122" s="45"/>
      <c r="W122" s="45"/>
      <c r="X122" s="45"/>
      <c r="Y122" s="45"/>
      <c r="Z122" s="45"/>
      <c r="AA122" s="98"/>
      <c r="AT122" s="20" t="s">
        <v>1067</v>
      </c>
      <c r="AU122" s="20" t="s">
        <v>88</v>
      </c>
      <c r="AY122" s="20" t="s">
        <v>1067</v>
      </c>
      <c r="BE122" s="140">
        <f>IF(U122="základní",N122,0)</f>
        <v>0</v>
      </c>
      <c r="BF122" s="140">
        <f>IF(U122="snížená",N122,0)</f>
        <v>0</v>
      </c>
      <c r="BG122" s="140">
        <f>IF(U122="zákl. přenesená",N122,0)</f>
        <v>0</v>
      </c>
      <c r="BH122" s="140">
        <f>IF(U122="sníž. přenesená",N122,0)</f>
        <v>0</v>
      </c>
      <c r="BI122" s="140">
        <f>IF(U122="nulová",N122,0)</f>
        <v>0</v>
      </c>
      <c r="BJ122" s="20" t="s">
        <v>88</v>
      </c>
      <c r="BK122" s="140">
        <f>L122*K122</f>
        <v>0</v>
      </c>
    </row>
    <row r="123" s="1" customFormat="1" ht="22.32" customHeight="1">
      <c r="B123" s="44"/>
      <c r="C123" s="242" t="s">
        <v>22</v>
      </c>
      <c r="D123" s="242" t="s">
        <v>177</v>
      </c>
      <c r="E123" s="243" t="s">
        <v>22</v>
      </c>
      <c r="F123" s="244" t="s">
        <v>22</v>
      </c>
      <c r="G123" s="244"/>
      <c r="H123" s="244"/>
      <c r="I123" s="244"/>
      <c r="J123" s="245" t="s">
        <v>22</v>
      </c>
      <c r="K123" s="246"/>
      <c r="L123" s="222"/>
      <c r="M123" s="224"/>
      <c r="N123" s="224">
        <f>BK123</f>
        <v>0</v>
      </c>
      <c r="O123" s="224"/>
      <c r="P123" s="224"/>
      <c r="Q123" s="224"/>
      <c r="R123" s="46"/>
      <c r="T123" s="225" t="s">
        <v>22</v>
      </c>
      <c r="U123" s="247" t="s">
        <v>45</v>
      </c>
      <c r="V123" s="45"/>
      <c r="W123" s="45"/>
      <c r="X123" s="45"/>
      <c r="Y123" s="45"/>
      <c r="Z123" s="45"/>
      <c r="AA123" s="98"/>
      <c r="AT123" s="20" t="s">
        <v>1067</v>
      </c>
      <c r="AU123" s="20" t="s">
        <v>88</v>
      </c>
      <c r="AY123" s="20" t="s">
        <v>1067</v>
      </c>
      <c r="BE123" s="140">
        <f>IF(U123="základní",N123,0)</f>
        <v>0</v>
      </c>
      <c r="BF123" s="140">
        <f>IF(U123="snížená",N123,0)</f>
        <v>0</v>
      </c>
      <c r="BG123" s="140">
        <f>IF(U123="zákl. přenesená",N123,0)</f>
        <v>0</v>
      </c>
      <c r="BH123" s="140">
        <f>IF(U123="sníž. přenesená",N123,0)</f>
        <v>0</v>
      </c>
      <c r="BI123" s="140">
        <f>IF(U123="nulová",N123,0)</f>
        <v>0</v>
      </c>
      <c r="BJ123" s="20" t="s">
        <v>88</v>
      </c>
      <c r="BK123" s="140">
        <f>L123*K123</f>
        <v>0</v>
      </c>
    </row>
    <row r="124" s="1" customFormat="1" ht="22.32" customHeight="1">
      <c r="B124" s="44"/>
      <c r="C124" s="242" t="s">
        <v>22</v>
      </c>
      <c r="D124" s="242" t="s">
        <v>177</v>
      </c>
      <c r="E124" s="243" t="s">
        <v>22</v>
      </c>
      <c r="F124" s="244" t="s">
        <v>22</v>
      </c>
      <c r="G124" s="244"/>
      <c r="H124" s="244"/>
      <c r="I124" s="244"/>
      <c r="J124" s="245" t="s">
        <v>22</v>
      </c>
      <c r="K124" s="246"/>
      <c r="L124" s="222"/>
      <c r="M124" s="224"/>
      <c r="N124" s="224">
        <f>BK124</f>
        <v>0</v>
      </c>
      <c r="O124" s="224"/>
      <c r="P124" s="224"/>
      <c r="Q124" s="224"/>
      <c r="R124" s="46"/>
      <c r="T124" s="225" t="s">
        <v>22</v>
      </c>
      <c r="U124" s="247" t="s">
        <v>45</v>
      </c>
      <c r="V124" s="45"/>
      <c r="W124" s="45"/>
      <c r="X124" s="45"/>
      <c r="Y124" s="45"/>
      <c r="Z124" s="45"/>
      <c r="AA124" s="98"/>
      <c r="AT124" s="20" t="s">
        <v>1067</v>
      </c>
      <c r="AU124" s="20" t="s">
        <v>88</v>
      </c>
      <c r="AY124" s="20" t="s">
        <v>1067</v>
      </c>
      <c r="BE124" s="140">
        <f>IF(U124="základní",N124,0)</f>
        <v>0</v>
      </c>
      <c r="BF124" s="140">
        <f>IF(U124="snížená",N124,0)</f>
        <v>0</v>
      </c>
      <c r="BG124" s="140">
        <f>IF(U124="zákl. přenesená",N124,0)</f>
        <v>0</v>
      </c>
      <c r="BH124" s="140">
        <f>IF(U124="sníž. přenesená",N124,0)</f>
        <v>0</v>
      </c>
      <c r="BI124" s="140">
        <f>IF(U124="nulová",N124,0)</f>
        <v>0</v>
      </c>
      <c r="BJ124" s="20" t="s">
        <v>88</v>
      </c>
      <c r="BK124" s="140">
        <f>L124*K124</f>
        <v>0</v>
      </c>
    </row>
    <row r="125" s="1" customFormat="1" ht="22.32" customHeight="1">
      <c r="B125" s="44"/>
      <c r="C125" s="242" t="s">
        <v>22</v>
      </c>
      <c r="D125" s="242" t="s">
        <v>177</v>
      </c>
      <c r="E125" s="243" t="s">
        <v>22</v>
      </c>
      <c r="F125" s="244" t="s">
        <v>22</v>
      </c>
      <c r="G125" s="244"/>
      <c r="H125" s="244"/>
      <c r="I125" s="244"/>
      <c r="J125" s="245" t="s">
        <v>22</v>
      </c>
      <c r="K125" s="246"/>
      <c r="L125" s="222"/>
      <c r="M125" s="224"/>
      <c r="N125" s="224">
        <f>BK125</f>
        <v>0</v>
      </c>
      <c r="O125" s="224"/>
      <c r="P125" s="224"/>
      <c r="Q125" s="224"/>
      <c r="R125" s="46"/>
      <c r="T125" s="225" t="s">
        <v>22</v>
      </c>
      <c r="U125" s="247" t="s">
        <v>45</v>
      </c>
      <c r="V125" s="45"/>
      <c r="W125" s="45"/>
      <c r="X125" s="45"/>
      <c r="Y125" s="45"/>
      <c r="Z125" s="45"/>
      <c r="AA125" s="98"/>
      <c r="AT125" s="20" t="s">
        <v>1067</v>
      </c>
      <c r="AU125" s="20" t="s">
        <v>88</v>
      </c>
      <c r="AY125" s="20" t="s">
        <v>1067</v>
      </c>
      <c r="BE125" s="140">
        <f>IF(U125="základní",N125,0)</f>
        <v>0</v>
      </c>
      <c r="BF125" s="140">
        <f>IF(U125="snížená",N125,0)</f>
        <v>0</v>
      </c>
      <c r="BG125" s="140">
        <f>IF(U125="zákl. přenesená",N125,0)</f>
        <v>0</v>
      </c>
      <c r="BH125" s="140">
        <f>IF(U125="sníž. přenesená",N125,0)</f>
        <v>0</v>
      </c>
      <c r="BI125" s="140">
        <f>IF(U125="nulová",N125,0)</f>
        <v>0</v>
      </c>
      <c r="BJ125" s="20" t="s">
        <v>88</v>
      </c>
      <c r="BK125" s="140">
        <f>L125*K125</f>
        <v>0</v>
      </c>
    </row>
    <row r="126" s="1" customFormat="1" ht="22.32" customHeight="1">
      <c r="B126" s="44"/>
      <c r="C126" s="242" t="s">
        <v>22</v>
      </c>
      <c r="D126" s="242" t="s">
        <v>177</v>
      </c>
      <c r="E126" s="243" t="s">
        <v>22</v>
      </c>
      <c r="F126" s="244" t="s">
        <v>22</v>
      </c>
      <c r="G126" s="244"/>
      <c r="H126" s="244"/>
      <c r="I126" s="244"/>
      <c r="J126" s="245" t="s">
        <v>22</v>
      </c>
      <c r="K126" s="246"/>
      <c r="L126" s="222"/>
      <c r="M126" s="224"/>
      <c r="N126" s="224">
        <f>BK126</f>
        <v>0</v>
      </c>
      <c r="O126" s="224"/>
      <c r="P126" s="224"/>
      <c r="Q126" s="224"/>
      <c r="R126" s="46"/>
      <c r="T126" s="225" t="s">
        <v>22</v>
      </c>
      <c r="U126" s="247" t="s">
        <v>45</v>
      </c>
      <c r="V126" s="70"/>
      <c r="W126" s="70"/>
      <c r="X126" s="70"/>
      <c r="Y126" s="70"/>
      <c r="Z126" s="70"/>
      <c r="AA126" s="72"/>
      <c r="AT126" s="20" t="s">
        <v>1067</v>
      </c>
      <c r="AU126" s="20" t="s">
        <v>88</v>
      </c>
      <c r="AY126" s="20" t="s">
        <v>1067</v>
      </c>
      <c r="BE126" s="140">
        <f>IF(U126="základní",N126,0)</f>
        <v>0</v>
      </c>
      <c r="BF126" s="140">
        <f>IF(U126="snížená",N126,0)</f>
        <v>0</v>
      </c>
      <c r="BG126" s="140">
        <f>IF(U126="zákl. přenesená",N126,0)</f>
        <v>0</v>
      </c>
      <c r="BH126" s="140">
        <f>IF(U126="sníž. přenesená",N126,0)</f>
        <v>0</v>
      </c>
      <c r="BI126" s="140">
        <f>IF(U126="nulová",N126,0)</f>
        <v>0</v>
      </c>
      <c r="BJ126" s="20" t="s">
        <v>88</v>
      </c>
      <c r="BK126" s="140">
        <f>L126*K126</f>
        <v>0</v>
      </c>
    </row>
    <row r="127" s="1" customFormat="1" ht="6.96" customHeight="1"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5"/>
    </row>
  </sheetData>
  <sheetProtection sheet="1" formatColumns="0" formatRows="0" objects="1" scenarios="1" spinCount="10" saltValue="kHi7rQzZ5rW1BUJFfmJV3CS+EQWU/B+C1IPiWzPN2omi/GBzaiavaoIMsDpEujqoenR35yAPDJE5BCTHBRRv9Q==" hashValue="zVEt281uDrSZEfNu6J96N+nzOt77W9SXzliNBW2C4rn3t5Wi545OdQHr3HAqzrEo83FEJtv2OXnFNnLaM/iVFA==" algorithmName="SHA-512" password="CC35"/>
  <mergeCells count="88">
    <mergeCell ref="D95:H95"/>
    <mergeCell ref="D93:H93"/>
    <mergeCell ref="D94:H94"/>
    <mergeCell ref="D96:H96"/>
    <mergeCell ref="D97:H9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F125:I125"/>
    <mergeCell ref="F124:I124"/>
    <mergeCell ref="F122:I122"/>
    <mergeCell ref="F120:I120"/>
    <mergeCell ref="L122:M122"/>
    <mergeCell ref="F123:I123"/>
    <mergeCell ref="L123:M123"/>
    <mergeCell ref="L124:M124"/>
    <mergeCell ref="L125:M125"/>
    <mergeCell ref="F126:I126"/>
    <mergeCell ref="L126:M126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N97:Q97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117:Q117"/>
    <mergeCell ref="N118:Q118"/>
    <mergeCell ref="F119:I119"/>
    <mergeCell ref="L119:M119"/>
    <mergeCell ref="N119:Q119"/>
    <mergeCell ref="L120:M120"/>
    <mergeCell ref="N120:Q120"/>
    <mergeCell ref="N122:Q122"/>
    <mergeCell ref="N123:Q123"/>
    <mergeCell ref="N124:Q124"/>
    <mergeCell ref="N125:Q125"/>
    <mergeCell ref="N126:Q126"/>
    <mergeCell ref="N121:Q121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22:D127">
      <formula1>"K, M"</formula1>
    </dataValidation>
    <dataValidation type="list" allowBlank="1" showInputMessage="1" showErrorMessage="1" error="Povoleny jsou hodnoty základní, snížená, zákl. přenesená, sníž. přenesená, nulová." sqref="U122:U12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Vocásková Jindřiška</dc:creator>
  <cp:lastModifiedBy>Vocásková Jindřiška</cp:lastModifiedBy>
  <dcterms:created xsi:type="dcterms:W3CDTF">2019-03-19T14:02:08Z</dcterms:created>
  <dcterms:modified xsi:type="dcterms:W3CDTF">2019-03-19T14:02:15Z</dcterms:modified>
</cp:coreProperties>
</file>