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Pol'!$A$1:$U$59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0" i="12"/>
  <c r="F39" i="1" s="1"/>
  <c r="G9" i="12"/>
  <c r="I9"/>
  <c r="K9"/>
  <c r="M9"/>
  <c r="O9"/>
  <c r="Q9"/>
  <c r="U9"/>
  <c r="G10"/>
  <c r="I10"/>
  <c r="K10"/>
  <c r="O10"/>
  <c r="Q10"/>
  <c r="U10"/>
  <c r="G11"/>
  <c r="I11"/>
  <c r="K11"/>
  <c r="M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I17"/>
  <c r="K17"/>
  <c r="M17"/>
  <c r="O17"/>
  <c r="Q17"/>
  <c r="U17"/>
  <c r="G18"/>
  <c r="M18" s="1"/>
  <c r="I18"/>
  <c r="K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M22" s="1"/>
  <c r="I22"/>
  <c r="K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I31"/>
  <c r="K31"/>
  <c r="M31"/>
  <c r="O31"/>
  <c r="Q31"/>
  <c r="U31"/>
  <c r="G32"/>
  <c r="M32" s="1"/>
  <c r="I32"/>
  <c r="K32"/>
  <c r="O32"/>
  <c r="Q32"/>
  <c r="U32"/>
  <c r="G33"/>
  <c r="I33"/>
  <c r="K33"/>
  <c r="M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I39"/>
  <c r="K39"/>
  <c r="M39"/>
  <c r="O39"/>
  <c r="Q39"/>
  <c r="U39"/>
  <c r="G40"/>
  <c r="M40" s="1"/>
  <c r="I40"/>
  <c r="K40"/>
  <c r="O40"/>
  <c r="Q40"/>
  <c r="U40"/>
  <c r="G41"/>
  <c r="I41"/>
  <c r="K41"/>
  <c r="M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M45" s="1"/>
  <c r="I45"/>
  <c r="K45"/>
  <c r="O45"/>
  <c r="Q45"/>
  <c r="U45"/>
  <c r="G46"/>
  <c r="M46" s="1"/>
  <c r="I46"/>
  <c r="K46"/>
  <c r="O46"/>
  <c r="Q46"/>
  <c r="U46"/>
  <c r="G47"/>
  <c r="I47"/>
  <c r="K47"/>
  <c r="M47"/>
  <c r="O47"/>
  <c r="Q47"/>
  <c r="U47"/>
  <c r="G49"/>
  <c r="M49" s="1"/>
  <c r="I49"/>
  <c r="K49"/>
  <c r="O49"/>
  <c r="Q49"/>
  <c r="U49"/>
  <c r="G50"/>
  <c r="I50"/>
  <c r="K50"/>
  <c r="O50"/>
  <c r="Q50"/>
  <c r="U50"/>
  <c r="G51"/>
  <c r="I51"/>
  <c r="K51"/>
  <c r="M51"/>
  <c r="O51"/>
  <c r="Q51"/>
  <c r="U51"/>
  <c r="G52"/>
  <c r="M52" s="1"/>
  <c r="I52"/>
  <c r="K52"/>
  <c r="O52"/>
  <c r="Q52"/>
  <c r="U52"/>
  <c r="G53"/>
  <c r="I53"/>
  <c r="K53"/>
  <c r="M53"/>
  <c r="O53"/>
  <c r="Q53"/>
  <c r="U53"/>
  <c r="G54"/>
  <c r="M54" s="1"/>
  <c r="I54"/>
  <c r="K54"/>
  <c r="O54"/>
  <c r="Q54"/>
  <c r="U54"/>
  <c r="G55"/>
  <c r="M55" s="1"/>
  <c r="I55"/>
  <c r="K55"/>
  <c r="O55"/>
  <c r="Q55"/>
  <c r="U55"/>
  <c r="G57"/>
  <c r="M57" s="1"/>
  <c r="I57"/>
  <c r="K57"/>
  <c r="K56" s="1"/>
  <c r="O57"/>
  <c r="Q57"/>
  <c r="U57"/>
  <c r="G58"/>
  <c r="G56" s="1"/>
  <c r="I50" i="1" s="1"/>
  <c r="I19" s="1"/>
  <c r="I58" i="12"/>
  <c r="K58"/>
  <c r="O58"/>
  <c r="Q58"/>
  <c r="U58"/>
  <c r="U56" s="1"/>
  <c r="I20" i="1"/>
  <c r="I18"/>
  <c r="I16"/>
  <c r="G27"/>
  <c r="F40"/>
  <c r="G23" s="1"/>
  <c r="G40"/>
  <c r="G25" s="1"/>
  <c r="H40"/>
  <c r="I40"/>
  <c r="J39" s="1"/>
  <c r="J40"/>
  <c r="J28"/>
  <c r="J26"/>
  <c r="G38"/>
  <c r="F38"/>
  <c r="H32"/>
  <c r="J23"/>
  <c r="J24"/>
  <c r="J25"/>
  <c r="J27"/>
  <c r="E24"/>
  <c r="G24"/>
  <c r="E26"/>
  <c r="G26"/>
  <c r="Q25" i="12" l="1"/>
  <c r="I25"/>
  <c r="O25"/>
  <c r="G8"/>
  <c r="AD60"/>
  <c r="G39" i="1" s="1"/>
  <c r="I39" s="1"/>
  <c r="Q56" i="12"/>
  <c r="I56"/>
  <c r="U48"/>
  <c r="Q48"/>
  <c r="I48"/>
  <c r="O56"/>
  <c r="K48"/>
  <c r="O48"/>
  <c r="U25"/>
  <c r="U8"/>
  <c r="Q8"/>
  <c r="I8"/>
  <c r="G48"/>
  <c r="I49" i="1" s="1"/>
  <c r="K25" i="12"/>
  <c r="K8"/>
  <c r="O8"/>
  <c r="G29" i="1"/>
  <c r="G28"/>
  <c r="M25" i="12"/>
  <c r="G25"/>
  <c r="I48" i="1" s="1"/>
  <c r="M58" i="12"/>
  <c r="M56" s="1"/>
  <c r="M50"/>
  <c r="M48" s="1"/>
  <c r="M10"/>
  <c r="M8" s="1"/>
  <c r="I47" i="1" l="1"/>
  <c r="G60" i="12"/>
  <c r="I51" i="1" l="1"/>
  <c r="I17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<sst xmlns="http://schemas.openxmlformats.org/spreadsheetml/2006/main" count="343" uniqueCount="199">
  <si>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</si>
  <si>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</si>
  <si>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</si>
  <si>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</si>
  <si>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</si>
  <si>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</si>
  <si>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</si>
  <si>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</si>
  <si>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</si>
  <si>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</si>
  <si>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</si>
  <si>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</si>
  <si>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</si>
  <si>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</si>
  <si>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</si>
  <si>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</si>
  <si>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</si>
  <si>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</si>
  <si>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</si>
  <si>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</si>
  <si>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</si>
  <si>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</si>
  <si>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</si>
  <si>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</si>
  <si>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</si>
  <si>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</si>
  <si>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</si>
  <si>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</si>
  <si>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</si>
  <si>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</si>
  <si>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</si>
  <si>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</si>
  <si>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</si>
  <si>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</si>
  <si>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</si>
  <si>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</si>
  <si>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</si>
  <si>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</si>
  <si>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</si>
  <si>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</si>
  <si>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</si>
  <si>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</si>
  <si>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</si>
  <si>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Teplice</t>
  </si>
  <si>
    <t>Rozpočet:</t>
  </si>
  <si>
    <t>Misto</t>
  </si>
  <si>
    <t>Ing. Miluše Hrazdílková</t>
  </si>
  <si>
    <t>HEMODIALÝZA  TEPLICE MODERNIZACE - ZDRAVOTNĚ TECHNICKÉ INSTALACE</t>
  </si>
  <si>
    <t>MEDICOPROJECT, s.r.o.</t>
  </si>
  <si>
    <t>Kroftova 2619/45</t>
  </si>
  <si>
    <t>Brno-Žabovřesky</t>
  </si>
  <si>
    <t>61600</t>
  </si>
  <si>
    <t>60703016</t>
  </si>
  <si>
    <t>CZ60703016</t>
  </si>
  <si>
    <t>Antonína Procházky 2/2a</t>
  </si>
  <si>
    <t>Brno-Pisárky</t>
  </si>
  <si>
    <t>62300</t>
  </si>
  <si>
    <t>44080760</t>
  </si>
  <si>
    <t>CZ6153031203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</si>
  <si>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</si>
  <si>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</si>
  <si>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</si>
  <si>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</si>
  <si>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</si>
  <si>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</si>
  <si>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</si>
  <si>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</si>
  <si>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</si>
  <si>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</si>
  <si>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</si>
  <si>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</si>
  <si>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</si>
  <si>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</si>
  <si>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</si>
  <si>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</si>
  <si>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</si>
  <si>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</si>
  <si>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</si>
  <si>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</si>
  <si>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</si>
  <si>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</si>
  <si>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</si>
  <si>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</si>
  <si>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</si>
  <si>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</si>
  <si>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</si>
  <si>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</si>
  <si>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</si>
  <si>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</si>
  <si>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</si>
  <si>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</si>
  <si>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</si>
  <si>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</si>
  <si>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</si>
  <si>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</si>
  <si>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</si>
  <si>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</si>
  <si>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</si>
  <si>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</si>
  <si>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R01</t>
  </si>
  <si>
    <t>Potrubí PPR odvod kondenzátu d32</t>
  </si>
  <si>
    <t>m</t>
  </si>
  <si>
    <t>POL1_0</t>
  </si>
  <si>
    <t>R02</t>
  </si>
  <si>
    <t>Izolace potrubí návleková 35x9 mm šedočerná</t>
  </si>
  <si>
    <t>POL3_0</t>
  </si>
  <si>
    <t>721176102R00</t>
  </si>
  <si>
    <t>Potrubí HT připojovací DN 40 x 1,8 mm</t>
  </si>
  <si>
    <t>721176103R00</t>
  </si>
  <si>
    <t>Potrubí HT připojovací DN 50 x 1,8 mm</t>
  </si>
  <si>
    <t>721176104R00</t>
  </si>
  <si>
    <t>Potrubí HT připojovací D 75 x 1,9 mm</t>
  </si>
  <si>
    <t>721176105R00</t>
  </si>
  <si>
    <t>Potrubí HT připojovací DN 100 x 2,7 mm</t>
  </si>
  <si>
    <t>R03</t>
  </si>
  <si>
    <t>Oprava - propojení dosavadního potrubí DN 50-100</t>
  </si>
  <si>
    <t>kus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</si>
  <si>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</si>
  <si>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</si>
  <si>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</si>
  <si>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</si>
  <si>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</si>
  <si>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</si>
  <si>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</si>
  <si>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</si>
  <si>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R04</t>
  </si>
  <si>
    <t>Sifon kondenz D40 s transp zásuv trubicemi</t>
  </si>
  <si>
    <t>721223423RT2</t>
  </si>
  <si>
    <t>Vpusť podlahová se zápachovou uzávěrkou , mřížka nerez 115 x 115 D 50/75/110 mm, Primus</t>
  </si>
  <si>
    <t>721290123R00</t>
  </si>
  <si>
    <t>Zkouška těsnosti kanalizace kouřem DN 300</t>
  </si>
  <si>
    <t>Potrubí HT  d 50 - chráničky pro rozvod, technologie</t>
  </si>
  <si>
    <t>998721101R00</t>
  </si>
  <si>
    <t>Přesun hmot pro vnitřní kanalizaci, výšky do 6 m</t>
  </si>
  <si>
    <t>t</t>
  </si>
  <si>
    <t>Potrubí PE-Xa d 12x2,0 mm, vč. uložení</t>
  </si>
  <si>
    <t>Potrubí PE-Xa d 25x3,0 mm, vč. uložení</t>
  </si>
  <si>
    <t>Lišta instalační 180/70 vč. upevnění</t>
  </si>
  <si>
    <t>722172331R00</t>
  </si>
  <si>
    <t>Potrubí z PPR , D 20/3,4 mm</t>
  </si>
  <si>
    <t>722172334R00</t>
  </si>
  <si>
    <t>Potrubí z PPR , D 40/6,7 mm</t>
  </si>
  <si>
    <t>722172715R00</t>
  </si>
  <si>
    <t>Potrubí z PPR , D 50/6,9 mm</t>
  </si>
  <si>
    <t>722181212RT4</t>
  </si>
  <si>
    <t>Izolace návleková  tl. stěny 9 mm, vnitřní průměr 12 mm</t>
  </si>
  <si>
    <t>722181212RT7</t>
  </si>
  <si>
    <t>Izolace návleková  tl. stěny 9 mm, vnitřní průměr 22 mm</t>
  </si>
  <si>
    <t>722181212RT8</t>
  </si>
  <si>
    <t>Izolace návleková  tl. stěny 9 mm, vnitřní průměr 25 mm</t>
  </si>
  <si>
    <t>722181212RW2</t>
  </si>
  <si>
    <t>Izolace návleková  tl. stěny 9 mm, vnitřní průměr 45 mm</t>
  </si>
  <si>
    <t>722181212RW6</t>
  </si>
  <si>
    <t>Izolace návleková  tl. stěny 9 mm, vnitřní průměr 50 mm</t>
  </si>
  <si>
    <t>722181215RT7</t>
  </si>
  <si>
    <t>Izolace návleková  tl. stěny 25 mm, vnitřní průměr 22 mm</t>
  </si>
  <si>
    <t>722237125R00</t>
  </si>
  <si>
    <t>Kohout kulový,2xvnitřní záv.  R250D DN 40</t>
  </si>
  <si>
    <t>722237625R00</t>
  </si>
  <si>
    <t>Ventil zpětný,2xvnitřní závit   R60 DN 40</t>
  </si>
  <si>
    <t>722235525R00</t>
  </si>
  <si>
    <t>Filtr, vnitřní-vnitřní z.  FIV.08412 DN 40</t>
  </si>
  <si>
    <t>722265115R00</t>
  </si>
  <si>
    <t>Vodoměr domovní SV DN25x175mm, Qn 3,5</t>
  </si>
  <si>
    <t>722190401R00</t>
  </si>
  <si>
    <t>Vyvedení a upevnění výpustek DN 15</t>
  </si>
  <si>
    <t>722220122R00</t>
  </si>
  <si>
    <t>Napojení dialyzační jednotky</t>
  </si>
  <si>
    <t>soub</t>
  </si>
  <si>
    <t>722131936R00</t>
  </si>
  <si>
    <t>Oprava-propojení dosavadního potrubí d32-40</t>
  </si>
  <si>
    <t>722290226R00</t>
  </si>
  <si>
    <t>Zkouška tlaku potrubí závitového DN 50</t>
  </si>
  <si>
    <t>722290234R00</t>
  </si>
  <si>
    <t>Proplach a dezinfekce vodovod.potrubí DN 80</t>
  </si>
  <si>
    <t>998722101R00</t>
  </si>
  <si>
    <t>Přesun hmot pro vnitřní vodovod, výšky do 6 m</t>
  </si>
  <si>
    <t>Umyvadlo na šrouby, š.55 cm, bílé</t>
  </si>
  <si>
    <t>soubor</t>
  </si>
  <si>
    <t>725821201R00</t>
  </si>
  <si>
    <t>Baterie umyvadlové nástěnné  G 1/2x150</t>
  </si>
  <si>
    <t>725821210R00</t>
  </si>
  <si>
    <t>Baterie dřezové nástěnné  G 1/2x150</t>
  </si>
  <si>
    <t>725314290R00</t>
  </si>
  <si>
    <t xml:space="preserve">Příslušenství k dřezu v kuchyňské sestavě, vč. sifonu </t>
  </si>
  <si>
    <t>725860107R00</t>
  </si>
  <si>
    <t>Uzávěrka zápachová umyvadlová ,D 40</t>
  </si>
  <si>
    <t>725860201RT1</t>
  </si>
  <si>
    <t>Sifon dřezový HL100, 6/4 '', přípoj myčka, pračka, zpětná klapka, DN 40, 50, kulový kloub na odtoku</t>
  </si>
  <si>
    <t>998725101R00</t>
  </si>
  <si>
    <t>Přesun hmot pro zařizovací předměty, výšky do 6 m</t>
  </si>
  <si>
    <t>Revize</t>
  </si>
  <si>
    <t>Soubor</t>
  </si>
  <si>
    <t xml:space="preserve">Dokumentace skutečného provedení </t>
  </si>
  <si>
    <t/>
  </si>
  <si>
    <t>SUM</t>
  </si>
  <si>
    <t>POPUZIV</t>
  </si>
  <si>
    <t>END</t>
  </si>
  <si>
    <t>Soupis prací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</si>
</sst>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63377788628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20" xfId="0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3" xfId="0" applyFont="1" applyBorder="1" applyAlignment="1" applyProtection="1">
      <alignment vertical="center"/>
    </xf>
    <xf numFmtId="49" fontId="0" fillId="0" borderId="39" xfId="0" applyNumberFormat="1" applyBorder="1" applyAlignment="1" applyProtection="1">
      <alignment vertical="center"/>
    </xf>
    <xf numFmtId="49" fontId="0" fillId="0" borderId="39" xfId="0" applyNumberFormat="1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0" fillId="0" borderId="46" xfId="0" applyBorder="1" applyAlignment="1" applyProtection="1">
      <alignment vertic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3" borderId="45" xfId="0" applyFill="1" applyBorder="1" applyProtection="1"/>
    <xf numFmtId="49" fontId="0" fillId="3" borderId="42" xfId="0" applyNumberFormat="1" applyFill="1" applyBorder="1" applyAlignment="1" applyProtection="1"/>
    <xf numFmtId="49" fontId="0" fillId="3" borderId="42" xfId="0" applyNumberFormat="1" applyFill="1" applyBorder="1" applyProtection="1"/>
    <xf numFmtId="0" fontId="0" fillId="3" borderId="42" xfId="0" applyFill="1" applyBorder="1" applyProtection="1"/>
    <xf numFmtId="0" fontId="0" fillId="3" borderId="41" xfId="0" applyFill="1" applyBorder="1" applyProtection="1"/>
    <xf numFmtId="0" fontId="0" fillId="3" borderId="31" xfId="0" applyFill="1" applyBorder="1" applyProtection="1"/>
    <xf numFmtId="49" fontId="0" fillId="3" borderId="31" xfId="0" applyNumberFormat="1" applyFill="1" applyBorder="1" applyProtection="1"/>
    <xf numFmtId="0" fontId="0" fillId="3" borderId="32" xfId="0" applyFill="1" applyBorder="1" applyProtection="1"/>
    <xf numFmtId="0" fontId="0" fillId="3" borderId="50" xfId="0" applyFill="1" applyBorder="1" applyProtection="1"/>
    <xf numFmtId="0" fontId="0" fillId="3" borderId="51" xfId="0" applyFill="1" applyBorder="1" applyAlignment="1" applyProtection="1">
      <alignment wrapText="1"/>
    </xf>
    <xf numFmtId="0" fontId="0" fillId="3" borderId="49" xfId="0" applyFill="1" applyBorder="1" applyAlignment="1" applyProtection="1">
      <alignment wrapText="1"/>
    </xf>
    <xf numFmtId="0" fontId="0" fillId="3" borderId="52" xfId="0" applyFill="1" applyBorder="1" applyAlignment="1" applyProtection="1">
      <alignment vertical="top"/>
    </xf>
    <xf numFmtId="49" fontId="0" fillId="3" borderId="52" xfId="0" applyNumberFormat="1" applyFill="1" applyBorder="1" applyAlignment="1" applyProtection="1">
      <alignment vertical="top"/>
    </xf>
    <xf numFmtId="49" fontId="0" fillId="3" borderId="48" xfId="0" applyNumberFormat="1" applyFill="1" applyBorder="1" applyAlignment="1" applyProtection="1">
      <alignment vertical="top"/>
    </xf>
    <xf numFmtId="0" fontId="0" fillId="3" borderId="53" xfId="0" applyFill="1" applyBorder="1" applyAlignment="1" applyProtection="1">
      <alignment vertical="top"/>
    </xf>
    <xf numFmtId="164" fontId="0" fillId="3" borderId="48" xfId="0" applyNumberFormat="1" applyFill="1" applyBorder="1" applyAlignment="1" applyProtection="1">
      <alignment vertical="top"/>
    </xf>
    <xf numFmtId="4" fontId="0" fillId="3" borderId="48" xfId="0" applyNumberFormat="1" applyFill="1" applyBorder="1" applyAlignment="1" applyProtection="1">
      <alignment vertical="top"/>
    </xf>
    <xf numFmtId="0" fontId="0" fillId="3" borderId="48" xfId="0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Font="1" applyBorder="1" applyAlignment="1" applyProtection="1">
      <alignment vertical="top" shrinkToFit="1"/>
    </xf>
    <xf numFmtId="164" fontId="17" fillId="0" borderId="34" xfId="0" applyNumberFormat="1" applyFont="1" applyBorder="1" applyAlignment="1" applyProtection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</xf>
    <xf numFmtId="4" fontId="17" fillId="0" borderId="34" xfId="0" applyNumberFormat="1" applyFont="1" applyBorder="1" applyAlignment="1" applyProtection="1">
      <alignment vertical="top" shrinkToFit="1"/>
    </xf>
    <xf numFmtId="0" fontId="17" fillId="0" borderId="34" xfId="0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Protection="1"/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8" xfId="0" applyNumberFormat="1" applyFill="1" applyBorder="1" applyAlignment="1" applyProtection="1">
      <alignment horizontal="left" vertical="top" wrapText="1"/>
    </xf>
    <xf numFmtId="0" fontId="0" fillId="3" borderId="37" xfId="0" applyFill="1" applyBorder="1" applyAlignment="1" applyProtection="1">
      <alignment vertical="top" shrinkToFit="1"/>
    </xf>
    <xf numFmtId="164" fontId="0" fillId="3" borderId="38" xfId="0" applyNumberFormat="1" applyFill="1" applyBorder="1" applyAlignment="1" applyProtection="1">
      <alignment vertical="top" shrinkToFit="1"/>
    </xf>
    <xf numFmtId="4" fontId="0" fillId="3" borderId="38" xfId="0" applyNumberFormat="1" applyFill="1" applyBorder="1" applyAlignment="1" applyProtection="1">
      <alignment vertical="top" shrinkToFit="1"/>
    </xf>
    <xf numFmtId="0" fontId="0" fillId="3" borderId="38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7" fillId="0" borderId="38" xfId="0" applyNumberFormat="1" applyFont="1" applyBorder="1" applyAlignment="1" applyProtection="1">
      <alignment horizontal="left" vertical="top" wrapText="1"/>
    </xf>
    <xf numFmtId="0" fontId="17" fillId="0" borderId="37" xfId="0" applyFont="1" applyBorder="1" applyAlignment="1" applyProtection="1">
      <alignment vertical="top" shrinkToFit="1"/>
    </xf>
    <xf numFmtId="164" fontId="17" fillId="0" borderId="38" xfId="0" applyNumberFormat="1" applyFont="1" applyBorder="1" applyAlignment="1" applyProtection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</xf>
    <xf numFmtId="4" fontId="17" fillId="0" borderId="38" xfId="0" applyNumberFormat="1" applyFont="1" applyBorder="1" applyAlignment="1" applyProtection="1">
      <alignment vertical="top" shrinkToFit="1"/>
    </xf>
    <xf numFmtId="0" fontId="17" fillId="0" borderId="38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0" fontId="0" fillId="4" borderId="32" xfId="0" applyFill="1" applyBorder="1" applyAlignment="1" applyProtection="1">
      <alignment vertical="top" wrapText="1"/>
    </xf>
    <xf numFmtId="0" fontId="0" fillId="4" borderId="18" xfId="0" applyFill="1" applyBorder="1" applyAlignment="1" applyProtection="1">
      <alignment vertical="top" wrapText="1"/>
    </xf>
    <xf numFmtId="0" fontId="0" fillId="4" borderId="18" xfId="0" applyFill="1" applyBorder="1" applyAlignment="1" applyProtection="1">
      <alignment horizontal="left" vertical="top" wrapText="1"/>
    </xf>
    <xf numFmtId="0" fontId="0" fillId="4" borderId="36" xfId="0" applyFill="1" applyBorder="1" applyAlignment="1" applyProtection="1">
      <alignment vertical="top" wrapText="1"/>
    </xf>
    <xf numFmtId="0" fontId="0" fillId="4" borderId="26" xfId="0" applyFill="1" applyBorder="1" applyAlignment="1" applyProtection="1">
      <alignment vertical="top" wrapText="1"/>
    </xf>
    <xf numFmtId="0" fontId="0" fillId="4" borderId="0" xfId="0" applyFill="1" applyBorder="1" applyAlignment="1" applyProtection="1">
      <alignment vertical="top" wrapText="1"/>
    </xf>
    <xf numFmtId="0" fontId="0" fillId="4" borderId="0" xfId="0" applyFill="1" applyBorder="1" applyAlignment="1" applyProtection="1">
      <alignment horizontal="left" vertical="top" wrapText="1"/>
    </xf>
    <xf numFmtId="0" fontId="0" fillId="4" borderId="35" xfId="0" applyFill="1" applyBorder="1" applyAlignment="1" applyProtection="1">
      <alignment vertical="top" wrapText="1"/>
    </xf>
    <xf numFmtId="0" fontId="0" fillId="4" borderId="10" xfId="0" applyFill="1" applyBorder="1" applyAlignment="1" applyProtection="1">
      <alignment vertical="top" wrapText="1"/>
    </xf>
    <xf numFmtId="0" fontId="0" fillId="4" borderId="6" xfId="0" applyFill="1" applyBorder="1" applyAlignment="1" applyProtection="1">
      <alignment vertical="top" wrapText="1"/>
    </xf>
    <xf numFmtId="0" fontId="0" fillId="4" borderId="6" xfId="0" applyFill="1" applyBorder="1" applyAlignment="1" applyProtection="1">
      <alignment horizontal="left" vertical="top" wrapText="1"/>
    </xf>
    <xf numFmtId="0" fontId="0" fillId="4" borderId="37" xfId="0" applyFill="1" applyBorder="1" applyAlignment="1" applyProtection="1">
      <alignment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  <xf numFmtId="4" fontId="17" fillId="6" borderId="34" xfId="0" applyNumberFormat="1" applyFont="1" applyFill="1" applyBorder="1" applyAlignment="1" applyProtection="1">
      <alignment vertical="top" shrinkToFit="1"/>
      <protection locked="0"/>
    </xf>
    <xf numFmtId="4" fontId="17" fillId="6" borderId="38" xfId="0" applyNumberFormat="1" applyFont="1" applyFill="1" applyBorder="1" applyAlignment="1" applyProtection="1">
      <alignment vertical="top" shrinkToFit="1"/>
      <protection locked="0"/>
    </xf>
    <xf numFmtId="0" fontId="0" fillId="0" borderId="1" xfId="0" applyBorder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0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horizontal="left" vertical="center" indent="1"/>
    </xf>
    <xf numFmtId="0" fontId="0" fillId="0" borderId="6" xfId="0" applyFont="1" applyBorder="1" applyAlignment="1" applyProtection="1">
      <alignment horizontal="right" vertical="center"/>
    </xf>
    <xf numFmtId="0" fontId="8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9" xfId="0" applyBorder="1" applyAlignment="1" applyProtection="1">
      <alignment horizontal="left" indent="1"/>
    </xf>
    <xf numFmtId="0" fontId="0" fillId="0" borderId="6" xfId="0" applyBorder="1" applyAlignment="1" applyProtection="1">
      <alignment horizontal="left"/>
    </xf>
    <xf numFmtId="0" fontId="0" fillId="0" borderId="6" xfId="0" applyBorder="1" applyAlignment="1" applyProtection="1"/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49" fontId="8" fillId="6" borderId="18" xfId="0" applyNumberFormat="1" applyFont="1" applyFill="1" applyBorder="1" applyAlignment="1" applyProtection="1">
      <alignment horizontal="left" vertical="center"/>
      <protection locked="0"/>
    </xf>
    <xf numFmtId="49" fontId="8" fillId="6" borderId="0" xfId="0" applyNumberFormat="1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 applyProtection="1">
      <alignment horizontal="right" vertical="center"/>
      <protection locked="0"/>
    </xf>
    <xf numFmtId="49" fontId="8" fillId="6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1" t="s">
        <v>38</v>
      </c>
    </row>
    <row r="2" spans="1:7" ht="57.75" customHeight="1">
      <c r="A2" s="103" t="s">
        <v>39</v>
      </c>
      <c r="B2" s="103"/>
      <c r="C2" s="103"/>
      <c r="D2" s="103"/>
      <c r="E2" s="103"/>
      <c r="F2" s="103"/>
      <c r="G2" s="1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opLeftCell="B1" zoomScaleSheetLayoutView="75" workbookViewId="0">
      <selection activeCell="I12" sqref="I1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45" t="s">
        <v>36</v>
      </c>
      <c r="B1" s="123" t="s">
        <v>42</v>
      </c>
      <c r="C1" s="124"/>
      <c r="D1" s="124"/>
      <c r="E1" s="124"/>
      <c r="F1" s="124"/>
      <c r="G1" s="124"/>
      <c r="H1" s="124"/>
      <c r="I1" s="124"/>
      <c r="J1" s="125"/>
    </row>
    <row r="2" spans="1:15" ht="23.25" customHeight="1">
      <c r="A2" s="4"/>
      <c r="B2" s="50" t="s">
        <v>40</v>
      </c>
      <c r="C2" s="51"/>
      <c r="D2" s="119" t="s">
        <v>47</v>
      </c>
      <c r="E2" s="120"/>
      <c r="F2" s="120"/>
      <c r="G2" s="120"/>
      <c r="H2" s="120"/>
      <c r="I2" s="120"/>
      <c r="J2" s="121"/>
      <c r="O2" s="2"/>
    </row>
    <row r="3" spans="1:15" ht="23.25" customHeight="1">
      <c r="A3" s="4"/>
      <c r="B3" s="52" t="s">
        <v>45</v>
      </c>
      <c r="C3" s="53"/>
      <c r="D3" s="126" t="s">
        <v>43</v>
      </c>
      <c r="E3" s="127"/>
      <c r="F3" s="127"/>
      <c r="G3" s="127"/>
      <c r="H3" s="127"/>
      <c r="I3" s="127"/>
      <c r="J3" s="128"/>
    </row>
    <row r="4" spans="1:15" ht="23.25" hidden="1" customHeight="1">
      <c r="A4" s="4"/>
      <c r="B4" s="54" t="s">
        <v>44</v>
      </c>
      <c r="C4" s="55"/>
      <c r="D4" s="56"/>
      <c r="E4" s="56"/>
      <c r="F4" s="57"/>
      <c r="G4" s="58"/>
      <c r="H4" s="57"/>
      <c r="I4" s="58"/>
      <c r="J4" s="59"/>
    </row>
    <row r="5" spans="1:15" ht="24" customHeight="1">
      <c r="A5" s="4"/>
      <c r="B5" s="39" t="s">
        <v>21</v>
      </c>
      <c r="C5" s="5"/>
      <c r="D5" s="60" t="s">
        <v>48</v>
      </c>
      <c r="E5" s="21"/>
      <c r="F5" s="21"/>
      <c r="G5" s="21"/>
      <c r="H5" s="23" t="s">
        <v>33</v>
      </c>
      <c r="I5" s="60" t="s">
        <v>52</v>
      </c>
      <c r="J5" s="11"/>
    </row>
    <row r="6" spans="1:15" ht="15.75" customHeight="1">
      <c r="A6" s="4"/>
      <c r="B6" s="35"/>
      <c r="C6" s="21"/>
      <c r="D6" s="60" t="s">
        <v>49</v>
      </c>
      <c r="E6" s="21"/>
      <c r="F6" s="21"/>
      <c r="G6" s="21"/>
      <c r="H6" s="23" t="s">
        <v>34</v>
      </c>
      <c r="I6" s="60" t="s">
        <v>53</v>
      </c>
      <c r="J6" s="11"/>
    </row>
    <row r="7" spans="1:15" ht="15.75" customHeight="1">
      <c r="A7" s="4"/>
      <c r="B7" s="36"/>
      <c r="C7" s="61" t="s">
        <v>51</v>
      </c>
      <c r="D7" s="49" t="s">
        <v>50</v>
      </c>
      <c r="E7" s="28"/>
      <c r="F7" s="28"/>
      <c r="G7" s="28"/>
      <c r="H7" s="30"/>
      <c r="I7" s="28"/>
      <c r="J7" s="40"/>
    </row>
    <row r="8" spans="1:15" ht="24" hidden="1" customHeight="1">
      <c r="A8" s="4"/>
      <c r="B8" s="39" t="s">
        <v>19</v>
      </c>
      <c r="C8" s="5"/>
      <c r="D8" s="29"/>
      <c r="E8" s="5"/>
      <c r="F8" s="5"/>
      <c r="G8" s="37"/>
      <c r="H8" s="23" t="s">
        <v>33</v>
      </c>
      <c r="I8" s="27"/>
      <c r="J8" s="11"/>
    </row>
    <row r="9" spans="1:15" ht="15.75" hidden="1" customHeight="1">
      <c r="A9" s="4"/>
      <c r="B9" s="4"/>
      <c r="C9" s="5"/>
      <c r="D9" s="29"/>
      <c r="E9" s="5"/>
      <c r="F9" s="5"/>
      <c r="G9" s="37"/>
      <c r="H9" s="23" t="s">
        <v>34</v>
      </c>
      <c r="I9" s="27"/>
      <c r="J9" s="11"/>
    </row>
    <row r="10" spans="1:15" ht="15.75" hidden="1" customHeight="1">
      <c r="A10" s="4"/>
      <c r="B10" s="41"/>
      <c r="C10" s="22"/>
      <c r="D10" s="38"/>
      <c r="E10" s="44"/>
      <c r="F10" s="44"/>
      <c r="G10" s="42"/>
      <c r="H10" s="42"/>
      <c r="I10" s="43"/>
      <c r="J10" s="40"/>
    </row>
    <row r="11" spans="1:15" ht="24" customHeight="1">
      <c r="A11" s="216"/>
      <c r="B11" s="217" t="s">
        <v>18</v>
      </c>
      <c r="C11" s="218"/>
      <c r="D11" s="286" t="s">
        <v>46</v>
      </c>
      <c r="E11" s="286"/>
      <c r="F11" s="286"/>
      <c r="G11" s="286"/>
      <c r="H11" s="219" t="s">
        <v>33</v>
      </c>
      <c r="I11" s="290" t="s">
        <v>57</v>
      </c>
      <c r="J11" s="220"/>
    </row>
    <row r="12" spans="1:15" ht="15.75" customHeight="1">
      <c r="A12" s="216"/>
      <c r="B12" s="221"/>
      <c r="C12" s="222"/>
      <c r="D12" s="287" t="s">
        <v>54</v>
      </c>
      <c r="E12" s="287"/>
      <c r="F12" s="287"/>
      <c r="G12" s="287"/>
      <c r="H12" s="219" t="s">
        <v>34</v>
      </c>
      <c r="I12" s="290" t="s">
        <v>58</v>
      </c>
      <c r="J12" s="220"/>
    </row>
    <row r="13" spans="1:15" ht="15.75" customHeight="1">
      <c r="A13" s="216"/>
      <c r="B13" s="223"/>
      <c r="C13" s="289" t="s">
        <v>56</v>
      </c>
      <c r="D13" s="288" t="s">
        <v>55</v>
      </c>
      <c r="E13" s="288"/>
      <c r="F13" s="288"/>
      <c r="G13" s="288"/>
      <c r="H13" s="224"/>
      <c r="I13" s="225"/>
      <c r="J13" s="226"/>
    </row>
    <row r="14" spans="1:15" ht="24" hidden="1" customHeight="1">
      <c r="A14" s="216"/>
      <c r="B14" s="227" t="s">
        <v>20</v>
      </c>
      <c r="C14" s="228"/>
      <c r="D14" s="229" t="s">
        <v>46</v>
      </c>
      <c r="E14" s="230"/>
      <c r="F14" s="230"/>
      <c r="G14" s="230"/>
      <c r="H14" s="231"/>
      <c r="I14" s="230"/>
      <c r="J14" s="232"/>
    </row>
    <row r="15" spans="1:15" ht="32.25" customHeight="1">
      <c r="A15" s="216"/>
      <c r="B15" s="233" t="s">
        <v>31</v>
      </c>
      <c r="C15" s="234"/>
      <c r="D15" s="235"/>
      <c r="E15" s="236"/>
      <c r="F15" s="236"/>
      <c r="G15" s="237"/>
      <c r="H15" s="237"/>
      <c r="I15" s="237" t="s">
        <v>28</v>
      </c>
      <c r="J15" s="238"/>
    </row>
    <row r="16" spans="1:15" ht="23.25" customHeight="1">
      <c r="A16" s="239" t="s">
        <v>23</v>
      </c>
      <c r="B16" s="240" t="s">
        <v>23</v>
      </c>
      <c r="C16" s="241"/>
      <c r="D16" s="242"/>
      <c r="E16" s="243"/>
      <c r="F16" s="244"/>
      <c r="G16" s="243"/>
      <c r="H16" s="244"/>
      <c r="I16" s="243">
        <f>SUMIF(F47:F50,A16,I47:I50)+SUMIF(F47:F50,"PSU",I47:I50)</f>
        <v>0</v>
      </c>
      <c r="J16" s="245"/>
    </row>
    <row r="17" spans="1:10" ht="23.25" customHeight="1">
      <c r="A17" s="239" t="s">
        <v>24</v>
      </c>
      <c r="B17" s="240" t="s">
        <v>24</v>
      </c>
      <c r="C17" s="241"/>
      <c r="D17" s="242"/>
      <c r="E17" s="243"/>
      <c r="F17" s="244"/>
      <c r="G17" s="243"/>
      <c r="H17" s="244"/>
      <c r="I17" s="243">
        <f>SUMIF(F47:F50,A17,I47:I50)</f>
        <v>0</v>
      </c>
      <c r="J17" s="245"/>
    </row>
    <row r="18" spans="1:10" ht="23.25" customHeight="1">
      <c r="A18" s="239" t="s">
        <v>25</v>
      </c>
      <c r="B18" s="240" t="s">
        <v>25</v>
      </c>
      <c r="C18" s="241"/>
      <c r="D18" s="242"/>
      <c r="E18" s="243"/>
      <c r="F18" s="244"/>
      <c r="G18" s="243"/>
      <c r="H18" s="244"/>
      <c r="I18" s="243">
        <f>SUMIF(F47:F50,A18,I47:I50)</f>
        <v>0</v>
      </c>
      <c r="J18" s="245"/>
    </row>
    <row r="19" spans="1:10" ht="23.25" customHeight="1">
      <c r="A19" s="239" t="s">
        <v>70</v>
      </c>
      <c r="B19" s="240" t="s">
        <v>26</v>
      </c>
      <c r="C19" s="241"/>
      <c r="D19" s="242"/>
      <c r="E19" s="243"/>
      <c r="F19" s="244"/>
      <c r="G19" s="243"/>
      <c r="H19" s="244"/>
      <c r="I19" s="243">
        <f>SUMIF(F47:F50,A19,I47:I50)</f>
        <v>0</v>
      </c>
      <c r="J19" s="245"/>
    </row>
    <row r="20" spans="1:10" ht="23.25" customHeight="1">
      <c r="A20" s="239" t="s">
        <v>71</v>
      </c>
      <c r="B20" s="240" t="s">
        <v>27</v>
      </c>
      <c r="C20" s="241"/>
      <c r="D20" s="242"/>
      <c r="E20" s="243"/>
      <c r="F20" s="244"/>
      <c r="G20" s="243"/>
      <c r="H20" s="244"/>
      <c r="I20" s="243">
        <f>SUMIF(F47:F50,A20,I47:I50)</f>
        <v>0</v>
      </c>
      <c r="J20" s="245"/>
    </row>
    <row r="21" spans="1:10" ht="23.25" customHeight="1">
      <c r="A21" s="216"/>
      <c r="B21" s="246" t="s">
        <v>28</v>
      </c>
      <c r="C21" s="247"/>
      <c r="D21" s="248"/>
      <c r="E21" s="249"/>
      <c r="F21" s="250"/>
      <c r="G21" s="249"/>
      <c r="H21" s="250"/>
      <c r="I21" s="249">
        <f>SUM(I16:J20)</f>
        <v>0</v>
      </c>
      <c r="J21" s="251"/>
    </row>
    <row r="22" spans="1:10" ht="33" customHeight="1">
      <c r="A22" s="216"/>
      <c r="B22" s="252" t="s">
        <v>32</v>
      </c>
      <c r="C22" s="241"/>
      <c r="D22" s="242"/>
      <c r="E22" s="253"/>
      <c r="F22" s="254"/>
      <c r="G22" s="255"/>
      <c r="H22" s="255"/>
      <c r="I22" s="255"/>
      <c r="J22" s="256"/>
    </row>
    <row r="23" spans="1:10" ht="23.25" customHeight="1">
      <c r="A23" s="216"/>
      <c r="B23" s="257" t="s">
        <v>11</v>
      </c>
      <c r="C23" s="241"/>
      <c r="D23" s="242"/>
      <c r="E23" s="258">
        <v>15</v>
      </c>
      <c r="F23" s="254" t="s">
        <v>0</v>
      </c>
      <c r="G23" s="259">
        <f>ZakladDPHSniVypocet</f>
        <v>0</v>
      </c>
      <c r="H23" s="260"/>
      <c r="I23" s="260"/>
      <c r="J23" s="256" t="str">
        <f t="shared" ref="J23:J28" si="0">Mena</f>
        <v>CZK</v>
      </c>
    </row>
    <row r="24" spans="1:10" ht="23.25" hidden="1" customHeight="1">
      <c r="A24" s="216"/>
      <c r="B24" s="257" t="s">
        <v>12</v>
      </c>
      <c r="C24" s="241"/>
      <c r="D24" s="242"/>
      <c r="E24" s="258">
        <f>SazbaDPH1</f>
        <v>15</v>
      </c>
      <c r="F24" s="254" t="s">
        <v>0</v>
      </c>
      <c r="G24" s="261">
        <f>I23*E23/100</f>
        <v>0</v>
      </c>
      <c r="H24" s="262"/>
      <c r="I24" s="262"/>
      <c r="J24" s="256" t="str">
        <f t="shared" si="0"/>
        <v>CZK</v>
      </c>
    </row>
    <row r="25" spans="1:10" ht="23.25" customHeight="1" thickBot="1">
      <c r="A25" s="216"/>
      <c r="B25" s="257" t="s">
        <v>13</v>
      </c>
      <c r="C25" s="241"/>
      <c r="D25" s="242"/>
      <c r="E25" s="258">
        <v>21</v>
      </c>
      <c r="F25" s="254" t="s">
        <v>0</v>
      </c>
      <c r="G25" s="259">
        <f>ZakladDPHZaklVypocet</f>
        <v>0</v>
      </c>
      <c r="H25" s="260"/>
      <c r="I25" s="260"/>
      <c r="J25" s="256" t="str">
        <f t="shared" si="0"/>
        <v>CZK</v>
      </c>
    </row>
    <row r="26" spans="1:10" ht="23.25" hidden="1" customHeight="1">
      <c r="A26" s="216"/>
      <c r="B26" s="263" t="s">
        <v>14</v>
      </c>
      <c r="C26" s="264"/>
      <c r="D26" s="265"/>
      <c r="E26" s="266">
        <f>SazbaDPH2</f>
        <v>21</v>
      </c>
      <c r="F26" s="267" t="s">
        <v>0</v>
      </c>
      <c r="G26" s="268">
        <f>I25*E25/100</f>
        <v>0</v>
      </c>
      <c r="H26" s="269"/>
      <c r="I26" s="269"/>
      <c r="J26" s="270" t="str">
        <f t="shared" si="0"/>
        <v>CZK</v>
      </c>
    </row>
    <row r="27" spans="1:10" ht="23.25" hidden="1" customHeight="1" thickBot="1">
      <c r="A27" s="216"/>
      <c r="B27" s="271" t="s">
        <v>4</v>
      </c>
      <c r="C27" s="272"/>
      <c r="D27" s="273"/>
      <c r="E27" s="272"/>
      <c r="F27" s="274"/>
      <c r="G27" s="275">
        <f>0</f>
        <v>0</v>
      </c>
      <c r="H27" s="275"/>
      <c r="I27" s="275"/>
      <c r="J27" s="276" t="str">
        <f t="shared" si="0"/>
        <v>CZK</v>
      </c>
    </row>
    <row r="28" spans="1:10" ht="27.75" customHeight="1" thickBot="1">
      <c r="A28" s="216"/>
      <c r="B28" s="277" t="s">
        <v>22</v>
      </c>
      <c r="C28" s="278"/>
      <c r="D28" s="278"/>
      <c r="E28" s="279"/>
      <c r="F28" s="280"/>
      <c r="G28" s="281">
        <f>ZakladDPHSniVypocet+ZakladDPHZaklVypocet</f>
        <v>0</v>
      </c>
      <c r="H28" s="281"/>
      <c r="I28" s="281"/>
      <c r="J28" s="282" t="str">
        <f t="shared" si="0"/>
        <v>CZK</v>
      </c>
    </row>
    <row r="29" spans="1:10" ht="27.75" hidden="1" customHeight="1" thickBot="1">
      <c r="A29" s="216"/>
      <c r="B29" s="277" t="s">
        <v>35</v>
      </c>
      <c r="C29" s="283"/>
      <c r="D29" s="283"/>
      <c r="E29" s="283"/>
      <c r="F29" s="283"/>
      <c r="G29" s="284">
        <f>ZakladDPHSni+DPHSni+ZakladDPHZakl+DPHZakl+Zaokrouhleni</f>
        <v>0</v>
      </c>
      <c r="H29" s="284"/>
      <c r="I29" s="284"/>
      <c r="J29" s="285" t="s">
        <v>61</v>
      </c>
    </row>
    <row r="30" spans="1:10" ht="12.75" customHeight="1">
      <c r="A30" s="4"/>
      <c r="B30" s="4"/>
      <c r="C30" s="5"/>
      <c r="D30" s="5"/>
      <c r="E30" s="5"/>
      <c r="F30" s="5"/>
      <c r="G30" s="37"/>
      <c r="H30" s="5"/>
      <c r="I30" s="37"/>
      <c r="J30" s="12"/>
    </row>
    <row r="31" spans="1:10" ht="30" customHeight="1">
      <c r="A31" s="4"/>
      <c r="B31" s="4"/>
      <c r="C31" s="5"/>
      <c r="D31" s="5"/>
      <c r="E31" s="5"/>
      <c r="F31" s="5"/>
      <c r="G31" s="37"/>
      <c r="H31" s="5"/>
      <c r="I31" s="37"/>
      <c r="J31" s="12"/>
    </row>
    <row r="32" spans="1:10" ht="18.75" customHeight="1">
      <c r="A32" s="4"/>
      <c r="B32" s="19"/>
      <c r="C32" s="18" t="s">
        <v>10</v>
      </c>
      <c r="D32" s="33"/>
      <c r="E32" s="33"/>
      <c r="F32" s="18" t="s">
        <v>9</v>
      </c>
      <c r="G32" s="33"/>
      <c r="H32" s="34">
        <f ca="1">TODAY()</f>
        <v>43528</v>
      </c>
      <c r="I32" s="33"/>
      <c r="J32" s="12"/>
    </row>
    <row r="33" spans="1:10" ht="47.25" customHeight="1">
      <c r="A33" s="4"/>
      <c r="B33" s="4"/>
      <c r="C33" s="5"/>
      <c r="D33" s="5"/>
      <c r="E33" s="5"/>
      <c r="F33" s="5"/>
      <c r="G33" s="37"/>
      <c r="H33" s="5"/>
      <c r="I33" s="37"/>
      <c r="J33" s="12"/>
    </row>
    <row r="34" spans="1:10" s="31" customFormat="1" ht="18.75" customHeight="1">
      <c r="A34" s="24"/>
      <c r="B34" s="24"/>
      <c r="C34" s="25"/>
      <c r="D34" s="20"/>
      <c r="E34" s="20"/>
      <c r="F34" s="25"/>
      <c r="G34" s="26"/>
      <c r="H34" s="20"/>
      <c r="I34" s="26"/>
      <c r="J34" s="32"/>
    </row>
    <row r="35" spans="1:10" ht="12.75" customHeight="1">
      <c r="A35" s="4"/>
      <c r="B35" s="4"/>
      <c r="C35" s="5"/>
      <c r="D35" s="122" t="s">
        <v>2</v>
      </c>
      <c r="E35" s="122"/>
      <c r="F35" s="5"/>
      <c r="G35" s="37"/>
      <c r="H35" s="13" t="s">
        <v>3</v>
      </c>
      <c r="I35" s="37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46" t="s">
        <v>15</v>
      </c>
      <c r="C37" s="3"/>
      <c r="D37" s="3"/>
      <c r="E37" s="3"/>
      <c r="F37" s="71"/>
      <c r="G37" s="71"/>
      <c r="H37" s="71"/>
      <c r="I37" s="71"/>
      <c r="J37" s="3"/>
    </row>
    <row r="38" spans="1:10" ht="25.5" hidden="1" customHeight="1">
      <c r="A38" s="63" t="s">
        <v>37</v>
      </c>
      <c r="B38" s="65" t="s">
        <v>16</v>
      </c>
      <c r="C38" s="66" t="s">
        <v>5</v>
      </c>
      <c r="D38" s="67"/>
      <c r="E38" s="67"/>
      <c r="F38" s="72" t="str">
        <f>B23</f>
        <v>Základ pro sníženou DPH</v>
      </c>
      <c r="G38" s="72" t="str">
        <f>B25</f>
        <v>Základ pro základní DPH</v>
      </c>
      <c r="H38" s="73" t="s">
        <v>17</v>
      </c>
      <c r="I38" s="74" t="s">
        <v>1</v>
      </c>
      <c r="J38" s="68" t="s">
        <v>0</v>
      </c>
    </row>
    <row r="39" spans="1:10" ht="25.5" hidden="1" customHeight="1">
      <c r="A39" s="63">
        <v>0</v>
      </c>
      <c r="B39" s="69" t="s">
        <v>59</v>
      </c>
      <c r="C39" s="111" t="s">
        <v>47</v>
      </c>
      <c r="D39" s="112"/>
      <c r="E39" s="112"/>
      <c r="F39" s="75">
        <f>'Rozpočet Pol'!AC60</f>
        <v>0</v>
      </c>
      <c r="G39" s="76">
        <f>'Rozpočet Pol'!AD60</f>
        <v>0</v>
      </c>
      <c r="H39" s="77"/>
      <c r="I39" s="78">
        <f>F39+G39+H39</f>
        <v>0</v>
      </c>
      <c r="J39" s="70" t="str">
        <f>IF(CenaCelkemVypocet=0,"",I39/CenaCelkemVypocet*100)</f>
        <v/>
      </c>
    </row>
    <row r="40" spans="1:10" ht="25.5" hidden="1" customHeight="1">
      <c r="A40" s="63"/>
      <c r="B40" s="113" t="s">
        <v>60</v>
      </c>
      <c r="C40" s="114"/>
      <c r="D40" s="114"/>
      <c r="E40" s="114"/>
      <c r="F40" s="79">
        <f>SUMIF(A39:A39,"=1",F39:F39)</f>
        <v>0</v>
      </c>
      <c r="G40" s="80">
        <f>SUMIF(A39:A39,"=1",G39:G39)</f>
        <v>0</v>
      </c>
      <c r="H40" s="80">
        <f>SUMIF(A39:A39,"=1",H39:H39)</f>
        <v>0</v>
      </c>
      <c r="I40" s="81">
        <f>SUMIF(A39:A39,"=1",I39:I39)</f>
        <v>0</v>
      </c>
      <c r="J40" s="64">
        <f>SUMIF(A39:A39,"=1",J39:J39)</f>
        <v>0</v>
      </c>
    </row>
    <row r="44" spans="1:10" ht="15.75">
      <c r="B44" s="82" t="s">
        <v>62</v>
      </c>
    </row>
    <row r="46" spans="1:10" ht="25.5" customHeight="1">
      <c r="A46" s="83"/>
      <c r="B46" s="87" t="s">
        <v>16</v>
      </c>
      <c r="C46" s="87" t="s">
        <v>5</v>
      </c>
      <c r="D46" s="88"/>
      <c r="E46" s="88"/>
      <c r="F46" s="91" t="s">
        <v>63</v>
      </c>
      <c r="G46" s="91"/>
      <c r="H46" s="91"/>
      <c r="I46" s="115" t="s">
        <v>28</v>
      </c>
      <c r="J46" s="115"/>
    </row>
    <row r="47" spans="1:10" ht="25.5" customHeight="1">
      <c r="A47" s="84"/>
      <c r="B47" s="92" t="s">
        <v>64</v>
      </c>
      <c r="C47" s="117" t="s">
        <v>65</v>
      </c>
      <c r="D47" s="118"/>
      <c r="E47" s="118"/>
      <c r="F47" s="94" t="s">
        <v>24</v>
      </c>
      <c r="G47" s="95"/>
      <c r="H47" s="95"/>
      <c r="I47" s="116">
        <f>'Rozpočet Pol'!G8</f>
        <v>0</v>
      </c>
      <c r="J47" s="116"/>
    </row>
    <row r="48" spans="1:10" ht="25.5" customHeight="1">
      <c r="A48" s="84"/>
      <c r="B48" s="86" t="s">
        <v>66</v>
      </c>
      <c r="C48" s="105" t="s">
        <v>67</v>
      </c>
      <c r="D48" s="106"/>
      <c r="E48" s="106"/>
      <c r="F48" s="96" t="s">
        <v>24</v>
      </c>
      <c r="G48" s="97"/>
      <c r="H48" s="97"/>
      <c r="I48" s="104">
        <f>'Rozpočet Pol'!G25</f>
        <v>0</v>
      </c>
      <c r="J48" s="104"/>
    </row>
    <row r="49" spans="1:10" ht="25.5" customHeight="1">
      <c r="A49" s="84"/>
      <c r="B49" s="86" t="s">
        <v>68</v>
      </c>
      <c r="C49" s="105" t="s">
        <v>69</v>
      </c>
      <c r="D49" s="106"/>
      <c r="E49" s="106"/>
      <c r="F49" s="96" t="s">
        <v>24</v>
      </c>
      <c r="G49" s="97"/>
      <c r="H49" s="97"/>
      <c r="I49" s="104">
        <f>'Rozpočet Pol'!G48</f>
        <v>0</v>
      </c>
      <c r="J49" s="104"/>
    </row>
    <row r="50" spans="1:10" ht="25.5" customHeight="1">
      <c r="A50" s="84"/>
      <c r="B50" s="93" t="s">
        <v>70</v>
      </c>
      <c r="C50" s="108" t="s">
        <v>26</v>
      </c>
      <c r="D50" s="109"/>
      <c r="E50" s="109"/>
      <c r="F50" s="98" t="s">
        <v>70</v>
      </c>
      <c r="G50" s="99"/>
      <c r="H50" s="99"/>
      <c r="I50" s="107">
        <f>'Rozpočet Pol'!G56</f>
        <v>0</v>
      </c>
      <c r="J50" s="107"/>
    </row>
    <row r="51" spans="1:10" ht="25.5" customHeight="1">
      <c r="A51" s="85"/>
      <c r="B51" s="89" t="s">
        <v>1</v>
      </c>
      <c r="C51" s="89"/>
      <c r="D51" s="90"/>
      <c r="E51" s="90"/>
      <c r="F51" s="100"/>
      <c r="G51" s="101"/>
      <c r="H51" s="101"/>
      <c r="I51" s="110">
        <f>SUM(I47:I50)</f>
        <v>0</v>
      </c>
      <c r="J51" s="110"/>
    </row>
    <row r="52" spans="1:10">
      <c r="F52" s="102"/>
      <c r="G52" s="62"/>
      <c r="H52" s="102"/>
      <c r="I52" s="62"/>
      <c r="J52" s="62"/>
    </row>
    <row r="53" spans="1:10">
      <c r="F53" s="102"/>
      <c r="G53" s="62"/>
      <c r="H53" s="102"/>
      <c r="I53" s="62"/>
      <c r="J53" s="62"/>
    </row>
    <row r="54" spans="1:10">
      <c r="F54" s="102"/>
      <c r="G54" s="62"/>
      <c r="H54" s="102"/>
      <c r="I54" s="62"/>
      <c r="J54" s="62"/>
    </row>
  </sheetData>
  <sheetProtection password="8C86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29" t="s">
        <v>6</v>
      </c>
      <c r="B1" s="129"/>
      <c r="C1" s="130"/>
      <c r="D1" s="129"/>
      <c r="E1" s="129"/>
      <c r="F1" s="129"/>
      <c r="G1" s="129"/>
    </row>
    <row r="2" spans="1:7" ht="24.95" customHeight="1">
      <c r="A2" s="48" t="s">
        <v>41</v>
      </c>
      <c r="B2" s="47"/>
      <c r="C2" s="131"/>
      <c r="D2" s="131"/>
      <c r="E2" s="131"/>
      <c r="F2" s="131"/>
      <c r="G2" s="132"/>
    </row>
    <row r="3" spans="1:7" ht="24.95" hidden="1" customHeight="1">
      <c r="A3" s="48" t="s">
        <v>7</v>
      </c>
      <c r="B3" s="47"/>
      <c r="C3" s="131"/>
      <c r="D3" s="131"/>
      <c r="E3" s="131"/>
      <c r="F3" s="131"/>
      <c r="G3" s="132"/>
    </row>
    <row r="4" spans="1:7" ht="24.95" hidden="1" customHeight="1">
      <c r="A4" s="48" t="s">
        <v>8</v>
      </c>
      <c r="B4" s="47"/>
      <c r="C4" s="131"/>
      <c r="D4" s="131"/>
      <c r="E4" s="131"/>
      <c r="F4" s="131"/>
      <c r="G4" s="13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70"/>
  <sheetViews>
    <sheetView tabSelected="1" view="pageBreakPreview" topLeftCell="A30" zoomScaleSheetLayoutView="100" workbookViewId="0">
      <selection activeCell="F24" sqref="F24"/>
    </sheetView>
  </sheetViews>
  <sheetFormatPr defaultRowHeight="12.75" outlineLevelRow="1"/>
  <cols>
    <col min="1" max="1" width="4.28515625" style="134" customWidth="1"/>
    <col min="2" max="2" width="14.42578125" style="212" customWidth="1"/>
    <col min="3" max="3" width="38.28515625" style="212" customWidth="1"/>
    <col min="4" max="4" width="4.7109375" style="134" customWidth="1"/>
    <col min="5" max="5" width="10.7109375" style="134" customWidth="1"/>
    <col min="6" max="6" width="9.85546875" style="134" customWidth="1"/>
    <col min="7" max="7" width="12.7109375" style="134" customWidth="1"/>
    <col min="8" max="13" width="0" style="134" hidden="1" customWidth="1"/>
    <col min="14" max="15" width="9.140625" style="134"/>
    <col min="16" max="21" width="0" style="134" hidden="1" customWidth="1"/>
    <col min="22" max="28" width="9.140625" style="134"/>
    <col min="29" max="39" width="0" style="134" hidden="1" customWidth="1"/>
    <col min="40" max="16384" width="9.140625" style="134"/>
  </cols>
  <sheetData>
    <row r="1" spans="1:60" ht="15.75" customHeight="1">
      <c r="A1" s="133" t="s">
        <v>198</v>
      </c>
      <c r="B1" s="133"/>
      <c r="C1" s="133"/>
      <c r="D1" s="133"/>
      <c r="E1" s="133"/>
      <c r="F1" s="133"/>
      <c r="G1" s="133"/>
      <c r="AE1" s="134" t="s">
        <v>73</v>
      </c>
    </row>
    <row r="2" spans="1:60" ht="25.15" customHeight="1">
      <c r="A2" s="135" t="s">
        <v>72</v>
      </c>
      <c r="B2" s="136"/>
      <c r="C2" s="137" t="s">
        <v>47</v>
      </c>
      <c r="D2" s="138"/>
      <c r="E2" s="138"/>
      <c r="F2" s="138"/>
      <c r="G2" s="139"/>
      <c r="AE2" s="134" t="s">
        <v>74</v>
      </c>
    </row>
    <row r="3" spans="1:60" ht="25.15" customHeight="1">
      <c r="A3" s="140" t="s">
        <v>7</v>
      </c>
      <c r="B3" s="141"/>
      <c r="C3" s="142" t="s">
        <v>43</v>
      </c>
      <c r="D3" s="143"/>
      <c r="E3" s="143"/>
      <c r="F3" s="143"/>
      <c r="G3" s="144"/>
      <c r="AE3" s="134" t="s">
        <v>75</v>
      </c>
    </row>
    <row r="4" spans="1:60" ht="25.15" hidden="1" customHeight="1">
      <c r="A4" s="140" t="s">
        <v>8</v>
      </c>
      <c r="B4" s="141"/>
      <c r="C4" s="142"/>
      <c r="D4" s="143"/>
      <c r="E4" s="143"/>
      <c r="F4" s="143"/>
      <c r="G4" s="144"/>
      <c r="AE4" s="134" t="s">
        <v>76</v>
      </c>
    </row>
    <row r="5" spans="1:60" hidden="1">
      <c r="A5" s="145" t="s">
        <v>77</v>
      </c>
      <c r="B5" s="146"/>
      <c r="C5" s="147"/>
      <c r="D5" s="148"/>
      <c r="E5" s="148"/>
      <c r="F5" s="148"/>
      <c r="G5" s="149"/>
      <c r="AE5" s="134" t="s">
        <v>78</v>
      </c>
    </row>
    <row r="7" spans="1:60" ht="38.25">
      <c r="A7" s="150" t="s">
        <v>79</v>
      </c>
      <c r="B7" s="151" t="s">
        <v>80</v>
      </c>
      <c r="C7" s="151" t="s">
        <v>81</v>
      </c>
      <c r="D7" s="150" t="s">
        <v>82</v>
      </c>
      <c r="E7" s="150" t="s">
        <v>83</v>
      </c>
      <c r="F7" s="152" t="s">
        <v>84</v>
      </c>
      <c r="G7" s="153" t="s">
        <v>28</v>
      </c>
      <c r="H7" s="154" t="s">
        <v>29</v>
      </c>
      <c r="I7" s="154" t="s">
        <v>85</v>
      </c>
      <c r="J7" s="154" t="s">
        <v>30</v>
      </c>
      <c r="K7" s="154" t="s">
        <v>86</v>
      </c>
      <c r="L7" s="154" t="s">
        <v>87</v>
      </c>
      <c r="M7" s="154" t="s">
        <v>88</v>
      </c>
      <c r="N7" s="154" t="s">
        <v>89</v>
      </c>
      <c r="O7" s="154" t="s">
        <v>90</v>
      </c>
      <c r="P7" s="154" t="s">
        <v>91</v>
      </c>
      <c r="Q7" s="154" t="s">
        <v>92</v>
      </c>
      <c r="R7" s="154" t="s">
        <v>93</v>
      </c>
      <c r="S7" s="154" t="s">
        <v>94</v>
      </c>
      <c r="T7" s="154" t="s">
        <v>95</v>
      </c>
      <c r="U7" s="155" t="s">
        <v>96</v>
      </c>
    </row>
    <row r="8" spans="1:60">
      <c r="A8" s="156" t="s">
        <v>97</v>
      </c>
      <c r="B8" s="157" t="s">
        <v>64</v>
      </c>
      <c r="C8" s="158" t="s">
        <v>65</v>
      </c>
      <c r="D8" s="159"/>
      <c r="E8" s="160"/>
      <c r="F8" s="161"/>
      <c r="G8" s="161">
        <f>SUMIF(AE9:AE24,"&lt;&gt;NOR",G9:G24)</f>
        <v>0</v>
      </c>
      <c r="H8" s="161"/>
      <c r="I8" s="161">
        <f>SUM(I9:I24)</f>
        <v>0</v>
      </c>
      <c r="J8" s="161"/>
      <c r="K8" s="161">
        <f>SUM(K9:K24)</f>
        <v>0</v>
      </c>
      <c r="L8" s="161"/>
      <c r="M8" s="161">
        <f>SUM(M9:M24)</f>
        <v>0</v>
      </c>
      <c r="N8" s="162"/>
      <c r="O8" s="162">
        <f>SUM(O9:O24)</f>
        <v>0.11898</v>
      </c>
      <c r="P8" s="162"/>
      <c r="Q8" s="162">
        <f>SUM(Q9:Q24)</f>
        <v>0</v>
      </c>
      <c r="R8" s="162"/>
      <c r="S8" s="162"/>
      <c r="T8" s="156"/>
      <c r="U8" s="162">
        <f>SUM(U9:U24)</f>
        <v>97.08</v>
      </c>
      <c r="AE8" s="134" t="s">
        <v>98</v>
      </c>
    </row>
    <row r="9" spans="1:60" outlineLevel="1">
      <c r="A9" s="163">
        <v>1</v>
      </c>
      <c r="B9" s="164" t="s">
        <v>99</v>
      </c>
      <c r="C9" s="165" t="s">
        <v>100</v>
      </c>
      <c r="D9" s="166" t="s">
        <v>101</v>
      </c>
      <c r="E9" s="167">
        <v>54</v>
      </c>
      <c r="F9" s="214"/>
      <c r="G9" s="169">
        <f t="shared" ref="G9:G24" si="0">ROUND(E9*F9,2)</f>
        <v>0</v>
      </c>
      <c r="H9" s="168"/>
      <c r="I9" s="169">
        <f t="shared" ref="I9:I24" si="1">ROUND(E9*H9,2)</f>
        <v>0</v>
      </c>
      <c r="J9" s="168"/>
      <c r="K9" s="169">
        <f t="shared" ref="K9:K24" si="2">ROUND(E9*J9,2)</f>
        <v>0</v>
      </c>
      <c r="L9" s="169">
        <v>21</v>
      </c>
      <c r="M9" s="169">
        <f t="shared" ref="M9:M24" si="3">G9*(1+L9/100)</f>
        <v>0</v>
      </c>
      <c r="N9" s="170">
        <v>3.8000000000000002E-4</v>
      </c>
      <c r="O9" s="170">
        <f t="shared" ref="O9:O24" si="4">ROUND(E9*N9,5)</f>
        <v>2.052E-2</v>
      </c>
      <c r="P9" s="170">
        <v>0</v>
      </c>
      <c r="Q9" s="170">
        <f t="shared" ref="Q9:Q24" si="5">ROUND(E9*P9,5)</f>
        <v>0</v>
      </c>
      <c r="R9" s="170"/>
      <c r="S9" s="170"/>
      <c r="T9" s="171">
        <v>0.32</v>
      </c>
      <c r="U9" s="170">
        <f t="shared" ref="U9:U24" si="6">ROUND(E9*T9,2)</f>
        <v>17.28</v>
      </c>
      <c r="V9" s="172"/>
      <c r="W9" s="172"/>
      <c r="X9" s="172"/>
      <c r="Y9" s="172"/>
      <c r="Z9" s="172"/>
      <c r="AA9" s="172"/>
      <c r="AB9" s="172"/>
      <c r="AC9" s="172"/>
      <c r="AD9" s="172"/>
      <c r="AE9" s="172" t="s">
        <v>102</v>
      </c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</row>
    <row r="10" spans="1:60" outlineLevel="1">
      <c r="A10" s="163">
        <v>2</v>
      </c>
      <c r="B10" s="164" t="s">
        <v>103</v>
      </c>
      <c r="C10" s="165" t="s">
        <v>104</v>
      </c>
      <c r="D10" s="166" t="s">
        <v>101</v>
      </c>
      <c r="E10" s="167">
        <v>54</v>
      </c>
      <c r="F10" s="214"/>
      <c r="G10" s="169">
        <f t="shared" si="0"/>
        <v>0</v>
      </c>
      <c r="H10" s="168"/>
      <c r="I10" s="169">
        <f t="shared" si="1"/>
        <v>0</v>
      </c>
      <c r="J10" s="168"/>
      <c r="K10" s="169">
        <f t="shared" si="2"/>
        <v>0</v>
      </c>
      <c r="L10" s="169">
        <v>21</v>
      </c>
      <c r="M10" s="169">
        <f t="shared" si="3"/>
        <v>0</v>
      </c>
      <c r="N10" s="170">
        <v>6.0000000000000002E-5</v>
      </c>
      <c r="O10" s="170">
        <f t="shared" si="4"/>
        <v>3.2399999999999998E-3</v>
      </c>
      <c r="P10" s="170">
        <v>0</v>
      </c>
      <c r="Q10" s="170">
        <f t="shared" si="5"/>
        <v>0</v>
      </c>
      <c r="R10" s="170"/>
      <c r="S10" s="170"/>
      <c r="T10" s="171">
        <v>0</v>
      </c>
      <c r="U10" s="170">
        <f t="shared" si="6"/>
        <v>0</v>
      </c>
      <c r="V10" s="172"/>
      <c r="W10" s="172"/>
      <c r="X10" s="172"/>
      <c r="Y10" s="172"/>
      <c r="Z10" s="172"/>
      <c r="AA10" s="172"/>
      <c r="AB10" s="172"/>
      <c r="AC10" s="172"/>
      <c r="AD10" s="172"/>
      <c r="AE10" s="172" t="s">
        <v>105</v>
      </c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</row>
    <row r="11" spans="1:60" outlineLevel="1">
      <c r="A11" s="163">
        <v>3</v>
      </c>
      <c r="B11" s="164" t="s">
        <v>106</v>
      </c>
      <c r="C11" s="165" t="s">
        <v>107</v>
      </c>
      <c r="D11" s="166" t="s">
        <v>101</v>
      </c>
      <c r="E11" s="167">
        <v>12</v>
      </c>
      <c r="F11" s="214"/>
      <c r="G11" s="169">
        <f t="shared" si="0"/>
        <v>0</v>
      </c>
      <c r="H11" s="168"/>
      <c r="I11" s="169">
        <f t="shared" si="1"/>
        <v>0</v>
      </c>
      <c r="J11" s="168"/>
      <c r="K11" s="169">
        <f t="shared" si="2"/>
        <v>0</v>
      </c>
      <c r="L11" s="169">
        <v>21</v>
      </c>
      <c r="M11" s="169">
        <f t="shared" si="3"/>
        <v>0</v>
      </c>
      <c r="N11" s="170">
        <v>3.8000000000000002E-4</v>
      </c>
      <c r="O11" s="170">
        <f t="shared" si="4"/>
        <v>4.5599999999999998E-3</v>
      </c>
      <c r="P11" s="170">
        <v>0</v>
      </c>
      <c r="Q11" s="170">
        <f t="shared" si="5"/>
        <v>0</v>
      </c>
      <c r="R11" s="170"/>
      <c r="S11" s="170"/>
      <c r="T11" s="171">
        <v>0.32</v>
      </c>
      <c r="U11" s="170">
        <f t="shared" si="6"/>
        <v>3.84</v>
      </c>
      <c r="V11" s="172"/>
      <c r="W11" s="172"/>
      <c r="X11" s="172"/>
      <c r="Y11" s="172"/>
      <c r="Z11" s="172"/>
      <c r="AA11" s="172"/>
      <c r="AB11" s="172"/>
      <c r="AC11" s="172"/>
      <c r="AD11" s="172"/>
      <c r="AE11" s="172" t="s">
        <v>102</v>
      </c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2"/>
      <c r="BG11" s="172"/>
      <c r="BH11" s="172"/>
    </row>
    <row r="12" spans="1:60" outlineLevel="1">
      <c r="A12" s="163">
        <v>4</v>
      </c>
      <c r="B12" s="164" t="s">
        <v>108</v>
      </c>
      <c r="C12" s="165" t="s">
        <v>109</v>
      </c>
      <c r="D12" s="166" t="s">
        <v>101</v>
      </c>
      <c r="E12" s="167">
        <v>5</v>
      </c>
      <c r="F12" s="214"/>
      <c r="G12" s="169">
        <f t="shared" si="0"/>
        <v>0</v>
      </c>
      <c r="H12" s="168"/>
      <c r="I12" s="169">
        <f t="shared" si="1"/>
        <v>0</v>
      </c>
      <c r="J12" s="168"/>
      <c r="K12" s="169">
        <f t="shared" si="2"/>
        <v>0</v>
      </c>
      <c r="L12" s="169">
        <v>21</v>
      </c>
      <c r="M12" s="169">
        <f t="shared" si="3"/>
        <v>0</v>
      </c>
      <c r="N12" s="170">
        <v>4.6999999999999999E-4</v>
      </c>
      <c r="O12" s="170">
        <f t="shared" si="4"/>
        <v>2.3500000000000001E-3</v>
      </c>
      <c r="P12" s="170">
        <v>0</v>
      </c>
      <c r="Q12" s="170">
        <f t="shared" si="5"/>
        <v>0</v>
      </c>
      <c r="R12" s="170"/>
      <c r="S12" s="170"/>
      <c r="T12" s="171">
        <v>0.36</v>
      </c>
      <c r="U12" s="170">
        <f t="shared" si="6"/>
        <v>1.8</v>
      </c>
      <c r="V12" s="172"/>
      <c r="W12" s="172"/>
      <c r="X12" s="172"/>
      <c r="Y12" s="172"/>
      <c r="Z12" s="172"/>
      <c r="AA12" s="172"/>
      <c r="AB12" s="172"/>
      <c r="AC12" s="172"/>
      <c r="AD12" s="172"/>
      <c r="AE12" s="172" t="s">
        <v>102</v>
      </c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</row>
    <row r="13" spans="1:60" outlineLevel="1">
      <c r="A13" s="163">
        <v>5</v>
      </c>
      <c r="B13" s="164" t="s">
        <v>110</v>
      </c>
      <c r="C13" s="165" t="s">
        <v>111</v>
      </c>
      <c r="D13" s="166" t="s">
        <v>101</v>
      </c>
      <c r="E13" s="167">
        <v>56</v>
      </c>
      <c r="F13" s="214"/>
      <c r="G13" s="169">
        <f t="shared" si="0"/>
        <v>0</v>
      </c>
      <c r="H13" s="168"/>
      <c r="I13" s="169">
        <f t="shared" si="1"/>
        <v>0</v>
      </c>
      <c r="J13" s="168"/>
      <c r="K13" s="169">
        <f t="shared" si="2"/>
        <v>0</v>
      </c>
      <c r="L13" s="169">
        <v>21</v>
      </c>
      <c r="M13" s="169">
        <f t="shared" si="3"/>
        <v>0</v>
      </c>
      <c r="N13" s="170">
        <v>6.9999999999999999E-4</v>
      </c>
      <c r="O13" s="170">
        <f t="shared" si="4"/>
        <v>3.9199999999999999E-2</v>
      </c>
      <c r="P13" s="170">
        <v>0</v>
      </c>
      <c r="Q13" s="170">
        <f t="shared" si="5"/>
        <v>0</v>
      </c>
      <c r="R13" s="170"/>
      <c r="S13" s="170"/>
      <c r="T13" s="171">
        <v>0.45200000000000001</v>
      </c>
      <c r="U13" s="170">
        <f t="shared" si="6"/>
        <v>25.31</v>
      </c>
      <c r="V13" s="172"/>
      <c r="W13" s="172"/>
      <c r="X13" s="172"/>
      <c r="Y13" s="172"/>
      <c r="Z13" s="172"/>
      <c r="AA13" s="172"/>
      <c r="AB13" s="172"/>
      <c r="AC13" s="172"/>
      <c r="AD13" s="172"/>
      <c r="AE13" s="172" t="s">
        <v>102</v>
      </c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</row>
    <row r="14" spans="1:60" outlineLevel="1">
      <c r="A14" s="163">
        <v>6</v>
      </c>
      <c r="B14" s="164" t="s">
        <v>112</v>
      </c>
      <c r="C14" s="165" t="s">
        <v>113</v>
      </c>
      <c r="D14" s="166" t="s">
        <v>101</v>
      </c>
      <c r="E14" s="167">
        <v>3</v>
      </c>
      <c r="F14" s="214"/>
      <c r="G14" s="169">
        <f t="shared" si="0"/>
        <v>0</v>
      </c>
      <c r="H14" s="168"/>
      <c r="I14" s="169">
        <f t="shared" si="1"/>
        <v>0</v>
      </c>
      <c r="J14" s="168"/>
      <c r="K14" s="169">
        <f t="shared" si="2"/>
        <v>0</v>
      </c>
      <c r="L14" s="169">
        <v>21</v>
      </c>
      <c r="M14" s="169">
        <f t="shared" si="3"/>
        <v>0</v>
      </c>
      <c r="N14" s="170">
        <v>1.5100000000000001E-3</v>
      </c>
      <c r="O14" s="170">
        <f t="shared" si="4"/>
        <v>4.5300000000000002E-3</v>
      </c>
      <c r="P14" s="170">
        <v>0</v>
      </c>
      <c r="Q14" s="170">
        <f t="shared" si="5"/>
        <v>0</v>
      </c>
      <c r="R14" s="170"/>
      <c r="S14" s="170"/>
      <c r="T14" s="171">
        <v>1.17</v>
      </c>
      <c r="U14" s="170">
        <f t="shared" si="6"/>
        <v>3.51</v>
      </c>
      <c r="V14" s="172"/>
      <c r="W14" s="172"/>
      <c r="X14" s="172"/>
      <c r="Y14" s="172"/>
      <c r="Z14" s="172"/>
      <c r="AA14" s="172"/>
      <c r="AB14" s="172"/>
      <c r="AC14" s="172"/>
      <c r="AD14" s="172"/>
      <c r="AE14" s="172" t="s">
        <v>102</v>
      </c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</row>
    <row r="15" spans="1:60" outlineLevel="1">
      <c r="A15" s="163">
        <v>7</v>
      </c>
      <c r="B15" s="164" t="s">
        <v>114</v>
      </c>
      <c r="C15" s="165" t="s">
        <v>115</v>
      </c>
      <c r="D15" s="166" t="s">
        <v>116</v>
      </c>
      <c r="E15" s="167">
        <v>14</v>
      </c>
      <c r="F15" s="214"/>
      <c r="G15" s="169">
        <f t="shared" si="0"/>
        <v>0</v>
      </c>
      <c r="H15" s="168"/>
      <c r="I15" s="169">
        <f t="shared" si="1"/>
        <v>0</v>
      </c>
      <c r="J15" s="168"/>
      <c r="K15" s="169">
        <f t="shared" si="2"/>
        <v>0</v>
      </c>
      <c r="L15" s="169">
        <v>21</v>
      </c>
      <c r="M15" s="169">
        <f t="shared" si="3"/>
        <v>0</v>
      </c>
      <c r="N15" s="170">
        <v>2.0899999999999998E-3</v>
      </c>
      <c r="O15" s="170">
        <f t="shared" si="4"/>
        <v>2.9260000000000001E-2</v>
      </c>
      <c r="P15" s="170">
        <v>0</v>
      </c>
      <c r="Q15" s="170">
        <f t="shared" si="5"/>
        <v>0</v>
      </c>
      <c r="R15" s="170"/>
      <c r="S15" s="170"/>
      <c r="T15" s="171">
        <v>1.744</v>
      </c>
      <c r="U15" s="170">
        <f t="shared" si="6"/>
        <v>24.42</v>
      </c>
      <c r="V15" s="172"/>
      <c r="W15" s="172"/>
      <c r="X15" s="172"/>
      <c r="Y15" s="172"/>
      <c r="Z15" s="172"/>
      <c r="AA15" s="172"/>
      <c r="AB15" s="172"/>
      <c r="AC15" s="172"/>
      <c r="AD15" s="172"/>
      <c r="AE15" s="172" t="s">
        <v>102</v>
      </c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</row>
    <row r="16" spans="1:60" outlineLevel="1">
      <c r="A16" s="163">
        <v>8</v>
      </c>
      <c r="B16" s="164" t="s">
        <v>117</v>
      </c>
      <c r="C16" s="165" t="s">
        <v>118</v>
      </c>
      <c r="D16" s="166" t="s">
        <v>116</v>
      </c>
      <c r="E16" s="167">
        <v>8</v>
      </c>
      <c r="F16" s="214"/>
      <c r="G16" s="169">
        <f t="shared" si="0"/>
        <v>0</v>
      </c>
      <c r="H16" s="168"/>
      <c r="I16" s="169">
        <f t="shared" si="1"/>
        <v>0</v>
      </c>
      <c r="J16" s="168"/>
      <c r="K16" s="169">
        <f t="shared" si="2"/>
        <v>0</v>
      </c>
      <c r="L16" s="169">
        <v>21</v>
      </c>
      <c r="M16" s="169">
        <f t="shared" si="3"/>
        <v>0</v>
      </c>
      <c r="N16" s="170">
        <v>0</v>
      </c>
      <c r="O16" s="170">
        <f t="shared" si="4"/>
        <v>0</v>
      </c>
      <c r="P16" s="170">
        <v>0</v>
      </c>
      <c r="Q16" s="170">
        <f t="shared" si="5"/>
        <v>0</v>
      </c>
      <c r="R16" s="170"/>
      <c r="S16" s="170"/>
      <c r="T16" s="171">
        <v>0.15</v>
      </c>
      <c r="U16" s="170">
        <f t="shared" si="6"/>
        <v>1.2</v>
      </c>
      <c r="V16" s="172"/>
      <c r="W16" s="172"/>
      <c r="X16" s="172"/>
      <c r="Y16" s="172"/>
      <c r="Z16" s="172"/>
      <c r="AA16" s="172"/>
      <c r="AB16" s="172"/>
      <c r="AC16" s="172"/>
      <c r="AD16" s="172"/>
      <c r="AE16" s="172" t="s">
        <v>102</v>
      </c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2"/>
      <c r="BF16" s="172"/>
      <c r="BG16" s="172"/>
      <c r="BH16" s="172"/>
    </row>
    <row r="17" spans="1:60" outlineLevel="1">
      <c r="A17" s="163">
        <v>9</v>
      </c>
      <c r="B17" s="164" t="s">
        <v>119</v>
      </c>
      <c r="C17" s="165" t="s">
        <v>120</v>
      </c>
      <c r="D17" s="166" t="s">
        <v>116</v>
      </c>
      <c r="E17" s="167">
        <v>6</v>
      </c>
      <c r="F17" s="214"/>
      <c r="G17" s="169">
        <f t="shared" si="0"/>
        <v>0</v>
      </c>
      <c r="H17" s="168"/>
      <c r="I17" s="169">
        <f t="shared" si="1"/>
        <v>0</v>
      </c>
      <c r="J17" s="168"/>
      <c r="K17" s="169">
        <f t="shared" si="2"/>
        <v>0</v>
      </c>
      <c r="L17" s="169">
        <v>21</v>
      </c>
      <c r="M17" s="169">
        <f t="shared" si="3"/>
        <v>0</v>
      </c>
      <c r="N17" s="170">
        <v>0</v>
      </c>
      <c r="O17" s="170">
        <f t="shared" si="4"/>
        <v>0</v>
      </c>
      <c r="P17" s="170">
        <v>0</v>
      </c>
      <c r="Q17" s="170">
        <f t="shared" si="5"/>
        <v>0</v>
      </c>
      <c r="R17" s="170"/>
      <c r="S17" s="170"/>
      <c r="T17" s="171">
        <v>0.16</v>
      </c>
      <c r="U17" s="170">
        <f t="shared" si="6"/>
        <v>0.96</v>
      </c>
      <c r="V17" s="172"/>
      <c r="W17" s="172"/>
      <c r="X17" s="172"/>
      <c r="Y17" s="172"/>
      <c r="Z17" s="172"/>
      <c r="AA17" s="172"/>
      <c r="AB17" s="172"/>
      <c r="AC17" s="172"/>
      <c r="AD17" s="172"/>
      <c r="AE17" s="172" t="s">
        <v>102</v>
      </c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2"/>
      <c r="BD17" s="172"/>
      <c r="BE17" s="172"/>
      <c r="BF17" s="172"/>
      <c r="BG17" s="172"/>
      <c r="BH17" s="172"/>
    </row>
    <row r="18" spans="1:60" outlineLevel="1">
      <c r="A18" s="163">
        <v>10</v>
      </c>
      <c r="B18" s="164" t="s">
        <v>121</v>
      </c>
      <c r="C18" s="165" t="s">
        <v>122</v>
      </c>
      <c r="D18" s="166" t="s">
        <v>116</v>
      </c>
      <c r="E18" s="167">
        <v>3</v>
      </c>
      <c r="F18" s="214"/>
      <c r="G18" s="169">
        <f t="shared" si="0"/>
        <v>0</v>
      </c>
      <c r="H18" s="168"/>
      <c r="I18" s="169">
        <f t="shared" si="1"/>
        <v>0</v>
      </c>
      <c r="J18" s="168"/>
      <c r="K18" s="169">
        <f t="shared" si="2"/>
        <v>0</v>
      </c>
      <c r="L18" s="169">
        <v>21</v>
      </c>
      <c r="M18" s="169">
        <f t="shared" si="3"/>
        <v>0</v>
      </c>
      <c r="N18" s="170">
        <v>0</v>
      </c>
      <c r="O18" s="170">
        <f t="shared" si="4"/>
        <v>0</v>
      </c>
      <c r="P18" s="170">
        <v>0</v>
      </c>
      <c r="Q18" s="170">
        <f t="shared" si="5"/>
        <v>0</v>
      </c>
      <c r="R18" s="170"/>
      <c r="S18" s="170"/>
      <c r="T18" s="171">
        <v>0.17</v>
      </c>
      <c r="U18" s="170">
        <f t="shared" si="6"/>
        <v>0.51</v>
      </c>
      <c r="V18" s="172"/>
      <c r="W18" s="172"/>
      <c r="X18" s="172"/>
      <c r="Y18" s="172"/>
      <c r="Z18" s="172"/>
      <c r="AA18" s="172"/>
      <c r="AB18" s="172"/>
      <c r="AC18" s="172"/>
      <c r="AD18" s="172"/>
      <c r="AE18" s="172" t="s">
        <v>102</v>
      </c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72"/>
      <c r="BD18" s="172"/>
      <c r="BE18" s="172"/>
      <c r="BF18" s="172"/>
      <c r="BG18" s="172"/>
      <c r="BH18" s="172"/>
    </row>
    <row r="19" spans="1:60" outlineLevel="1">
      <c r="A19" s="163">
        <v>11</v>
      </c>
      <c r="B19" s="164" t="s">
        <v>123</v>
      </c>
      <c r="C19" s="165" t="s">
        <v>124</v>
      </c>
      <c r="D19" s="166" t="s">
        <v>116</v>
      </c>
      <c r="E19" s="167">
        <v>2</v>
      </c>
      <c r="F19" s="214"/>
      <c r="G19" s="169">
        <f t="shared" si="0"/>
        <v>0</v>
      </c>
      <c r="H19" s="168"/>
      <c r="I19" s="169">
        <f t="shared" si="1"/>
        <v>0</v>
      </c>
      <c r="J19" s="168"/>
      <c r="K19" s="169">
        <f t="shared" si="2"/>
        <v>0</v>
      </c>
      <c r="L19" s="169">
        <v>21</v>
      </c>
      <c r="M19" s="169">
        <f t="shared" si="3"/>
        <v>0</v>
      </c>
      <c r="N19" s="170">
        <v>0</v>
      </c>
      <c r="O19" s="170">
        <f t="shared" si="4"/>
        <v>0</v>
      </c>
      <c r="P19" s="170">
        <v>0</v>
      </c>
      <c r="Q19" s="170">
        <f t="shared" si="5"/>
        <v>0</v>
      </c>
      <c r="R19" s="170"/>
      <c r="S19" s="170"/>
      <c r="T19" s="171">
        <v>0.26</v>
      </c>
      <c r="U19" s="170">
        <f t="shared" si="6"/>
        <v>0.52</v>
      </c>
      <c r="V19" s="172"/>
      <c r="W19" s="172"/>
      <c r="X19" s="172"/>
      <c r="Y19" s="172"/>
      <c r="Z19" s="172"/>
      <c r="AA19" s="172"/>
      <c r="AB19" s="172"/>
      <c r="AC19" s="172"/>
      <c r="AD19" s="172"/>
      <c r="AE19" s="172" t="s">
        <v>102</v>
      </c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</row>
    <row r="20" spans="1:60" outlineLevel="1">
      <c r="A20" s="163">
        <v>12</v>
      </c>
      <c r="B20" s="164" t="s">
        <v>125</v>
      </c>
      <c r="C20" s="165" t="s">
        <v>126</v>
      </c>
      <c r="D20" s="166" t="s">
        <v>116</v>
      </c>
      <c r="E20" s="167">
        <v>8</v>
      </c>
      <c r="F20" s="214"/>
      <c r="G20" s="169">
        <f t="shared" si="0"/>
        <v>0</v>
      </c>
      <c r="H20" s="168"/>
      <c r="I20" s="169">
        <f t="shared" si="1"/>
        <v>0</v>
      </c>
      <c r="J20" s="168"/>
      <c r="K20" s="169">
        <f t="shared" si="2"/>
        <v>0</v>
      </c>
      <c r="L20" s="169">
        <v>21</v>
      </c>
      <c r="M20" s="169">
        <f t="shared" si="3"/>
        <v>0</v>
      </c>
      <c r="N20" s="170">
        <v>2.0000000000000001E-4</v>
      </c>
      <c r="O20" s="170">
        <f t="shared" si="4"/>
        <v>1.6000000000000001E-3</v>
      </c>
      <c r="P20" s="170">
        <v>0</v>
      </c>
      <c r="Q20" s="170">
        <f t="shared" si="5"/>
        <v>0</v>
      </c>
      <c r="R20" s="170"/>
      <c r="S20" s="170"/>
      <c r="T20" s="171">
        <v>0</v>
      </c>
      <c r="U20" s="170">
        <f t="shared" si="6"/>
        <v>0</v>
      </c>
      <c r="V20" s="172"/>
      <c r="W20" s="172"/>
      <c r="X20" s="172"/>
      <c r="Y20" s="172"/>
      <c r="Z20" s="172"/>
      <c r="AA20" s="172"/>
      <c r="AB20" s="172"/>
      <c r="AC20" s="172"/>
      <c r="AD20" s="172"/>
      <c r="AE20" s="172" t="s">
        <v>105</v>
      </c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72"/>
      <c r="BB20" s="172"/>
      <c r="BC20" s="172"/>
      <c r="BD20" s="172"/>
      <c r="BE20" s="172"/>
      <c r="BF20" s="172"/>
      <c r="BG20" s="172"/>
      <c r="BH20" s="172"/>
    </row>
    <row r="21" spans="1:60" ht="22.5" outlineLevel="1">
      <c r="A21" s="163">
        <v>13</v>
      </c>
      <c r="B21" s="164" t="s">
        <v>127</v>
      </c>
      <c r="C21" s="165" t="s">
        <v>128</v>
      </c>
      <c r="D21" s="166" t="s">
        <v>116</v>
      </c>
      <c r="E21" s="167">
        <v>2</v>
      </c>
      <c r="F21" s="214"/>
      <c r="G21" s="169">
        <f t="shared" si="0"/>
        <v>0</v>
      </c>
      <c r="H21" s="168"/>
      <c r="I21" s="169">
        <f t="shared" si="1"/>
        <v>0</v>
      </c>
      <c r="J21" s="168"/>
      <c r="K21" s="169">
        <f t="shared" si="2"/>
        <v>0</v>
      </c>
      <c r="L21" s="169">
        <v>21</v>
      </c>
      <c r="M21" s="169">
        <f t="shared" si="3"/>
        <v>0</v>
      </c>
      <c r="N21" s="170">
        <v>7.5000000000000002E-4</v>
      </c>
      <c r="O21" s="170">
        <f t="shared" si="4"/>
        <v>1.5E-3</v>
      </c>
      <c r="P21" s="170">
        <v>0</v>
      </c>
      <c r="Q21" s="170">
        <f t="shared" si="5"/>
        <v>0</v>
      </c>
      <c r="R21" s="170"/>
      <c r="S21" s="170"/>
      <c r="T21" s="171">
        <v>0.2</v>
      </c>
      <c r="U21" s="170">
        <f t="shared" si="6"/>
        <v>0.4</v>
      </c>
      <c r="V21" s="172"/>
      <c r="W21" s="172"/>
      <c r="X21" s="172"/>
      <c r="Y21" s="172"/>
      <c r="Z21" s="172"/>
      <c r="AA21" s="172"/>
      <c r="AB21" s="172"/>
      <c r="AC21" s="172"/>
      <c r="AD21" s="172"/>
      <c r="AE21" s="172" t="s">
        <v>102</v>
      </c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A21" s="172"/>
      <c r="BB21" s="172"/>
      <c r="BC21" s="172"/>
      <c r="BD21" s="172"/>
      <c r="BE21" s="172"/>
      <c r="BF21" s="172"/>
      <c r="BG21" s="172"/>
      <c r="BH21" s="172"/>
    </row>
    <row r="22" spans="1:60" outlineLevel="1">
      <c r="A22" s="163">
        <v>14</v>
      </c>
      <c r="B22" s="164" t="s">
        <v>129</v>
      </c>
      <c r="C22" s="165" t="s">
        <v>130</v>
      </c>
      <c r="D22" s="166" t="s">
        <v>101</v>
      </c>
      <c r="E22" s="167">
        <v>130</v>
      </c>
      <c r="F22" s="214"/>
      <c r="G22" s="169">
        <f t="shared" si="0"/>
        <v>0</v>
      </c>
      <c r="H22" s="168"/>
      <c r="I22" s="169">
        <f t="shared" si="1"/>
        <v>0</v>
      </c>
      <c r="J22" s="168"/>
      <c r="K22" s="169">
        <f t="shared" si="2"/>
        <v>0</v>
      </c>
      <c r="L22" s="169">
        <v>21</v>
      </c>
      <c r="M22" s="169">
        <f t="shared" si="3"/>
        <v>0</v>
      </c>
      <c r="N22" s="170">
        <v>0</v>
      </c>
      <c r="O22" s="170">
        <f t="shared" si="4"/>
        <v>0</v>
      </c>
      <c r="P22" s="170">
        <v>0</v>
      </c>
      <c r="Q22" s="170">
        <f t="shared" si="5"/>
        <v>0</v>
      </c>
      <c r="R22" s="170"/>
      <c r="S22" s="170"/>
      <c r="T22" s="171">
        <v>0.06</v>
      </c>
      <c r="U22" s="170">
        <f t="shared" si="6"/>
        <v>7.8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 t="s">
        <v>102</v>
      </c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172"/>
      <c r="BD22" s="172"/>
      <c r="BE22" s="172"/>
      <c r="BF22" s="172"/>
      <c r="BG22" s="172"/>
      <c r="BH22" s="172"/>
    </row>
    <row r="23" spans="1:60" outlineLevel="1">
      <c r="A23" s="163">
        <v>15</v>
      </c>
      <c r="B23" s="164" t="s">
        <v>108</v>
      </c>
      <c r="C23" s="165" t="s">
        <v>131</v>
      </c>
      <c r="D23" s="166" t="s">
        <v>101</v>
      </c>
      <c r="E23" s="167">
        <v>26</v>
      </c>
      <c r="F23" s="214"/>
      <c r="G23" s="169">
        <f t="shared" si="0"/>
        <v>0</v>
      </c>
      <c r="H23" s="168"/>
      <c r="I23" s="169">
        <f t="shared" si="1"/>
        <v>0</v>
      </c>
      <c r="J23" s="168"/>
      <c r="K23" s="169">
        <f t="shared" si="2"/>
        <v>0</v>
      </c>
      <c r="L23" s="169">
        <v>21</v>
      </c>
      <c r="M23" s="169">
        <f t="shared" si="3"/>
        <v>0</v>
      </c>
      <c r="N23" s="170">
        <v>4.6999999999999999E-4</v>
      </c>
      <c r="O23" s="170">
        <f t="shared" si="4"/>
        <v>1.222E-2</v>
      </c>
      <c r="P23" s="170">
        <v>0</v>
      </c>
      <c r="Q23" s="170">
        <f t="shared" si="5"/>
        <v>0</v>
      </c>
      <c r="R23" s="170"/>
      <c r="S23" s="170"/>
      <c r="T23" s="171">
        <v>0.36</v>
      </c>
      <c r="U23" s="170">
        <f t="shared" si="6"/>
        <v>9.36</v>
      </c>
      <c r="V23" s="172"/>
      <c r="W23" s="172"/>
      <c r="X23" s="172"/>
      <c r="Y23" s="172"/>
      <c r="Z23" s="172"/>
      <c r="AA23" s="172"/>
      <c r="AB23" s="172"/>
      <c r="AC23" s="172"/>
      <c r="AD23" s="172"/>
      <c r="AE23" s="172" t="s">
        <v>102</v>
      </c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</row>
    <row r="24" spans="1:60" outlineLevel="1">
      <c r="A24" s="163">
        <v>16</v>
      </c>
      <c r="B24" s="164" t="s">
        <v>132</v>
      </c>
      <c r="C24" s="165" t="s">
        <v>133</v>
      </c>
      <c r="D24" s="166" t="s">
        <v>134</v>
      </c>
      <c r="E24" s="167">
        <v>0.11898</v>
      </c>
      <c r="F24" s="214"/>
      <c r="G24" s="169">
        <f t="shared" si="0"/>
        <v>0</v>
      </c>
      <c r="H24" s="168"/>
      <c r="I24" s="169">
        <f t="shared" si="1"/>
        <v>0</v>
      </c>
      <c r="J24" s="168"/>
      <c r="K24" s="169">
        <f t="shared" si="2"/>
        <v>0</v>
      </c>
      <c r="L24" s="169">
        <v>21</v>
      </c>
      <c r="M24" s="169">
        <f t="shared" si="3"/>
        <v>0</v>
      </c>
      <c r="N24" s="170">
        <v>0</v>
      </c>
      <c r="O24" s="170">
        <f t="shared" si="4"/>
        <v>0</v>
      </c>
      <c r="P24" s="170">
        <v>0</v>
      </c>
      <c r="Q24" s="170">
        <f t="shared" si="5"/>
        <v>0</v>
      </c>
      <c r="R24" s="170"/>
      <c r="S24" s="170"/>
      <c r="T24" s="171">
        <v>1.47</v>
      </c>
      <c r="U24" s="170">
        <f t="shared" si="6"/>
        <v>0.17</v>
      </c>
      <c r="V24" s="172"/>
      <c r="W24" s="172"/>
      <c r="X24" s="172"/>
      <c r="Y24" s="172"/>
      <c r="Z24" s="172"/>
      <c r="AA24" s="172"/>
      <c r="AB24" s="172"/>
      <c r="AC24" s="172"/>
      <c r="AD24" s="172"/>
      <c r="AE24" s="172" t="s">
        <v>102</v>
      </c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  <c r="BA24" s="172"/>
      <c r="BB24" s="172"/>
      <c r="BC24" s="172"/>
      <c r="BD24" s="172"/>
      <c r="BE24" s="172"/>
      <c r="BF24" s="172"/>
      <c r="BG24" s="172"/>
      <c r="BH24" s="172"/>
    </row>
    <row r="25" spans="1:60">
      <c r="A25" s="173" t="s">
        <v>97</v>
      </c>
      <c r="B25" s="174" t="s">
        <v>66</v>
      </c>
      <c r="C25" s="175" t="s">
        <v>67</v>
      </c>
      <c r="D25" s="176"/>
      <c r="E25" s="177"/>
      <c r="F25" s="178"/>
      <c r="G25" s="178">
        <f>SUMIF(AE26:AE47,"&lt;&gt;NOR",G26:G47)</f>
        <v>0</v>
      </c>
      <c r="H25" s="178"/>
      <c r="I25" s="178">
        <f>SUM(I26:I47)</f>
        <v>0</v>
      </c>
      <c r="J25" s="178"/>
      <c r="K25" s="178">
        <f>SUM(K26:K47)</f>
        <v>0</v>
      </c>
      <c r="L25" s="178"/>
      <c r="M25" s="178">
        <f>SUM(M26:M47)</f>
        <v>0</v>
      </c>
      <c r="N25" s="179"/>
      <c r="O25" s="179">
        <f>SUM(O26:O47)</f>
        <v>0.45160000000000006</v>
      </c>
      <c r="P25" s="179"/>
      <c r="Q25" s="179">
        <f>SUM(Q26:Q47)</f>
        <v>0</v>
      </c>
      <c r="R25" s="179"/>
      <c r="S25" s="179"/>
      <c r="T25" s="180"/>
      <c r="U25" s="179">
        <f>SUM(U26:U47)</f>
        <v>284.57</v>
      </c>
      <c r="AE25" s="134" t="s">
        <v>98</v>
      </c>
    </row>
    <row r="26" spans="1:60" outlineLevel="1">
      <c r="A26" s="163">
        <v>17</v>
      </c>
      <c r="B26" s="164" t="s">
        <v>99</v>
      </c>
      <c r="C26" s="165" t="s">
        <v>135</v>
      </c>
      <c r="D26" s="166" t="s">
        <v>101</v>
      </c>
      <c r="E26" s="167">
        <v>330</v>
      </c>
      <c r="F26" s="214"/>
      <c r="G26" s="169">
        <f t="shared" ref="G26:G47" si="7">ROUND(E26*F26,2)</f>
        <v>0</v>
      </c>
      <c r="H26" s="168"/>
      <c r="I26" s="169">
        <f t="shared" ref="I26:I47" si="8">ROUND(E26*H26,2)</f>
        <v>0</v>
      </c>
      <c r="J26" s="168"/>
      <c r="K26" s="169">
        <f t="shared" ref="K26:K47" si="9">ROUND(E26*J26,2)</f>
        <v>0</v>
      </c>
      <c r="L26" s="169">
        <v>21</v>
      </c>
      <c r="M26" s="169">
        <f t="shared" ref="M26:M47" si="10">G26*(1+L26/100)</f>
        <v>0</v>
      </c>
      <c r="N26" s="170">
        <v>1.6000000000000001E-4</v>
      </c>
      <c r="O26" s="170">
        <f t="shared" ref="O26:O47" si="11">ROUND(E26*N26,5)</f>
        <v>5.28E-2</v>
      </c>
      <c r="P26" s="170">
        <v>0</v>
      </c>
      <c r="Q26" s="170">
        <f t="shared" ref="Q26:Q47" si="12">ROUND(E26*P26,5)</f>
        <v>0</v>
      </c>
      <c r="R26" s="170"/>
      <c r="S26" s="170"/>
      <c r="T26" s="171">
        <v>0.13</v>
      </c>
      <c r="U26" s="170">
        <f t="shared" ref="U26:U47" si="13">ROUND(E26*T26,2)</f>
        <v>42.9</v>
      </c>
      <c r="V26" s="172"/>
      <c r="W26" s="172"/>
      <c r="X26" s="172"/>
      <c r="Y26" s="172"/>
      <c r="Z26" s="172"/>
      <c r="AA26" s="172"/>
      <c r="AB26" s="172"/>
      <c r="AC26" s="172"/>
      <c r="AD26" s="172"/>
      <c r="AE26" s="172" t="s">
        <v>102</v>
      </c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</row>
    <row r="27" spans="1:60" outlineLevel="1">
      <c r="A27" s="163">
        <v>18</v>
      </c>
      <c r="B27" s="164" t="s">
        <v>103</v>
      </c>
      <c r="C27" s="165" t="s">
        <v>136</v>
      </c>
      <c r="D27" s="166" t="s">
        <v>101</v>
      </c>
      <c r="E27" s="167">
        <v>165</v>
      </c>
      <c r="F27" s="214"/>
      <c r="G27" s="169">
        <f t="shared" si="7"/>
        <v>0</v>
      </c>
      <c r="H27" s="168"/>
      <c r="I27" s="169">
        <f t="shared" si="8"/>
        <v>0</v>
      </c>
      <c r="J27" s="168"/>
      <c r="K27" s="169">
        <f t="shared" si="9"/>
        <v>0</v>
      </c>
      <c r="L27" s="169">
        <v>21</v>
      </c>
      <c r="M27" s="169">
        <f t="shared" si="10"/>
        <v>0</v>
      </c>
      <c r="N27" s="170">
        <v>3.1E-4</v>
      </c>
      <c r="O27" s="170">
        <f t="shared" si="11"/>
        <v>5.1150000000000001E-2</v>
      </c>
      <c r="P27" s="170">
        <v>0</v>
      </c>
      <c r="Q27" s="170">
        <f t="shared" si="12"/>
        <v>0</v>
      </c>
      <c r="R27" s="170"/>
      <c r="S27" s="170"/>
      <c r="T27" s="171">
        <v>0.14000000000000001</v>
      </c>
      <c r="U27" s="170">
        <f t="shared" si="13"/>
        <v>23.1</v>
      </c>
      <c r="V27" s="172"/>
      <c r="W27" s="172"/>
      <c r="X27" s="172"/>
      <c r="Y27" s="172"/>
      <c r="Z27" s="172"/>
      <c r="AA27" s="172"/>
      <c r="AB27" s="172"/>
      <c r="AC27" s="172"/>
      <c r="AD27" s="172"/>
      <c r="AE27" s="172" t="s">
        <v>102</v>
      </c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</row>
    <row r="28" spans="1:60" outlineLevel="1">
      <c r="A28" s="163">
        <v>19</v>
      </c>
      <c r="B28" s="164" t="s">
        <v>114</v>
      </c>
      <c r="C28" s="165" t="s">
        <v>137</v>
      </c>
      <c r="D28" s="166" t="s">
        <v>101</v>
      </c>
      <c r="E28" s="167">
        <v>30</v>
      </c>
      <c r="F28" s="214"/>
      <c r="G28" s="169">
        <f t="shared" si="7"/>
        <v>0</v>
      </c>
      <c r="H28" s="168"/>
      <c r="I28" s="169">
        <f t="shared" si="8"/>
        <v>0</v>
      </c>
      <c r="J28" s="168"/>
      <c r="K28" s="169">
        <f t="shared" si="9"/>
        <v>0</v>
      </c>
      <c r="L28" s="169">
        <v>21</v>
      </c>
      <c r="M28" s="169">
        <f t="shared" si="10"/>
        <v>0</v>
      </c>
      <c r="N28" s="170">
        <v>0</v>
      </c>
      <c r="O28" s="170">
        <f t="shared" si="11"/>
        <v>0</v>
      </c>
      <c r="P28" s="170">
        <v>0</v>
      </c>
      <c r="Q28" s="170">
        <f t="shared" si="12"/>
        <v>0</v>
      </c>
      <c r="R28" s="170"/>
      <c r="S28" s="170"/>
      <c r="T28" s="171">
        <v>0</v>
      </c>
      <c r="U28" s="170">
        <f t="shared" si="13"/>
        <v>0</v>
      </c>
      <c r="V28" s="172"/>
      <c r="W28" s="172"/>
      <c r="X28" s="172"/>
      <c r="Y28" s="172"/>
      <c r="Z28" s="172"/>
      <c r="AA28" s="172"/>
      <c r="AB28" s="172"/>
      <c r="AC28" s="172"/>
      <c r="AD28" s="172"/>
      <c r="AE28" s="172" t="s">
        <v>105</v>
      </c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</row>
    <row r="29" spans="1:60" outlineLevel="1">
      <c r="A29" s="163">
        <v>20</v>
      </c>
      <c r="B29" s="164" t="s">
        <v>138</v>
      </c>
      <c r="C29" s="165" t="s">
        <v>139</v>
      </c>
      <c r="D29" s="166" t="s">
        <v>101</v>
      </c>
      <c r="E29" s="167">
        <v>12</v>
      </c>
      <c r="F29" s="214"/>
      <c r="G29" s="169">
        <f t="shared" si="7"/>
        <v>0</v>
      </c>
      <c r="H29" s="168"/>
      <c r="I29" s="169">
        <f t="shared" si="8"/>
        <v>0</v>
      </c>
      <c r="J29" s="168"/>
      <c r="K29" s="169">
        <f t="shared" si="9"/>
        <v>0</v>
      </c>
      <c r="L29" s="169">
        <v>21</v>
      </c>
      <c r="M29" s="169">
        <f t="shared" si="10"/>
        <v>0</v>
      </c>
      <c r="N29" s="170">
        <v>4.0099999999999997E-3</v>
      </c>
      <c r="O29" s="170">
        <f t="shared" si="11"/>
        <v>4.8120000000000003E-2</v>
      </c>
      <c r="P29" s="170">
        <v>0</v>
      </c>
      <c r="Q29" s="170">
        <f t="shared" si="12"/>
        <v>0</v>
      </c>
      <c r="R29" s="170"/>
      <c r="S29" s="170"/>
      <c r="T29" s="171">
        <v>0.54</v>
      </c>
      <c r="U29" s="170">
        <f t="shared" si="13"/>
        <v>6.48</v>
      </c>
      <c r="V29" s="172"/>
      <c r="W29" s="172"/>
      <c r="X29" s="172"/>
      <c r="Y29" s="172"/>
      <c r="Z29" s="172"/>
      <c r="AA29" s="172"/>
      <c r="AB29" s="172"/>
      <c r="AC29" s="172"/>
      <c r="AD29" s="172"/>
      <c r="AE29" s="172" t="s">
        <v>102</v>
      </c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</row>
    <row r="30" spans="1:60" outlineLevel="1">
      <c r="A30" s="163">
        <v>21</v>
      </c>
      <c r="B30" s="164" t="s">
        <v>140</v>
      </c>
      <c r="C30" s="165" t="s">
        <v>141</v>
      </c>
      <c r="D30" s="166" t="s">
        <v>101</v>
      </c>
      <c r="E30" s="167">
        <v>5</v>
      </c>
      <c r="F30" s="214"/>
      <c r="G30" s="169">
        <f t="shared" si="7"/>
        <v>0</v>
      </c>
      <c r="H30" s="168"/>
      <c r="I30" s="169">
        <f t="shared" si="8"/>
        <v>0</v>
      </c>
      <c r="J30" s="168"/>
      <c r="K30" s="169">
        <f t="shared" si="9"/>
        <v>0</v>
      </c>
      <c r="L30" s="169">
        <v>21</v>
      </c>
      <c r="M30" s="169">
        <f t="shared" si="10"/>
        <v>0</v>
      </c>
      <c r="N30" s="170">
        <v>5.8599999999999998E-3</v>
      </c>
      <c r="O30" s="170">
        <f t="shared" si="11"/>
        <v>2.93E-2</v>
      </c>
      <c r="P30" s="170">
        <v>0</v>
      </c>
      <c r="Q30" s="170">
        <f t="shared" si="12"/>
        <v>0</v>
      </c>
      <c r="R30" s="170"/>
      <c r="S30" s="170"/>
      <c r="T30" s="171">
        <v>0.75</v>
      </c>
      <c r="U30" s="170">
        <f t="shared" si="13"/>
        <v>3.75</v>
      </c>
      <c r="V30" s="172"/>
      <c r="W30" s="172"/>
      <c r="X30" s="172"/>
      <c r="Y30" s="172"/>
      <c r="Z30" s="172"/>
      <c r="AA30" s="172"/>
      <c r="AB30" s="172"/>
      <c r="AC30" s="172"/>
      <c r="AD30" s="172"/>
      <c r="AE30" s="172" t="s">
        <v>102</v>
      </c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2"/>
      <c r="BB30" s="172"/>
      <c r="BC30" s="172"/>
      <c r="BD30" s="172"/>
      <c r="BE30" s="172"/>
      <c r="BF30" s="172"/>
      <c r="BG30" s="172"/>
      <c r="BH30" s="172"/>
    </row>
    <row r="31" spans="1:60" outlineLevel="1">
      <c r="A31" s="163">
        <v>22</v>
      </c>
      <c r="B31" s="164" t="s">
        <v>142</v>
      </c>
      <c r="C31" s="165" t="s">
        <v>143</v>
      </c>
      <c r="D31" s="166" t="s">
        <v>101</v>
      </c>
      <c r="E31" s="167">
        <v>65</v>
      </c>
      <c r="F31" s="214"/>
      <c r="G31" s="169">
        <f t="shared" si="7"/>
        <v>0</v>
      </c>
      <c r="H31" s="168"/>
      <c r="I31" s="169">
        <f t="shared" si="8"/>
        <v>0</v>
      </c>
      <c r="J31" s="168"/>
      <c r="K31" s="169">
        <f t="shared" si="9"/>
        <v>0</v>
      </c>
      <c r="L31" s="169">
        <v>21</v>
      </c>
      <c r="M31" s="169">
        <f t="shared" si="10"/>
        <v>0</v>
      </c>
      <c r="N31" s="170">
        <v>1.41E-3</v>
      </c>
      <c r="O31" s="170">
        <f t="shared" si="11"/>
        <v>9.1649999999999995E-2</v>
      </c>
      <c r="P31" s="170">
        <v>0</v>
      </c>
      <c r="Q31" s="170">
        <f t="shared" si="12"/>
        <v>0</v>
      </c>
      <c r="R31" s="170"/>
      <c r="S31" s="170"/>
      <c r="T31" s="171">
        <v>0.47670000000000001</v>
      </c>
      <c r="U31" s="170">
        <f t="shared" si="13"/>
        <v>30.99</v>
      </c>
      <c r="V31" s="172"/>
      <c r="W31" s="172"/>
      <c r="X31" s="172"/>
      <c r="Y31" s="172"/>
      <c r="Z31" s="172"/>
      <c r="AA31" s="172"/>
      <c r="AB31" s="172"/>
      <c r="AC31" s="172"/>
      <c r="AD31" s="172"/>
      <c r="AE31" s="172" t="s">
        <v>102</v>
      </c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172"/>
      <c r="BD31" s="172"/>
      <c r="BE31" s="172"/>
      <c r="BF31" s="172"/>
      <c r="BG31" s="172"/>
      <c r="BH31" s="172"/>
    </row>
    <row r="32" spans="1:60" ht="22.5" outlineLevel="1">
      <c r="A32" s="163">
        <v>23</v>
      </c>
      <c r="B32" s="164" t="s">
        <v>144</v>
      </c>
      <c r="C32" s="165" t="s">
        <v>145</v>
      </c>
      <c r="D32" s="166" t="s">
        <v>101</v>
      </c>
      <c r="E32" s="167">
        <v>330</v>
      </c>
      <c r="F32" s="214"/>
      <c r="G32" s="169">
        <f t="shared" si="7"/>
        <v>0</v>
      </c>
      <c r="H32" s="168"/>
      <c r="I32" s="169">
        <f t="shared" si="8"/>
        <v>0</v>
      </c>
      <c r="J32" s="168"/>
      <c r="K32" s="169">
        <f t="shared" si="9"/>
        <v>0</v>
      </c>
      <c r="L32" s="169">
        <v>21</v>
      </c>
      <c r="M32" s="169">
        <f t="shared" si="10"/>
        <v>0</v>
      </c>
      <c r="N32" s="170">
        <v>2.0000000000000002E-5</v>
      </c>
      <c r="O32" s="170">
        <f t="shared" si="11"/>
        <v>6.6E-3</v>
      </c>
      <c r="P32" s="170">
        <v>0</v>
      </c>
      <c r="Q32" s="170">
        <f t="shared" si="12"/>
        <v>0</v>
      </c>
      <c r="R32" s="170"/>
      <c r="S32" s="170"/>
      <c r="T32" s="171">
        <v>0.13500000000000001</v>
      </c>
      <c r="U32" s="170">
        <f t="shared" si="13"/>
        <v>44.55</v>
      </c>
      <c r="V32" s="172"/>
      <c r="W32" s="172"/>
      <c r="X32" s="172"/>
      <c r="Y32" s="172"/>
      <c r="Z32" s="172"/>
      <c r="AA32" s="172"/>
      <c r="AB32" s="172"/>
      <c r="AC32" s="172"/>
      <c r="AD32" s="172"/>
      <c r="AE32" s="172" t="s">
        <v>102</v>
      </c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2"/>
      <c r="BB32" s="172"/>
      <c r="BC32" s="172"/>
      <c r="BD32" s="172"/>
      <c r="BE32" s="172"/>
      <c r="BF32" s="172"/>
      <c r="BG32" s="172"/>
      <c r="BH32" s="172"/>
    </row>
    <row r="33" spans="1:60" ht="22.5" outlineLevel="1">
      <c r="A33" s="163">
        <v>24</v>
      </c>
      <c r="B33" s="164" t="s">
        <v>146</v>
      </c>
      <c r="C33" s="165" t="s">
        <v>147</v>
      </c>
      <c r="D33" s="166" t="s">
        <v>101</v>
      </c>
      <c r="E33" s="167">
        <v>6</v>
      </c>
      <c r="F33" s="214"/>
      <c r="G33" s="169">
        <f t="shared" si="7"/>
        <v>0</v>
      </c>
      <c r="H33" s="168"/>
      <c r="I33" s="169">
        <f t="shared" si="8"/>
        <v>0</v>
      </c>
      <c r="J33" s="168"/>
      <c r="K33" s="169">
        <f t="shared" si="9"/>
        <v>0</v>
      </c>
      <c r="L33" s="169">
        <v>21</v>
      </c>
      <c r="M33" s="169">
        <f t="shared" si="10"/>
        <v>0</v>
      </c>
      <c r="N33" s="170">
        <v>3.0000000000000001E-5</v>
      </c>
      <c r="O33" s="170">
        <f t="shared" si="11"/>
        <v>1.8000000000000001E-4</v>
      </c>
      <c r="P33" s="170">
        <v>0</v>
      </c>
      <c r="Q33" s="170">
        <f t="shared" si="12"/>
        <v>0</v>
      </c>
      <c r="R33" s="170"/>
      <c r="S33" s="170"/>
      <c r="T33" s="171">
        <v>0.129</v>
      </c>
      <c r="U33" s="170">
        <f t="shared" si="13"/>
        <v>0.77</v>
      </c>
      <c r="V33" s="172"/>
      <c r="W33" s="172"/>
      <c r="X33" s="172"/>
      <c r="Y33" s="172"/>
      <c r="Z33" s="172"/>
      <c r="AA33" s="172"/>
      <c r="AB33" s="172"/>
      <c r="AC33" s="172"/>
      <c r="AD33" s="172"/>
      <c r="AE33" s="172" t="s">
        <v>102</v>
      </c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172"/>
    </row>
    <row r="34" spans="1:60" ht="22.5" outlineLevel="1">
      <c r="A34" s="163">
        <v>25</v>
      </c>
      <c r="B34" s="164" t="s">
        <v>148</v>
      </c>
      <c r="C34" s="165" t="s">
        <v>149</v>
      </c>
      <c r="D34" s="166" t="s">
        <v>101</v>
      </c>
      <c r="E34" s="167">
        <v>165</v>
      </c>
      <c r="F34" s="214"/>
      <c r="G34" s="169">
        <f t="shared" si="7"/>
        <v>0</v>
      </c>
      <c r="H34" s="168"/>
      <c r="I34" s="169">
        <f t="shared" si="8"/>
        <v>0</v>
      </c>
      <c r="J34" s="168"/>
      <c r="K34" s="169">
        <f t="shared" si="9"/>
        <v>0</v>
      </c>
      <c r="L34" s="169">
        <v>21</v>
      </c>
      <c r="M34" s="169">
        <f t="shared" si="10"/>
        <v>0</v>
      </c>
      <c r="N34" s="170">
        <v>6.0000000000000002E-5</v>
      </c>
      <c r="O34" s="170">
        <f t="shared" si="11"/>
        <v>9.9000000000000008E-3</v>
      </c>
      <c r="P34" s="170">
        <v>0</v>
      </c>
      <c r="Q34" s="170">
        <f t="shared" si="12"/>
        <v>0</v>
      </c>
      <c r="R34" s="170"/>
      <c r="S34" s="170"/>
      <c r="T34" s="171">
        <v>0.129</v>
      </c>
      <c r="U34" s="170">
        <f t="shared" si="13"/>
        <v>21.29</v>
      </c>
      <c r="V34" s="172"/>
      <c r="W34" s="172"/>
      <c r="X34" s="172"/>
      <c r="Y34" s="172"/>
      <c r="Z34" s="172"/>
      <c r="AA34" s="172"/>
      <c r="AB34" s="172"/>
      <c r="AC34" s="172"/>
      <c r="AD34" s="172"/>
      <c r="AE34" s="172" t="s">
        <v>102</v>
      </c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</row>
    <row r="35" spans="1:60" ht="22.5" outlineLevel="1">
      <c r="A35" s="163">
        <v>26</v>
      </c>
      <c r="B35" s="164" t="s">
        <v>150</v>
      </c>
      <c r="C35" s="165" t="s">
        <v>151</v>
      </c>
      <c r="D35" s="166" t="s">
        <v>101</v>
      </c>
      <c r="E35" s="167">
        <v>5</v>
      </c>
      <c r="F35" s="214"/>
      <c r="G35" s="169">
        <f t="shared" si="7"/>
        <v>0</v>
      </c>
      <c r="H35" s="168"/>
      <c r="I35" s="169">
        <f t="shared" si="8"/>
        <v>0</v>
      </c>
      <c r="J35" s="168"/>
      <c r="K35" s="169">
        <f t="shared" si="9"/>
        <v>0</v>
      </c>
      <c r="L35" s="169">
        <v>21</v>
      </c>
      <c r="M35" s="169">
        <f t="shared" si="10"/>
        <v>0</v>
      </c>
      <c r="N35" s="170">
        <v>1.2E-4</v>
      </c>
      <c r="O35" s="170">
        <f t="shared" si="11"/>
        <v>5.9999999999999995E-4</v>
      </c>
      <c r="P35" s="170">
        <v>0</v>
      </c>
      <c r="Q35" s="170">
        <f t="shared" si="12"/>
        <v>0</v>
      </c>
      <c r="R35" s="170"/>
      <c r="S35" s="170"/>
      <c r="T35" s="171">
        <v>0.17</v>
      </c>
      <c r="U35" s="170">
        <f t="shared" si="13"/>
        <v>0.85</v>
      </c>
      <c r="V35" s="172"/>
      <c r="W35" s="172"/>
      <c r="X35" s="172"/>
      <c r="Y35" s="172"/>
      <c r="Z35" s="172"/>
      <c r="AA35" s="172"/>
      <c r="AB35" s="172"/>
      <c r="AC35" s="172"/>
      <c r="AD35" s="172"/>
      <c r="AE35" s="172" t="s">
        <v>102</v>
      </c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  <c r="BA35" s="172"/>
      <c r="BB35" s="172"/>
      <c r="BC35" s="172"/>
      <c r="BD35" s="172"/>
      <c r="BE35" s="172"/>
      <c r="BF35" s="172"/>
      <c r="BG35" s="172"/>
      <c r="BH35" s="172"/>
    </row>
    <row r="36" spans="1:60" ht="22.5" outlineLevel="1">
      <c r="A36" s="163">
        <v>27</v>
      </c>
      <c r="B36" s="164" t="s">
        <v>152</v>
      </c>
      <c r="C36" s="165" t="s">
        <v>153</v>
      </c>
      <c r="D36" s="166" t="s">
        <v>101</v>
      </c>
      <c r="E36" s="167">
        <v>65</v>
      </c>
      <c r="F36" s="214"/>
      <c r="G36" s="169">
        <f t="shared" si="7"/>
        <v>0</v>
      </c>
      <c r="H36" s="168"/>
      <c r="I36" s="169">
        <f t="shared" si="8"/>
        <v>0</v>
      </c>
      <c r="J36" s="168"/>
      <c r="K36" s="169">
        <f t="shared" si="9"/>
        <v>0</v>
      </c>
      <c r="L36" s="169">
        <v>21</v>
      </c>
      <c r="M36" s="169">
        <f t="shared" si="10"/>
        <v>0</v>
      </c>
      <c r="N36" s="170">
        <v>1.2E-4</v>
      </c>
      <c r="O36" s="170">
        <f t="shared" si="11"/>
        <v>7.7999999999999996E-3</v>
      </c>
      <c r="P36" s="170">
        <v>0</v>
      </c>
      <c r="Q36" s="170">
        <f t="shared" si="12"/>
        <v>0</v>
      </c>
      <c r="R36" s="170"/>
      <c r="S36" s="170"/>
      <c r="T36" s="171">
        <v>0.17</v>
      </c>
      <c r="U36" s="170">
        <f t="shared" si="13"/>
        <v>11.05</v>
      </c>
      <c r="V36" s="172"/>
      <c r="W36" s="172"/>
      <c r="X36" s="172"/>
      <c r="Y36" s="172"/>
      <c r="Z36" s="172"/>
      <c r="AA36" s="172"/>
      <c r="AB36" s="172"/>
      <c r="AC36" s="172"/>
      <c r="AD36" s="172"/>
      <c r="AE36" s="172" t="s">
        <v>102</v>
      </c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  <c r="BA36" s="172"/>
      <c r="BB36" s="172"/>
      <c r="BC36" s="172"/>
      <c r="BD36" s="172"/>
      <c r="BE36" s="172"/>
      <c r="BF36" s="172"/>
      <c r="BG36" s="172"/>
      <c r="BH36" s="172"/>
    </row>
    <row r="37" spans="1:60" ht="22.5" outlineLevel="1">
      <c r="A37" s="163">
        <v>28</v>
      </c>
      <c r="B37" s="164" t="s">
        <v>154</v>
      </c>
      <c r="C37" s="165" t="s">
        <v>155</v>
      </c>
      <c r="D37" s="166" t="s">
        <v>101</v>
      </c>
      <c r="E37" s="167">
        <v>6</v>
      </c>
      <c r="F37" s="214"/>
      <c r="G37" s="169">
        <f t="shared" si="7"/>
        <v>0</v>
      </c>
      <c r="H37" s="168"/>
      <c r="I37" s="169">
        <f t="shared" si="8"/>
        <v>0</v>
      </c>
      <c r="J37" s="168"/>
      <c r="K37" s="169">
        <f t="shared" si="9"/>
        <v>0</v>
      </c>
      <c r="L37" s="169">
        <v>21</v>
      </c>
      <c r="M37" s="169">
        <f t="shared" si="10"/>
        <v>0</v>
      </c>
      <c r="N37" s="170">
        <v>6.0000000000000002E-5</v>
      </c>
      <c r="O37" s="170">
        <f t="shared" si="11"/>
        <v>3.6000000000000002E-4</v>
      </c>
      <c r="P37" s="170">
        <v>0</v>
      </c>
      <c r="Q37" s="170">
        <f t="shared" si="12"/>
        <v>0</v>
      </c>
      <c r="R37" s="170"/>
      <c r="S37" s="170"/>
      <c r="T37" s="171">
        <v>0.129</v>
      </c>
      <c r="U37" s="170">
        <f t="shared" si="13"/>
        <v>0.77</v>
      </c>
      <c r="V37" s="172"/>
      <c r="W37" s="172"/>
      <c r="X37" s="172"/>
      <c r="Y37" s="172"/>
      <c r="Z37" s="172"/>
      <c r="AA37" s="172"/>
      <c r="AB37" s="172"/>
      <c r="AC37" s="172"/>
      <c r="AD37" s="172"/>
      <c r="AE37" s="172" t="s">
        <v>102</v>
      </c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</row>
    <row r="38" spans="1:60" outlineLevel="1">
      <c r="A38" s="163">
        <v>29</v>
      </c>
      <c r="B38" s="164" t="s">
        <v>156</v>
      </c>
      <c r="C38" s="165" t="s">
        <v>157</v>
      </c>
      <c r="D38" s="166" t="s">
        <v>116</v>
      </c>
      <c r="E38" s="167">
        <v>2</v>
      </c>
      <c r="F38" s="214"/>
      <c r="G38" s="169">
        <f t="shared" si="7"/>
        <v>0</v>
      </c>
      <c r="H38" s="168"/>
      <c r="I38" s="169">
        <f t="shared" si="8"/>
        <v>0</v>
      </c>
      <c r="J38" s="168"/>
      <c r="K38" s="169">
        <f t="shared" si="9"/>
        <v>0</v>
      </c>
      <c r="L38" s="169">
        <v>21</v>
      </c>
      <c r="M38" s="169">
        <f t="shared" si="10"/>
        <v>0</v>
      </c>
      <c r="N38" s="170">
        <v>1.0399999999999999E-3</v>
      </c>
      <c r="O38" s="170">
        <f t="shared" si="11"/>
        <v>2.0799999999999998E-3</v>
      </c>
      <c r="P38" s="170">
        <v>0</v>
      </c>
      <c r="Q38" s="170">
        <f t="shared" si="12"/>
        <v>0</v>
      </c>
      <c r="R38" s="170"/>
      <c r="S38" s="170"/>
      <c r="T38" s="171">
        <v>0.35099999999999998</v>
      </c>
      <c r="U38" s="170">
        <f t="shared" si="13"/>
        <v>0.7</v>
      </c>
      <c r="V38" s="172"/>
      <c r="W38" s="172"/>
      <c r="X38" s="172"/>
      <c r="Y38" s="172"/>
      <c r="Z38" s="172"/>
      <c r="AA38" s="172"/>
      <c r="AB38" s="172"/>
      <c r="AC38" s="172"/>
      <c r="AD38" s="172"/>
      <c r="AE38" s="172" t="s">
        <v>102</v>
      </c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</row>
    <row r="39" spans="1:60" outlineLevel="1">
      <c r="A39" s="163">
        <v>30</v>
      </c>
      <c r="B39" s="164" t="s">
        <v>158</v>
      </c>
      <c r="C39" s="165" t="s">
        <v>159</v>
      </c>
      <c r="D39" s="166" t="s">
        <v>116</v>
      </c>
      <c r="E39" s="167">
        <v>1</v>
      </c>
      <c r="F39" s="214"/>
      <c r="G39" s="169">
        <f t="shared" si="7"/>
        <v>0</v>
      </c>
      <c r="H39" s="168"/>
      <c r="I39" s="169">
        <f t="shared" si="8"/>
        <v>0</v>
      </c>
      <c r="J39" s="168"/>
      <c r="K39" s="169">
        <f t="shared" si="9"/>
        <v>0</v>
      </c>
      <c r="L39" s="169">
        <v>21</v>
      </c>
      <c r="M39" s="169">
        <f t="shared" si="10"/>
        <v>0</v>
      </c>
      <c r="N39" s="170">
        <v>5.8E-4</v>
      </c>
      <c r="O39" s="170">
        <f t="shared" si="11"/>
        <v>5.8E-4</v>
      </c>
      <c r="P39" s="170">
        <v>0</v>
      </c>
      <c r="Q39" s="170">
        <f t="shared" si="12"/>
        <v>0</v>
      </c>
      <c r="R39" s="170"/>
      <c r="S39" s="170"/>
      <c r="T39" s="171">
        <v>0.35099999999999998</v>
      </c>
      <c r="U39" s="170">
        <f t="shared" si="13"/>
        <v>0.35</v>
      </c>
      <c r="V39" s="172"/>
      <c r="W39" s="172"/>
      <c r="X39" s="172"/>
      <c r="Y39" s="172"/>
      <c r="Z39" s="172"/>
      <c r="AA39" s="172"/>
      <c r="AB39" s="172"/>
      <c r="AC39" s="172"/>
      <c r="AD39" s="172"/>
      <c r="AE39" s="172" t="s">
        <v>102</v>
      </c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  <c r="BA39" s="172"/>
      <c r="BB39" s="172"/>
      <c r="BC39" s="172"/>
      <c r="BD39" s="172"/>
      <c r="BE39" s="172"/>
      <c r="BF39" s="172"/>
      <c r="BG39" s="172"/>
      <c r="BH39" s="172"/>
    </row>
    <row r="40" spans="1:60" outlineLevel="1">
      <c r="A40" s="163">
        <v>31</v>
      </c>
      <c r="B40" s="164" t="s">
        <v>160</v>
      </c>
      <c r="C40" s="165" t="s">
        <v>161</v>
      </c>
      <c r="D40" s="166" t="s">
        <v>116</v>
      </c>
      <c r="E40" s="167">
        <v>1</v>
      </c>
      <c r="F40" s="214"/>
      <c r="G40" s="169">
        <f t="shared" si="7"/>
        <v>0</v>
      </c>
      <c r="H40" s="168"/>
      <c r="I40" s="169">
        <f t="shared" si="8"/>
        <v>0</v>
      </c>
      <c r="J40" s="168"/>
      <c r="K40" s="169">
        <f t="shared" si="9"/>
        <v>0</v>
      </c>
      <c r="L40" s="169">
        <v>21</v>
      </c>
      <c r="M40" s="169">
        <f t="shared" si="10"/>
        <v>0</v>
      </c>
      <c r="N40" s="170">
        <v>0</v>
      </c>
      <c r="O40" s="170">
        <f t="shared" si="11"/>
        <v>0</v>
      </c>
      <c r="P40" s="170">
        <v>0</v>
      </c>
      <c r="Q40" s="170">
        <f t="shared" si="12"/>
        <v>0</v>
      </c>
      <c r="R40" s="170"/>
      <c r="S40" s="170"/>
      <c r="T40" s="171">
        <v>0.35099999999999998</v>
      </c>
      <c r="U40" s="170">
        <f t="shared" si="13"/>
        <v>0.35</v>
      </c>
      <c r="V40" s="172"/>
      <c r="W40" s="172"/>
      <c r="X40" s="172"/>
      <c r="Y40" s="172"/>
      <c r="Z40" s="172"/>
      <c r="AA40" s="172"/>
      <c r="AB40" s="172"/>
      <c r="AC40" s="172"/>
      <c r="AD40" s="172"/>
      <c r="AE40" s="172" t="s">
        <v>102</v>
      </c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</row>
    <row r="41" spans="1:60" outlineLevel="1">
      <c r="A41" s="163">
        <v>32</v>
      </c>
      <c r="B41" s="164" t="s">
        <v>162</v>
      </c>
      <c r="C41" s="165" t="s">
        <v>163</v>
      </c>
      <c r="D41" s="166" t="s">
        <v>116</v>
      </c>
      <c r="E41" s="167">
        <v>1</v>
      </c>
      <c r="F41" s="214"/>
      <c r="G41" s="169">
        <f t="shared" si="7"/>
        <v>0</v>
      </c>
      <c r="H41" s="168"/>
      <c r="I41" s="169">
        <f t="shared" si="8"/>
        <v>0</v>
      </c>
      <c r="J41" s="168"/>
      <c r="K41" s="169">
        <f t="shared" si="9"/>
        <v>0</v>
      </c>
      <c r="L41" s="169">
        <v>21</v>
      </c>
      <c r="M41" s="169">
        <f t="shared" si="10"/>
        <v>0</v>
      </c>
      <c r="N41" s="170">
        <v>5.7800000000000004E-3</v>
      </c>
      <c r="O41" s="170">
        <f t="shared" si="11"/>
        <v>5.7800000000000004E-3</v>
      </c>
      <c r="P41" s="170">
        <v>0</v>
      </c>
      <c r="Q41" s="170">
        <f t="shared" si="12"/>
        <v>0</v>
      </c>
      <c r="R41" s="170"/>
      <c r="S41" s="170"/>
      <c r="T41" s="171">
        <v>0.42299999999999999</v>
      </c>
      <c r="U41" s="170">
        <f t="shared" si="13"/>
        <v>0.42</v>
      </c>
      <c r="V41" s="172"/>
      <c r="W41" s="172"/>
      <c r="X41" s="172"/>
      <c r="Y41" s="172"/>
      <c r="Z41" s="172"/>
      <c r="AA41" s="172"/>
      <c r="AB41" s="172"/>
      <c r="AC41" s="172"/>
      <c r="AD41" s="172"/>
      <c r="AE41" s="172" t="s">
        <v>102</v>
      </c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2"/>
      <c r="BE41" s="172"/>
      <c r="BF41" s="172"/>
      <c r="BG41" s="172"/>
      <c r="BH41" s="172"/>
    </row>
    <row r="42" spans="1:60" outlineLevel="1">
      <c r="A42" s="163">
        <v>33</v>
      </c>
      <c r="B42" s="164" t="s">
        <v>164</v>
      </c>
      <c r="C42" s="165" t="s">
        <v>165</v>
      </c>
      <c r="D42" s="166" t="s">
        <v>116</v>
      </c>
      <c r="E42" s="167">
        <v>18</v>
      </c>
      <c r="F42" s="214"/>
      <c r="G42" s="169">
        <f t="shared" si="7"/>
        <v>0</v>
      </c>
      <c r="H42" s="168"/>
      <c r="I42" s="169">
        <f t="shared" si="8"/>
        <v>0</v>
      </c>
      <c r="J42" s="168"/>
      <c r="K42" s="169">
        <f t="shared" si="9"/>
        <v>0</v>
      </c>
      <c r="L42" s="169">
        <v>21</v>
      </c>
      <c r="M42" s="169">
        <f t="shared" si="10"/>
        <v>0</v>
      </c>
      <c r="N42" s="170">
        <v>0</v>
      </c>
      <c r="O42" s="170">
        <f t="shared" si="11"/>
        <v>0</v>
      </c>
      <c r="P42" s="170">
        <v>0</v>
      </c>
      <c r="Q42" s="170">
        <f t="shared" si="12"/>
        <v>0</v>
      </c>
      <c r="R42" s="170"/>
      <c r="S42" s="170"/>
      <c r="T42" s="171">
        <v>0.42</v>
      </c>
      <c r="U42" s="170">
        <f t="shared" si="13"/>
        <v>7.56</v>
      </c>
      <c r="V42" s="172"/>
      <c r="W42" s="172"/>
      <c r="X42" s="172"/>
      <c r="Y42" s="172"/>
      <c r="Z42" s="172"/>
      <c r="AA42" s="172"/>
      <c r="AB42" s="172"/>
      <c r="AC42" s="172"/>
      <c r="AD42" s="172"/>
      <c r="AE42" s="172" t="s">
        <v>102</v>
      </c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</row>
    <row r="43" spans="1:60" outlineLevel="1">
      <c r="A43" s="163">
        <v>34</v>
      </c>
      <c r="B43" s="164" t="s">
        <v>166</v>
      </c>
      <c r="C43" s="165" t="s">
        <v>167</v>
      </c>
      <c r="D43" s="166" t="s">
        <v>168</v>
      </c>
      <c r="E43" s="167">
        <v>16</v>
      </c>
      <c r="F43" s="214"/>
      <c r="G43" s="169">
        <f t="shared" si="7"/>
        <v>0</v>
      </c>
      <c r="H43" s="168"/>
      <c r="I43" s="169">
        <f t="shared" si="8"/>
        <v>0</v>
      </c>
      <c r="J43" s="168"/>
      <c r="K43" s="169">
        <f t="shared" si="9"/>
        <v>0</v>
      </c>
      <c r="L43" s="169">
        <v>21</v>
      </c>
      <c r="M43" s="169">
        <f t="shared" si="10"/>
        <v>0</v>
      </c>
      <c r="N43" s="170">
        <v>1.74E-3</v>
      </c>
      <c r="O43" s="170">
        <f t="shared" si="11"/>
        <v>2.784E-2</v>
      </c>
      <c r="P43" s="170">
        <v>0</v>
      </c>
      <c r="Q43" s="170">
        <f t="shared" si="12"/>
        <v>0</v>
      </c>
      <c r="R43" s="170"/>
      <c r="S43" s="170"/>
      <c r="T43" s="171">
        <v>0.6</v>
      </c>
      <c r="U43" s="170">
        <f t="shared" si="13"/>
        <v>9.6</v>
      </c>
      <c r="V43" s="172"/>
      <c r="W43" s="172"/>
      <c r="X43" s="172"/>
      <c r="Y43" s="172"/>
      <c r="Z43" s="172"/>
      <c r="AA43" s="172"/>
      <c r="AB43" s="172"/>
      <c r="AC43" s="172"/>
      <c r="AD43" s="172"/>
      <c r="AE43" s="172" t="s">
        <v>102</v>
      </c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2"/>
    </row>
    <row r="44" spans="1:60" outlineLevel="1">
      <c r="A44" s="163">
        <v>35</v>
      </c>
      <c r="B44" s="164" t="s">
        <v>169</v>
      </c>
      <c r="C44" s="165" t="s">
        <v>170</v>
      </c>
      <c r="D44" s="166" t="s">
        <v>116</v>
      </c>
      <c r="E44" s="167">
        <v>3</v>
      </c>
      <c r="F44" s="214"/>
      <c r="G44" s="169">
        <f t="shared" si="7"/>
        <v>0</v>
      </c>
      <c r="H44" s="168"/>
      <c r="I44" s="169">
        <f t="shared" si="8"/>
        <v>0</v>
      </c>
      <c r="J44" s="168"/>
      <c r="K44" s="169">
        <f t="shared" si="9"/>
        <v>0</v>
      </c>
      <c r="L44" s="169">
        <v>21</v>
      </c>
      <c r="M44" s="169">
        <f t="shared" si="10"/>
        <v>0</v>
      </c>
      <c r="N44" s="170">
        <v>2.4099999999999998E-3</v>
      </c>
      <c r="O44" s="170">
        <f t="shared" si="11"/>
        <v>7.2300000000000003E-3</v>
      </c>
      <c r="P44" s="170">
        <v>0</v>
      </c>
      <c r="Q44" s="170">
        <f t="shared" si="12"/>
        <v>0</v>
      </c>
      <c r="R44" s="170"/>
      <c r="S44" s="170"/>
      <c r="T44" s="171">
        <v>1.1599999999999999</v>
      </c>
      <c r="U44" s="170">
        <f t="shared" si="13"/>
        <v>3.48</v>
      </c>
      <c r="V44" s="172"/>
      <c r="W44" s="172"/>
      <c r="X44" s="172"/>
      <c r="Y44" s="172"/>
      <c r="Z44" s="172"/>
      <c r="AA44" s="172"/>
      <c r="AB44" s="172"/>
      <c r="AC44" s="172"/>
      <c r="AD44" s="172"/>
      <c r="AE44" s="172" t="s">
        <v>102</v>
      </c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72"/>
      <c r="BF44" s="172"/>
      <c r="BG44" s="172"/>
      <c r="BH44" s="172"/>
    </row>
    <row r="45" spans="1:60" outlineLevel="1">
      <c r="A45" s="163">
        <v>36</v>
      </c>
      <c r="B45" s="164" t="s">
        <v>171</v>
      </c>
      <c r="C45" s="165" t="s">
        <v>172</v>
      </c>
      <c r="D45" s="166" t="s">
        <v>101</v>
      </c>
      <c r="E45" s="167">
        <v>577</v>
      </c>
      <c r="F45" s="214"/>
      <c r="G45" s="169">
        <f t="shared" si="7"/>
        <v>0</v>
      </c>
      <c r="H45" s="168"/>
      <c r="I45" s="169">
        <f t="shared" si="8"/>
        <v>0</v>
      </c>
      <c r="J45" s="168"/>
      <c r="K45" s="169">
        <f t="shared" si="9"/>
        <v>0</v>
      </c>
      <c r="L45" s="169">
        <v>21</v>
      </c>
      <c r="M45" s="169">
        <f t="shared" si="10"/>
        <v>0</v>
      </c>
      <c r="N45" s="170">
        <v>1.8000000000000001E-4</v>
      </c>
      <c r="O45" s="170">
        <f t="shared" si="11"/>
        <v>0.10385999999999999</v>
      </c>
      <c r="P45" s="170">
        <v>0</v>
      </c>
      <c r="Q45" s="170">
        <f t="shared" si="12"/>
        <v>0</v>
      </c>
      <c r="R45" s="170"/>
      <c r="S45" s="170"/>
      <c r="T45" s="171">
        <v>7.0000000000000007E-2</v>
      </c>
      <c r="U45" s="170">
        <f t="shared" si="13"/>
        <v>40.39</v>
      </c>
      <c r="V45" s="172"/>
      <c r="W45" s="172"/>
      <c r="X45" s="172"/>
      <c r="Y45" s="172"/>
      <c r="Z45" s="172"/>
      <c r="AA45" s="172"/>
      <c r="AB45" s="172"/>
      <c r="AC45" s="172"/>
      <c r="AD45" s="172"/>
      <c r="AE45" s="172" t="s">
        <v>102</v>
      </c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</row>
    <row r="46" spans="1:60" outlineLevel="1">
      <c r="A46" s="163">
        <v>37</v>
      </c>
      <c r="B46" s="164" t="s">
        <v>173</v>
      </c>
      <c r="C46" s="165" t="s">
        <v>174</v>
      </c>
      <c r="D46" s="166" t="s">
        <v>101</v>
      </c>
      <c r="E46" s="167">
        <v>577</v>
      </c>
      <c r="F46" s="214"/>
      <c r="G46" s="169">
        <f t="shared" si="7"/>
        <v>0</v>
      </c>
      <c r="H46" s="168"/>
      <c r="I46" s="169">
        <f t="shared" si="8"/>
        <v>0</v>
      </c>
      <c r="J46" s="168"/>
      <c r="K46" s="169">
        <f t="shared" si="9"/>
        <v>0</v>
      </c>
      <c r="L46" s="169">
        <v>21</v>
      </c>
      <c r="M46" s="169">
        <f t="shared" si="10"/>
        <v>0</v>
      </c>
      <c r="N46" s="170">
        <v>1.0000000000000001E-5</v>
      </c>
      <c r="O46" s="170">
        <f t="shared" si="11"/>
        <v>5.77E-3</v>
      </c>
      <c r="P46" s="170">
        <v>0</v>
      </c>
      <c r="Q46" s="170">
        <f t="shared" si="12"/>
        <v>0</v>
      </c>
      <c r="R46" s="170"/>
      <c r="S46" s="170"/>
      <c r="T46" s="171">
        <v>0.06</v>
      </c>
      <c r="U46" s="170">
        <f t="shared" si="13"/>
        <v>34.619999999999997</v>
      </c>
      <c r="V46" s="172"/>
      <c r="W46" s="172"/>
      <c r="X46" s="172"/>
      <c r="Y46" s="172"/>
      <c r="Z46" s="172"/>
      <c r="AA46" s="172"/>
      <c r="AB46" s="172"/>
      <c r="AC46" s="172"/>
      <c r="AD46" s="172"/>
      <c r="AE46" s="172" t="s">
        <v>102</v>
      </c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72"/>
      <c r="BF46" s="172"/>
      <c r="BG46" s="172"/>
      <c r="BH46" s="172"/>
    </row>
    <row r="47" spans="1:60" outlineLevel="1">
      <c r="A47" s="163">
        <v>38</v>
      </c>
      <c r="B47" s="164" t="s">
        <v>175</v>
      </c>
      <c r="C47" s="165" t="s">
        <v>176</v>
      </c>
      <c r="D47" s="166" t="s">
        <v>134</v>
      </c>
      <c r="E47" s="167">
        <v>0.4516</v>
      </c>
      <c r="F47" s="214"/>
      <c r="G47" s="169">
        <f t="shared" si="7"/>
        <v>0</v>
      </c>
      <c r="H47" s="168"/>
      <c r="I47" s="169">
        <f t="shared" si="8"/>
        <v>0</v>
      </c>
      <c r="J47" s="168"/>
      <c r="K47" s="169">
        <f t="shared" si="9"/>
        <v>0</v>
      </c>
      <c r="L47" s="169">
        <v>21</v>
      </c>
      <c r="M47" s="169">
        <f t="shared" si="10"/>
        <v>0</v>
      </c>
      <c r="N47" s="170">
        <v>0</v>
      </c>
      <c r="O47" s="170">
        <f t="shared" si="11"/>
        <v>0</v>
      </c>
      <c r="P47" s="170">
        <v>0</v>
      </c>
      <c r="Q47" s="170">
        <f t="shared" si="12"/>
        <v>0</v>
      </c>
      <c r="R47" s="170"/>
      <c r="S47" s="170"/>
      <c r="T47" s="171">
        <v>1.33</v>
      </c>
      <c r="U47" s="170">
        <f t="shared" si="13"/>
        <v>0.6</v>
      </c>
      <c r="V47" s="172"/>
      <c r="W47" s="172"/>
      <c r="X47" s="172"/>
      <c r="Y47" s="172"/>
      <c r="Z47" s="172"/>
      <c r="AA47" s="172"/>
      <c r="AB47" s="172"/>
      <c r="AC47" s="172"/>
      <c r="AD47" s="172"/>
      <c r="AE47" s="172" t="s">
        <v>102</v>
      </c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2"/>
      <c r="BC47" s="172"/>
      <c r="BD47" s="172"/>
      <c r="BE47" s="172"/>
      <c r="BF47" s="172"/>
      <c r="BG47" s="172"/>
      <c r="BH47" s="172"/>
    </row>
    <row r="48" spans="1:60">
      <c r="A48" s="173" t="s">
        <v>97</v>
      </c>
      <c r="B48" s="174" t="s">
        <v>68</v>
      </c>
      <c r="C48" s="175" t="s">
        <v>69</v>
      </c>
      <c r="D48" s="176"/>
      <c r="E48" s="177"/>
      <c r="F48" s="178"/>
      <c r="G48" s="178">
        <f>SUMIF(AE49:AE55,"&lt;&gt;NOR",G49:G55)</f>
        <v>0</v>
      </c>
      <c r="H48" s="178"/>
      <c r="I48" s="178">
        <f>SUM(I49:I55)</f>
        <v>0</v>
      </c>
      <c r="J48" s="178"/>
      <c r="K48" s="178">
        <f>SUM(K49:K55)</f>
        <v>0</v>
      </c>
      <c r="L48" s="178"/>
      <c r="M48" s="178">
        <f>SUM(M49:M55)</f>
        <v>0</v>
      </c>
      <c r="N48" s="179"/>
      <c r="O48" s="179">
        <f>SUM(O49:O55)</f>
        <v>0.10193999999999999</v>
      </c>
      <c r="P48" s="179"/>
      <c r="Q48" s="179">
        <f>SUM(Q49:Q55)</f>
        <v>0</v>
      </c>
      <c r="R48" s="179"/>
      <c r="S48" s="179"/>
      <c r="T48" s="180"/>
      <c r="U48" s="179">
        <f>SUM(U49:U55)</f>
        <v>14.01</v>
      </c>
      <c r="AE48" s="134" t="s">
        <v>98</v>
      </c>
    </row>
    <row r="49" spans="1:60" outlineLevel="1">
      <c r="A49" s="163">
        <v>39</v>
      </c>
      <c r="B49" s="164" t="s">
        <v>99</v>
      </c>
      <c r="C49" s="165" t="s">
        <v>177</v>
      </c>
      <c r="D49" s="166" t="s">
        <v>178</v>
      </c>
      <c r="E49" s="167">
        <v>6</v>
      </c>
      <c r="F49" s="214"/>
      <c r="G49" s="169">
        <f t="shared" ref="G49:G55" si="14">ROUND(E49*F49,2)</f>
        <v>0</v>
      </c>
      <c r="H49" s="168"/>
      <c r="I49" s="169">
        <f t="shared" ref="I49:I55" si="15">ROUND(E49*H49,2)</f>
        <v>0</v>
      </c>
      <c r="J49" s="168"/>
      <c r="K49" s="169">
        <f t="shared" ref="K49:K55" si="16">ROUND(E49*J49,2)</f>
        <v>0</v>
      </c>
      <c r="L49" s="169">
        <v>21</v>
      </c>
      <c r="M49" s="169">
        <f t="shared" ref="M49:M55" si="17">G49*(1+L49/100)</f>
        <v>0</v>
      </c>
      <c r="N49" s="170">
        <v>1.423E-2</v>
      </c>
      <c r="O49" s="170">
        <f t="shared" ref="O49:O55" si="18">ROUND(E49*N49,5)</f>
        <v>8.5379999999999998E-2</v>
      </c>
      <c r="P49" s="170">
        <v>0</v>
      </c>
      <c r="Q49" s="170">
        <f t="shared" ref="Q49:Q55" si="19">ROUND(E49*P49,5)</f>
        <v>0</v>
      </c>
      <c r="R49" s="170"/>
      <c r="S49" s="170"/>
      <c r="T49" s="171">
        <v>1.19</v>
      </c>
      <c r="U49" s="170">
        <f t="shared" ref="U49:U55" si="20">ROUND(E49*T49,2)</f>
        <v>7.14</v>
      </c>
      <c r="V49" s="172"/>
      <c r="W49" s="172"/>
      <c r="X49" s="172"/>
      <c r="Y49" s="172"/>
      <c r="Z49" s="172"/>
      <c r="AA49" s="172"/>
      <c r="AB49" s="172"/>
      <c r="AC49" s="172"/>
      <c r="AD49" s="172"/>
      <c r="AE49" s="172" t="s">
        <v>102</v>
      </c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2"/>
      <c r="BB49" s="172"/>
      <c r="BC49" s="172"/>
      <c r="BD49" s="172"/>
      <c r="BE49" s="172"/>
      <c r="BF49" s="172"/>
      <c r="BG49" s="172"/>
      <c r="BH49" s="172"/>
    </row>
    <row r="50" spans="1:60" outlineLevel="1">
      <c r="A50" s="163">
        <v>40</v>
      </c>
      <c r="B50" s="164" t="s">
        <v>179</v>
      </c>
      <c r="C50" s="165" t="s">
        <v>180</v>
      </c>
      <c r="D50" s="166" t="s">
        <v>178</v>
      </c>
      <c r="E50" s="167">
        <v>6</v>
      </c>
      <c r="F50" s="214"/>
      <c r="G50" s="169">
        <f t="shared" si="14"/>
        <v>0</v>
      </c>
      <c r="H50" s="168"/>
      <c r="I50" s="169">
        <f t="shared" si="15"/>
        <v>0</v>
      </c>
      <c r="J50" s="168"/>
      <c r="K50" s="169">
        <f t="shared" si="16"/>
        <v>0</v>
      </c>
      <c r="L50" s="169">
        <v>21</v>
      </c>
      <c r="M50" s="169">
        <f t="shared" si="17"/>
        <v>0</v>
      </c>
      <c r="N50" s="170">
        <v>1.31E-3</v>
      </c>
      <c r="O50" s="170">
        <f t="shared" si="18"/>
        <v>7.8600000000000007E-3</v>
      </c>
      <c r="P50" s="170">
        <v>0</v>
      </c>
      <c r="Q50" s="170">
        <f t="shared" si="19"/>
        <v>0</v>
      </c>
      <c r="R50" s="170"/>
      <c r="S50" s="170"/>
      <c r="T50" s="171">
        <v>0.41</v>
      </c>
      <c r="U50" s="170">
        <f t="shared" si="20"/>
        <v>2.46</v>
      </c>
      <c r="V50" s="172"/>
      <c r="W50" s="172"/>
      <c r="X50" s="172"/>
      <c r="Y50" s="172"/>
      <c r="Z50" s="172"/>
      <c r="AA50" s="172"/>
      <c r="AB50" s="172"/>
      <c r="AC50" s="172"/>
      <c r="AD50" s="172"/>
      <c r="AE50" s="172" t="s">
        <v>102</v>
      </c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  <c r="BA50" s="172"/>
      <c r="BB50" s="172"/>
      <c r="BC50" s="172"/>
      <c r="BD50" s="172"/>
      <c r="BE50" s="172"/>
      <c r="BF50" s="172"/>
      <c r="BG50" s="172"/>
      <c r="BH50" s="172"/>
    </row>
    <row r="51" spans="1:60" outlineLevel="1">
      <c r="A51" s="163">
        <v>41</v>
      </c>
      <c r="B51" s="164" t="s">
        <v>181</v>
      </c>
      <c r="C51" s="165" t="s">
        <v>182</v>
      </c>
      <c r="D51" s="166" t="s">
        <v>178</v>
      </c>
      <c r="E51" s="167">
        <v>3</v>
      </c>
      <c r="F51" s="214"/>
      <c r="G51" s="169">
        <f t="shared" si="14"/>
        <v>0</v>
      </c>
      <c r="H51" s="168"/>
      <c r="I51" s="169">
        <f t="shared" si="15"/>
        <v>0</v>
      </c>
      <c r="J51" s="168"/>
      <c r="K51" s="169">
        <f t="shared" si="16"/>
        <v>0</v>
      </c>
      <c r="L51" s="169">
        <v>21</v>
      </c>
      <c r="M51" s="169">
        <f t="shared" si="17"/>
        <v>0</v>
      </c>
      <c r="N51" s="170">
        <v>1.33E-3</v>
      </c>
      <c r="O51" s="170">
        <f t="shared" si="18"/>
        <v>3.9899999999999996E-3</v>
      </c>
      <c r="P51" s="170">
        <v>0</v>
      </c>
      <c r="Q51" s="170">
        <f t="shared" si="19"/>
        <v>0</v>
      </c>
      <c r="R51" s="170"/>
      <c r="S51" s="170"/>
      <c r="T51" s="171">
        <v>0.41</v>
      </c>
      <c r="U51" s="170">
        <f t="shared" si="20"/>
        <v>1.23</v>
      </c>
      <c r="V51" s="172"/>
      <c r="W51" s="172"/>
      <c r="X51" s="172"/>
      <c r="Y51" s="172"/>
      <c r="Z51" s="172"/>
      <c r="AA51" s="172"/>
      <c r="AB51" s="172"/>
      <c r="AC51" s="172"/>
      <c r="AD51" s="172"/>
      <c r="AE51" s="172" t="s">
        <v>102</v>
      </c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  <c r="BA51" s="172"/>
      <c r="BB51" s="172"/>
      <c r="BC51" s="172"/>
      <c r="BD51" s="172"/>
      <c r="BE51" s="172"/>
      <c r="BF51" s="172"/>
      <c r="BG51" s="172"/>
      <c r="BH51" s="172"/>
    </row>
    <row r="52" spans="1:60" ht="22.5" outlineLevel="1">
      <c r="A52" s="163">
        <v>42</v>
      </c>
      <c r="B52" s="164" t="s">
        <v>183</v>
      </c>
      <c r="C52" s="165" t="s">
        <v>184</v>
      </c>
      <c r="D52" s="166" t="s">
        <v>178</v>
      </c>
      <c r="E52" s="167">
        <v>3</v>
      </c>
      <c r="F52" s="214"/>
      <c r="G52" s="169">
        <f t="shared" si="14"/>
        <v>0</v>
      </c>
      <c r="H52" s="168"/>
      <c r="I52" s="169">
        <f t="shared" si="15"/>
        <v>0</v>
      </c>
      <c r="J52" s="168"/>
      <c r="K52" s="169">
        <f t="shared" si="16"/>
        <v>0</v>
      </c>
      <c r="L52" s="169">
        <v>21</v>
      </c>
      <c r="M52" s="169">
        <f t="shared" si="17"/>
        <v>0</v>
      </c>
      <c r="N52" s="170">
        <v>3.5E-4</v>
      </c>
      <c r="O52" s="170">
        <f t="shared" si="18"/>
        <v>1.0499999999999999E-3</v>
      </c>
      <c r="P52" s="170">
        <v>0</v>
      </c>
      <c r="Q52" s="170">
        <f t="shared" si="19"/>
        <v>0</v>
      </c>
      <c r="R52" s="170"/>
      <c r="S52" s="170"/>
      <c r="T52" s="171">
        <v>0.26</v>
      </c>
      <c r="U52" s="170">
        <f t="shared" si="20"/>
        <v>0.78</v>
      </c>
      <c r="V52" s="172"/>
      <c r="W52" s="172"/>
      <c r="X52" s="172"/>
      <c r="Y52" s="172"/>
      <c r="Z52" s="172"/>
      <c r="AA52" s="172"/>
      <c r="AB52" s="172"/>
      <c r="AC52" s="172"/>
      <c r="AD52" s="172"/>
      <c r="AE52" s="172" t="s">
        <v>102</v>
      </c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</row>
    <row r="53" spans="1:60" outlineLevel="1">
      <c r="A53" s="163">
        <v>43</v>
      </c>
      <c r="B53" s="164" t="s">
        <v>185</v>
      </c>
      <c r="C53" s="165" t="s">
        <v>186</v>
      </c>
      <c r="D53" s="166" t="s">
        <v>116</v>
      </c>
      <c r="E53" s="167">
        <v>6</v>
      </c>
      <c r="F53" s="214"/>
      <c r="G53" s="169">
        <f t="shared" si="14"/>
        <v>0</v>
      </c>
      <c r="H53" s="168"/>
      <c r="I53" s="169">
        <f t="shared" si="15"/>
        <v>0</v>
      </c>
      <c r="J53" s="168"/>
      <c r="K53" s="169">
        <f t="shared" si="16"/>
        <v>0</v>
      </c>
      <c r="L53" s="169">
        <v>21</v>
      </c>
      <c r="M53" s="169">
        <f t="shared" si="17"/>
        <v>0</v>
      </c>
      <c r="N53" s="170">
        <v>4.8000000000000001E-4</v>
      </c>
      <c r="O53" s="170">
        <f t="shared" si="18"/>
        <v>2.8800000000000002E-3</v>
      </c>
      <c r="P53" s="170">
        <v>0</v>
      </c>
      <c r="Q53" s="170">
        <f t="shared" si="19"/>
        <v>0</v>
      </c>
      <c r="R53" s="170"/>
      <c r="S53" s="170"/>
      <c r="T53" s="171">
        <v>0.25</v>
      </c>
      <c r="U53" s="170">
        <f t="shared" si="20"/>
        <v>1.5</v>
      </c>
      <c r="V53" s="172"/>
      <c r="W53" s="172"/>
      <c r="X53" s="172"/>
      <c r="Y53" s="172"/>
      <c r="Z53" s="172"/>
      <c r="AA53" s="172"/>
      <c r="AB53" s="172"/>
      <c r="AC53" s="172"/>
      <c r="AD53" s="172"/>
      <c r="AE53" s="172" t="s">
        <v>102</v>
      </c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</row>
    <row r="54" spans="1:60" ht="22.5" outlineLevel="1">
      <c r="A54" s="163">
        <v>44</v>
      </c>
      <c r="B54" s="164" t="s">
        <v>187</v>
      </c>
      <c r="C54" s="165" t="s">
        <v>188</v>
      </c>
      <c r="D54" s="166" t="s">
        <v>116</v>
      </c>
      <c r="E54" s="167">
        <v>3</v>
      </c>
      <c r="F54" s="214"/>
      <c r="G54" s="169">
        <f t="shared" si="14"/>
        <v>0</v>
      </c>
      <c r="H54" s="168"/>
      <c r="I54" s="169">
        <f t="shared" si="15"/>
        <v>0</v>
      </c>
      <c r="J54" s="168"/>
      <c r="K54" s="169">
        <f t="shared" si="16"/>
        <v>0</v>
      </c>
      <c r="L54" s="169">
        <v>21</v>
      </c>
      <c r="M54" s="169">
        <f t="shared" si="17"/>
        <v>0</v>
      </c>
      <c r="N54" s="170">
        <v>2.5999999999999998E-4</v>
      </c>
      <c r="O54" s="170">
        <f t="shared" si="18"/>
        <v>7.7999999999999999E-4</v>
      </c>
      <c r="P54" s="170">
        <v>0</v>
      </c>
      <c r="Q54" s="170">
        <f t="shared" si="19"/>
        <v>0</v>
      </c>
      <c r="R54" s="170"/>
      <c r="S54" s="170"/>
      <c r="T54" s="171">
        <v>0.25</v>
      </c>
      <c r="U54" s="170">
        <f t="shared" si="20"/>
        <v>0.75</v>
      </c>
      <c r="V54" s="172"/>
      <c r="W54" s="172"/>
      <c r="X54" s="172"/>
      <c r="Y54" s="172"/>
      <c r="Z54" s="172"/>
      <c r="AA54" s="172"/>
      <c r="AB54" s="172"/>
      <c r="AC54" s="172"/>
      <c r="AD54" s="172"/>
      <c r="AE54" s="172" t="s">
        <v>102</v>
      </c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  <c r="BA54" s="172"/>
      <c r="BB54" s="172"/>
      <c r="BC54" s="172"/>
      <c r="BD54" s="172"/>
      <c r="BE54" s="172"/>
      <c r="BF54" s="172"/>
      <c r="BG54" s="172"/>
      <c r="BH54" s="172"/>
    </row>
    <row r="55" spans="1:60" outlineLevel="1">
      <c r="A55" s="163">
        <v>45</v>
      </c>
      <c r="B55" s="164" t="s">
        <v>189</v>
      </c>
      <c r="C55" s="165" t="s">
        <v>190</v>
      </c>
      <c r="D55" s="166" t="s">
        <v>134</v>
      </c>
      <c r="E55" s="167">
        <v>0.10194</v>
      </c>
      <c r="F55" s="214"/>
      <c r="G55" s="169">
        <f t="shared" si="14"/>
        <v>0</v>
      </c>
      <c r="H55" s="168"/>
      <c r="I55" s="169">
        <f t="shared" si="15"/>
        <v>0</v>
      </c>
      <c r="J55" s="168"/>
      <c r="K55" s="169">
        <f t="shared" si="16"/>
        <v>0</v>
      </c>
      <c r="L55" s="169">
        <v>21</v>
      </c>
      <c r="M55" s="169">
        <f t="shared" si="17"/>
        <v>0</v>
      </c>
      <c r="N55" s="170">
        <v>0</v>
      </c>
      <c r="O55" s="170">
        <f t="shared" si="18"/>
        <v>0</v>
      </c>
      <c r="P55" s="170">
        <v>0</v>
      </c>
      <c r="Q55" s="170">
        <f t="shared" si="19"/>
        <v>0</v>
      </c>
      <c r="R55" s="170"/>
      <c r="S55" s="170"/>
      <c r="T55" s="171">
        <v>1.52</v>
      </c>
      <c r="U55" s="170">
        <f t="shared" si="20"/>
        <v>0.15</v>
      </c>
      <c r="V55" s="172"/>
      <c r="W55" s="172"/>
      <c r="X55" s="172"/>
      <c r="Y55" s="172"/>
      <c r="Z55" s="172"/>
      <c r="AA55" s="172"/>
      <c r="AB55" s="172"/>
      <c r="AC55" s="172"/>
      <c r="AD55" s="172"/>
      <c r="AE55" s="172" t="s">
        <v>102</v>
      </c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</row>
    <row r="56" spans="1:60">
      <c r="A56" s="173" t="s">
        <v>97</v>
      </c>
      <c r="B56" s="174" t="s">
        <v>70</v>
      </c>
      <c r="C56" s="175" t="s">
        <v>26</v>
      </c>
      <c r="D56" s="176"/>
      <c r="E56" s="177"/>
      <c r="F56" s="178"/>
      <c r="G56" s="178">
        <f>SUMIF(AE57:AE58,"&lt;&gt;NOR",G57:G58)</f>
        <v>0</v>
      </c>
      <c r="H56" s="178"/>
      <c r="I56" s="178">
        <f>SUM(I57:I58)</f>
        <v>0</v>
      </c>
      <c r="J56" s="178"/>
      <c r="K56" s="178">
        <f>SUM(K57:K58)</f>
        <v>0</v>
      </c>
      <c r="L56" s="178"/>
      <c r="M56" s="178">
        <f>SUM(M57:M58)</f>
        <v>0</v>
      </c>
      <c r="N56" s="179"/>
      <c r="O56" s="179">
        <f>SUM(O57:O58)</f>
        <v>0</v>
      </c>
      <c r="P56" s="179"/>
      <c r="Q56" s="179">
        <f>SUM(Q57:Q58)</f>
        <v>0</v>
      </c>
      <c r="R56" s="179"/>
      <c r="S56" s="179"/>
      <c r="T56" s="180"/>
      <c r="U56" s="179">
        <f>SUM(U57:U58)</f>
        <v>0</v>
      </c>
      <c r="AE56" s="134" t="s">
        <v>98</v>
      </c>
    </row>
    <row r="57" spans="1:60" outlineLevel="1">
      <c r="A57" s="163">
        <v>46</v>
      </c>
      <c r="B57" s="164" t="s">
        <v>99</v>
      </c>
      <c r="C57" s="165" t="s">
        <v>191</v>
      </c>
      <c r="D57" s="166" t="s">
        <v>192</v>
      </c>
      <c r="E57" s="167">
        <v>1</v>
      </c>
      <c r="F57" s="214"/>
      <c r="G57" s="169">
        <f>ROUND(E57*F57,2)</f>
        <v>0</v>
      </c>
      <c r="H57" s="168"/>
      <c r="I57" s="169">
        <f>ROUND(E57*H57,2)</f>
        <v>0</v>
      </c>
      <c r="J57" s="168"/>
      <c r="K57" s="169">
        <f>ROUND(E57*J57,2)</f>
        <v>0</v>
      </c>
      <c r="L57" s="169">
        <v>21</v>
      </c>
      <c r="M57" s="169">
        <f>G57*(1+L57/100)</f>
        <v>0</v>
      </c>
      <c r="N57" s="170">
        <v>0</v>
      </c>
      <c r="O57" s="170">
        <f>ROUND(E57*N57,5)</f>
        <v>0</v>
      </c>
      <c r="P57" s="170">
        <v>0</v>
      </c>
      <c r="Q57" s="170">
        <f>ROUND(E57*P57,5)</f>
        <v>0</v>
      </c>
      <c r="R57" s="170"/>
      <c r="S57" s="170"/>
      <c r="T57" s="171">
        <v>0</v>
      </c>
      <c r="U57" s="170">
        <f>ROUND(E57*T57,2)</f>
        <v>0</v>
      </c>
      <c r="V57" s="172"/>
      <c r="W57" s="172"/>
      <c r="X57" s="172"/>
      <c r="Y57" s="172"/>
      <c r="Z57" s="172"/>
      <c r="AA57" s="172"/>
      <c r="AB57" s="172"/>
      <c r="AC57" s="172"/>
      <c r="AD57" s="172"/>
      <c r="AE57" s="172" t="s">
        <v>102</v>
      </c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</row>
    <row r="58" spans="1:60" outlineLevel="1">
      <c r="A58" s="181">
        <v>47</v>
      </c>
      <c r="B58" s="182" t="s">
        <v>103</v>
      </c>
      <c r="C58" s="183" t="s">
        <v>193</v>
      </c>
      <c r="D58" s="184" t="s">
        <v>192</v>
      </c>
      <c r="E58" s="185">
        <v>1</v>
      </c>
      <c r="F58" s="215"/>
      <c r="G58" s="187">
        <f>ROUND(E58*F58,2)</f>
        <v>0</v>
      </c>
      <c r="H58" s="186"/>
      <c r="I58" s="187">
        <f>ROUND(E58*H58,2)</f>
        <v>0</v>
      </c>
      <c r="J58" s="186"/>
      <c r="K58" s="187">
        <f>ROUND(E58*J58,2)</f>
        <v>0</v>
      </c>
      <c r="L58" s="187">
        <v>21</v>
      </c>
      <c r="M58" s="187">
        <f>G58*(1+L58/100)</f>
        <v>0</v>
      </c>
      <c r="N58" s="188">
        <v>0</v>
      </c>
      <c r="O58" s="188">
        <f>ROUND(E58*N58,5)</f>
        <v>0</v>
      </c>
      <c r="P58" s="188">
        <v>0</v>
      </c>
      <c r="Q58" s="188">
        <f>ROUND(E58*P58,5)</f>
        <v>0</v>
      </c>
      <c r="R58" s="188"/>
      <c r="S58" s="188"/>
      <c r="T58" s="189">
        <v>0</v>
      </c>
      <c r="U58" s="188">
        <f>ROUND(E58*T58,2)</f>
        <v>0</v>
      </c>
      <c r="V58" s="172"/>
      <c r="W58" s="172"/>
      <c r="X58" s="172"/>
      <c r="Y58" s="172"/>
      <c r="Z58" s="172"/>
      <c r="AA58" s="172"/>
      <c r="AB58" s="172"/>
      <c r="AC58" s="172"/>
      <c r="AD58" s="172"/>
      <c r="AE58" s="172" t="s">
        <v>102</v>
      </c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  <c r="BA58" s="172"/>
      <c r="BB58" s="172"/>
      <c r="BC58" s="172"/>
      <c r="BD58" s="172"/>
      <c r="BE58" s="172"/>
      <c r="BF58" s="172"/>
      <c r="BG58" s="172"/>
      <c r="BH58" s="172"/>
    </row>
    <row r="59" spans="1:60">
      <c r="A59" s="190"/>
      <c r="B59" s="191" t="s">
        <v>194</v>
      </c>
      <c r="C59" s="192" t="s">
        <v>194</v>
      </c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AC59" s="134">
        <v>15</v>
      </c>
      <c r="AD59" s="134">
        <v>21</v>
      </c>
    </row>
    <row r="60" spans="1:60">
      <c r="A60" s="193"/>
      <c r="B60" s="194">
        <v>26</v>
      </c>
      <c r="C60" s="195" t="s">
        <v>194</v>
      </c>
      <c r="D60" s="196"/>
      <c r="E60" s="196"/>
      <c r="F60" s="196"/>
      <c r="G60" s="197">
        <f>G8+G25+G48+G56</f>
        <v>0</v>
      </c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AC60" s="134">
        <f>SUMIF(L7:L58,AC59,G7:G58)</f>
        <v>0</v>
      </c>
      <c r="AD60" s="134">
        <f>SUMIF(L7:L58,AD59,G7:G58)</f>
        <v>0</v>
      </c>
      <c r="AE60" s="134" t="s">
        <v>195</v>
      </c>
    </row>
    <row r="61" spans="1:60">
      <c r="A61" s="190"/>
      <c r="B61" s="191" t="s">
        <v>194</v>
      </c>
      <c r="C61" s="192" t="s">
        <v>194</v>
      </c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</row>
    <row r="62" spans="1:60">
      <c r="A62" s="190"/>
      <c r="B62" s="191" t="s">
        <v>194</v>
      </c>
      <c r="C62" s="192" t="s">
        <v>194</v>
      </c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0"/>
      <c r="U62" s="190"/>
    </row>
    <row r="63" spans="1:60">
      <c r="A63" s="198">
        <v>33</v>
      </c>
      <c r="B63" s="198"/>
      <c r="C63" s="199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0"/>
      <c r="U63" s="190"/>
    </row>
    <row r="64" spans="1:60">
      <c r="A64" s="200"/>
      <c r="B64" s="201"/>
      <c r="C64" s="202"/>
      <c r="D64" s="201"/>
      <c r="E64" s="201"/>
      <c r="F64" s="201"/>
      <c r="G64" s="203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AE64" s="134" t="s">
        <v>196</v>
      </c>
    </row>
    <row r="65" spans="1:31">
      <c r="A65" s="204"/>
      <c r="B65" s="205"/>
      <c r="C65" s="206"/>
      <c r="D65" s="205"/>
      <c r="E65" s="205"/>
      <c r="F65" s="205"/>
      <c r="G65" s="207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</row>
    <row r="66" spans="1:31">
      <c r="A66" s="204"/>
      <c r="B66" s="205"/>
      <c r="C66" s="206"/>
      <c r="D66" s="205"/>
      <c r="E66" s="205"/>
      <c r="F66" s="205"/>
      <c r="G66" s="207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</row>
    <row r="67" spans="1:31">
      <c r="A67" s="204"/>
      <c r="B67" s="205"/>
      <c r="C67" s="206"/>
      <c r="D67" s="205"/>
      <c r="E67" s="205"/>
      <c r="F67" s="205"/>
      <c r="G67" s="207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</row>
    <row r="68" spans="1:31">
      <c r="A68" s="208"/>
      <c r="B68" s="209"/>
      <c r="C68" s="210"/>
      <c r="D68" s="209"/>
      <c r="E68" s="209"/>
      <c r="F68" s="209"/>
      <c r="G68" s="211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</row>
    <row r="69" spans="1:31">
      <c r="A69" s="190"/>
      <c r="B69" s="191" t="s">
        <v>194</v>
      </c>
      <c r="C69" s="192" t="s">
        <v>194</v>
      </c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</row>
    <row r="70" spans="1:31">
      <c r="C70" s="213"/>
      <c r="AE70" s="134" t="s">
        <v>197</v>
      </c>
    </row>
  </sheetData>
  <sheetProtection password="8C86" sheet="1" objects="1" scenarios="1"/>
  <mergeCells count="6">
    <mergeCell ref="A64:G68"/>
    <mergeCell ref="A1:G1"/>
    <mergeCell ref="C2:G2"/>
    <mergeCell ref="C3:G3"/>
    <mergeCell ref="C4:G4"/>
    <mergeCell ref="A63:C6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EMHÁprojekt</dc:creator>
  <cp:lastModifiedBy>Uživatel systému Windows</cp:lastModifiedBy>
  <cp:lastPrinted>2014-02-28T09:52:57Z</cp:lastPrinted>
  <dcterms:created xsi:type="dcterms:W3CDTF">2009-04-08T07:15:50Z</dcterms:created>
  <dcterms:modified xsi:type="dcterms:W3CDTF">2019-03-04T15:27:28Z</dcterms:modified>
</cp:coreProperties>
</file>