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6_NEMDC\NEMDC_I_Nová MR+ambulance+GASTRO\02c_Realizace_Komunikace a parkoviště\01_Podklady -původní PD\VV\"/>
    </mc:Choice>
  </mc:AlternateContent>
  <bookViews>
    <workbookView xWindow="0" yWindow="0" windowWidth="14160" windowHeight="7065" activeTab="1"/>
  </bookViews>
  <sheets>
    <sheet name="Rekapitulace stavby" sheetId="1" r:id="rId1"/>
    <sheet name="18026 - Nové pracoviště m..." sheetId="2" r:id="rId2"/>
    <sheet name="Pokyny pro vyplnění" sheetId="3" r:id="rId3"/>
  </sheets>
  <definedNames>
    <definedName name="_xlnm._FilterDatabase" localSheetId="1" hidden="1">'18026 - Nové pracoviště m...'!$C$79:$K$240</definedName>
    <definedName name="_xlnm.Print_Titles" localSheetId="1">'18026 - Nové pracoviště m...'!$79:$79</definedName>
    <definedName name="_xlnm.Print_Titles" localSheetId="0">'Rekapitulace stavby'!$49:$49</definedName>
    <definedName name="_xlnm.Print_Area" localSheetId="1">'18026 - Nové pracoviště m...'!$C$4:$J$34,'18026 - Nové pracoviště m...'!$C$40:$J$63,'18026 - Nové pracoviště m...'!$C$69:$K$240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T232" i="2"/>
  <c r="R233" i="2"/>
  <c r="R232" i="2"/>
  <c r="P233" i="2"/>
  <c r="P232" i="2"/>
  <c r="BK233" i="2"/>
  <c r="BK232" i="2"/>
  <c r="J232" i="2" s="1"/>
  <c r="J62" i="2" s="1"/>
  <c r="J233" i="2"/>
  <c r="BE233" i="2" s="1"/>
  <c r="BI231" i="2"/>
  <c r="BH231" i="2"/>
  <c r="BG231" i="2"/>
  <c r="BF231" i="2"/>
  <c r="T231" i="2"/>
  <c r="T230" i="2"/>
  <c r="R231" i="2"/>
  <c r="R230" i="2"/>
  <c r="P231" i="2"/>
  <c r="P230" i="2"/>
  <c r="BK231" i="2"/>
  <c r="BK230" i="2"/>
  <c r="J230" i="2" s="1"/>
  <c r="J61" i="2" s="1"/>
  <c r="J231" i="2"/>
  <c r="BE231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6" i="2"/>
  <c r="BH206" i="2"/>
  <c r="BG206" i="2"/>
  <c r="BF206" i="2"/>
  <c r="T206" i="2"/>
  <c r="T205" i="2"/>
  <c r="R206" i="2"/>
  <c r="R205" i="2"/>
  <c r="P206" i="2"/>
  <c r="P205" i="2"/>
  <c r="BK206" i="2"/>
  <c r="BK205" i="2"/>
  <c r="J205" i="2" s="1"/>
  <c r="J60" i="2" s="1"/>
  <c r="J206" i="2"/>
  <c r="BE206" i="2" s="1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R179" i="2" s="1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BK179" i="2" s="1"/>
  <c r="J179" i="2" s="1"/>
  <c r="J59" i="2" s="1"/>
  <c r="J181" i="2"/>
  <c r="BE181" i="2"/>
  <c r="BI180" i="2"/>
  <c r="BH180" i="2"/>
  <c r="BG180" i="2"/>
  <c r="BF180" i="2"/>
  <c r="T180" i="2"/>
  <c r="T179" i="2"/>
  <c r="R180" i="2"/>
  <c r="P180" i="2"/>
  <c r="P179" i="2"/>
  <c r="BK180" i="2"/>
  <c r="J180" i="2"/>
  <c r="BE180" i="2" s="1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T169" i="2"/>
  <c r="R170" i="2"/>
  <c r="R169" i="2"/>
  <c r="P170" i="2"/>
  <c r="P169" i="2"/>
  <c r="BK170" i="2"/>
  <c r="BK169" i="2"/>
  <c r="J169" i="2" s="1"/>
  <c r="J58" i="2" s="1"/>
  <c r="J170" i="2"/>
  <c r="BE170" i="2" s="1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T147" i="2"/>
  <c r="R148" i="2"/>
  <c r="R147" i="2"/>
  <c r="P148" i="2"/>
  <c r="P147" i="2"/>
  <c r="BK148" i="2"/>
  <c r="BK147" i="2"/>
  <c r="J147" i="2" s="1"/>
  <c r="J57" i="2" s="1"/>
  <c r="J148" i="2"/>
  <c r="BE148" i="2" s="1"/>
  <c r="BI145" i="2"/>
  <c r="BH145" i="2"/>
  <c r="BG145" i="2"/>
  <c r="BF145" i="2"/>
  <c r="T145" i="2"/>
  <c r="R145" i="2"/>
  <c r="P145" i="2"/>
  <c r="BK145" i="2"/>
  <c r="BK142" i="2" s="1"/>
  <c r="J142" i="2" s="1"/>
  <c r="J56" i="2" s="1"/>
  <c r="J145" i="2"/>
  <c r="BE145" i="2"/>
  <c r="BI143" i="2"/>
  <c r="BH143" i="2"/>
  <c r="BG143" i="2"/>
  <c r="BF143" i="2"/>
  <c r="T143" i="2"/>
  <c r="T142" i="2"/>
  <c r="R143" i="2"/>
  <c r="R142" i="2"/>
  <c r="P143" i="2"/>
  <c r="P142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/>
  <c r="R140" i="2"/>
  <c r="R139" i="2"/>
  <c r="P140" i="2"/>
  <c r="P139" i="2"/>
  <c r="BK140" i="2"/>
  <c r="BK139" i="2"/>
  <c r="J139" i="2" s="1"/>
  <c r="J55" i="2" s="1"/>
  <c r="J140" i="2"/>
  <c r="BE140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F30" i="2" s="1"/>
  <c r="BB52" i="1" s="1"/>
  <c r="BB51" i="1" s="1"/>
  <c r="BF87" i="2"/>
  <c r="T87" i="2"/>
  <c r="R87" i="2"/>
  <c r="P87" i="2"/>
  <c r="BK87" i="2"/>
  <c r="J87" i="2"/>
  <c r="BE87" i="2" s="1"/>
  <c r="BI85" i="2"/>
  <c r="BH85" i="2"/>
  <c r="BG85" i="2"/>
  <c r="BF85" i="2"/>
  <c r="T85" i="2"/>
  <c r="R85" i="2"/>
  <c r="P85" i="2"/>
  <c r="BK85" i="2"/>
  <c r="J85" i="2"/>
  <c r="BE85" i="2" s="1"/>
  <c r="BI83" i="2"/>
  <c r="BH83" i="2"/>
  <c r="BG83" i="2"/>
  <c r="BF83" i="2"/>
  <c r="T83" i="2"/>
  <c r="T82" i="2"/>
  <c r="T81" i="2" s="1"/>
  <c r="T80" i="2" s="1"/>
  <c r="R83" i="2"/>
  <c r="R82" i="2"/>
  <c r="R81" i="2" s="1"/>
  <c r="R80" i="2" s="1"/>
  <c r="P83" i="2"/>
  <c r="P82" i="2"/>
  <c r="P81" i="2" s="1"/>
  <c r="P80" i="2" s="1"/>
  <c r="AU52" i="1" s="1"/>
  <c r="AU51" i="1" s="1"/>
  <c r="BK83" i="2"/>
  <c r="BK82" i="2" s="1"/>
  <c r="J83" i="2"/>
  <c r="BE83" i="2" s="1"/>
  <c r="J76" i="2"/>
  <c r="F76" i="2"/>
  <c r="F74" i="2"/>
  <c r="E72" i="2"/>
  <c r="J47" i="2"/>
  <c r="F47" i="2"/>
  <c r="F45" i="2"/>
  <c r="E43" i="2"/>
  <c r="J16" i="2"/>
  <c r="E16" i="2"/>
  <c r="F77" i="2" s="1"/>
  <c r="J15" i="2"/>
  <c r="J10" i="2"/>
  <c r="J74" i="2" s="1"/>
  <c r="AS51" i="1"/>
  <c r="L47" i="1"/>
  <c r="AM46" i="1"/>
  <c r="L46" i="1"/>
  <c r="AM44" i="1"/>
  <c r="L44" i="1"/>
  <c r="L42" i="1"/>
  <c r="L41" i="1"/>
  <c r="F32" i="2" l="1"/>
  <c r="BD52" i="1" s="1"/>
  <c r="BD51" i="1" s="1"/>
  <c r="W30" i="1" s="1"/>
  <c r="F29" i="2"/>
  <c r="BA52" i="1" s="1"/>
  <c r="BA51" i="1" s="1"/>
  <c r="AW51" i="1" s="1"/>
  <c r="AK27" i="1" s="1"/>
  <c r="F31" i="2"/>
  <c r="BC52" i="1" s="1"/>
  <c r="BC51" i="1" s="1"/>
  <c r="AY51" i="1" s="1"/>
  <c r="J28" i="2"/>
  <c r="AV52" i="1" s="1"/>
  <c r="F28" i="2"/>
  <c r="AZ52" i="1" s="1"/>
  <c r="AZ51" i="1" s="1"/>
  <c r="J82" i="2"/>
  <c r="J54" i="2" s="1"/>
  <c r="BK81" i="2"/>
  <c r="AX51" i="1"/>
  <c r="W28" i="1"/>
  <c r="J29" i="2"/>
  <c r="AW52" i="1" s="1"/>
  <c r="J45" i="2"/>
  <c r="F48" i="2"/>
  <c r="W29" i="1" l="1"/>
  <c r="W27" i="1"/>
  <c r="BK80" i="2"/>
  <c r="J80" i="2" s="1"/>
  <c r="J81" i="2"/>
  <c r="J53" i="2" s="1"/>
  <c r="AV51" i="1"/>
  <c r="W26" i="1"/>
  <c r="AT52" i="1"/>
  <c r="AK26" i="1" l="1"/>
  <c r="AT51" i="1"/>
  <c r="J52" i="2"/>
  <c r="J25" i="2"/>
  <c r="AG52" i="1" l="1"/>
  <c r="J34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<sst xmlns="http://schemas.openxmlformats.org/spreadsheetml/2006/main" count="2629" uniqueCount="705">
  <si>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</si>
  <si>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</si>
  <si>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</si>
  <si>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</si>
  <si>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</si>
  <si>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</si>
  <si>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</si>
  <si>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{dae0386f-b5f6-470b-8bb9-f545d943ce9a}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</si>
  <si>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</si>
  <si>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</si>
  <si>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</si>
  <si>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</si>
  <si>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</si>
  <si>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</si>
  <si>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</si>
  <si>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</si>
  <si>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</si>
  <si>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</si>
  <si>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</si>
  <si>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Nové pracoviště magnetické rezonance a interního příjmu včetně reorganizace 1.PP pavilonu I, Krajská zdravotní, a.s.</t>
  </si>
  <si>
    <t>KSO:</t>
  </si>
  <si>
    <t/>
  </si>
  <si>
    <t>CC-CZ:</t>
  </si>
  <si>
    <t>Místo:</t>
  </si>
  <si>
    <t>Nemocnice Děčín, o.z.</t>
  </si>
  <si>
    <t>Datum:</t>
  </si>
  <si>
    <t>2. 4. 2018</t>
  </si>
  <si>
    <t>Zadavatel:</t>
  </si>
  <si>
    <t>IČ:</t>
  </si>
  <si>
    <t>Krajská zdravotní, a.s. - Nemocnice Dečín</t>
  </si>
  <si>
    <t>DIČ:</t>
  </si>
  <si>
    <t>Uchazeč:</t>
  </si>
  <si>
    <t>Vyplň údaj</t>
  </si>
  <si>
    <t>Projektant:</t>
  </si>
  <si>
    <t>03020223</t>
  </si>
  <si>
    <t>VECTURA Pardubice s.r.o.</t>
  </si>
  <si>
    <t>CZ 03020223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</si>
  <si>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</si>
  <si>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</si>
  <si>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</si>
  <si>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</si>
  <si>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</si>
  <si>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</si>
  <si>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</si>
  <si>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</si>
  <si>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</si>
  <si>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</si>
  <si>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</si>
  <si>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</si>
  <si>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</si>
  <si>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</si>
  <si>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</si>
  <si>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</si>
  <si>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</si>
  <si>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</si>
  <si>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</si>
  <si>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</si>
  <si>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</si>
  <si>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</si>
  <si>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</si>
  <si>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</si>
  <si>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</si>
  <si>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</si>
  <si>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</si>
  <si>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</si>
  <si>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</si>
  <si>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</si>
  <si>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</si>
  <si>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</si>
  <si>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</si>
  <si>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</si>
  <si>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</si>
  <si>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</si>
  <si>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</si>
  <si>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</si>
  <si>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</si>
  <si>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</si>
  <si>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</si>
  <si>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</si>
  <si>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</si>
  <si>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</si>
  <si>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</si>
  <si>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</si>
  <si>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</si>
  <si>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</si>
  <si>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</si>
  <si>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</si>
  <si>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</si>
  <si>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</si>
  <si>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</si>
  <si>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</si>
  <si>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</si>
  <si>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</si>
  <si>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</si>
  <si>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</si>
  <si>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</si>
  <si>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</si>
  <si>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</si>
  <si>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</si>
  <si>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</si>
  <si>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</si>
  <si>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</si>
  <si>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</si>
  <si>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</si>
  <si>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</si>
  <si>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</si>
  <si>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</si>
  <si>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</si>
  <si>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</si>
  <si>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</si>
  <si>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</si>
  <si>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</si>
  <si>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</si>
  <si>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</si>
  <si>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</si>
  <si>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</si>
  <si>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</si>
  <si>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</si>
  <si>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</si>
  <si>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</si>
  <si>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</si>
  <si>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</si>
  <si>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</si>
  <si>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</si>
  <si>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2018 01</t>
  </si>
  <si>
    <t>4</t>
  </si>
  <si>
    <t>-1722724925</t>
  </si>
  <si>
    <t>VV</t>
  </si>
  <si>
    <t>"chodník"110,4</t>
  </si>
  <si>
    <t>113107162</t>
  </si>
  <si>
    <t>Odstranění podkladu pl přes 50 do 200 m2 z kameniva drceného tl 200 mm</t>
  </si>
  <si>
    <t>16525856</t>
  </si>
  <si>
    <t>3</t>
  </si>
  <si>
    <t>113107223</t>
  </si>
  <si>
    <t>Odstranění podkladu pl přes 200 m2 z kameniva drceného tl 300 mm</t>
  </si>
  <si>
    <t>1770765114</t>
  </si>
  <si>
    <t>113154254</t>
  </si>
  <si>
    <t>Frézování živičného krytu tl 100 mm pruh š 1 m pl do 1000 m2 s překážkami v trase</t>
  </si>
  <si>
    <t>1088224040</t>
  </si>
  <si>
    <t>5</t>
  </si>
  <si>
    <t>113202111</t>
  </si>
  <si>
    <t>Vytrhání obrub krajníků obrubníků stojatých</t>
  </si>
  <si>
    <t>m</t>
  </si>
  <si>
    <t>577645747</t>
  </si>
  <si>
    <t>6</t>
  </si>
  <si>
    <t>119001201</t>
  </si>
  <si>
    <t>Úprava zemin vápnem nebo směsnými hydraulickými pojivy</t>
  </si>
  <si>
    <t>m3</t>
  </si>
  <si>
    <t>-2140158053</t>
  </si>
  <si>
    <t>1244,3*0,3</t>
  </si>
  <si>
    <t>"obrubník silniční"(195,5+19,55+8,05)*0,4*0,3</t>
  </si>
  <si>
    <t>Součet</t>
  </si>
  <si>
    <t>7</t>
  </si>
  <si>
    <t>M</t>
  </si>
  <si>
    <t>585301715</t>
  </si>
  <si>
    <t xml:space="preserve">hydraulické pojivo </t>
  </si>
  <si>
    <t>t</t>
  </si>
  <si>
    <t>8</t>
  </si>
  <si>
    <t>934068886</t>
  </si>
  <si>
    <t>400,062*1,75*0,04</t>
  </si>
  <si>
    <t>121101103</t>
  </si>
  <si>
    <t>Sejmutí ornice s přemístěním na vzdálenost do 250 m</t>
  </si>
  <si>
    <t>-1996261535</t>
  </si>
  <si>
    <t>772,8*0,15</t>
  </si>
  <si>
    <t>9</t>
  </si>
  <si>
    <t>122201101</t>
  </si>
  <si>
    <t>Odkopávky a prokopávky nezapažené v hornině tř. 3 objem do 100 m3</t>
  </si>
  <si>
    <t>-1503695945</t>
  </si>
  <si>
    <t>10</t>
  </si>
  <si>
    <t>122201109</t>
  </si>
  <si>
    <t>Příplatek za lepivost u odkopávek v hornině tř. 1 až 3</t>
  </si>
  <si>
    <t>-318591417</t>
  </si>
  <si>
    <t>11</t>
  </si>
  <si>
    <t>133201101</t>
  </si>
  <si>
    <t>Hloubení šachet v hornině tř. 3 objemu do 100 m3</t>
  </si>
  <si>
    <t>1731256633</t>
  </si>
  <si>
    <t>"UV"3*1,5*1,5*1,7</t>
  </si>
  <si>
    <t>12</t>
  </si>
  <si>
    <t>133201109</t>
  </si>
  <si>
    <t>Příplatek za lepivost u hloubení šachet v hornině tř. 3</t>
  </si>
  <si>
    <t>1099496249</t>
  </si>
  <si>
    <t>13</t>
  </si>
  <si>
    <t>151101101</t>
  </si>
  <si>
    <t>Zřízení příložného pažení a rozepření stěn rýh hl do 2 m</t>
  </si>
  <si>
    <t>-1202927211</t>
  </si>
  <si>
    <t>"UV"3*4*1,5*1,7</t>
  </si>
  <si>
    <t>14</t>
  </si>
  <si>
    <t>151101111</t>
  </si>
  <si>
    <t>Odstranění příložného pažení a rozepření stěn rýh hl do 2 m</t>
  </si>
  <si>
    <t>177759687</t>
  </si>
  <si>
    <t>162701105</t>
  </si>
  <si>
    <t>Vodorovné přemístění do 10000 m výkopku/sypaniny z horniny tř. 1 až 4</t>
  </si>
  <si>
    <t>1167198625</t>
  </si>
  <si>
    <t>"ornice"115,92</t>
  </si>
  <si>
    <t>"odkopávky"373,29</t>
  </si>
  <si>
    <t>"násyp"-138,12</t>
  </si>
  <si>
    <t>"zemina pro terénní úpravy"457,7*0,1</t>
  </si>
  <si>
    <t>16</t>
  </si>
  <si>
    <t>162701109</t>
  </si>
  <si>
    <t>Příplatek k vodorovnému přemístění výkopku/sypaniny z horniny tř. 1 až 4 ZKD 1000 m přes 10000 m</t>
  </si>
  <si>
    <t>-1207566217</t>
  </si>
  <si>
    <t>396,86*26</t>
  </si>
  <si>
    <t>17</t>
  </si>
  <si>
    <t>171101111</t>
  </si>
  <si>
    <t>Uložení sypaniny z hornin nesoudržných sypkých s vlhkostí l(d) 0,9 v aktivní zóně</t>
  </si>
  <si>
    <t>-1627547013</t>
  </si>
  <si>
    <t>18</t>
  </si>
  <si>
    <t>171201201</t>
  </si>
  <si>
    <t>Uložení sypaniny na skládky</t>
  </si>
  <si>
    <t>255643015</t>
  </si>
  <si>
    <t>19</t>
  </si>
  <si>
    <t>171201211</t>
  </si>
  <si>
    <t>Poplatek za uložení odpadu ze sypaniny na skládce (skládkovné)</t>
  </si>
  <si>
    <t>-203742764</t>
  </si>
  <si>
    <t>351,09*1,75</t>
  </si>
  <si>
    <t>20</t>
  </si>
  <si>
    <t>175101201</t>
  </si>
  <si>
    <t>Obsypání objektu nad přilehlým původním terénem sypaninou bez prohození sítem, uloženou do 3 m</t>
  </si>
  <si>
    <t>1878451048</t>
  </si>
  <si>
    <t>"UV"3*1*1*1,6</t>
  </si>
  <si>
    <t>58337344</t>
  </si>
  <si>
    <t>štěrkopísek frakce 0-32</t>
  </si>
  <si>
    <t>625550702</t>
  </si>
  <si>
    <t>4,8*2 'Přepočtené koeficientem množství</t>
  </si>
  <si>
    <t>22</t>
  </si>
  <si>
    <t>181301101</t>
  </si>
  <si>
    <t>Rozprostření ornice tl vrstvy do 100 mm pl do 500 m2 v rovině nebo ve svahu do 1:5</t>
  </si>
  <si>
    <t>-214899015</t>
  </si>
  <si>
    <t>23</t>
  </si>
  <si>
    <t>103641015</t>
  </si>
  <si>
    <t>zemina pro terénní úpravy -  ornice</t>
  </si>
  <si>
    <t>587888424</t>
  </si>
  <si>
    <t>457,7*0,1*1,8</t>
  </si>
  <si>
    <t>24</t>
  </si>
  <si>
    <t>181411131</t>
  </si>
  <si>
    <t>Založení parkového trávníku výsevem plochy do 1000 m2 v rovině a ve svahu do 1:5</t>
  </si>
  <si>
    <t>-1848344679</t>
  </si>
  <si>
    <t>25</t>
  </si>
  <si>
    <t>005724100</t>
  </si>
  <si>
    <t>osivo směs travní parková</t>
  </si>
  <si>
    <t>kg</t>
  </si>
  <si>
    <t>124707532</t>
  </si>
  <si>
    <t>457,7*0,035 'Přepočtené koeficientem množství</t>
  </si>
  <si>
    <t>26</t>
  </si>
  <si>
    <t>181951101</t>
  </si>
  <si>
    <t>Úprava pláně v hornině tř. 1 až 4 bez zhutnění</t>
  </si>
  <si>
    <t>-1547490894</t>
  </si>
  <si>
    <t>27</t>
  </si>
  <si>
    <t>181951102</t>
  </si>
  <si>
    <t>Úprava pláně v hornině tř. 1 až 4 se zhutněním</t>
  </si>
  <si>
    <t>-1804874601</t>
  </si>
  <si>
    <t>"komunikace"1244,3</t>
  </si>
  <si>
    <t xml:space="preserve">"chodník"104,65 </t>
  </si>
  <si>
    <t>"obrubník silniční"(195,5+19,55+8,05)*0,4</t>
  </si>
  <si>
    <t>"chodníkový obrubník"78,2*0,2</t>
  </si>
  <si>
    <t>Svislé a kompletní konstrukce</t>
  </si>
  <si>
    <t>28</t>
  </si>
  <si>
    <t>327122113</t>
  </si>
  <si>
    <t>Opěrná zeď samonosná ze ŽB dílců tvaru L v 1000 mm</t>
  </si>
  <si>
    <t>-1782308091</t>
  </si>
  <si>
    <t>29</t>
  </si>
  <si>
    <t>327122115</t>
  </si>
  <si>
    <t>Opěrná zeď samonosná ze ŽB dílců tvaru L v 2400 mm</t>
  </si>
  <si>
    <t>134949223</t>
  </si>
  <si>
    <t>Vodorovné konstrukce</t>
  </si>
  <si>
    <t>30</t>
  </si>
  <si>
    <t>451541111</t>
  </si>
  <si>
    <t>Lože pod potrubí otevřený výkop ze štěrkodrtě</t>
  </si>
  <si>
    <t>597332432</t>
  </si>
  <si>
    <t>"UV"3*1,5*1,5*0,1</t>
  </si>
  <si>
    <t>31</t>
  </si>
  <si>
    <t>451561111</t>
  </si>
  <si>
    <t>Lože pod dlažby z kameniva drceného drobného vrstva tl do 100 mm</t>
  </si>
  <si>
    <t>-1638399016</t>
  </si>
  <si>
    <t>Komunikace pozemní</t>
  </si>
  <si>
    <t>32</t>
  </si>
  <si>
    <t>564231111</t>
  </si>
  <si>
    <t>Podklad nebo podsyp ze štěrkopísku ŠP tl 100 mm</t>
  </si>
  <si>
    <t>-599191153</t>
  </si>
  <si>
    <t>"opěrné stěny"29,9*1+12,65*1,5</t>
  </si>
  <si>
    <t>33</t>
  </si>
  <si>
    <t>564851111</t>
  </si>
  <si>
    <t>Podklad ze štěrkodrtě ŠD tl 150 mm</t>
  </si>
  <si>
    <t>147563115</t>
  </si>
  <si>
    <t>"komunikace"2*1244,3</t>
  </si>
  <si>
    <t>34</t>
  </si>
  <si>
    <t>565135111</t>
  </si>
  <si>
    <t>Asfaltový beton vrstva podkladní ACP 16 (obalované kamenivo OKS) tl 50 mm š do 3 m</t>
  </si>
  <si>
    <t>-1276050126</t>
  </si>
  <si>
    <t>35</t>
  </si>
  <si>
    <t>573111112</t>
  </si>
  <si>
    <t>Postřik živičný infiltrační s posypem z asfaltu množství 1 kg/m2</t>
  </si>
  <si>
    <t>-556528184</t>
  </si>
  <si>
    <t>36</t>
  </si>
  <si>
    <t>573211109</t>
  </si>
  <si>
    <t>Postřik živičný spojovací z asfaltu v množství 0,50 kg/m2</t>
  </si>
  <si>
    <t>-1905609996</t>
  </si>
  <si>
    <t>37</t>
  </si>
  <si>
    <t>577134111</t>
  </si>
  <si>
    <t>Asfaltový beton vrstva obrusná ACO 11 (ABS) tř. I tl 40 mm š do 3 m z nemodifikovaného asfaltu</t>
  </si>
  <si>
    <t>-1933719550</t>
  </si>
  <si>
    <t>38</t>
  </si>
  <si>
    <t>596211113</t>
  </si>
  <si>
    <t>Kladení zámkové dlažby komunikací pro pěší tl 60 mm skupiny A pl přes 300 m2</t>
  </si>
  <si>
    <t>-452004810</t>
  </si>
  <si>
    <t>39</t>
  </si>
  <si>
    <t>592450380</t>
  </si>
  <si>
    <t>dlažba zámková  20x16,5x6 cm přírodní</t>
  </si>
  <si>
    <t>-1560882484</t>
  </si>
  <si>
    <t>P</t>
  </si>
  <si>
    <t>Poznámka k položce:
spotřeba: 36 kus/m2</t>
  </si>
  <si>
    <t>96,6*1,03 'Přepočtené koeficientem množství</t>
  </si>
  <si>
    <t>40</t>
  </si>
  <si>
    <t>59245006</t>
  </si>
  <si>
    <t>dlažba skladebná betonová základní pro nevidomé 20 x 10 x 6 cm barevná</t>
  </si>
  <si>
    <t>1400340357</t>
  </si>
  <si>
    <t>8,05*1,03 'Přepočtené koeficientem množství</t>
  </si>
  <si>
    <t>Trubní vedení</t>
  </si>
  <si>
    <t>41</t>
  </si>
  <si>
    <t>895941311</t>
  </si>
  <si>
    <t>Zřízení vpusti kanalizační uliční z betonových dílců typ UVB-50</t>
  </si>
  <si>
    <t>kus</t>
  </si>
  <si>
    <t>-1019394035</t>
  </si>
  <si>
    <t>42</t>
  </si>
  <si>
    <t>59223852</t>
  </si>
  <si>
    <t>dno betonové pro uliční vpusť s kalovou prohlubní 45x30x5 cm</t>
  </si>
  <si>
    <t>-2084811184</t>
  </si>
  <si>
    <t>43</t>
  </si>
  <si>
    <t>59223864</t>
  </si>
  <si>
    <t>prstenec betonový pro uliční vpusť vyrovnávací 39 x 6 x 13 cm</t>
  </si>
  <si>
    <t>145008667</t>
  </si>
  <si>
    <t>44</t>
  </si>
  <si>
    <t>59223858</t>
  </si>
  <si>
    <t>skruž betonová pro uliční vpusť horní 45 x 57 x 5 cm</t>
  </si>
  <si>
    <t>1050355865</t>
  </si>
  <si>
    <t>45</t>
  </si>
  <si>
    <t>592238541</t>
  </si>
  <si>
    <t>skruž betonová pro uliční vpusť s výtokovým otvorem a sifónem PVC, 45x35x5 cm</t>
  </si>
  <si>
    <t>-1666728381</t>
  </si>
  <si>
    <t>46</t>
  </si>
  <si>
    <t>59223862</t>
  </si>
  <si>
    <t>skruž betonová pro uliční vpusť středová 45 x 29,5 x 5 cm</t>
  </si>
  <si>
    <t>-413233823</t>
  </si>
  <si>
    <t>47</t>
  </si>
  <si>
    <t>899204112</t>
  </si>
  <si>
    <t>Osazení mříží litinových včetně rámů a košů na bahno pro třídu zatížení D400, E600</t>
  </si>
  <si>
    <t>820028164</t>
  </si>
  <si>
    <t>48</t>
  </si>
  <si>
    <t>55242322</t>
  </si>
  <si>
    <t>mříž D 400 - plochá 300x500mm</t>
  </si>
  <si>
    <t>-1521665034</t>
  </si>
  <si>
    <t>"vč. rámu a kalového koše"3</t>
  </si>
  <si>
    <t>Ostatní konstrukce a práce, bourání</t>
  </si>
  <si>
    <t>49</t>
  </si>
  <si>
    <t>914111111</t>
  </si>
  <si>
    <t>Montáž svislé dopravní značky do velikosti 1 m2 objímkami na sloupek nebo konzolu</t>
  </si>
  <si>
    <t>1579607900</t>
  </si>
  <si>
    <t>50</t>
  </si>
  <si>
    <t>404440441</t>
  </si>
  <si>
    <t xml:space="preserve">značka dopravní svislá reflexní </t>
  </si>
  <si>
    <t>638875287</t>
  </si>
  <si>
    <t>51</t>
  </si>
  <si>
    <t>914511112</t>
  </si>
  <si>
    <t>Montáž sloupku dopravních značek délky do 3,5 m s betonovým základem a patkou</t>
  </si>
  <si>
    <t>1212438262</t>
  </si>
  <si>
    <t>52</t>
  </si>
  <si>
    <t>404452250</t>
  </si>
  <si>
    <t>sloupek Zn 60 - 350</t>
  </si>
  <si>
    <t>979747414</t>
  </si>
  <si>
    <t>53</t>
  </si>
  <si>
    <t>404452400</t>
  </si>
  <si>
    <t>patka hliníková HP 60</t>
  </si>
  <si>
    <t>-1021119974</t>
  </si>
  <si>
    <t>54</t>
  </si>
  <si>
    <t>404452530</t>
  </si>
  <si>
    <t>víčko plastové na sloupek 60</t>
  </si>
  <si>
    <t>1491907909</t>
  </si>
  <si>
    <t>55</t>
  </si>
  <si>
    <t>404452560</t>
  </si>
  <si>
    <t>upínací svorka na sloupek US 60</t>
  </si>
  <si>
    <t>1631221686</t>
  </si>
  <si>
    <t>56</t>
  </si>
  <si>
    <t>915131111</t>
  </si>
  <si>
    <t>Vodorovné dopravní značení přechody pro chodce, šipky, symboly základní bílá barva</t>
  </si>
  <si>
    <t>-1712992172</t>
  </si>
  <si>
    <t>57</t>
  </si>
  <si>
    <t>915621111</t>
  </si>
  <si>
    <t>Předznačení vodorovného plošného značení</t>
  </si>
  <si>
    <t>508342156</t>
  </si>
  <si>
    <t>58</t>
  </si>
  <si>
    <t>916131213</t>
  </si>
  <si>
    <t>Osazení silničního obrubníku betonového stojatého s boční opěrou do lože z betonu prostého</t>
  </si>
  <si>
    <t>-2103305115</t>
  </si>
  <si>
    <t>195,6+19,5+8</t>
  </si>
  <si>
    <t>59</t>
  </si>
  <si>
    <t>592175045</t>
  </si>
  <si>
    <t>obrubník  100x15/12x25 cm, přírodní</t>
  </si>
  <si>
    <t>471539783</t>
  </si>
  <si>
    <t>60</t>
  </si>
  <si>
    <t>592174685</t>
  </si>
  <si>
    <t>obrubník betonový silniční nájezdový  100x15x15 cm</t>
  </si>
  <si>
    <t>-185671047</t>
  </si>
  <si>
    <t>61</t>
  </si>
  <si>
    <t>592170305</t>
  </si>
  <si>
    <t>obrubník betonový silniční přechodový 100x15x15-25 cm</t>
  </si>
  <si>
    <t>-1793278862</t>
  </si>
  <si>
    <t>62</t>
  </si>
  <si>
    <t>916331112</t>
  </si>
  <si>
    <t>Osazení zahradního obrubníku betonového do lože z betonu s boční opěrou</t>
  </si>
  <si>
    <t>-666647274</t>
  </si>
  <si>
    <t>63</t>
  </si>
  <si>
    <t>592172125</t>
  </si>
  <si>
    <t>obrubník betonový zahradní  šedý 100 x 5 x 20 cm</t>
  </si>
  <si>
    <t>940088930</t>
  </si>
  <si>
    <t>64</t>
  </si>
  <si>
    <t>916991121</t>
  </si>
  <si>
    <t>Lože pod obrubníky, krajníky nebo obruby z dlažebních kostek z betonu prostého</t>
  </si>
  <si>
    <t>-1872861075</t>
  </si>
  <si>
    <t>"silniční obrubník"223,1*0,4*0,05</t>
  </si>
  <si>
    <t>"chodníkový obrubník"78,2*0,2*0,05</t>
  </si>
  <si>
    <t>65</t>
  </si>
  <si>
    <t>919112233</t>
  </si>
  <si>
    <t>Řezání spár pro vytvoření komůrky š 20 mm hl 40 mm pro těsnící zálivku v živičném krytu</t>
  </si>
  <si>
    <t>-2031839703</t>
  </si>
  <si>
    <t>66</t>
  </si>
  <si>
    <t>919122132</t>
  </si>
  <si>
    <t>Těsnění spár zálivkou za tepla pro komůrky š 20 mm hl 40 mm s těsnicím profilem</t>
  </si>
  <si>
    <t>1007030421</t>
  </si>
  <si>
    <t>67</t>
  </si>
  <si>
    <t>919735112</t>
  </si>
  <si>
    <t>Řezání stávajícího živičného krytu hl do 100 mm</t>
  </si>
  <si>
    <t>-387137343</t>
  </si>
  <si>
    <t>68</t>
  </si>
  <si>
    <t>936124115</t>
  </si>
  <si>
    <t xml:space="preserve">Demontáž a montáž lavičky </t>
  </si>
  <si>
    <t>-1646853282</t>
  </si>
  <si>
    <t>"demontáž a montáž na nové stanoviště vč. zemních prací a ukotvení lavičky do bet. patky"3</t>
  </si>
  <si>
    <t>997</t>
  </si>
  <si>
    <t>Přesun sutě</t>
  </si>
  <si>
    <t>69</t>
  </si>
  <si>
    <t>997221551</t>
  </si>
  <si>
    <t>Vodorovná doprava suti ze sypkých materiálů do 1 km</t>
  </si>
  <si>
    <t>1453678580</t>
  </si>
  <si>
    <t>"zámková dlažba"28,704</t>
  </si>
  <si>
    <t>"kamemnivo"32,016+548,504</t>
  </si>
  <si>
    <t>"frézing"319,130</t>
  </si>
  <si>
    <t>70</t>
  </si>
  <si>
    <t>997221559</t>
  </si>
  <si>
    <t>Příplatek ZKD 1 km u vodorovné dopravy suti ze sypkých materiálů</t>
  </si>
  <si>
    <t>-2080479459</t>
  </si>
  <si>
    <t>928,354*35</t>
  </si>
  <si>
    <t>71</t>
  </si>
  <si>
    <t>997221571</t>
  </si>
  <si>
    <t>Vodorovná doprava vybouraných hmot do 1 km</t>
  </si>
  <si>
    <t>2122634143</t>
  </si>
  <si>
    <t>"obrubníky"35,363</t>
  </si>
  <si>
    <t>72</t>
  </si>
  <si>
    <t>997221579</t>
  </si>
  <si>
    <t>Příplatek ZKD 1 km u vodorovné dopravy vybouraných hmot</t>
  </si>
  <si>
    <t>1975903961</t>
  </si>
  <si>
    <t>35,363*35</t>
  </si>
  <si>
    <t>73</t>
  </si>
  <si>
    <t>997221611</t>
  </si>
  <si>
    <t>Nakládání suti na dopravní prostředky pro vodorovnou dopravu</t>
  </si>
  <si>
    <t>495507534</t>
  </si>
  <si>
    <t>74</t>
  </si>
  <si>
    <t>997221612</t>
  </si>
  <si>
    <t>Nakládání vybouraných hmot na dopravní prostředky pro vodorovnou dopravu</t>
  </si>
  <si>
    <t>-973213416</t>
  </si>
  <si>
    <t>75</t>
  </si>
  <si>
    <t>997221815</t>
  </si>
  <si>
    <t>Poplatek za uložení na skládce (skládkovné) stavebního odpadu betonového kód odpadu 170 101</t>
  </si>
  <si>
    <t>-527279414</t>
  </si>
  <si>
    <t>76</t>
  </si>
  <si>
    <t>997221845</t>
  </si>
  <si>
    <t>Poplatek za uložení odpadu z asfaltových povrchů na skládce (skládkovné)</t>
  </si>
  <si>
    <t>-919452815</t>
  </si>
  <si>
    <t>77</t>
  </si>
  <si>
    <t>997221855</t>
  </si>
  <si>
    <t>Poplatek za uložení odpadu z kameniva na skládce (skládkovné)</t>
  </si>
  <si>
    <t>-457860668</t>
  </si>
  <si>
    <t>998</t>
  </si>
  <si>
    <t>Přesun hmot</t>
  </si>
  <si>
    <t>78</t>
  </si>
  <si>
    <t>998223011</t>
  </si>
  <si>
    <t>Přesun hmot pro pozemní komunikace s krytem dlážděným</t>
  </si>
  <si>
    <t>-966303283</t>
  </si>
  <si>
    <t>VRN</t>
  </si>
  <si>
    <t>Vedlejší rozpočtové náklady</t>
  </si>
  <si>
    <t>79</t>
  </si>
  <si>
    <t>012103001</t>
  </si>
  <si>
    <t xml:space="preserve">Geodetické práce před výstavbou - vytyčení stavby </t>
  </si>
  <si>
    <t>soubor</t>
  </si>
  <si>
    <t>1024</t>
  </si>
  <si>
    <t>2092624633</t>
  </si>
  <si>
    <t>80</t>
  </si>
  <si>
    <t>012303001</t>
  </si>
  <si>
    <t xml:space="preserve">Geodetické práce po výstavbě - zaměření skutečného provedení stavby </t>
  </si>
  <si>
    <t>-223456655</t>
  </si>
  <si>
    <t>81</t>
  </si>
  <si>
    <t>013254005</t>
  </si>
  <si>
    <t>Dokumentace skutečného provedení stavby</t>
  </si>
  <si>
    <t>-1938966624</t>
  </si>
  <si>
    <t>"6x paré v tištěné podobě, 6x v digitálné podobě na CD"1</t>
  </si>
  <si>
    <t>82</t>
  </si>
  <si>
    <t>030001005</t>
  </si>
  <si>
    <t>Zařízení staveniště</t>
  </si>
  <si>
    <t>kpl</t>
  </si>
  <si>
    <t>-485000424</t>
  </si>
  <si>
    <t>83</t>
  </si>
  <si>
    <t>030001001</t>
  </si>
  <si>
    <t>Zařízení staveniště - DIO</t>
  </si>
  <si>
    <t>-826382319</t>
  </si>
  <si>
    <t>84</t>
  </si>
  <si>
    <t>043002001</t>
  </si>
  <si>
    <t xml:space="preserve">Statická zkouška hutnění zemní pláně </t>
  </si>
  <si>
    <t xml:space="preserve">soubor </t>
  </si>
  <si>
    <t>-1716920477</t>
  </si>
  <si>
    <t>"statická deska "4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</si>
  <si>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</si>
  <si>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</si>
  <si>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</si>
  <si>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</si>
  <si>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</si>
  <si>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</si>
  <si>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</si>
  <si>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</si>
  <si>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</si>
  <si>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</si>
  <si>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</si>
  <si>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</si>
  <si>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</si>
  <si>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</si>
  <si>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</si>
  <si>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</si>
  <si>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</si>
  <si>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</si>
  <si>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</si>
  <si>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</si>
  <si>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</si>
  <si>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</si>
  <si>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</si>
  <si>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</si>
  <si>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</si>
  <si>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</si>
  <si>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</si>
  <si>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</si>
  <si>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</si>
  <si>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</si>
  <si>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</si>
  <si>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</si>
  <si>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</si>
  <si>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</si>
  <si>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</si>
  <si>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</si>
  <si>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</si>
  <si>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</si>
  <si>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</si>
  <si>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</si>
  <si>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</si>
  <si>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</si>
  <si>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</si>
  <si>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</si>
  <si>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</si>
  <si>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</si>
  <si>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</si>
  <si>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</si>
  <si>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</si>
  <si>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</si>
  <si>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</si>
  <si>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</si>
  <si>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</si>
  <si>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</si>
  <si>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</si>
  <si>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</si>
  <si>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</si>
  <si>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</si>
  <si>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</si>
  <si>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</si>
  <si>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</si>
  <si>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</si>
  <si>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</si>
  <si>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</si>
  <si>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</si>
  <si>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</si>
  <si>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</si>
  <si>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</si>
  <si>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</si>
  <si>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</si>
  <si>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</si>
  <si>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</si>
  <si>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</si>
  <si>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</si>
  <si>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</si>
  <si>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</si>
  <si>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</si>
  <si>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</si>
  <si>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</si>
  <si>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</si>
  <si>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</si>
  <si>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</si>
  <si>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</si>
  <si>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</si>
  <si>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</si>
  <si>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</si>
  <si>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</si>
  <si>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</si>
  <si>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</si>
  <si>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</si>
  <si>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</si>
  <si>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</si>
  <si>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</si>
  <si>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</si>
  <si>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</si>
  <si>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</si>
  <si>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</si>
  <si>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</si>
  <si>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</si>
  <si>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</si>
  <si>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</si>
  <si>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</si>
  <si>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</si>
  <si>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</si>
  <si>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</si>
  <si>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</si>
  <si>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</si>
  <si>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</si>
  <si>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</si>
  <si>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</si>
  <si>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</si>
  <si>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</si>
  <si>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</si>
  <si>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</si>
  <si>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</si>
  <si>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</si>
  <si>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</si>
  <si>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</si>
  <si>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</si>
  <si>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</si>
  <si>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</si>
  <si>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</si>
  <si>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</si>
  <si>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</si>
  <si>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</si>
  <si>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</si>
  <si>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</si>
  <si>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</si>
  <si>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</si>
  <si>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</si>
  <si>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</si>
  <si>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</si>
  <si>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</si>
  <si>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</si>
  <si>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</si>
  <si>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</si>
  <si>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</si>
  <si>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</si>
  <si>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</si>
  <si>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</si>
  <si>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</si>
  <si>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</si>
  <si>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</si>
  <si>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</si>
  <si>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</si>
  <si>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</si>
  <si>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</si>
  <si>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</si>
  <si>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</si>
  <si>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</si>
  <si>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</si>
  <si>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</si>
  <si>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</si>
  <si>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</si>
  <si>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</si>
  <si>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</si>
  <si>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</si>
  <si>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</si>
  <si>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</si>
  <si>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</si>
  <si>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</si>
  <si>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</si>
  <si>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</si>
  <si>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</si>
  <si>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</si>
  <si>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</si>
  <si>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</si>
  <si>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</si>
  <si>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</si>
  <si>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</si>
  <si>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</si>
  <si>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</si>
  <si>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</si>
  <si>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</si>
  <si>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</si>
  <si>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</si>
  <si>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</si>
  <si>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</si>
  <si>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</si>
  <si>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</si>
  <si>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</si>
  <si>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</si>
  <si>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</si>
  <si>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Provedl zhotovitel MRI</t>
  </si>
  <si>
    <t>část pod piloty a část přístupové komunikace provedl zhotovitel MRI - m2 dodá MQ</t>
  </si>
  <si>
    <t>část pod piloty a část přístupové komunikace provedl zhotovitel MRI - m2 dodá MQ CHYBÍ BOURÁNÍ PODKLADOVÉHO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</si>
</sst>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3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5" t="s">
        <v>16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7"/>
      <c r="AQ5" s="29"/>
      <c r="BE5" s="31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17" t="s">
        <v>19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7"/>
      <c r="AQ6" s="29"/>
      <c r="BE6" s="31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4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4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4"/>
      <c r="BS13" s="22" t="s">
        <v>8</v>
      </c>
    </row>
    <row r="14" spans="1:74">
      <c r="B14" s="26"/>
      <c r="C14" s="27"/>
      <c r="D14" s="27"/>
      <c r="E14" s="318" t="s">
        <v>32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4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34</v>
      </c>
      <c r="AO16" s="27"/>
      <c r="AP16" s="27"/>
      <c r="AQ16" s="29"/>
      <c r="BE16" s="314"/>
      <c r="BS16" s="22" t="s">
        <v>6</v>
      </c>
    </row>
    <row r="17" spans="2:71" ht="18.399999999999999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36</v>
      </c>
      <c r="AO17" s="27"/>
      <c r="AP17" s="27"/>
      <c r="AQ17" s="29"/>
      <c r="BE17" s="314"/>
      <c r="BS17" s="22" t="s">
        <v>37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4"/>
      <c r="BS18" s="22" t="s">
        <v>8</v>
      </c>
    </row>
    <row r="19" spans="2:71" ht="14.45" customHeight="1">
      <c r="B19" s="26"/>
      <c r="C19" s="27"/>
      <c r="D19" s="35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4"/>
      <c r="BS19" s="22" t="s">
        <v>8</v>
      </c>
    </row>
    <row r="20" spans="2:71" ht="16.5" customHeight="1">
      <c r="B20" s="26"/>
      <c r="C20" s="27"/>
      <c r="D20" s="27"/>
      <c r="E20" s="320" t="s">
        <v>21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7"/>
      <c r="AP20" s="27"/>
      <c r="AQ20" s="29"/>
      <c r="BE20" s="314"/>
      <c r="BS20" s="22" t="s">
        <v>37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4"/>
    </row>
    <row r="23" spans="2:71" s="1" customFormat="1" ht="25.9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1" t="e">
        <f>ROUND(AG51,2)</f>
        <v>#VALUE!</v>
      </c>
      <c r="AL23" s="322"/>
      <c r="AM23" s="322"/>
      <c r="AN23" s="322"/>
      <c r="AO23" s="322"/>
      <c r="AP23" s="40"/>
      <c r="AQ23" s="43"/>
      <c r="BE23" s="31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4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3" t="s">
        <v>40</v>
      </c>
      <c r="M25" s="323"/>
      <c r="N25" s="323"/>
      <c r="O25" s="323"/>
      <c r="P25" s="40"/>
      <c r="Q25" s="40"/>
      <c r="R25" s="40"/>
      <c r="S25" s="40"/>
      <c r="T25" s="40"/>
      <c r="U25" s="40"/>
      <c r="V25" s="40"/>
      <c r="W25" s="323" t="s">
        <v>41</v>
      </c>
      <c r="X25" s="323"/>
      <c r="Y25" s="323"/>
      <c r="Z25" s="323"/>
      <c r="AA25" s="323"/>
      <c r="AB25" s="323"/>
      <c r="AC25" s="323"/>
      <c r="AD25" s="323"/>
      <c r="AE25" s="323"/>
      <c r="AF25" s="40"/>
      <c r="AG25" s="40"/>
      <c r="AH25" s="40"/>
      <c r="AI25" s="40"/>
      <c r="AJ25" s="40"/>
      <c r="AK25" s="323" t="s">
        <v>42</v>
      </c>
      <c r="AL25" s="323"/>
      <c r="AM25" s="323"/>
      <c r="AN25" s="323"/>
      <c r="AO25" s="323"/>
      <c r="AP25" s="40"/>
      <c r="AQ25" s="43"/>
      <c r="BE25" s="314"/>
    </row>
    <row r="26" spans="2:71" s="2" customFormat="1" ht="14.45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24">
        <v>0.21</v>
      </c>
      <c r="M26" s="325"/>
      <c r="N26" s="325"/>
      <c r="O26" s="325"/>
      <c r="P26" s="46"/>
      <c r="Q26" s="46"/>
      <c r="R26" s="46"/>
      <c r="S26" s="46"/>
      <c r="T26" s="46"/>
      <c r="U26" s="46"/>
      <c r="V26" s="46"/>
      <c r="W26" s="326" t="e">
        <f>ROUND(AZ51,2)</f>
        <v>#VALUE!</v>
      </c>
      <c r="X26" s="325"/>
      <c r="Y26" s="325"/>
      <c r="Z26" s="325"/>
      <c r="AA26" s="325"/>
      <c r="AB26" s="325"/>
      <c r="AC26" s="325"/>
      <c r="AD26" s="325"/>
      <c r="AE26" s="325"/>
      <c r="AF26" s="46"/>
      <c r="AG26" s="46"/>
      <c r="AH26" s="46"/>
      <c r="AI26" s="46"/>
      <c r="AJ26" s="46"/>
      <c r="AK26" s="326" t="e">
        <f>ROUND(AV51,2)</f>
        <v>#VALUE!</v>
      </c>
      <c r="AL26" s="325"/>
      <c r="AM26" s="325"/>
      <c r="AN26" s="325"/>
      <c r="AO26" s="325"/>
      <c r="AP26" s="46"/>
      <c r="AQ26" s="48"/>
      <c r="BE26" s="314"/>
    </row>
    <row r="27" spans="2:71" s="2" customFormat="1" ht="14.45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24">
        <v>0.15</v>
      </c>
      <c r="M27" s="325"/>
      <c r="N27" s="325"/>
      <c r="O27" s="325"/>
      <c r="P27" s="46"/>
      <c r="Q27" s="46"/>
      <c r="R27" s="46"/>
      <c r="S27" s="46"/>
      <c r="T27" s="46"/>
      <c r="U27" s="46"/>
      <c r="V27" s="46"/>
      <c r="W27" s="326">
        <f>ROUND(BA51,2)</f>
        <v>0</v>
      </c>
      <c r="X27" s="325"/>
      <c r="Y27" s="325"/>
      <c r="Z27" s="325"/>
      <c r="AA27" s="325"/>
      <c r="AB27" s="325"/>
      <c r="AC27" s="325"/>
      <c r="AD27" s="325"/>
      <c r="AE27" s="325"/>
      <c r="AF27" s="46"/>
      <c r="AG27" s="46"/>
      <c r="AH27" s="46"/>
      <c r="AI27" s="46"/>
      <c r="AJ27" s="46"/>
      <c r="AK27" s="326">
        <f>ROUND(AW51,2)</f>
        <v>0</v>
      </c>
      <c r="AL27" s="325"/>
      <c r="AM27" s="325"/>
      <c r="AN27" s="325"/>
      <c r="AO27" s="325"/>
      <c r="AP27" s="46"/>
      <c r="AQ27" s="48"/>
      <c r="BE27" s="314"/>
    </row>
    <row r="28" spans="2:71" s="2" customFormat="1" ht="14.45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24">
        <v>0.21</v>
      </c>
      <c r="M28" s="325"/>
      <c r="N28" s="325"/>
      <c r="O28" s="325"/>
      <c r="P28" s="46"/>
      <c r="Q28" s="46"/>
      <c r="R28" s="46"/>
      <c r="S28" s="46"/>
      <c r="T28" s="46"/>
      <c r="U28" s="46"/>
      <c r="V28" s="46"/>
      <c r="W28" s="326">
        <f>ROUND(BB51,2)</f>
        <v>0</v>
      </c>
      <c r="X28" s="325"/>
      <c r="Y28" s="325"/>
      <c r="Z28" s="325"/>
      <c r="AA28" s="325"/>
      <c r="AB28" s="325"/>
      <c r="AC28" s="325"/>
      <c r="AD28" s="325"/>
      <c r="AE28" s="325"/>
      <c r="AF28" s="46"/>
      <c r="AG28" s="46"/>
      <c r="AH28" s="46"/>
      <c r="AI28" s="46"/>
      <c r="AJ28" s="46"/>
      <c r="AK28" s="326">
        <v>0</v>
      </c>
      <c r="AL28" s="325"/>
      <c r="AM28" s="325"/>
      <c r="AN28" s="325"/>
      <c r="AO28" s="325"/>
      <c r="AP28" s="46"/>
      <c r="AQ28" s="48"/>
      <c r="BE28" s="314"/>
    </row>
    <row r="29" spans="2:71" s="2" customFormat="1" ht="14.45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24">
        <v>0.15</v>
      </c>
      <c r="M29" s="325"/>
      <c r="N29" s="325"/>
      <c r="O29" s="325"/>
      <c r="P29" s="46"/>
      <c r="Q29" s="46"/>
      <c r="R29" s="46"/>
      <c r="S29" s="46"/>
      <c r="T29" s="46"/>
      <c r="U29" s="46"/>
      <c r="V29" s="46"/>
      <c r="W29" s="326">
        <f>ROUND(BC51,2)</f>
        <v>0</v>
      </c>
      <c r="X29" s="325"/>
      <c r="Y29" s="325"/>
      <c r="Z29" s="325"/>
      <c r="AA29" s="325"/>
      <c r="AB29" s="325"/>
      <c r="AC29" s="325"/>
      <c r="AD29" s="325"/>
      <c r="AE29" s="325"/>
      <c r="AF29" s="46"/>
      <c r="AG29" s="46"/>
      <c r="AH29" s="46"/>
      <c r="AI29" s="46"/>
      <c r="AJ29" s="46"/>
      <c r="AK29" s="326">
        <v>0</v>
      </c>
      <c r="AL29" s="325"/>
      <c r="AM29" s="325"/>
      <c r="AN29" s="325"/>
      <c r="AO29" s="325"/>
      <c r="AP29" s="46"/>
      <c r="AQ29" s="48"/>
      <c r="BE29" s="314"/>
    </row>
    <row r="30" spans="2:71" s="2" customFormat="1" ht="14.45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24">
        <v>0</v>
      </c>
      <c r="M30" s="325"/>
      <c r="N30" s="325"/>
      <c r="O30" s="325"/>
      <c r="P30" s="46"/>
      <c r="Q30" s="46"/>
      <c r="R30" s="46"/>
      <c r="S30" s="46"/>
      <c r="T30" s="46"/>
      <c r="U30" s="46"/>
      <c r="V30" s="46"/>
      <c r="W30" s="326">
        <f>ROUND(BD51,2)</f>
        <v>0</v>
      </c>
      <c r="X30" s="325"/>
      <c r="Y30" s="325"/>
      <c r="Z30" s="325"/>
      <c r="AA30" s="325"/>
      <c r="AB30" s="325"/>
      <c r="AC30" s="325"/>
      <c r="AD30" s="325"/>
      <c r="AE30" s="325"/>
      <c r="AF30" s="46"/>
      <c r="AG30" s="46"/>
      <c r="AH30" s="46"/>
      <c r="AI30" s="46"/>
      <c r="AJ30" s="46"/>
      <c r="AK30" s="326">
        <v>0</v>
      </c>
      <c r="AL30" s="325"/>
      <c r="AM30" s="325"/>
      <c r="AN30" s="325"/>
      <c r="AO30" s="325"/>
      <c r="AP30" s="46"/>
      <c r="AQ30" s="48"/>
      <c r="BE30" s="31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4"/>
    </row>
    <row r="32" spans="2:71" s="1" customFormat="1" ht="25.9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27" t="s">
        <v>51</v>
      </c>
      <c r="Y32" s="328"/>
      <c r="Z32" s="328"/>
      <c r="AA32" s="328"/>
      <c r="AB32" s="328"/>
      <c r="AC32" s="51"/>
      <c r="AD32" s="51"/>
      <c r="AE32" s="51"/>
      <c r="AF32" s="51"/>
      <c r="AG32" s="51"/>
      <c r="AH32" s="51"/>
      <c r="AI32" s="51"/>
      <c r="AJ32" s="51"/>
      <c r="AK32" s="329" t="e">
        <f>SUM(AK23:AK30)</f>
        <v>#VALUE!</v>
      </c>
      <c r="AL32" s="328"/>
      <c r="AM32" s="328"/>
      <c r="AN32" s="328"/>
      <c r="AO32" s="330"/>
      <c r="AP32" s="49"/>
      <c r="AQ32" s="53"/>
      <c r="BE32" s="31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18026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1" t="str">
        <f>K6</f>
        <v>Nové pracoviště magnetické rezonance a interního příjmu včetně reorganizace 1.PP pavilonu I, Krajská zdravotní, a.s.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Nemocnice Děčín, o.z.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3" t="str">
        <f>IF(AN8= "","",AN8)</f>
        <v>2. 4. 2018</v>
      </c>
      <c r="AN44" s="333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Krajská zdravotní, a.s. - Nemocnice Dečín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34" t="str">
        <f>IF(E17="","",E17)</f>
        <v>VECTURA Pardubice s.r.o.</v>
      </c>
      <c r="AN46" s="334"/>
      <c r="AO46" s="334"/>
      <c r="AP46" s="334"/>
      <c r="AQ46" s="61"/>
      <c r="AR46" s="59"/>
      <c r="AS46" s="335" t="s">
        <v>53</v>
      </c>
      <c r="AT46" s="336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7"/>
      <c r="AT47" s="338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9"/>
      <c r="AT48" s="340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41" t="s">
        <v>54</v>
      </c>
      <c r="D49" s="342"/>
      <c r="E49" s="342"/>
      <c r="F49" s="342"/>
      <c r="G49" s="342"/>
      <c r="H49" s="77"/>
      <c r="I49" s="343" t="s">
        <v>55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4" t="s">
        <v>56</v>
      </c>
      <c r="AH49" s="342"/>
      <c r="AI49" s="342"/>
      <c r="AJ49" s="342"/>
      <c r="AK49" s="342"/>
      <c r="AL49" s="342"/>
      <c r="AM49" s="342"/>
      <c r="AN49" s="343" t="s">
        <v>57</v>
      </c>
      <c r="AO49" s="342"/>
      <c r="AP49" s="342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0" s="4" customFormat="1" ht="32.450000000000003" customHeight="1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8" t="e">
        <f>ROUND(AG52,2)</f>
        <v>#VALUE!</v>
      </c>
      <c r="AH51" s="348"/>
      <c r="AI51" s="348"/>
      <c r="AJ51" s="348"/>
      <c r="AK51" s="348"/>
      <c r="AL51" s="348"/>
      <c r="AM51" s="348"/>
      <c r="AN51" s="349" t="e">
        <f>SUM(AG51,AT51)</f>
        <v>#VALUE!</v>
      </c>
      <c r="AO51" s="349"/>
      <c r="AP51" s="349"/>
      <c r="AQ51" s="87" t="s">
        <v>21</v>
      </c>
      <c r="AR51" s="69"/>
      <c r="AS51" s="88">
        <f>ROUND(AS52,2)</f>
        <v>0</v>
      </c>
      <c r="AT51" s="89" t="e">
        <f>ROUND(SUM(AV51:AW51),2)</f>
        <v>#VALUE!</v>
      </c>
      <c r="AU51" s="90">
        <f>ROUND(AU52,5)</f>
        <v>0</v>
      </c>
      <c r="AV51" s="89" t="e">
        <f>ROUND(AZ51*L26,2)</f>
        <v>#VALUE!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 t="e">
        <f>ROUND(AZ52,2)</f>
        <v>#VALUE!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72</v>
      </c>
      <c r="BT51" s="92" t="s">
        <v>73</v>
      </c>
      <c r="BV51" s="92" t="s">
        <v>74</v>
      </c>
      <c r="BW51" s="92" t="s">
        <v>7</v>
      </c>
      <c r="BX51" s="92" t="s">
        <v>75</v>
      </c>
      <c r="CL51" s="92" t="s">
        <v>21</v>
      </c>
    </row>
    <row r="52" spans="1:90" s="5" customFormat="1" ht="63" customHeight="1">
      <c r="A52" s="93" t="s">
        <v>76</v>
      </c>
      <c r="B52" s="94"/>
      <c r="C52" s="95"/>
      <c r="D52" s="347" t="s">
        <v>16</v>
      </c>
      <c r="E52" s="347"/>
      <c r="F52" s="347"/>
      <c r="G52" s="347"/>
      <c r="H52" s="347"/>
      <c r="I52" s="96"/>
      <c r="J52" s="347" t="s">
        <v>19</v>
      </c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45" t="e">
        <f>'18026 - Nové pracoviště m...'!J25</f>
        <v>#VALUE!</v>
      </c>
      <c r="AH52" s="346"/>
      <c r="AI52" s="346"/>
      <c r="AJ52" s="346"/>
      <c r="AK52" s="346"/>
      <c r="AL52" s="346"/>
      <c r="AM52" s="346"/>
      <c r="AN52" s="345" t="e">
        <f>SUM(AG52,AT52)</f>
        <v>#VALUE!</v>
      </c>
      <c r="AO52" s="346"/>
      <c r="AP52" s="346"/>
      <c r="AQ52" s="97" t="s">
        <v>77</v>
      </c>
      <c r="AR52" s="98"/>
      <c r="AS52" s="99">
        <v>0</v>
      </c>
      <c r="AT52" s="100" t="e">
        <f>ROUND(SUM(AV52:AW52),2)</f>
        <v>#VALUE!</v>
      </c>
      <c r="AU52" s="101">
        <f>'18026 - Nové pracoviště m...'!P80</f>
        <v>0</v>
      </c>
      <c r="AV52" s="100" t="e">
        <f>'18026 - Nové pracoviště m...'!J28</f>
        <v>#VALUE!</v>
      </c>
      <c r="AW52" s="100">
        <f>'18026 - Nové pracoviště m...'!J29</f>
        <v>0</v>
      </c>
      <c r="AX52" s="100">
        <f>'18026 - Nové pracoviště m...'!J30</f>
        <v>0</v>
      </c>
      <c r="AY52" s="100">
        <f>'18026 - Nové pracoviště m...'!J31</f>
        <v>0</v>
      </c>
      <c r="AZ52" s="100" t="e">
        <f>'18026 - Nové pracoviště m...'!F28</f>
        <v>#VALUE!</v>
      </c>
      <c r="BA52" s="100">
        <f>'18026 - Nové pracoviště m...'!F29</f>
        <v>0</v>
      </c>
      <c r="BB52" s="100">
        <f>'18026 - Nové pracoviště m...'!F30</f>
        <v>0</v>
      </c>
      <c r="BC52" s="100">
        <f>'18026 - Nové pracoviště m...'!F31</f>
        <v>0</v>
      </c>
      <c r="BD52" s="102">
        <f>'18026 - Nové pracoviště m...'!F32</f>
        <v>0</v>
      </c>
      <c r="BT52" s="103" t="s">
        <v>78</v>
      </c>
      <c r="BU52" s="103" t="s">
        <v>79</v>
      </c>
      <c r="BV52" s="103" t="s">
        <v>74</v>
      </c>
      <c r="BW52" s="103" t="s">
        <v>7</v>
      </c>
      <c r="BX52" s="103" t="s">
        <v>75</v>
      </c>
      <c r="CL52" s="103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5UhElT9Qta0Nmtjv3H8kZXDuiihSrEbM9JDMqC423HgBTUb2C4MD/wgajNx6SYQMZSLS+PQCYFpUsf1Y1PuZaA==" saltValue="Q0GfSzNyPE8B9A1+UcaC0EZPDYpULEZNTfEzM+22SMy9fWG01BS/T0Rmpg5zP7dkD0cg1hK57BwvASdfi16XtA==" spinCount="100000" sheet="1" objects="1" scenarios="1" formatColumns="0" formatRows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8026 - Nové pracoviště m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1"/>
  <sheetViews>
    <sheetView showGridLines="0" tabSelected="1" workbookViewId="0">
      <pane ySplit="1" topLeftCell="A59" activePane="bottomLeft" state="frozen"/>
      <selection pane="bottomLeft" activeCell="I93" sqref="I9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09.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80</v>
      </c>
      <c r="G1" s="355" t="s">
        <v>81</v>
      </c>
      <c r="H1" s="355"/>
      <c r="I1" s="108"/>
      <c r="J1" s="107" t="s">
        <v>82</v>
      </c>
      <c r="K1" s="106" t="s">
        <v>83</v>
      </c>
      <c r="L1" s="107" t="s">
        <v>84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1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s="1" customFormat="1">
      <c r="B6" s="39"/>
      <c r="C6" s="40"/>
      <c r="D6" s="35" t="s">
        <v>18</v>
      </c>
      <c r="E6" s="40"/>
      <c r="F6" s="40"/>
      <c r="G6" s="40"/>
      <c r="H6" s="40"/>
      <c r="I6" s="111"/>
      <c r="J6" s="40"/>
      <c r="K6" s="43"/>
    </row>
    <row r="7" spans="1:70" s="1" customFormat="1" ht="36.950000000000003" customHeight="1">
      <c r="B7" s="39"/>
      <c r="C7" s="40"/>
      <c r="D7" s="40"/>
      <c r="E7" s="351" t="s">
        <v>19</v>
      </c>
      <c r="F7" s="352"/>
      <c r="G7" s="352"/>
      <c r="H7" s="352"/>
      <c r="I7" s="111"/>
      <c r="J7" s="40"/>
      <c r="K7" s="43"/>
    </row>
    <row r="8" spans="1:70" s="1" customFormat="1" ht="13.5">
      <c r="B8" s="39"/>
      <c r="C8" s="40"/>
      <c r="D8" s="40"/>
      <c r="E8" s="40"/>
      <c r="F8" s="40"/>
      <c r="G8" s="40"/>
      <c r="H8" s="40"/>
      <c r="I8" s="111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2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2" t="s">
        <v>25</v>
      </c>
      <c r="J10" s="113" t="str">
        <f>'Rekapitulace stavby'!AN8</f>
        <v>2. 4. 2018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1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2" t="s">
        <v>28</v>
      </c>
      <c r="J12" s="33" t="s">
        <v>21</v>
      </c>
      <c r="K12" s="43"/>
    </row>
    <row r="13" spans="1:70" s="1" customFormat="1" ht="18" customHeight="1">
      <c r="B13" s="39"/>
      <c r="C13" s="40"/>
      <c r="D13" s="40"/>
      <c r="E13" s="33" t="s">
        <v>29</v>
      </c>
      <c r="F13" s="40"/>
      <c r="G13" s="40"/>
      <c r="H13" s="40"/>
      <c r="I13" s="112" t="s">
        <v>30</v>
      </c>
      <c r="J13" s="33" t="s">
        <v>21</v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1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12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2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1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12" t="s">
        <v>28</v>
      </c>
      <c r="J18" s="33" t="s">
        <v>34</v>
      </c>
      <c r="K18" s="43"/>
    </row>
    <row r="19" spans="2:11" s="1" customFormat="1" ht="18" customHeight="1">
      <c r="B19" s="39"/>
      <c r="C19" s="40"/>
      <c r="D19" s="40"/>
      <c r="E19" s="33" t="s">
        <v>35</v>
      </c>
      <c r="F19" s="40"/>
      <c r="G19" s="40"/>
      <c r="H19" s="40"/>
      <c r="I19" s="112" t="s">
        <v>30</v>
      </c>
      <c r="J19" s="33" t="s">
        <v>36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1"/>
      <c r="J20" s="40"/>
      <c r="K20" s="43"/>
    </row>
    <row r="21" spans="2:11" s="1" customFormat="1" ht="14.45" customHeight="1">
      <c r="B21" s="39"/>
      <c r="C21" s="40"/>
      <c r="D21" s="35" t="s">
        <v>38</v>
      </c>
      <c r="E21" s="40"/>
      <c r="F21" s="40"/>
      <c r="G21" s="40"/>
      <c r="H21" s="40"/>
      <c r="I21" s="111"/>
      <c r="J21" s="40"/>
      <c r="K21" s="43"/>
    </row>
    <row r="22" spans="2:11" s="6" customFormat="1" ht="16.5" customHeight="1">
      <c r="B22" s="114"/>
      <c r="C22" s="115"/>
      <c r="D22" s="115"/>
      <c r="E22" s="320" t="s">
        <v>21</v>
      </c>
      <c r="F22" s="320"/>
      <c r="G22" s="320"/>
      <c r="H22" s="320"/>
      <c r="I22" s="116"/>
      <c r="J22" s="115"/>
      <c r="K22" s="117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1"/>
      <c r="J23" s="40"/>
      <c r="K23" s="43"/>
    </row>
    <row r="24" spans="2:11" s="1" customFormat="1" ht="6.95" customHeight="1">
      <c r="B24" s="39"/>
      <c r="C24" s="40"/>
      <c r="D24" s="83"/>
      <c r="E24" s="83"/>
      <c r="F24" s="83"/>
      <c r="G24" s="83"/>
      <c r="H24" s="83"/>
      <c r="I24" s="118"/>
      <c r="J24" s="83"/>
      <c r="K24" s="119"/>
    </row>
    <row r="25" spans="2:11" s="1" customFormat="1" ht="25.35" customHeight="1">
      <c r="B25" s="39"/>
      <c r="C25" s="40"/>
      <c r="D25" s="120" t="s">
        <v>39</v>
      </c>
      <c r="E25" s="40"/>
      <c r="F25" s="40"/>
      <c r="G25" s="40"/>
      <c r="H25" s="40"/>
      <c r="I25" s="111"/>
      <c r="J25" s="121" t="e">
        <f>ROUND(J80,2)</f>
        <v>#VALUE!</v>
      </c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8"/>
      <c r="J26" s="83"/>
      <c r="K26" s="119"/>
    </row>
    <row r="27" spans="2:11" s="1" customFormat="1" ht="14.45" customHeight="1">
      <c r="B27" s="39"/>
      <c r="C27" s="40"/>
      <c r="D27" s="40"/>
      <c r="E27" s="40"/>
      <c r="F27" s="44" t="s">
        <v>41</v>
      </c>
      <c r="G27" s="40"/>
      <c r="H27" s="40"/>
      <c r="I27" s="122" t="s">
        <v>40</v>
      </c>
      <c r="J27" s="44" t="s">
        <v>42</v>
      </c>
      <c r="K27" s="43"/>
    </row>
    <row r="28" spans="2:11" s="1" customFormat="1" ht="14.45" customHeight="1">
      <c r="B28" s="39"/>
      <c r="C28" s="40"/>
      <c r="D28" s="47" t="s">
        <v>43</v>
      </c>
      <c r="E28" s="47" t="s">
        <v>44</v>
      </c>
      <c r="F28" s="123" t="e">
        <f>ROUND(SUM(BE80:BE240), 2)</f>
        <v>#VALUE!</v>
      </c>
      <c r="G28" s="40"/>
      <c r="H28" s="40"/>
      <c r="I28" s="124">
        <v>0.21</v>
      </c>
      <c r="J28" s="123" t="e">
        <f>ROUND(ROUND((SUM(BE80:BE240)), 2)*I28, 2)</f>
        <v>#VALUE!</v>
      </c>
      <c r="K28" s="43"/>
    </row>
    <row r="29" spans="2:11" s="1" customFormat="1" ht="14.45" customHeight="1">
      <c r="B29" s="39"/>
      <c r="C29" s="40"/>
      <c r="D29" s="40"/>
      <c r="E29" s="47" t="s">
        <v>45</v>
      </c>
      <c r="F29" s="123">
        <f>ROUND(SUM(BF80:BF240), 2)</f>
        <v>0</v>
      </c>
      <c r="G29" s="40"/>
      <c r="H29" s="40"/>
      <c r="I29" s="124">
        <v>0.15</v>
      </c>
      <c r="J29" s="123">
        <f>ROUND(ROUND((SUM(BF80:BF240)),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46</v>
      </c>
      <c r="F30" s="123">
        <f>ROUND(SUM(BG80:BG240), 2)</f>
        <v>0</v>
      </c>
      <c r="G30" s="40"/>
      <c r="H30" s="40"/>
      <c r="I30" s="124">
        <v>0.21</v>
      </c>
      <c r="J30" s="123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47</v>
      </c>
      <c r="F31" s="123">
        <f>ROUND(SUM(BH80:BH240), 2)</f>
        <v>0</v>
      </c>
      <c r="G31" s="40"/>
      <c r="H31" s="40"/>
      <c r="I31" s="124">
        <v>0.15</v>
      </c>
      <c r="J31" s="123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3">
        <f>ROUND(SUM(BI80:BI240), 2)</f>
        <v>0</v>
      </c>
      <c r="G32" s="40"/>
      <c r="H32" s="40"/>
      <c r="I32" s="124">
        <v>0</v>
      </c>
      <c r="J32" s="123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1"/>
      <c r="J33" s="40"/>
      <c r="K33" s="43"/>
    </row>
    <row r="34" spans="2:11" s="1" customFormat="1" ht="25.35" customHeight="1">
      <c r="B34" s="39"/>
      <c r="C34" s="125"/>
      <c r="D34" s="126" t="s">
        <v>49</v>
      </c>
      <c r="E34" s="77"/>
      <c r="F34" s="77"/>
      <c r="G34" s="127" t="s">
        <v>50</v>
      </c>
      <c r="H34" s="128" t="s">
        <v>51</v>
      </c>
      <c r="I34" s="129"/>
      <c r="J34" s="130" t="e">
        <f>SUM(J25:J32)</f>
        <v>#VALUE!</v>
      </c>
      <c r="K34" s="131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32"/>
      <c r="J35" s="55"/>
      <c r="K35" s="56"/>
    </row>
    <row r="39" spans="2:11" s="1" customFormat="1" ht="6.95" customHeight="1">
      <c r="B39" s="133"/>
      <c r="C39" s="134"/>
      <c r="D39" s="134"/>
      <c r="E39" s="134"/>
      <c r="F39" s="134"/>
      <c r="G39" s="134"/>
      <c r="H39" s="134"/>
      <c r="I39" s="135"/>
      <c r="J39" s="134"/>
      <c r="K39" s="136"/>
    </row>
    <row r="40" spans="2:11" s="1" customFormat="1" ht="36.950000000000003" customHeight="1">
      <c r="B40" s="39"/>
      <c r="C40" s="28" t="s">
        <v>87</v>
      </c>
      <c r="D40" s="40"/>
      <c r="E40" s="40"/>
      <c r="F40" s="40"/>
      <c r="G40" s="40"/>
      <c r="H40" s="40"/>
      <c r="I40" s="111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1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1"/>
      <c r="J42" s="40"/>
      <c r="K42" s="43"/>
    </row>
    <row r="43" spans="2:11" s="1" customFormat="1" ht="17.25" customHeight="1">
      <c r="B43" s="39"/>
      <c r="C43" s="40"/>
      <c r="D43" s="40"/>
      <c r="E43" s="351" t="str">
        <f>E7</f>
        <v>Nové pracoviště magnetické rezonance a interního příjmu včetně reorganizace 1.PP pavilonu I, Krajská zdravotní, a.s.</v>
      </c>
      <c r="F43" s="352"/>
      <c r="G43" s="352"/>
      <c r="H43" s="352"/>
      <c r="I43" s="111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1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Nemocnice Děčín, o.z.</v>
      </c>
      <c r="G45" s="40"/>
      <c r="H45" s="40"/>
      <c r="I45" s="112" t="s">
        <v>25</v>
      </c>
      <c r="J45" s="113" t="str">
        <f>IF(J10="","",J10)</f>
        <v>2. 4. 2018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1"/>
      <c r="J46" s="40"/>
      <c r="K46" s="43"/>
    </row>
    <row r="47" spans="2:11" s="1" customFormat="1">
      <c r="B47" s="39"/>
      <c r="C47" s="35" t="s">
        <v>27</v>
      </c>
      <c r="D47" s="40"/>
      <c r="E47" s="40"/>
      <c r="F47" s="33" t="str">
        <f>E13</f>
        <v>Krajská zdravotní, a.s. - Nemocnice Dečín</v>
      </c>
      <c r="G47" s="40"/>
      <c r="H47" s="40"/>
      <c r="I47" s="112" t="s">
        <v>33</v>
      </c>
      <c r="J47" s="320" t="str">
        <f>E19</f>
        <v>VECTURA Pardubice s.r.o.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111"/>
      <c r="J48" s="353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1"/>
      <c r="J49" s="40"/>
      <c r="K49" s="43"/>
    </row>
    <row r="50" spans="2:47" s="1" customFormat="1" ht="29.25" customHeight="1">
      <c r="B50" s="39"/>
      <c r="C50" s="137" t="s">
        <v>88</v>
      </c>
      <c r="D50" s="125"/>
      <c r="E50" s="125"/>
      <c r="F50" s="125"/>
      <c r="G50" s="125"/>
      <c r="H50" s="125"/>
      <c r="I50" s="138"/>
      <c r="J50" s="139" t="s">
        <v>89</v>
      </c>
      <c r="K50" s="140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1"/>
      <c r="J51" s="40"/>
      <c r="K51" s="43"/>
    </row>
    <row r="52" spans="2:47" s="1" customFormat="1" ht="29.25" customHeight="1">
      <c r="B52" s="39"/>
      <c r="C52" s="141" t="s">
        <v>90</v>
      </c>
      <c r="D52" s="40"/>
      <c r="E52" s="40"/>
      <c r="F52" s="40"/>
      <c r="G52" s="40"/>
      <c r="H52" s="40"/>
      <c r="I52" s="111"/>
      <c r="J52" s="121" t="e">
        <f>J80</f>
        <v>#VALUE!</v>
      </c>
      <c r="K52" s="43"/>
      <c r="AU52" s="22" t="s">
        <v>91</v>
      </c>
    </row>
    <row r="53" spans="2:47" s="7" customFormat="1" ht="24.95" customHeight="1">
      <c r="B53" s="142"/>
      <c r="C53" s="143"/>
      <c r="D53" s="144" t="s">
        <v>92</v>
      </c>
      <c r="E53" s="145"/>
      <c r="F53" s="145"/>
      <c r="G53" s="145"/>
      <c r="H53" s="145"/>
      <c r="I53" s="146"/>
      <c r="J53" s="147" t="e">
        <f>J81</f>
        <v>#VALUE!</v>
      </c>
      <c r="K53" s="148"/>
    </row>
    <row r="54" spans="2:47" s="8" customFormat="1" ht="19.899999999999999" customHeight="1">
      <c r="B54" s="149"/>
      <c r="C54" s="150"/>
      <c r="D54" s="151" t="s">
        <v>93</v>
      </c>
      <c r="E54" s="152"/>
      <c r="F54" s="152"/>
      <c r="G54" s="152"/>
      <c r="H54" s="152"/>
      <c r="I54" s="153"/>
      <c r="J54" s="154" t="e">
        <f>J82</f>
        <v>#VALUE!</v>
      </c>
      <c r="K54" s="155"/>
    </row>
    <row r="55" spans="2:47" s="8" customFormat="1" ht="19.899999999999999" customHeight="1">
      <c r="B55" s="149"/>
      <c r="C55" s="150"/>
      <c r="D55" s="151" t="s">
        <v>94</v>
      </c>
      <c r="E55" s="152"/>
      <c r="F55" s="152"/>
      <c r="G55" s="152"/>
      <c r="H55" s="152"/>
      <c r="I55" s="153"/>
      <c r="J55" s="154">
        <f>J139</f>
        <v>0</v>
      </c>
      <c r="K55" s="155"/>
    </row>
    <row r="56" spans="2:47" s="8" customFormat="1" ht="19.899999999999999" customHeight="1">
      <c r="B56" s="149"/>
      <c r="C56" s="150"/>
      <c r="D56" s="151" t="s">
        <v>95</v>
      </c>
      <c r="E56" s="152"/>
      <c r="F56" s="152"/>
      <c r="G56" s="152"/>
      <c r="H56" s="152"/>
      <c r="I56" s="153"/>
      <c r="J56" s="154">
        <f>J142</f>
        <v>0</v>
      </c>
      <c r="K56" s="155"/>
    </row>
    <row r="57" spans="2:47" s="8" customFormat="1" ht="19.899999999999999" customHeight="1">
      <c r="B57" s="149"/>
      <c r="C57" s="150"/>
      <c r="D57" s="151" t="s">
        <v>96</v>
      </c>
      <c r="E57" s="152"/>
      <c r="F57" s="152"/>
      <c r="G57" s="152"/>
      <c r="H57" s="152"/>
      <c r="I57" s="153"/>
      <c r="J57" s="154">
        <f>J147</f>
        <v>0</v>
      </c>
      <c r="K57" s="155"/>
    </row>
    <row r="58" spans="2:47" s="8" customFormat="1" ht="19.899999999999999" customHeight="1">
      <c r="B58" s="149"/>
      <c r="C58" s="150"/>
      <c r="D58" s="151" t="s">
        <v>97</v>
      </c>
      <c r="E58" s="152"/>
      <c r="F58" s="152"/>
      <c r="G58" s="152"/>
      <c r="H58" s="152"/>
      <c r="I58" s="153"/>
      <c r="J58" s="154">
        <f>J169</f>
        <v>0</v>
      </c>
      <c r="K58" s="155"/>
    </row>
    <row r="59" spans="2:47" s="8" customFormat="1" ht="19.899999999999999" customHeight="1">
      <c r="B59" s="149"/>
      <c r="C59" s="150"/>
      <c r="D59" s="151" t="s">
        <v>98</v>
      </c>
      <c r="E59" s="152"/>
      <c r="F59" s="152"/>
      <c r="G59" s="152"/>
      <c r="H59" s="152"/>
      <c r="I59" s="153"/>
      <c r="J59" s="154">
        <f>J179</f>
        <v>0</v>
      </c>
      <c r="K59" s="155"/>
    </row>
    <row r="60" spans="2:47" s="8" customFormat="1" ht="19.899999999999999" customHeight="1">
      <c r="B60" s="149"/>
      <c r="C60" s="150"/>
      <c r="D60" s="151" t="s">
        <v>99</v>
      </c>
      <c r="E60" s="152"/>
      <c r="F60" s="152"/>
      <c r="G60" s="152"/>
      <c r="H60" s="152"/>
      <c r="I60" s="153"/>
      <c r="J60" s="154">
        <f>J205</f>
        <v>0</v>
      </c>
      <c r="K60" s="155"/>
    </row>
    <row r="61" spans="2:47" s="8" customFormat="1" ht="19.899999999999999" customHeight="1">
      <c r="B61" s="149"/>
      <c r="C61" s="150"/>
      <c r="D61" s="151" t="s">
        <v>100</v>
      </c>
      <c r="E61" s="152"/>
      <c r="F61" s="152"/>
      <c r="G61" s="152"/>
      <c r="H61" s="152"/>
      <c r="I61" s="153"/>
      <c r="J61" s="154">
        <f>J230</f>
        <v>0</v>
      </c>
      <c r="K61" s="155"/>
    </row>
    <row r="62" spans="2:47" s="7" customFormat="1" ht="24.95" customHeight="1">
      <c r="B62" s="142"/>
      <c r="C62" s="143"/>
      <c r="D62" s="144" t="s">
        <v>101</v>
      </c>
      <c r="E62" s="145"/>
      <c r="F62" s="145"/>
      <c r="G62" s="145"/>
      <c r="H62" s="145"/>
      <c r="I62" s="146"/>
      <c r="J62" s="147">
        <f>J232</f>
        <v>0</v>
      </c>
      <c r="K62" s="148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11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32"/>
      <c r="J64" s="55"/>
      <c r="K64" s="56"/>
    </row>
    <row r="68" spans="2:63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8"/>
      <c r="L68" s="59"/>
    </row>
    <row r="69" spans="2:63" s="1" customFormat="1" ht="36.950000000000003" customHeight="1">
      <c r="B69" s="39"/>
      <c r="C69" s="60" t="s">
        <v>102</v>
      </c>
      <c r="D69" s="61"/>
      <c r="E69" s="61"/>
      <c r="F69" s="61"/>
      <c r="G69" s="61"/>
      <c r="H69" s="61"/>
      <c r="I69" s="156"/>
      <c r="J69" s="61"/>
      <c r="K69" s="61"/>
      <c r="L69" s="59"/>
    </row>
    <row r="70" spans="2:63" s="1" customFormat="1" ht="6.95" customHeight="1">
      <c r="B70" s="39"/>
      <c r="C70" s="61"/>
      <c r="D70" s="61"/>
      <c r="E70" s="61"/>
      <c r="F70" s="61"/>
      <c r="G70" s="61"/>
      <c r="H70" s="61"/>
      <c r="I70" s="156"/>
      <c r="J70" s="61"/>
      <c r="K70" s="61"/>
      <c r="L70" s="59"/>
    </row>
    <row r="71" spans="2:63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56"/>
      <c r="J71" s="61"/>
      <c r="K71" s="61"/>
      <c r="L71" s="59"/>
    </row>
    <row r="72" spans="2:63" s="1" customFormat="1" ht="17.25" customHeight="1">
      <c r="B72" s="39"/>
      <c r="C72" s="61"/>
      <c r="D72" s="61"/>
      <c r="E72" s="331" t="str">
        <f>E7</f>
        <v>Nové pracoviště magnetické rezonance a interního příjmu včetně reorganizace 1.PP pavilonu I, Krajská zdravotní, a.s.</v>
      </c>
      <c r="F72" s="354"/>
      <c r="G72" s="354"/>
      <c r="H72" s="354"/>
      <c r="I72" s="156"/>
      <c r="J72" s="61"/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56"/>
      <c r="J73" s="61"/>
      <c r="K73" s="61"/>
      <c r="L73" s="59"/>
    </row>
    <row r="74" spans="2:63" s="1" customFormat="1" ht="18" customHeight="1">
      <c r="B74" s="39"/>
      <c r="C74" s="63" t="s">
        <v>23</v>
      </c>
      <c r="D74" s="61"/>
      <c r="E74" s="61"/>
      <c r="F74" s="157" t="str">
        <f>F10</f>
        <v>Nemocnice Děčín, o.z.</v>
      </c>
      <c r="G74" s="61"/>
      <c r="H74" s="61"/>
      <c r="I74" s="158" t="s">
        <v>25</v>
      </c>
      <c r="J74" s="71" t="str">
        <f>IF(J10="","",J10)</f>
        <v>2. 4. 2018</v>
      </c>
      <c r="K74" s="61"/>
      <c r="L74" s="59"/>
    </row>
    <row r="75" spans="2:63" s="1" customFormat="1" ht="6.95" customHeight="1">
      <c r="B75" s="39"/>
      <c r="C75" s="61"/>
      <c r="D75" s="61"/>
      <c r="E75" s="61"/>
      <c r="F75" s="61"/>
      <c r="G75" s="61"/>
      <c r="H75" s="61"/>
      <c r="I75" s="156"/>
      <c r="J75" s="61"/>
      <c r="K75" s="61"/>
      <c r="L75" s="59"/>
    </row>
    <row r="76" spans="2:63" s="1" customFormat="1">
      <c r="B76" s="39"/>
      <c r="C76" s="63" t="s">
        <v>27</v>
      </c>
      <c r="D76" s="61"/>
      <c r="E76" s="61"/>
      <c r="F76" s="157" t="str">
        <f>E13</f>
        <v>Krajská zdravotní, a.s. - Nemocnice Dečín</v>
      </c>
      <c r="G76" s="61"/>
      <c r="H76" s="61"/>
      <c r="I76" s="158" t="s">
        <v>33</v>
      </c>
      <c r="J76" s="157" t="str">
        <f>E19</f>
        <v>VECTURA Pardubice s.r.o.</v>
      </c>
      <c r="K76" s="61"/>
      <c r="L76" s="59"/>
    </row>
    <row r="77" spans="2:63" s="1" customFormat="1" ht="14.45" customHeight="1">
      <c r="B77" s="39"/>
      <c r="C77" s="63" t="s">
        <v>31</v>
      </c>
      <c r="D77" s="61"/>
      <c r="E77" s="61"/>
      <c r="F77" s="157" t="str">
        <f>IF(E16="","",E16)</f>
        <v/>
      </c>
      <c r="G77" s="61"/>
      <c r="H77" s="61"/>
      <c r="I77" s="156"/>
      <c r="J77" s="61"/>
      <c r="K77" s="61"/>
      <c r="L77" s="59"/>
    </row>
    <row r="78" spans="2:63" s="1" customFormat="1" ht="10.35" customHeight="1">
      <c r="B78" s="39"/>
      <c r="C78" s="61"/>
      <c r="D78" s="61"/>
      <c r="E78" s="61"/>
      <c r="F78" s="61"/>
      <c r="G78" s="61"/>
      <c r="H78" s="61"/>
      <c r="I78" s="156"/>
      <c r="J78" s="61"/>
      <c r="K78" s="61"/>
      <c r="L78" s="59"/>
    </row>
    <row r="79" spans="2:63" s="9" customFormat="1" ht="29.25" customHeight="1">
      <c r="B79" s="159"/>
      <c r="C79" s="160" t="s">
        <v>103</v>
      </c>
      <c r="D79" s="161" t="s">
        <v>58</v>
      </c>
      <c r="E79" s="161" t="s">
        <v>54</v>
      </c>
      <c r="F79" s="161" t="s">
        <v>104</v>
      </c>
      <c r="G79" s="161" t="s">
        <v>105</v>
      </c>
      <c r="H79" s="161" t="s">
        <v>106</v>
      </c>
      <c r="I79" s="162" t="s">
        <v>107</v>
      </c>
      <c r="J79" s="161" t="s">
        <v>89</v>
      </c>
      <c r="K79" s="163" t="s">
        <v>108</v>
      </c>
      <c r="L79" s="164"/>
      <c r="M79" s="79" t="s">
        <v>109</v>
      </c>
      <c r="N79" s="80" t="s">
        <v>43</v>
      </c>
      <c r="O79" s="80" t="s">
        <v>110</v>
      </c>
      <c r="P79" s="80" t="s">
        <v>111</v>
      </c>
      <c r="Q79" s="80" t="s">
        <v>112</v>
      </c>
      <c r="R79" s="80" t="s">
        <v>113</v>
      </c>
      <c r="S79" s="80" t="s">
        <v>114</v>
      </c>
      <c r="T79" s="81" t="s">
        <v>115</v>
      </c>
    </row>
    <row r="80" spans="2:63" s="1" customFormat="1" ht="29.25" customHeight="1">
      <c r="B80" s="39"/>
      <c r="C80" s="85" t="s">
        <v>90</v>
      </c>
      <c r="D80" s="61"/>
      <c r="E80" s="61"/>
      <c r="F80" s="61"/>
      <c r="G80" s="61"/>
      <c r="H80" s="61"/>
      <c r="I80" s="156"/>
      <c r="J80" s="165" t="e">
        <f>BK80</f>
        <v>#VALUE!</v>
      </c>
      <c r="K80" s="61"/>
      <c r="L80" s="59"/>
      <c r="M80" s="82"/>
      <c r="N80" s="83"/>
      <c r="O80" s="83"/>
      <c r="P80" s="166">
        <f>P81+P232</f>
        <v>0</v>
      </c>
      <c r="Q80" s="83"/>
      <c r="R80" s="166">
        <f>R81+R232</f>
        <v>271.33943689</v>
      </c>
      <c r="S80" s="83"/>
      <c r="T80" s="167">
        <f>T81+T232</f>
        <v>963.71609999999998</v>
      </c>
      <c r="AT80" s="22" t="s">
        <v>72</v>
      </c>
      <c r="AU80" s="22" t="s">
        <v>91</v>
      </c>
      <c r="BK80" s="168" t="e">
        <f>BK81+BK232</f>
        <v>#VALUE!</v>
      </c>
    </row>
    <row r="81" spans="2:65" s="10" customFormat="1" ht="37.35" customHeight="1">
      <c r="B81" s="169"/>
      <c r="C81" s="170"/>
      <c r="D81" s="171" t="s">
        <v>72</v>
      </c>
      <c r="E81" s="172" t="s">
        <v>116</v>
      </c>
      <c r="F81" s="172" t="s">
        <v>117</v>
      </c>
      <c r="G81" s="170"/>
      <c r="H81" s="170"/>
      <c r="I81" s="173"/>
      <c r="J81" s="174" t="e">
        <f>BK81</f>
        <v>#VALUE!</v>
      </c>
      <c r="K81" s="170"/>
      <c r="L81" s="175"/>
      <c r="M81" s="176"/>
      <c r="N81" s="177"/>
      <c r="O81" s="177"/>
      <c r="P81" s="178">
        <f>P82+P139+P142+P147+P169+P179+P205+P230</f>
        <v>0</v>
      </c>
      <c r="Q81" s="177"/>
      <c r="R81" s="178">
        <f>R82+R139+R142+R147+R169+R179+R205+R230</f>
        <v>271.33943689</v>
      </c>
      <c r="S81" s="177"/>
      <c r="T81" s="179">
        <f>T82+T139+T142+T147+T169+T179+T205+T230</f>
        <v>963.71609999999998</v>
      </c>
      <c r="AR81" s="180" t="s">
        <v>78</v>
      </c>
      <c r="AT81" s="181" t="s">
        <v>72</v>
      </c>
      <c r="AU81" s="181" t="s">
        <v>73</v>
      </c>
      <c r="AY81" s="180" t="s">
        <v>118</v>
      </c>
      <c r="BK81" s="182" t="e">
        <f>BK82+BK139+BK142+BK147+BK169+BK179+BK205+BK230</f>
        <v>#VALUE!</v>
      </c>
    </row>
    <row r="82" spans="2:65" s="10" customFormat="1" ht="19.899999999999999" customHeight="1">
      <c r="B82" s="169"/>
      <c r="C82" s="170"/>
      <c r="D82" s="171" t="s">
        <v>72</v>
      </c>
      <c r="E82" s="183" t="s">
        <v>78</v>
      </c>
      <c r="F82" s="183" t="s">
        <v>119</v>
      </c>
      <c r="G82" s="170"/>
      <c r="H82" s="170"/>
      <c r="I82" s="173"/>
      <c r="J82" s="184" t="e">
        <f>BK82</f>
        <v>#VALUE!</v>
      </c>
      <c r="K82" s="170"/>
      <c r="L82" s="175"/>
      <c r="M82" s="176"/>
      <c r="N82" s="177"/>
      <c r="O82" s="177"/>
      <c r="P82" s="178">
        <f>SUM(P83:P138)</f>
        <v>0</v>
      </c>
      <c r="Q82" s="177"/>
      <c r="R82" s="178">
        <f>SUM(R83:R138)</f>
        <v>120.181316</v>
      </c>
      <c r="S82" s="177"/>
      <c r="T82" s="179">
        <f>SUM(T83:T138)</f>
        <v>963.71609999999998</v>
      </c>
      <c r="AR82" s="180" t="s">
        <v>78</v>
      </c>
      <c r="AT82" s="181" t="s">
        <v>72</v>
      </c>
      <c r="AU82" s="181" t="s">
        <v>78</v>
      </c>
      <c r="AY82" s="180" t="s">
        <v>118</v>
      </c>
      <c r="BK82" s="182" t="e">
        <f>SUM(BK83:BK138)</f>
        <v>#VALUE!</v>
      </c>
    </row>
    <row r="83" spans="2:65" s="1" customFormat="1" ht="25.5" customHeight="1">
      <c r="B83" s="39"/>
      <c r="C83" s="185" t="s">
        <v>78</v>
      </c>
      <c r="D83" s="185" t="s">
        <v>120</v>
      </c>
      <c r="E83" s="186" t="s">
        <v>121</v>
      </c>
      <c r="F83" s="187" t="s">
        <v>122</v>
      </c>
      <c r="G83" s="188" t="s">
        <v>123</v>
      </c>
      <c r="H83" s="189">
        <v>110.4</v>
      </c>
      <c r="I83" s="190" t="s">
        <v>702</v>
      </c>
      <c r="J83" s="191" t="e">
        <f>ROUND(I83*H83,2)</f>
        <v>#VALUE!</v>
      </c>
      <c r="K83" s="187" t="s">
        <v>124</v>
      </c>
      <c r="L83" s="59"/>
      <c r="M83" s="192" t="s">
        <v>21</v>
      </c>
      <c r="N83" s="193" t="s">
        <v>44</v>
      </c>
      <c r="O83" s="40"/>
      <c r="P83" s="194">
        <f>O83*H83</f>
        <v>0</v>
      </c>
      <c r="Q83" s="194">
        <v>0</v>
      </c>
      <c r="R83" s="194">
        <f>Q83*H83</f>
        <v>0</v>
      </c>
      <c r="S83" s="194">
        <v>0.26</v>
      </c>
      <c r="T83" s="195">
        <f>S83*H83</f>
        <v>28.704000000000004</v>
      </c>
      <c r="AR83" s="22" t="s">
        <v>125</v>
      </c>
      <c r="AT83" s="22" t="s">
        <v>120</v>
      </c>
      <c r="AU83" s="22" t="s">
        <v>85</v>
      </c>
      <c r="AY83" s="22" t="s">
        <v>118</v>
      </c>
      <c r="BE83" s="196" t="e">
        <f>IF(N83="základní",J83,0)</f>
        <v>#VALUE!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22" t="s">
        <v>78</v>
      </c>
      <c r="BK83" s="196" t="e">
        <f>ROUND(I83*H83,2)</f>
        <v>#VALUE!</v>
      </c>
      <c r="BL83" s="22" t="s">
        <v>125</v>
      </c>
      <c r="BM83" s="22" t="s">
        <v>126</v>
      </c>
    </row>
    <row r="84" spans="2:65" s="11" customFormat="1" ht="13.5">
      <c r="B84" s="197"/>
      <c r="C84" s="198"/>
      <c r="D84" s="199" t="s">
        <v>127</v>
      </c>
      <c r="E84" s="200" t="s">
        <v>21</v>
      </c>
      <c r="F84" s="201" t="s">
        <v>128</v>
      </c>
      <c r="G84" s="198"/>
      <c r="H84" s="202">
        <v>110.4</v>
      </c>
      <c r="I84" s="203"/>
      <c r="J84" s="198"/>
      <c r="K84" s="198"/>
      <c r="L84" s="204"/>
      <c r="M84" s="205"/>
      <c r="N84" s="206"/>
      <c r="O84" s="206"/>
      <c r="P84" s="206"/>
      <c r="Q84" s="206"/>
      <c r="R84" s="206"/>
      <c r="S84" s="206"/>
      <c r="T84" s="207"/>
      <c r="AT84" s="208" t="s">
        <v>127</v>
      </c>
      <c r="AU84" s="208" t="s">
        <v>85</v>
      </c>
      <c r="AV84" s="11" t="s">
        <v>85</v>
      </c>
      <c r="AW84" s="11" t="s">
        <v>37</v>
      </c>
      <c r="AX84" s="11" t="s">
        <v>78</v>
      </c>
      <c r="AY84" s="208" t="s">
        <v>118</v>
      </c>
    </row>
    <row r="85" spans="2:65" s="1" customFormat="1" ht="16.5" customHeight="1">
      <c r="B85" s="39"/>
      <c r="C85" s="185" t="s">
        <v>85</v>
      </c>
      <c r="D85" s="185" t="s">
        <v>120</v>
      </c>
      <c r="E85" s="186" t="s">
        <v>129</v>
      </c>
      <c r="F85" s="187" t="s">
        <v>130</v>
      </c>
      <c r="G85" s="188" t="s">
        <v>123</v>
      </c>
      <c r="H85" s="189">
        <v>110.4</v>
      </c>
      <c r="I85" s="190" t="s">
        <v>702</v>
      </c>
      <c r="J85" s="191" t="e">
        <f>ROUND(I85*H85,2)</f>
        <v>#VALUE!</v>
      </c>
      <c r="K85" s="187" t="s">
        <v>124</v>
      </c>
      <c r="L85" s="59"/>
      <c r="M85" s="192" t="s">
        <v>21</v>
      </c>
      <c r="N85" s="193" t="s">
        <v>44</v>
      </c>
      <c r="O85" s="40"/>
      <c r="P85" s="194">
        <f>O85*H85</f>
        <v>0</v>
      </c>
      <c r="Q85" s="194">
        <v>0</v>
      </c>
      <c r="R85" s="194">
        <f>Q85*H85</f>
        <v>0</v>
      </c>
      <c r="S85" s="194">
        <v>0.28999999999999998</v>
      </c>
      <c r="T85" s="195">
        <f>S85*H85</f>
        <v>32.015999999999998</v>
      </c>
      <c r="AR85" s="22" t="s">
        <v>125</v>
      </c>
      <c r="AT85" s="22" t="s">
        <v>120</v>
      </c>
      <c r="AU85" s="22" t="s">
        <v>85</v>
      </c>
      <c r="AY85" s="22" t="s">
        <v>118</v>
      </c>
      <c r="BE85" s="196" t="e">
        <f>IF(N85="základní",J85,0)</f>
        <v>#VALUE!</v>
      </c>
      <c r="BF85" s="196">
        <f>IF(N85="snížená",J85,0)</f>
        <v>0</v>
      </c>
      <c r="BG85" s="196">
        <f>IF(N85="zákl. přenesená",J85,0)</f>
        <v>0</v>
      </c>
      <c r="BH85" s="196">
        <f>IF(N85="sníž. přenesená",J85,0)</f>
        <v>0</v>
      </c>
      <c r="BI85" s="196">
        <f>IF(N85="nulová",J85,0)</f>
        <v>0</v>
      </c>
      <c r="BJ85" s="22" t="s">
        <v>78</v>
      </c>
      <c r="BK85" s="196" t="e">
        <f>ROUND(I85*H85,2)</f>
        <v>#VALUE!</v>
      </c>
      <c r="BL85" s="22" t="s">
        <v>125</v>
      </c>
      <c r="BM85" s="22" t="s">
        <v>131</v>
      </c>
    </row>
    <row r="86" spans="2:65" s="11" customFormat="1" ht="13.5">
      <c r="B86" s="197"/>
      <c r="C86" s="198"/>
      <c r="D86" s="199" t="s">
        <v>127</v>
      </c>
      <c r="E86" s="200" t="s">
        <v>21</v>
      </c>
      <c r="F86" s="201" t="s">
        <v>128</v>
      </c>
      <c r="G86" s="198"/>
      <c r="H86" s="202">
        <v>110.4</v>
      </c>
      <c r="I86" s="203"/>
      <c r="J86" s="198"/>
      <c r="K86" s="198"/>
      <c r="L86" s="204"/>
      <c r="M86" s="205"/>
      <c r="N86" s="206"/>
      <c r="O86" s="206"/>
      <c r="P86" s="206"/>
      <c r="Q86" s="206"/>
      <c r="R86" s="206"/>
      <c r="S86" s="206"/>
      <c r="T86" s="207"/>
      <c r="AT86" s="208" t="s">
        <v>127</v>
      </c>
      <c r="AU86" s="208" t="s">
        <v>85</v>
      </c>
      <c r="AV86" s="11" t="s">
        <v>85</v>
      </c>
      <c r="AW86" s="11" t="s">
        <v>37</v>
      </c>
      <c r="AX86" s="11" t="s">
        <v>78</v>
      </c>
      <c r="AY86" s="208" t="s">
        <v>118</v>
      </c>
    </row>
    <row r="87" spans="2:65" s="1" customFormat="1" ht="16.5" customHeight="1">
      <c r="B87" s="39"/>
      <c r="C87" s="185" t="s">
        <v>132</v>
      </c>
      <c r="D87" s="185" t="s">
        <v>120</v>
      </c>
      <c r="E87" s="186" t="s">
        <v>133</v>
      </c>
      <c r="F87" s="187" t="s">
        <v>134</v>
      </c>
      <c r="G87" s="188" t="s">
        <v>123</v>
      </c>
      <c r="H87" s="189">
        <v>1246.5999999999999</v>
      </c>
      <c r="I87" s="190" t="s">
        <v>704</v>
      </c>
      <c r="J87" s="191" t="e">
        <f>ROUND(I87*H87,2)</f>
        <v>#VALUE!</v>
      </c>
      <c r="K87" s="187" t="s">
        <v>124</v>
      </c>
      <c r="L87" s="59"/>
      <c r="M87" s="192" t="s">
        <v>21</v>
      </c>
      <c r="N87" s="193" t="s">
        <v>44</v>
      </c>
      <c r="O87" s="40"/>
      <c r="P87" s="194">
        <f>O87*H87</f>
        <v>0</v>
      </c>
      <c r="Q87" s="194">
        <v>0</v>
      </c>
      <c r="R87" s="194">
        <f>Q87*H87</f>
        <v>0</v>
      </c>
      <c r="S87" s="194">
        <v>0.44</v>
      </c>
      <c r="T87" s="195">
        <f>S87*H87</f>
        <v>548.50400000000002</v>
      </c>
      <c r="AR87" s="22" t="s">
        <v>125</v>
      </c>
      <c r="AT87" s="22" t="s">
        <v>120</v>
      </c>
      <c r="AU87" s="22" t="s">
        <v>85</v>
      </c>
      <c r="AY87" s="22" t="s">
        <v>118</v>
      </c>
      <c r="BE87" s="196" t="e">
        <f>IF(N87="základní",J87,0)</f>
        <v>#VALUE!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22" t="s">
        <v>78</v>
      </c>
      <c r="BK87" s="196" t="e">
        <f>ROUND(I87*H87,2)</f>
        <v>#VALUE!</v>
      </c>
      <c r="BL87" s="22" t="s">
        <v>125</v>
      </c>
      <c r="BM87" s="22" t="s">
        <v>135</v>
      </c>
    </row>
    <row r="88" spans="2:65" s="1" customFormat="1" ht="25.5" customHeight="1">
      <c r="B88" s="39"/>
      <c r="C88" s="185" t="s">
        <v>125</v>
      </c>
      <c r="D88" s="185" t="s">
        <v>120</v>
      </c>
      <c r="E88" s="186" t="s">
        <v>136</v>
      </c>
      <c r="F88" s="187" t="s">
        <v>137</v>
      </c>
      <c r="G88" s="188" t="s">
        <v>123</v>
      </c>
      <c r="H88" s="189">
        <v>1246.5999999999999</v>
      </c>
      <c r="I88" s="190" t="s">
        <v>703</v>
      </c>
      <c r="J88" s="191" t="e">
        <f>ROUND(I88*H88,2)</f>
        <v>#VALUE!</v>
      </c>
      <c r="K88" s="187" t="s">
        <v>124</v>
      </c>
      <c r="L88" s="59"/>
      <c r="M88" s="192" t="s">
        <v>21</v>
      </c>
      <c r="N88" s="193" t="s">
        <v>44</v>
      </c>
      <c r="O88" s="40"/>
      <c r="P88" s="194">
        <f>O88*H88</f>
        <v>0</v>
      </c>
      <c r="Q88" s="194">
        <v>1.2E-4</v>
      </c>
      <c r="R88" s="194">
        <f>Q88*H88</f>
        <v>0.149592</v>
      </c>
      <c r="S88" s="194">
        <v>0.25600000000000001</v>
      </c>
      <c r="T88" s="195">
        <f>S88*H88</f>
        <v>319.12959999999998</v>
      </c>
      <c r="AR88" s="22" t="s">
        <v>125</v>
      </c>
      <c r="AT88" s="22" t="s">
        <v>120</v>
      </c>
      <c r="AU88" s="22" t="s">
        <v>85</v>
      </c>
      <c r="AY88" s="22" t="s">
        <v>118</v>
      </c>
      <c r="BE88" s="196" t="e">
        <f>IF(N88="základní",J88,0)</f>
        <v>#VALUE!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22" t="s">
        <v>78</v>
      </c>
      <c r="BK88" s="196" t="e">
        <f>ROUND(I88*H88,2)</f>
        <v>#VALUE!</v>
      </c>
      <c r="BL88" s="22" t="s">
        <v>125</v>
      </c>
      <c r="BM88" s="22" t="s">
        <v>138</v>
      </c>
    </row>
    <row r="89" spans="2:65" s="1" customFormat="1" ht="16.5" customHeight="1">
      <c r="B89" s="39"/>
      <c r="C89" s="185" t="s">
        <v>139</v>
      </c>
      <c r="D89" s="185" t="s">
        <v>120</v>
      </c>
      <c r="E89" s="186" t="s">
        <v>140</v>
      </c>
      <c r="F89" s="187" t="s">
        <v>141</v>
      </c>
      <c r="G89" s="188" t="s">
        <v>142</v>
      </c>
      <c r="H89" s="189">
        <v>172.5</v>
      </c>
      <c r="I89" s="190" t="s">
        <v>703</v>
      </c>
      <c r="J89" s="191" t="e">
        <f>ROUND(I89*H89,2)</f>
        <v>#VALUE!</v>
      </c>
      <c r="K89" s="187" t="s">
        <v>124</v>
      </c>
      <c r="L89" s="59"/>
      <c r="M89" s="192" t="s">
        <v>21</v>
      </c>
      <c r="N89" s="193" t="s">
        <v>44</v>
      </c>
      <c r="O89" s="40"/>
      <c r="P89" s="194">
        <f>O89*H89</f>
        <v>0</v>
      </c>
      <c r="Q89" s="194">
        <v>0</v>
      </c>
      <c r="R89" s="194">
        <f>Q89*H89</f>
        <v>0</v>
      </c>
      <c r="S89" s="194">
        <v>0.20499999999999999</v>
      </c>
      <c r="T89" s="195">
        <f>S89*H89</f>
        <v>35.362499999999997</v>
      </c>
      <c r="AR89" s="22" t="s">
        <v>125</v>
      </c>
      <c r="AT89" s="22" t="s">
        <v>120</v>
      </c>
      <c r="AU89" s="22" t="s">
        <v>85</v>
      </c>
      <c r="AY89" s="22" t="s">
        <v>118</v>
      </c>
      <c r="BE89" s="196" t="e">
        <f>IF(N89="základní",J89,0)</f>
        <v>#VALUE!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22" t="s">
        <v>78</v>
      </c>
      <c r="BK89" s="196" t="e">
        <f>ROUND(I89*H89,2)</f>
        <v>#VALUE!</v>
      </c>
      <c r="BL89" s="22" t="s">
        <v>125</v>
      </c>
      <c r="BM89" s="22" t="s">
        <v>143</v>
      </c>
    </row>
    <row r="90" spans="2:65" s="1" customFormat="1" ht="16.5" customHeight="1">
      <c r="B90" s="39"/>
      <c r="C90" s="185" t="s">
        <v>144</v>
      </c>
      <c r="D90" s="185" t="s">
        <v>120</v>
      </c>
      <c r="E90" s="186" t="s">
        <v>145</v>
      </c>
      <c r="F90" s="187" t="s">
        <v>146</v>
      </c>
      <c r="G90" s="188" t="s">
        <v>147</v>
      </c>
      <c r="H90" s="189">
        <v>400.06200000000001</v>
      </c>
      <c r="I90" s="190"/>
      <c r="J90" s="191">
        <f>ROUND(I90*H90,2)</f>
        <v>0</v>
      </c>
      <c r="K90" s="187" t="s">
        <v>124</v>
      </c>
      <c r="L90" s="59"/>
      <c r="M90" s="192" t="s">
        <v>21</v>
      </c>
      <c r="N90" s="193" t="s">
        <v>44</v>
      </c>
      <c r="O90" s="40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AR90" s="22" t="s">
        <v>125</v>
      </c>
      <c r="AT90" s="22" t="s">
        <v>120</v>
      </c>
      <c r="AU90" s="22" t="s">
        <v>85</v>
      </c>
      <c r="AY90" s="22" t="s">
        <v>118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22" t="s">
        <v>78</v>
      </c>
      <c r="BK90" s="196">
        <f>ROUND(I90*H90,2)</f>
        <v>0</v>
      </c>
      <c r="BL90" s="22" t="s">
        <v>125</v>
      </c>
      <c r="BM90" s="22" t="s">
        <v>148</v>
      </c>
    </row>
    <row r="91" spans="2:65" s="11" customFormat="1" ht="13.5">
      <c r="B91" s="197"/>
      <c r="C91" s="198"/>
      <c r="D91" s="199" t="s">
        <v>127</v>
      </c>
      <c r="E91" s="200" t="s">
        <v>21</v>
      </c>
      <c r="F91" s="201" t="s">
        <v>149</v>
      </c>
      <c r="G91" s="198"/>
      <c r="H91" s="202">
        <v>373.29</v>
      </c>
      <c r="I91" s="203"/>
      <c r="J91" s="198"/>
      <c r="K91" s="198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127</v>
      </c>
      <c r="AU91" s="208" t="s">
        <v>85</v>
      </c>
      <c r="AV91" s="11" t="s">
        <v>85</v>
      </c>
      <c r="AW91" s="11" t="s">
        <v>37</v>
      </c>
      <c r="AX91" s="11" t="s">
        <v>73</v>
      </c>
      <c r="AY91" s="208" t="s">
        <v>118</v>
      </c>
    </row>
    <row r="92" spans="2:65" s="11" customFormat="1" ht="13.5">
      <c r="B92" s="197"/>
      <c r="C92" s="198"/>
      <c r="D92" s="199" t="s">
        <v>127</v>
      </c>
      <c r="E92" s="200" t="s">
        <v>21</v>
      </c>
      <c r="F92" s="201" t="s">
        <v>150</v>
      </c>
      <c r="G92" s="198"/>
      <c r="H92" s="202">
        <v>26.771999999999998</v>
      </c>
      <c r="I92" s="203"/>
      <c r="J92" s="198"/>
      <c r="K92" s="198"/>
      <c r="L92" s="204"/>
      <c r="M92" s="205"/>
      <c r="N92" s="206"/>
      <c r="O92" s="206"/>
      <c r="P92" s="206"/>
      <c r="Q92" s="206"/>
      <c r="R92" s="206"/>
      <c r="S92" s="206"/>
      <c r="T92" s="207"/>
      <c r="AT92" s="208" t="s">
        <v>127</v>
      </c>
      <c r="AU92" s="208" t="s">
        <v>85</v>
      </c>
      <c r="AV92" s="11" t="s">
        <v>85</v>
      </c>
      <c r="AW92" s="11" t="s">
        <v>37</v>
      </c>
      <c r="AX92" s="11" t="s">
        <v>73</v>
      </c>
      <c r="AY92" s="208" t="s">
        <v>118</v>
      </c>
    </row>
    <row r="93" spans="2:65" s="12" customFormat="1" ht="13.5">
      <c r="B93" s="209"/>
      <c r="C93" s="210"/>
      <c r="D93" s="199" t="s">
        <v>127</v>
      </c>
      <c r="E93" s="211" t="s">
        <v>21</v>
      </c>
      <c r="F93" s="212" t="s">
        <v>151</v>
      </c>
      <c r="G93" s="210"/>
      <c r="H93" s="213">
        <v>400.06200000000001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127</v>
      </c>
      <c r="AU93" s="219" t="s">
        <v>85</v>
      </c>
      <c r="AV93" s="12" t="s">
        <v>125</v>
      </c>
      <c r="AW93" s="12" t="s">
        <v>37</v>
      </c>
      <c r="AX93" s="12" t="s">
        <v>78</v>
      </c>
      <c r="AY93" s="219" t="s">
        <v>118</v>
      </c>
    </row>
    <row r="94" spans="2:65" s="1" customFormat="1" ht="16.5" customHeight="1">
      <c r="B94" s="39"/>
      <c r="C94" s="220" t="s">
        <v>152</v>
      </c>
      <c r="D94" s="220" t="s">
        <v>153</v>
      </c>
      <c r="E94" s="221" t="s">
        <v>154</v>
      </c>
      <c r="F94" s="222" t="s">
        <v>155</v>
      </c>
      <c r="G94" s="223" t="s">
        <v>156</v>
      </c>
      <c r="H94" s="224">
        <v>28.004000000000001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44</v>
      </c>
      <c r="O94" s="40"/>
      <c r="P94" s="194">
        <f>O94*H94</f>
        <v>0</v>
      </c>
      <c r="Q94" s="194">
        <v>1</v>
      </c>
      <c r="R94" s="194">
        <f>Q94*H94</f>
        <v>28.004000000000001</v>
      </c>
      <c r="S94" s="194">
        <v>0</v>
      </c>
      <c r="T94" s="195">
        <f>S94*H94</f>
        <v>0</v>
      </c>
      <c r="AR94" s="22" t="s">
        <v>157</v>
      </c>
      <c r="AT94" s="22" t="s">
        <v>153</v>
      </c>
      <c r="AU94" s="22" t="s">
        <v>85</v>
      </c>
      <c r="AY94" s="22" t="s">
        <v>118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22" t="s">
        <v>78</v>
      </c>
      <c r="BK94" s="196">
        <f>ROUND(I94*H94,2)</f>
        <v>0</v>
      </c>
      <c r="BL94" s="22" t="s">
        <v>125</v>
      </c>
      <c r="BM94" s="22" t="s">
        <v>158</v>
      </c>
    </row>
    <row r="95" spans="2:65" s="11" customFormat="1" ht="13.5">
      <c r="B95" s="197"/>
      <c r="C95" s="198"/>
      <c r="D95" s="199" t="s">
        <v>127</v>
      </c>
      <c r="E95" s="200" t="s">
        <v>21</v>
      </c>
      <c r="F95" s="201" t="s">
        <v>159</v>
      </c>
      <c r="G95" s="198"/>
      <c r="H95" s="202">
        <v>28.004000000000001</v>
      </c>
      <c r="I95" s="203"/>
      <c r="J95" s="198"/>
      <c r="K95" s="198"/>
      <c r="L95" s="204"/>
      <c r="M95" s="205"/>
      <c r="N95" s="206"/>
      <c r="O95" s="206"/>
      <c r="P95" s="206"/>
      <c r="Q95" s="206"/>
      <c r="R95" s="206"/>
      <c r="S95" s="206"/>
      <c r="T95" s="207"/>
      <c r="AT95" s="208" t="s">
        <v>127</v>
      </c>
      <c r="AU95" s="208" t="s">
        <v>85</v>
      </c>
      <c r="AV95" s="11" t="s">
        <v>85</v>
      </c>
      <c r="AW95" s="11" t="s">
        <v>37</v>
      </c>
      <c r="AX95" s="11" t="s">
        <v>78</v>
      </c>
      <c r="AY95" s="208" t="s">
        <v>118</v>
      </c>
    </row>
    <row r="96" spans="2:65" s="1" customFormat="1" ht="16.5" customHeight="1">
      <c r="B96" s="39"/>
      <c r="C96" s="185" t="s">
        <v>157</v>
      </c>
      <c r="D96" s="185" t="s">
        <v>120</v>
      </c>
      <c r="E96" s="186" t="s">
        <v>160</v>
      </c>
      <c r="F96" s="187" t="s">
        <v>161</v>
      </c>
      <c r="G96" s="188" t="s">
        <v>147</v>
      </c>
      <c r="H96" s="189">
        <v>115.92</v>
      </c>
      <c r="I96" s="190"/>
      <c r="J96" s="191">
        <f>ROUND(I96*H96,2)</f>
        <v>0</v>
      </c>
      <c r="K96" s="187" t="s">
        <v>124</v>
      </c>
      <c r="L96" s="59"/>
      <c r="M96" s="192" t="s">
        <v>21</v>
      </c>
      <c r="N96" s="193" t="s">
        <v>44</v>
      </c>
      <c r="O96" s="40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AR96" s="22" t="s">
        <v>125</v>
      </c>
      <c r="AT96" s="22" t="s">
        <v>120</v>
      </c>
      <c r="AU96" s="22" t="s">
        <v>85</v>
      </c>
      <c r="AY96" s="22" t="s">
        <v>118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22" t="s">
        <v>78</v>
      </c>
      <c r="BK96" s="196">
        <f>ROUND(I96*H96,2)</f>
        <v>0</v>
      </c>
      <c r="BL96" s="22" t="s">
        <v>125</v>
      </c>
      <c r="BM96" s="22" t="s">
        <v>162</v>
      </c>
    </row>
    <row r="97" spans="2:65" s="11" customFormat="1" ht="13.5">
      <c r="B97" s="197"/>
      <c r="C97" s="198"/>
      <c r="D97" s="199" t="s">
        <v>127</v>
      </c>
      <c r="E97" s="200" t="s">
        <v>21</v>
      </c>
      <c r="F97" s="201" t="s">
        <v>163</v>
      </c>
      <c r="G97" s="198"/>
      <c r="H97" s="202">
        <v>115.92</v>
      </c>
      <c r="I97" s="203"/>
      <c r="J97" s="198"/>
      <c r="K97" s="198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127</v>
      </c>
      <c r="AU97" s="208" t="s">
        <v>85</v>
      </c>
      <c r="AV97" s="11" t="s">
        <v>85</v>
      </c>
      <c r="AW97" s="11" t="s">
        <v>37</v>
      </c>
      <c r="AX97" s="11" t="s">
        <v>78</v>
      </c>
      <c r="AY97" s="208" t="s">
        <v>118</v>
      </c>
    </row>
    <row r="98" spans="2:65" s="1" customFormat="1" ht="16.5" customHeight="1">
      <c r="B98" s="39"/>
      <c r="C98" s="185" t="s">
        <v>164</v>
      </c>
      <c r="D98" s="185" t="s">
        <v>120</v>
      </c>
      <c r="E98" s="186" t="s">
        <v>165</v>
      </c>
      <c r="F98" s="187" t="s">
        <v>166</v>
      </c>
      <c r="G98" s="188" t="s">
        <v>147</v>
      </c>
      <c r="H98" s="189">
        <v>373.29</v>
      </c>
      <c r="I98" s="190"/>
      <c r="J98" s="191">
        <f>ROUND(I98*H98,2)</f>
        <v>0</v>
      </c>
      <c r="K98" s="187" t="s">
        <v>124</v>
      </c>
      <c r="L98" s="59"/>
      <c r="M98" s="192" t="s">
        <v>21</v>
      </c>
      <c r="N98" s="193" t="s">
        <v>44</v>
      </c>
      <c r="O98" s="40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AR98" s="22" t="s">
        <v>125</v>
      </c>
      <c r="AT98" s="22" t="s">
        <v>120</v>
      </c>
      <c r="AU98" s="22" t="s">
        <v>85</v>
      </c>
      <c r="AY98" s="22" t="s">
        <v>118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22" t="s">
        <v>78</v>
      </c>
      <c r="BK98" s="196">
        <f>ROUND(I98*H98,2)</f>
        <v>0</v>
      </c>
      <c r="BL98" s="22" t="s">
        <v>125</v>
      </c>
      <c r="BM98" s="22" t="s">
        <v>167</v>
      </c>
    </row>
    <row r="99" spans="2:65" s="1" customFormat="1" ht="16.5" customHeight="1">
      <c r="B99" s="39"/>
      <c r="C99" s="185" t="s">
        <v>168</v>
      </c>
      <c r="D99" s="185" t="s">
        <v>120</v>
      </c>
      <c r="E99" s="186" t="s">
        <v>169</v>
      </c>
      <c r="F99" s="187" t="s">
        <v>170</v>
      </c>
      <c r="G99" s="188" t="s">
        <v>147</v>
      </c>
      <c r="H99" s="189">
        <v>373.29</v>
      </c>
      <c r="I99" s="190"/>
      <c r="J99" s="191">
        <f>ROUND(I99*H99,2)</f>
        <v>0</v>
      </c>
      <c r="K99" s="187" t="s">
        <v>124</v>
      </c>
      <c r="L99" s="59"/>
      <c r="M99" s="192" t="s">
        <v>21</v>
      </c>
      <c r="N99" s="193" t="s">
        <v>44</v>
      </c>
      <c r="O99" s="40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22" t="s">
        <v>125</v>
      </c>
      <c r="AT99" s="22" t="s">
        <v>120</v>
      </c>
      <c r="AU99" s="22" t="s">
        <v>85</v>
      </c>
      <c r="AY99" s="22" t="s">
        <v>118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22" t="s">
        <v>78</v>
      </c>
      <c r="BK99" s="196">
        <f>ROUND(I99*H99,2)</f>
        <v>0</v>
      </c>
      <c r="BL99" s="22" t="s">
        <v>125</v>
      </c>
      <c r="BM99" s="22" t="s">
        <v>171</v>
      </c>
    </row>
    <row r="100" spans="2:65" s="1" customFormat="1" ht="16.5" customHeight="1">
      <c r="B100" s="39"/>
      <c r="C100" s="185" t="s">
        <v>172</v>
      </c>
      <c r="D100" s="185" t="s">
        <v>120</v>
      </c>
      <c r="E100" s="186" t="s">
        <v>173</v>
      </c>
      <c r="F100" s="187" t="s">
        <v>174</v>
      </c>
      <c r="G100" s="188" t="s">
        <v>147</v>
      </c>
      <c r="H100" s="189">
        <v>11.475</v>
      </c>
      <c r="I100" s="190"/>
      <c r="J100" s="191">
        <f>ROUND(I100*H100,2)</f>
        <v>0</v>
      </c>
      <c r="K100" s="187" t="s">
        <v>124</v>
      </c>
      <c r="L100" s="59"/>
      <c r="M100" s="192" t="s">
        <v>21</v>
      </c>
      <c r="N100" s="193" t="s">
        <v>44</v>
      </c>
      <c r="O100" s="40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AR100" s="22" t="s">
        <v>125</v>
      </c>
      <c r="AT100" s="22" t="s">
        <v>120</v>
      </c>
      <c r="AU100" s="22" t="s">
        <v>85</v>
      </c>
      <c r="AY100" s="22" t="s">
        <v>118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22" t="s">
        <v>78</v>
      </c>
      <c r="BK100" s="196">
        <f>ROUND(I100*H100,2)</f>
        <v>0</v>
      </c>
      <c r="BL100" s="22" t="s">
        <v>125</v>
      </c>
      <c r="BM100" s="22" t="s">
        <v>175</v>
      </c>
    </row>
    <row r="101" spans="2:65" s="11" customFormat="1" ht="13.5">
      <c r="B101" s="197"/>
      <c r="C101" s="198"/>
      <c r="D101" s="199" t="s">
        <v>127</v>
      </c>
      <c r="E101" s="200" t="s">
        <v>21</v>
      </c>
      <c r="F101" s="201" t="s">
        <v>176</v>
      </c>
      <c r="G101" s="198"/>
      <c r="H101" s="202">
        <v>11.475</v>
      </c>
      <c r="I101" s="203"/>
      <c r="J101" s="198"/>
      <c r="K101" s="198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127</v>
      </c>
      <c r="AU101" s="208" t="s">
        <v>85</v>
      </c>
      <c r="AV101" s="11" t="s">
        <v>85</v>
      </c>
      <c r="AW101" s="11" t="s">
        <v>37</v>
      </c>
      <c r="AX101" s="11" t="s">
        <v>78</v>
      </c>
      <c r="AY101" s="208" t="s">
        <v>118</v>
      </c>
    </row>
    <row r="102" spans="2:65" s="1" customFormat="1" ht="16.5" customHeight="1">
      <c r="B102" s="39"/>
      <c r="C102" s="185" t="s">
        <v>177</v>
      </c>
      <c r="D102" s="185" t="s">
        <v>120</v>
      </c>
      <c r="E102" s="186" t="s">
        <v>178</v>
      </c>
      <c r="F102" s="187" t="s">
        <v>179</v>
      </c>
      <c r="G102" s="188" t="s">
        <v>147</v>
      </c>
      <c r="H102" s="189">
        <v>11.475</v>
      </c>
      <c r="I102" s="190"/>
      <c r="J102" s="191">
        <f>ROUND(I102*H102,2)</f>
        <v>0</v>
      </c>
      <c r="K102" s="187" t="s">
        <v>124</v>
      </c>
      <c r="L102" s="59"/>
      <c r="M102" s="192" t="s">
        <v>21</v>
      </c>
      <c r="N102" s="193" t="s">
        <v>44</v>
      </c>
      <c r="O102" s="40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AR102" s="22" t="s">
        <v>125</v>
      </c>
      <c r="AT102" s="22" t="s">
        <v>120</v>
      </c>
      <c r="AU102" s="22" t="s">
        <v>85</v>
      </c>
      <c r="AY102" s="22" t="s">
        <v>118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22" t="s">
        <v>78</v>
      </c>
      <c r="BK102" s="196">
        <f>ROUND(I102*H102,2)</f>
        <v>0</v>
      </c>
      <c r="BL102" s="22" t="s">
        <v>125</v>
      </c>
      <c r="BM102" s="22" t="s">
        <v>180</v>
      </c>
    </row>
    <row r="103" spans="2:65" s="1" customFormat="1" ht="16.5" customHeight="1">
      <c r="B103" s="39"/>
      <c r="C103" s="185" t="s">
        <v>181</v>
      </c>
      <c r="D103" s="185" t="s">
        <v>120</v>
      </c>
      <c r="E103" s="186" t="s">
        <v>182</v>
      </c>
      <c r="F103" s="187" t="s">
        <v>183</v>
      </c>
      <c r="G103" s="188" t="s">
        <v>123</v>
      </c>
      <c r="H103" s="189">
        <v>30.6</v>
      </c>
      <c r="I103" s="190"/>
      <c r="J103" s="191">
        <f>ROUND(I103*H103,2)</f>
        <v>0</v>
      </c>
      <c r="K103" s="187" t="s">
        <v>124</v>
      </c>
      <c r="L103" s="59"/>
      <c r="M103" s="192" t="s">
        <v>21</v>
      </c>
      <c r="N103" s="193" t="s">
        <v>44</v>
      </c>
      <c r="O103" s="40"/>
      <c r="P103" s="194">
        <f>O103*H103</f>
        <v>0</v>
      </c>
      <c r="Q103" s="194">
        <v>8.4000000000000003E-4</v>
      </c>
      <c r="R103" s="194">
        <f>Q103*H103</f>
        <v>2.5704000000000001E-2</v>
      </c>
      <c r="S103" s="194">
        <v>0</v>
      </c>
      <c r="T103" s="195">
        <f>S103*H103</f>
        <v>0</v>
      </c>
      <c r="AR103" s="22" t="s">
        <v>125</v>
      </c>
      <c r="AT103" s="22" t="s">
        <v>120</v>
      </c>
      <c r="AU103" s="22" t="s">
        <v>85</v>
      </c>
      <c r="AY103" s="22" t="s">
        <v>118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22" t="s">
        <v>78</v>
      </c>
      <c r="BK103" s="196">
        <f>ROUND(I103*H103,2)</f>
        <v>0</v>
      </c>
      <c r="BL103" s="22" t="s">
        <v>125</v>
      </c>
      <c r="BM103" s="22" t="s">
        <v>184</v>
      </c>
    </row>
    <row r="104" spans="2:65" s="11" customFormat="1" ht="13.5">
      <c r="B104" s="197"/>
      <c r="C104" s="198"/>
      <c r="D104" s="199" t="s">
        <v>127</v>
      </c>
      <c r="E104" s="200" t="s">
        <v>21</v>
      </c>
      <c r="F104" s="201" t="s">
        <v>185</v>
      </c>
      <c r="G104" s="198"/>
      <c r="H104" s="202">
        <v>30.6</v>
      </c>
      <c r="I104" s="203"/>
      <c r="J104" s="198"/>
      <c r="K104" s="198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127</v>
      </c>
      <c r="AU104" s="208" t="s">
        <v>85</v>
      </c>
      <c r="AV104" s="11" t="s">
        <v>85</v>
      </c>
      <c r="AW104" s="11" t="s">
        <v>37</v>
      </c>
      <c r="AX104" s="11" t="s">
        <v>78</v>
      </c>
      <c r="AY104" s="208" t="s">
        <v>118</v>
      </c>
    </row>
    <row r="105" spans="2:65" s="1" customFormat="1" ht="16.5" customHeight="1">
      <c r="B105" s="39"/>
      <c r="C105" s="185" t="s">
        <v>186</v>
      </c>
      <c r="D105" s="185" t="s">
        <v>120</v>
      </c>
      <c r="E105" s="186" t="s">
        <v>187</v>
      </c>
      <c r="F105" s="187" t="s">
        <v>188</v>
      </c>
      <c r="G105" s="188" t="s">
        <v>123</v>
      </c>
      <c r="H105" s="189">
        <v>30.6</v>
      </c>
      <c r="I105" s="190"/>
      <c r="J105" s="191">
        <f>ROUND(I105*H105,2)</f>
        <v>0</v>
      </c>
      <c r="K105" s="187" t="s">
        <v>124</v>
      </c>
      <c r="L105" s="59"/>
      <c r="M105" s="192" t="s">
        <v>21</v>
      </c>
      <c r="N105" s="193" t="s">
        <v>44</v>
      </c>
      <c r="O105" s="40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AR105" s="22" t="s">
        <v>125</v>
      </c>
      <c r="AT105" s="22" t="s">
        <v>120</v>
      </c>
      <c r="AU105" s="22" t="s">
        <v>85</v>
      </c>
      <c r="AY105" s="22" t="s">
        <v>118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22" t="s">
        <v>78</v>
      </c>
      <c r="BK105" s="196">
        <f>ROUND(I105*H105,2)</f>
        <v>0</v>
      </c>
      <c r="BL105" s="22" t="s">
        <v>125</v>
      </c>
      <c r="BM105" s="22" t="s">
        <v>189</v>
      </c>
    </row>
    <row r="106" spans="2:65" s="1" customFormat="1" ht="16.5" customHeight="1">
      <c r="B106" s="39"/>
      <c r="C106" s="185" t="s">
        <v>10</v>
      </c>
      <c r="D106" s="185" t="s">
        <v>120</v>
      </c>
      <c r="E106" s="186" t="s">
        <v>190</v>
      </c>
      <c r="F106" s="187" t="s">
        <v>191</v>
      </c>
      <c r="G106" s="188" t="s">
        <v>147</v>
      </c>
      <c r="H106" s="189">
        <v>396.86</v>
      </c>
      <c r="I106" s="190"/>
      <c r="J106" s="191">
        <f>ROUND(I106*H106,2)</f>
        <v>0</v>
      </c>
      <c r="K106" s="187" t="s">
        <v>124</v>
      </c>
      <c r="L106" s="59"/>
      <c r="M106" s="192" t="s">
        <v>21</v>
      </c>
      <c r="N106" s="193" t="s">
        <v>44</v>
      </c>
      <c r="O106" s="40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22" t="s">
        <v>125</v>
      </c>
      <c r="AT106" s="22" t="s">
        <v>120</v>
      </c>
      <c r="AU106" s="22" t="s">
        <v>85</v>
      </c>
      <c r="AY106" s="22" t="s">
        <v>118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22" t="s">
        <v>78</v>
      </c>
      <c r="BK106" s="196">
        <f>ROUND(I106*H106,2)</f>
        <v>0</v>
      </c>
      <c r="BL106" s="22" t="s">
        <v>125</v>
      </c>
      <c r="BM106" s="22" t="s">
        <v>192</v>
      </c>
    </row>
    <row r="107" spans="2:65" s="11" customFormat="1" ht="13.5">
      <c r="B107" s="197"/>
      <c r="C107" s="198"/>
      <c r="D107" s="199" t="s">
        <v>127</v>
      </c>
      <c r="E107" s="200" t="s">
        <v>21</v>
      </c>
      <c r="F107" s="201" t="s">
        <v>193</v>
      </c>
      <c r="G107" s="198"/>
      <c r="H107" s="202">
        <v>115.92</v>
      </c>
      <c r="I107" s="203"/>
      <c r="J107" s="198"/>
      <c r="K107" s="198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127</v>
      </c>
      <c r="AU107" s="208" t="s">
        <v>85</v>
      </c>
      <c r="AV107" s="11" t="s">
        <v>85</v>
      </c>
      <c r="AW107" s="11" t="s">
        <v>37</v>
      </c>
      <c r="AX107" s="11" t="s">
        <v>73</v>
      </c>
      <c r="AY107" s="208" t="s">
        <v>118</v>
      </c>
    </row>
    <row r="108" spans="2:65" s="11" customFormat="1" ht="13.5">
      <c r="B108" s="197"/>
      <c r="C108" s="198"/>
      <c r="D108" s="199" t="s">
        <v>127</v>
      </c>
      <c r="E108" s="200" t="s">
        <v>21</v>
      </c>
      <c r="F108" s="201" t="s">
        <v>194</v>
      </c>
      <c r="G108" s="198"/>
      <c r="H108" s="202">
        <v>373.29</v>
      </c>
      <c r="I108" s="203"/>
      <c r="J108" s="198"/>
      <c r="K108" s="198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127</v>
      </c>
      <c r="AU108" s="208" t="s">
        <v>85</v>
      </c>
      <c r="AV108" s="11" t="s">
        <v>85</v>
      </c>
      <c r="AW108" s="11" t="s">
        <v>37</v>
      </c>
      <c r="AX108" s="11" t="s">
        <v>73</v>
      </c>
      <c r="AY108" s="208" t="s">
        <v>118</v>
      </c>
    </row>
    <row r="109" spans="2:65" s="11" customFormat="1" ht="13.5">
      <c r="B109" s="197"/>
      <c r="C109" s="198"/>
      <c r="D109" s="199" t="s">
        <v>127</v>
      </c>
      <c r="E109" s="200" t="s">
        <v>21</v>
      </c>
      <c r="F109" s="201" t="s">
        <v>195</v>
      </c>
      <c r="G109" s="198"/>
      <c r="H109" s="202">
        <v>-138.12</v>
      </c>
      <c r="I109" s="203"/>
      <c r="J109" s="198"/>
      <c r="K109" s="198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127</v>
      </c>
      <c r="AU109" s="208" t="s">
        <v>85</v>
      </c>
      <c r="AV109" s="11" t="s">
        <v>85</v>
      </c>
      <c r="AW109" s="11" t="s">
        <v>37</v>
      </c>
      <c r="AX109" s="11" t="s">
        <v>73</v>
      </c>
      <c r="AY109" s="208" t="s">
        <v>118</v>
      </c>
    </row>
    <row r="110" spans="2:65" s="11" customFormat="1" ht="13.5">
      <c r="B110" s="197"/>
      <c r="C110" s="198"/>
      <c r="D110" s="199" t="s">
        <v>127</v>
      </c>
      <c r="E110" s="200" t="s">
        <v>21</v>
      </c>
      <c r="F110" s="201" t="s">
        <v>196</v>
      </c>
      <c r="G110" s="198"/>
      <c r="H110" s="202">
        <v>45.77</v>
      </c>
      <c r="I110" s="203"/>
      <c r="J110" s="198"/>
      <c r="K110" s="198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127</v>
      </c>
      <c r="AU110" s="208" t="s">
        <v>85</v>
      </c>
      <c r="AV110" s="11" t="s">
        <v>85</v>
      </c>
      <c r="AW110" s="11" t="s">
        <v>37</v>
      </c>
      <c r="AX110" s="11" t="s">
        <v>73</v>
      </c>
      <c r="AY110" s="208" t="s">
        <v>118</v>
      </c>
    </row>
    <row r="111" spans="2:65" s="12" customFormat="1" ht="13.5">
      <c r="B111" s="209"/>
      <c r="C111" s="210"/>
      <c r="D111" s="199" t="s">
        <v>127</v>
      </c>
      <c r="E111" s="211" t="s">
        <v>21</v>
      </c>
      <c r="F111" s="212" t="s">
        <v>151</v>
      </c>
      <c r="G111" s="210"/>
      <c r="H111" s="213">
        <v>396.86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127</v>
      </c>
      <c r="AU111" s="219" t="s">
        <v>85</v>
      </c>
      <c r="AV111" s="12" t="s">
        <v>125</v>
      </c>
      <c r="AW111" s="12" t="s">
        <v>37</v>
      </c>
      <c r="AX111" s="12" t="s">
        <v>78</v>
      </c>
      <c r="AY111" s="219" t="s">
        <v>118</v>
      </c>
    </row>
    <row r="112" spans="2:65" s="1" customFormat="1" ht="25.5" customHeight="1">
      <c r="B112" s="39"/>
      <c r="C112" s="185" t="s">
        <v>197</v>
      </c>
      <c r="D112" s="185" t="s">
        <v>120</v>
      </c>
      <c r="E112" s="186" t="s">
        <v>198</v>
      </c>
      <c r="F112" s="187" t="s">
        <v>199</v>
      </c>
      <c r="G112" s="188" t="s">
        <v>147</v>
      </c>
      <c r="H112" s="189">
        <v>10318.36</v>
      </c>
      <c r="I112" s="190"/>
      <c r="J112" s="191">
        <f>ROUND(I112*H112,2)</f>
        <v>0</v>
      </c>
      <c r="K112" s="187" t="s">
        <v>124</v>
      </c>
      <c r="L112" s="59"/>
      <c r="M112" s="192" t="s">
        <v>21</v>
      </c>
      <c r="N112" s="193" t="s">
        <v>44</v>
      </c>
      <c r="O112" s="40"/>
      <c r="P112" s="194">
        <f>O112*H112</f>
        <v>0</v>
      </c>
      <c r="Q112" s="194">
        <v>0</v>
      </c>
      <c r="R112" s="194">
        <f>Q112*H112</f>
        <v>0</v>
      </c>
      <c r="S112" s="194">
        <v>0</v>
      </c>
      <c r="T112" s="195">
        <f>S112*H112</f>
        <v>0</v>
      </c>
      <c r="AR112" s="22" t="s">
        <v>125</v>
      </c>
      <c r="AT112" s="22" t="s">
        <v>120</v>
      </c>
      <c r="AU112" s="22" t="s">
        <v>85</v>
      </c>
      <c r="AY112" s="22" t="s">
        <v>118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22" t="s">
        <v>78</v>
      </c>
      <c r="BK112" s="196">
        <f>ROUND(I112*H112,2)</f>
        <v>0</v>
      </c>
      <c r="BL112" s="22" t="s">
        <v>125</v>
      </c>
      <c r="BM112" s="22" t="s">
        <v>200</v>
      </c>
    </row>
    <row r="113" spans="2:65" s="11" customFormat="1" ht="13.5">
      <c r="B113" s="197"/>
      <c r="C113" s="198"/>
      <c r="D113" s="199" t="s">
        <v>127</v>
      </c>
      <c r="E113" s="200" t="s">
        <v>21</v>
      </c>
      <c r="F113" s="201" t="s">
        <v>201</v>
      </c>
      <c r="G113" s="198"/>
      <c r="H113" s="202">
        <v>10318.36</v>
      </c>
      <c r="I113" s="203"/>
      <c r="J113" s="198"/>
      <c r="K113" s="198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127</v>
      </c>
      <c r="AU113" s="208" t="s">
        <v>85</v>
      </c>
      <c r="AV113" s="11" t="s">
        <v>85</v>
      </c>
      <c r="AW113" s="11" t="s">
        <v>37</v>
      </c>
      <c r="AX113" s="11" t="s">
        <v>78</v>
      </c>
      <c r="AY113" s="208" t="s">
        <v>118</v>
      </c>
    </row>
    <row r="114" spans="2:65" s="1" customFormat="1" ht="25.5" customHeight="1">
      <c r="B114" s="39"/>
      <c r="C114" s="185" t="s">
        <v>202</v>
      </c>
      <c r="D114" s="185" t="s">
        <v>120</v>
      </c>
      <c r="E114" s="186" t="s">
        <v>203</v>
      </c>
      <c r="F114" s="187" t="s">
        <v>204</v>
      </c>
      <c r="G114" s="188" t="s">
        <v>147</v>
      </c>
      <c r="H114" s="189">
        <v>138.12</v>
      </c>
      <c r="I114" s="190"/>
      <c r="J114" s="191">
        <f>ROUND(I114*H114,2)</f>
        <v>0</v>
      </c>
      <c r="K114" s="187" t="s">
        <v>124</v>
      </c>
      <c r="L114" s="59"/>
      <c r="M114" s="192" t="s">
        <v>21</v>
      </c>
      <c r="N114" s="193" t="s">
        <v>44</v>
      </c>
      <c r="O114" s="40"/>
      <c r="P114" s="194">
        <f>O114*H114</f>
        <v>0</v>
      </c>
      <c r="Q114" s="194">
        <v>0</v>
      </c>
      <c r="R114" s="194">
        <f>Q114*H114</f>
        <v>0</v>
      </c>
      <c r="S114" s="194">
        <v>0</v>
      </c>
      <c r="T114" s="195">
        <f>S114*H114</f>
        <v>0</v>
      </c>
      <c r="AR114" s="22" t="s">
        <v>125</v>
      </c>
      <c r="AT114" s="22" t="s">
        <v>120</v>
      </c>
      <c r="AU114" s="22" t="s">
        <v>85</v>
      </c>
      <c r="AY114" s="22" t="s">
        <v>118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22" t="s">
        <v>78</v>
      </c>
      <c r="BK114" s="196">
        <f>ROUND(I114*H114,2)</f>
        <v>0</v>
      </c>
      <c r="BL114" s="22" t="s">
        <v>125</v>
      </c>
      <c r="BM114" s="22" t="s">
        <v>205</v>
      </c>
    </row>
    <row r="115" spans="2:65" s="1" customFormat="1" ht="16.5" customHeight="1">
      <c r="B115" s="39"/>
      <c r="C115" s="185" t="s">
        <v>206</v>
      </c>
      <c r="D115" s="185" t="s">
        <v>120</v>
      </c>
      <c r="E115" s="186" t="s">
        <v>207</v>
      </c>
      <c r="F115" s="187" t="s">
        <v>208</v>
      </c>
      <c r="G115" s="188" t="s">
        <v>147</v>
      </c>
      <c r="H115" s="189">
        <v>351.09</v>
      </c>
      <c r="I115" s="190"/>
      <c r="J115" s="191">
        <f>ROUND(I115*H115,2)</f>
        <v>0</v>
      </c>
      <c r="K115" s="187" t="s">
        <v>124</v>
      </c>
      <c r="L115" s="59"/>
      <c r="M115" s="192" t="s">
        <v>21</v>
      </c>
      <c r="N115" s="193" t="s">
        <v>44</v>
      </c>
      <c r="O115" s="40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AR115" s="22" t="s">
        <v>125</v>
      </c>
      <c r="AT115" s="22" t="s">
        <v>120</v>
      </c>
      <c r="AU115" s="22" t="s">
        <v>85</v>
      </c>
      <c r="AY115" s="22" t="s">
        <v>118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22" t="s">
        <v>78</v>
      </c>
      <c r="BK115" s="196">
        <f>ROUND(I115*H115,2)</f>
        <v>0</v>
      </c>
      <c r="BL115" s="22" t="s">
        <v>125</v>
      </c>
      <c r="BM115" s="22" t="s">
        <v>209</v>
      </c>
    </row>
    <row r="116" spans="2:65" s="11" customFormat="1" ht="13.5">
      <c r="B116" s="197"/>
      <c r="C116" s="198"/>
      <c r="D116" s="199" t="s">
        <v>127</v>
      </c>
      <c r="E116" s="200" t="s">
        <v>21</v>
      </c>
      <c r="F116" s="201" t="s">
        <v>193</v>
      </c>
      <c r="G116" s="198"/>
      <c r="H116" s="202">
        <v>115.92</v>
      </c>
      <c r="I116" s="203"/>
      <c r="J116" s="198"/>
      <c r="K116" s="198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127</v>
      </c>
      <c r="AU116" s="208" t="s">
        <v>85</v>
      </c>
      <c r="AV116" s="11" t="s">
        <v>85</v>
      </c>
      <c r="AW116" s="11" t="s">
        <v>37</v>
      </c>
      <c r="AX116" s="11" t="s">
        <v>73</v>
      </c>
      <c r="AY116" s="208" t="s">
        <v>118</v>
      </c>
    </row>
    <row r="117" spans="2:65" s="11" customFormat="1" ht="13.5">
      <c r="B117" s="197"/>
      <c r="C117" s="198"/>
      <c r="D117" s="199" t="s">
        <v>127</v>
      </c>
      <c r="E117" s="200" t="s">
        <v>21</v>
      </c>
      <c r="F117" s="201" t="s">
        <v>194</v>
      </c>
      <c r="G117" s="198"/>
      <c r="H117" s="202">
        <v>373.29</v>
      </c>
      <c r="I117" s="203"/>
      <c r="J117" s="198"/>
      <c r="K117" s="198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127</v>
      </c>
      <c r="AU117" s="208" t="s">
        <v>85</v>
      </c>
      <c r="AV117" s="11" t="s">
        <v>85</v>
      </c>
      <c r="AW117" s="11" t="s">
        <v>37</v>
      </c>
      <c r="AX117" s="11" t="s">
        <v>73</v>
      </c>
      <c r="AY117" s="208" t="s">
        <v>118</v>
      </c>
    </row>
    <row r="118" spans="2:65" s="11" customFormat="1" ht="13.5">
      <c r="B118" s="197"/>
      <c r="C118" s="198"/>
      <c r="D118" s="199" t="s">
        <v>127</v>
      </c>
      <c r="E118" s="200" t="s">
        <v>21</v>
      </c>
      <c r="F118" s="201" t="s">
        <v>195</v>
      </c>
      <c r="G118" s="198"/>
      <c r="H118" s="202">
        <v>-138.12</v>
      </c>
      <c r="I118" s="203"/>
      <c r="J118" s="198"/>
      <c r="K118" s="198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127</v>
      </c>
      <c r="AU118" s="208" t="s">
        <v>85</v>
      </c>
      <c r="AV118" s="11" t="s">
        <v>85</v>
      </c>
      <c r="AW118" s="11" t="s">
        <v>37</v>
      </c>
      <c r="AX118" s="11" t="s">
        <v>73</v>
      </c>
      <c r="AY118" s="208" t="s">
        <v>118</v>
      </c>
    </row>
    <row r="119" spans="2:65" s="12" customFormat="1" ht="13.5">
      <c r="B119" s="209"/>
      <c r="C119" s="210"/>
      <c r="D119" s="199" t="s">
        <v>127</v>
      </c>
      <c r="E119" s="211" t="s">
        <v>21</v>
      </c>
      <c r="F119" s="212" t="s">
        <v>151</v>
      </c>
      <c r="G119" s="210"/>
      <c r="H119" s="213">
        <v>351.09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127</v>
      </c>
      <c r="AU119" s="219" t="s">
        <v>85</v>
      </c>
      <c r="AV119" s="12" t="s">
        <v>125</v>
      </c>
      <c r="AW119" s="12" t="s">
        <v>37</v>
      </c>
      <c r="AX119" s="12" t="s">
        <v>78</v>
      </c>
      <c r="AY119" s="219" t="s">
        <v>118</v>
      </c>
    </row>
    <row r="120" spans="2:65" s="1" customFormat="1" ht="16.5" customHeight="1">
      <c r="B120" s="39"/>
      <c r="C120" s="185" t="s">
        <v>210</v>
      </c>
      <c r="D120" s="185" t="s">
        <v>120</v>
      </c>
      <c r="E120" s="186" t="s">
        <v>211</v>
      </c>
      <c r="F120" s="187" t="s">
        <v>212</v>
      </c>
      <c r="G120" s="188" t="s">
        <v>156</v>
      </c>
      <c r="H120" s="189">
        <v>614.40800000000002</v>
      </c>
      <c r="I120" s="190" t="s">
        <v>703</v>
      </c>
      <c r="J120" s="191" t="e">
        <f>ROUND(I120*H120,2)</f>
        <v>#VALUE!</v>
      </c>
      <c r="K120" s="187" t="s">
        <v>124</v>
      </c>
      <c r="L120" s="59"/>
      <c r="M120" s="192" t="s">
        <v>21</v>
      </c>
      <c r="N120" s="193" t="s">
        <v>44</v>
      </c>
      <c r="O120" s="40"/>
      <c r="P120" s="194">
        <f>O120*H120</f>
        <v>0</v>
      </c>
      <c r="Q120" s="194">
        <v>0</v>
      </c>
      <c r="R120" s="194">
        <f>Q120*H120</f>
        <v>0</v>
      </c>
      <c r="S120" s="194">
        <v>0</v>
      </c>
      <c r="T120" s="195">
        <f>S120*H120</f>
        <v>0</v>
      </c>
      <c r="AR120" s="22" t="s">
        <v>125</v>
      </c>
      <c r="AT120" s="22" t="s">
        <v>120</v>
      </c>
      <c r="AU120" s="22" t="s">
        <v>85</v>
      </c>
      <c r="AY120" s="22" t="s">
        <v>118</v>
      </c>
      <c r="BE120" s="196" t="e">
        <f>IF(N120="základní",J120,0)</f>
        <v>#VALUE!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22" t="s">
        <v>78</v>
      </c>
      <c r="BK120" s="196" t="e">
        <f>ROUND(I120*H120,2)</f>
        <v>#VALUE!</v>
      </c>
      <c r="BL120" s="22" t="s">
        <v>125</v>
      </c>
      <c r="BM120" s="22" t="s">
        <v>213</v>
      </c>
    </row>
    <row r="121" spans="2:65" s="11" customFormat="1" ht="13.5">
      <c r="B121" s="197"/>
      <c r="C121" s="198"/>
      <c r="D121" s="199" t="s">
        <v>127</v>
      </c>
      <c r="E121" s="200" t="s">
        <v>21</v>
      </c>
      <c r="F121" s="201" t="s">
        <v>214</v>
      </c>
      <c r="G121" s="198"/>
      <c r="H121" s="202">
        <v>614.40800000000002</v>
      </c>
      <c r="I121" s="203"/>
      <c r="J121" s="198"/>
      <c r="K121" s="198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127</v>
      </c>
      <c r="AU121" s="208" t="s">
        <v>85</v>
      </c>
      <c r="AV121" s="11" t="s">
        <v>85</v>
      </c>
      <c r="AW121" s="11" t="s">
        <v>37</v>
      </c>
      <c r="AX121" s="11" t="s">
        <v>78</v>
      </c>
      <c r="AY121" s="208" t="s">
        <v>118</v>
      </c>
    </row>
    <row r="122" spans="2:65" s="1" customFormat="1" ht="25.5" customHeight="1">
      <c r="B122" s="39"/>
      <c r="C122" s="185" t="s">
        <v>215</v>
      </c>
      <c r="D122" s="185" t="s">
        <v>120</v>
      </c>
      <c r="E122" s="186" t="s">
        <v>216</v>
      </c>
      <c r="F122" s="187" t="s">
        <v>217</v>
      </c>
      <c r="G122" s="188" t="s">
        <v>147</v>
      </c>
      <c r="H122" s="189">
        <v>4.8</v>
      </c>
      <c r="I122" s="190"/>
      <c r="J122" s="191">
        <f>ROUND(I122*H122,2)</f>
        <v>0</v>
      </c>
      <c r="K122" s="187" t="s">
        <v>124</v>
      </c>
      <c r="L122" s="59"/>
      <c r="M122" s="192" t="s">
        <v>21</v>
      </c>
      <c r="N122" s="193" t="s">
        <v>44</v>
      </c>
      <c r="O122" s="4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AR122" s="22" t="s">
        <v>125</v>
      </c>
      <c r="AT122" s="22" t="s">
        <v>120</v>
      </c>
      <c r="AU122" s="22" t="s">
        <v>85</v>
      </c>
      <c r="AY122" s="22" t="s">
        <v>118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22" t="s">
        <v>78</v>
      </c>
      <c r="BK122" s="196">
        <f>ROUND(I122*H122,2)</f>
        <v>0</v>
      </c>
      <c r="BL122" s="22" t="s">
        <v>125</v>
      </c>
      <c r="BM122" s="22" t="s">
        <v>218</v>
      </c>
    </row>
    <row r="123" spans="2:65" s="11" customFormat="1" ht="13.5">
      <c r="B123" s="197"/>
      <c r="C123" s="198"/>
      <c r="D123" s="199" t="s">
        <v>127</v>
      </c>
      <c r="E123" s="200" t="s">
        <v>21</v>
      </c>
      <c r="F123" s="201" t="s">
        <v>219</v>
      </c>
      <c r="G123" s="198"/>
      <c r="H123" s="202">
        <v>4.8</v>
      </c>
      <c r="I123" s="203"/>
      <c r="J123" s="198"/>
      <c r="K123" s="198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127</v>
      </c>
      <c r="AU123" s="208" t="s">
        <v>85</v>
      </c>
      <c r="AV123" s="11" t="s">
        <v>85</v>
      </c>
      <c r="AW123" s="11" t="s">
        <v>37</v>
      </c>
      <c r="AX123" s="11" t="s">
        <v>78</v>
      </c>
      <c r="AY123" s="208" t="s">
        <v>118</v>
      </c>
    </row>
    <row r="124" spans="2:65" s="1" customFormat="1" ht="16.5" customHeight="1">
      <c r="B124" s="39"/>
      <c r="C124" s="220" t="s">
        <v>9</v>
      </c>
      <c r="D124" s="220" t="s">
        <v>153</v>
      </c>
      <c r="E124" s="221" t="s">
        <v>220</v>
      </c>
      <c r="F124" s="222" t="s">
        <v>221</v>
      </c>
      <c r="G124" s="223" t="s">
        <v>156</v>
      </c>
      <c r="H124" s="224">
        <v>9.6</v>
      </c>
      <c r="I124" s="225"/>
      <c r="J124" s="226">
        <f>ROUND(I124*H124,2)</f>
        <v>0</v>
      </c>
      <c r="K124" s="222" t="s">
        <v>124</v>
      </c>
      <c r="L124" s="227"/>
      <c r="M124" s="228" t="s">
        <v>21</v>
      </c>
      <c r="N124" s="229" t="s">
        <v>44</v>
      </c>
      <c r="O124" s="40"/>
      <c r="P124" s="194">
        <f>O124*H124</f>
        <v>0</v>
      </c>
      <c r="Q124" s="194">
        <v>1</v>
      </c>
      <c r="R124" s="194">
        <f>Q124*H124</f>
        <v>9.6</v>
      </c>
      <c r="S124" s="194">
        <v>0</v>
      </c>
      <c r="T124" s="195">
        <f>S124*H124</f>
        <v>0</v>
      </c>
      <c r="AR124" s="22" t="s">
        <v>157</v>
      </c>
      <c r="AT124" s="22" t="s">
        <v>153</v>
      </c>
      <c r="AU124" s="22" t="s">
        <v>85</v>
      </c>
      <c r="AY124" s="22" t="s">
        <v>118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22" t="s">
        <v>78</v>
      </c>
      <c r="BK124" s="196">
        <f>ROUND(I124*H124,2)</f>
        <v>0</v>
      </c>
      <c r="BL124" s="22" t="s">
        <v>125</v>
      </c>
      <c r="BM124" s="22" t="s">
        <v>222</v>
      </c>
    </row>
    <row r="125" spans="2:65" s="11" customFormat="1" ht="13.5">
      <c r="B125" s="197"/>
      <c r="C125" s="198"/>
      <c r="D125" s="199" t="s">
        <v>127</v>
      </c>
      <c r="E125" s="198"/>
      <c r="F125" s="201" t="s">
        <v>223</v>
      </c>
      <c r="G125" s="198"/>
      <c r="H125" s="202">
        <v>9.6</v>
      </c>
      <c r="I125" s="203"/>
      <c r="J125" s="198"/>
      <c r="K125" s="198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127</v>
      </c>
      <c r="AU125" s="208" t="s">
        <v>85</v>
      </c>
      <c r="AV125" s="11" t="s">
        <v>85</v>
      </c>
      <c r="AW125" s="11" t="s">
        <v>6</v>
      </c>
      <c r="AX125" s="11" t="s">
        <v>78</v>
      </c>
      <c r="AY125" s="208" t="s">
        <v>118</v>
      </c>
    </row>
    <row r="126" spans="2:65" s="1" customFormat="1" ht="25.5" customHeight="1">
      <c r="B126" s="39"/>
      <c r="C126" s="185" t="s">
        <v>224</v>
      </c>
      <c r="D126" s="185" t="s">
        <v>120</v>
      </c>
      <c r="E126" s="186" t="s">
        <v>225</v>
      </c>
      <c r="F126" s="187" t="s">
        <v>226</v>
      </c>
      <c r="G126" s="188" t="s">
        <v>123</v>
      </c>
      <c r="H126" s="189">
        <v>457.7</v>
      </c>
      <c r="I126" s="190"/>
      <c r="J126" s="191">
        <f>ROUND(I126*H126,2)</f>
        <v>0</v>
      </c>
      <c r="K126" s="187" t="s">
        <v>124</v>
      </c>
      <c r="L126" s="59"/>
      <c r="M126" s="192" t="s">
        <v>21</v>
      </c>
      <c r="N126" s="193" t="s">
        <v>44</v>
      </c>
      <c r="O126" s="4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AR126" s="22" t="s">
        <v>125</v>
      </c>
      <c r="AT126" s="22" t="s">
        <v>120</v>
      </c>
      <c r="AU126" s="22" t="s">
        <v>85</v>
      </c>
      <c r="AY126" s="22" t="s">
        <v>118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22" t="s">
        <v>78</v>
      </c>
      <c r="BK126" s="196">
        <f>ROUND(I126*H126,2)</f>
        <v>0</v>
      </c>
      <c r="BL126" s="22" t="s">
        <v>125</v>
      </c>
      <c r="BM126" s="22" t="s">
        <v>227</v>
      </c>
    </row>
    <row r="127" spans="2:65" s="1" customFormat="1" ht="16.5" customHeight="1">
      <c r="B127" s="39"/>
      <c r="C127" s="220" t="s">
        <v>228</v>
      </c>
      <c r="D127" s="220" t="s">
        <v>153</v>
      </c>
      <c r="E127" s="221" t="s">
        <v>229</v>
      </c>
      <c r="F127" s="222" t="s">
        <v>230</v>
      </c>
      <c r="G127" s="223" t="s">
        <v>156</v>
      </c>
      <c r="H127" s="224">
        <v>82.385999999999996</v>
      </c>
      <c r="I127" s="225"/>
      <c r="J127" s="226">
        <f>ROUND(I127*H127,2)</f>
        <v>0</v>
      </c>
      <c r="K127" s="222" t="s">
        <v>21</v>
      </c>
      <c r="L127" s="227"/>
      <c r="M127" s="228" t="s">
        <v>21</v>
      </c>
      <c r="N127" s="229" t="s">
        <v>44</v>
      </c>
      <c r="O127" s="40"/>
      <c r="P127" s="194">
        <f>O127*H127</f>
        <v>0</v>
      </c>
      <c r="Q127" s="194">
        <v>1</v>
      </c>
      <c r="R127" s="194">
        <f>Q127*H127</f>
        <v>82.385999999999996</v>
      </c>
      <c r="S127" s="194">
        <v>0</v>
      </c>
      <c r="T127" s="195">
        <f>S127*H127</f>
        <v>0</v>
      </c>
      <c r="AR127" s="22" t="s">
        <v>157</v>
      </c>
      <c r="AT127" s="22" t="s">
        <v>153</v>
      </c>
      <c r="AU127" s="22" t="s">
        <v>85</v>
      </c>
      <c r="AY127" s="22" t="s">
        <v>118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22" t="s">
        <v>78</v>
      </c>
      <c r="BK127" s="196">
        <f>ROUND(I127*H127,2)</f>
        <v>0</v>
      </c>
      <c r="BL127" s="22" t="s">
        <v>125</v>
      </c>
      <c r="BM127" s="22" t="s">
        <v>231</v>
      </c>
    </row>
    <row r="128" spans="2:65" s="11" customFormat="1" ht="13.5">
      <c r="B128" s="197"/>
      <c r="C128" s="198"/>
      <c r="D128" s="199" t="s">
        <v>127</v>
      </c>
      <c r="E128" s="200" t="s">
        <v>21</v>
      </c>
      <c r="F128" s="201" t="s">
        <v>232</v>
      </c>
      <c r="G128" s="198"/>
      <c r="H128" s="202">
        <v>82.385999999999996</v>
      </c>
      <c r="I128" s="203"/>
      <c r="J128" s="198"/>
      <c r="K128" s="198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127</v>
      </c>
      <c r="AU128" s="208" t="s">
        <v>85</v>
      </c>
      <c r="AV128" s="11" t="s">
        <v>85</v>
      </c>
      <c r="AW128" s="11" t="s">
        <v>37</v>
      </c>
      <c r="AX128" s="11" t="s">
        <v>78</v>
      </c>
      <c r="AY128" s="208" t="s">
        <v>118</v>
      </c>
    </row>
    <row r="129" spans="2:65" s="1" customFormat="1" ht="25.5" customHeight="1">
      <c r="B129" s="39"/>
      <c r="C129" s="185" t="s">
        <v>233</v>
      </c>
      <c r="D129" s="185" t="s">
        <v>120</v>
      </c>
      <c r="E129" s="186" t="s">
        <v>234</v>
      </c>
      <c r="F129" s="187" t="s">
        <v>235</v>
      </c>
      <c r="G129" s="188" t="s">
        <v>123</v>
      </c>
      <c r="H129" s="189">
        <v>457.7</v>
      </c>
      <c r="I129" s="190"/>
      <c r="J129" s="191">
        <f>ROUND(I129*H129,2)</f>
        <v>0</v>
      </c>
      <c r="K129" s="187" t="s">
        <v>124</v>
      </c>
      <c r="L129" s="59"/>
      <c r="M129" s="192" t="s">
        <v>21</v>
      </c>
      <c r="N129" s="193" t="s">
        <v>44</v>
      </c>
      <c r="O129" s="4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AR129" s="22" t="s">
        <v>125</v>
      </c>
      <c r="AT129" s="22" t="s">
        <v>120</v>
      </c>
      <c r="AU129" s="22" t="s">
        <v>85</v>
      </c>
      <c r="AY129" s="22" t="s">
        <v>118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22" t="s">
        <v>78</v>
      </c>
      <c r="BK129" s="196">
        <f>ROUND(I129*H129,2)</f>
        <v>0</v>
      </c>
      <c r="BL129" s="22" t="s">
        <v>125</v>
      </c>
      <c r="BM129" s="22" t="s">
        <v>236</v>
      </c>
    </row>
    <row r="130" spans="2:65" s="1" customFormat="1" ht="16.5" customHeight="1">
      <c r="B130" s="39"/>
      <c r="C130" s="220" t="s">
        <v>237</v>
      </c>
      <c r="D130" s="220" t="s">
        <v>153</v>
      </c>
      <c r="E130" s="221" t="s">
        <v>238</v>
      </c>
      <c r="F130" s="222" t="s">
        <v>239</v>
      </c>
      <c r="G130" s="223" t="s">
        <v>240</v>
      </c>
      <c r="H130" s="224">
        <v>16.02</v>
      </c>
      <c r="I130" s="225"/>
      <c r="J130" s="226">
        <f>ROUND(I130*H130,2)</f>
        <v>0</v>
      </c>
      <c r="K130" s="222" t="s">
        <v>124</v>
      </c>
      <c r="L130" s="227"/>
      <c r="M130" s="228" t="s">
        <v>21</v>
      </c>
      <c r="N130" s="229" t="s">
        <v>44</v>
      </c>
      <c r="O130" s="40"/>
      <c r="P130" s="194">
        <f>O130*H130</f>
        <v>0</v>
      </c>
      <c r="Q130" s="194">
        <v>1E-3</v>
      </c>
      <c r="R130" s="194">
        <f>Q130*H130</f>
        <v>1.602E-2</v>
      </c>
      <c r="S130" s="194">
        <v>0</v>
      </c>
      <c r="T130" s="195">
        <f>S130*H130</f>
        <v>0</v>
      </c>
      <c r="AR130" s="22" t="s">
        <v>157</v>
      </c>
      <c r="AT130" s="22" t="s">
        <v>153</v>
      </c>
      <c r="AU130" s="22" t="s">
        <v>85</v>
      </c>
      <c r="AY130" s="22" t="s">
        <v>118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22" t="s">
        <v>78</v>
      </c>
      <c r="BK130" s="196">
        <f>ROUND(I130*H130,2)</f>
        <v>0</v>
      </c>
      <c r="BL130" s="22" t="s">
        <v>125</v>
      </c>
      <c r="BM130" s="22" t="s">
        <v>241</v>
      </c>
    </row>
    <row r="131" spans="2:65" s="11" customFormat="1" ht="13.5">
      <c r="B131" s="197"/>
      <c r="C131" s="198"/>
      <c r="D131" s="199" t="s">
        <v>127</v>
      </c>
      <c r="E131" s="198"/>
      <c r="F131" s="201" t="s">
        <v>242</v>
      </c>
      <c r="G131" s="198"/>
      <c r="H131" s="202">
        <v>16.02</v>
      </c>
      <c r="I131" s="203"/>
      <c r="J131" s="198"/>
      <c r="K131" s="198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127</v>
      </c>
      <c r="AU131" s="208" t="s">
        <v>85</v>
      </c>
      <c r="AV131" s="11" t="s">
        <v>85</v>
      </c>
      <c r="AW131" s="11" t="s">
        <v>6</v>
      </c>
      <c r="AX131" s="11" t="s">
        <v>78</v>
      </c>
      <c r="AY131" s="208" t="s">
        <v>118</v>
      </c>
    </row>
    <row r="132" spans="2:65" s="1" customFormat="1" ht="16.5" customHeight="1">
      <c r="B132" s="39"/>
      <c r="C132" s="185" t="s">
        <v>243</v>
      </c>
      <c r="D132" s="185" t="s">
        <v>120</v>
      </c>
      <c r="E132" s="186" t="s">
        <v>244</v>
      </c>
      <c r="F132" s="187" t="s">
        <v>245</v>
      </c>
      <c r="G132" s="188" t="s">
        <v>123</v>
      </c>
      <c r="H132" s="189">
        <v>457.7</v>
      </c>
      <c r="I132" s="190"/>
      <c r="J132" s="191">
        <f>ROUND(I132*H132,2)</f>
        <v>0</v>
      </c>
      <c r="K132" s="187" t="s">
        <v>124</v>
      </c>
      <c r="L132" s="59"/>
      <c r="M132" s="192" t="s">
        <v>21</v>
      </c>
      <c r="N132" s="193" t="s">
        <v>44</v>
      </c>
      <c r="O132" s="4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AR132" s="22" t="s">
        <v>125</v>
      </c>
      <c r="AT132" s="22" t="s">
        <v>120</v>
      </c>
      <c r="AU132" s="22" t="s">
        <v>85</v>
      </c>
      <c r="AY132" s="22" t="s">
        <v>118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22" t="s">
        <v>78</v>
      </c>
      <c r="BK132" s="196">
        <f>ROUND(I132*H132,2)</f>
        <v>0</v>
      </c>
      <c r="BL132" s="22" t="s">
        <v>125</v>
      </c>
      <c r="BM132" s="22" t="s">
        <v>246</v>
      </c>
    </row>
    <row r="133" spans="2:65" s="1" customFormat="1" ht="16.5" customHeight="1">
      <c r="B133" s="39"/>
      <c r="C133" s="185" t="s">
        <v>247</v>
      </c>
      <c r="D133" s="185" t="s">
        <v>120</v>
      </c>
      <c r="E133" s="186" t="s">
        <v>248</v>
      </c>
      <c r="F133" s="187" t="s">
        <v>249</v>
      </c>
      <c r="G133" s="188" t="s">
        <v>123</v>
      </c>
      <c r="H133" s="189">
        <v>1453.83</v>
      </c>
      <c r="I133" s="190"/>
      <c r="J133" s="191">
        <f>ROUND(I133*H133,2)</f>
        <v>0</v>
      </c>
      <c r="K133" s="187" t="s">
        <v>124</v>
      </c>
      <c r="L133" s="59"/>
      <c r="M133" s="192" t="s">
        <v>21</v>
      </c>
      <c r="N133" s="193" t="s">
        <v>44</v>
      </c>
      <c r="O133" s="4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AR133" s="22" t="s">
        <v>125</v>
      </c>
      <c r="AT133" s="22" t="s">
        <v>120</v>
      </c>
      <c r="AU133" s="22" t="s">
        <v>85</v>
      </c>
      <c r="AY133" s="22" t="s">
        <v>118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22" t="s">
        <v>78</v>
      </c>
      <c r="BK133" s="196">
        <f>ROUND(I133*H133,2)</f>
        <v>0</v>
      </c>
      <c r="BL133" s="22" t="s">
        <v>125</v>
      </c>
      <c r="BM133" s="22" t="s">
        <v>250</v>
      </c>
    </row>
    <row r="134" spans="2:65" s="11" customFormat="1" ht="13.5">
      <c r="B134" s="197"/>
      <c r="C134" s="198"/>
      <c r="D134" s="199" t="s">
        <v>127</v>
      </c>
      <c r="E134" s="200" t="s">
        <v>21</v>
      </c>
      <c r="F134" s="201" t="s">
        <v>251</v>
      </c>
      <c r="G134" s="198"/>
      <c r="H134" s="202">
        <v>1244.3</v>
      </c>
      <c r="I134" s="203"/>
      <c r="J134" s="198"/>
      <c r="K134" s="198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127</v>
      </c>
      <c r="AU134" s="208" t="s">
        <v>85</v>
      </c>
      <c r="AV134" s="11" t="s">
        <v>85</v>
      </c>
      <c r="AW134" s="11" t="s">
        <v>37</v>
      </c>
      <c r="AX134" s="11" t="s">
        <v>73</v>
      </c>
      <c r="AY134" s="208" t="s">
        <v>118</v>
      </c>
    </row>
    <row r="135" spans="2:65" s="11" customFormat="1" ht="13.5">
      <c r="B135" s="197"/>
      <c r="C135" s="198"/>
      <c r="D135" s="199" t="s">
        <v>127</v>
      </c>
      <c r="E135" s="200" t="s">
        <v>21</v>
      </c>
      <c r="F135" s="201" t="s">
        <v>252</v>
      </c>
      <c r="G135" s="198"/>
      <c r="H135" s="202">
        <v>104.65</v>
      </c>
      <c r="I135" s="203"/>
      <c r="J135" s="198"/>
      <c r="K135" s="198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127</v>
      </c>
      <c r="AU135" s="208" t="s">
        <v>85</v>
      </c>
      <c r="AV135" s="11" t="s">
        <v>85</v>
      </c>
      <c r="AW135" s="11" t="s">
        <v>37</v>
      </c>
      <c r="AX135" s="11" t="s">
        <v>73</v>
      </c>
      <c r="AY135" s="208" t="s">
        <v>118</v>
      </c>
    </row>
    <row r="136" spans="2:65" s="11" customFormat="1" ht="13.5">
      <c r="B136" s="197"/>
      <c r="C136" s="198"/>
      <c r="D136" s="199" t="s">
        <v>127</v>
      </c>
      <c r="E136" s="200" t="s">
        <v>21</v>
      </c>
      <c r="F136" s="201" t="s">
        <v>253</v>
      </c>
      <c r="G136" s="198"/>
      <c r="H136" s="202">
        <v>89.24</v>
      </c>
      <c r="I136" s="203"/>
      <c r="J136" s="198"/>
      <c r="K136" s="198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127</v>
      </c>
      <c r="AU136" s="208" t="s">
        <v>85</v>
      </c>
      <c r="AV136" s="11" t="s">
        <v>85</v>
      </c>
      <c r="AW136" s="11" t="s">
        <v>37</v>
      </c>
      <c r="AX136" s="11" t="s">
        <v>73</v>
      </c>
      <c r="AY136" s="208" t="s">
        <v>118</v>
      </c>
    </row>
    <row r="137" spans="2:65" s="11" customFormat="1" ht="13.5">
      <c r="B137" s="197"/>
      <c r="C137" s="198"/>
      <c r="D137" s="199" t="s">
        <v>127</v>
      </c>
      <c r="E137" s="200" t="s">
        <v>21</v>
      </c>
      <c r="F137" s="201" t="s">
        <v>254</v>
      </c>
      <c r="G137" s="198"/>
      <c r="H137" s="202">
        <v>15.64</v>
      </c>
      <c r="I137" s="203"/>
      <c r="J137" s="198"/>
      <c r="K137" s="198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127</v>
      </c>
      <c r="AU137" s="208" t="s">
        <v>85</v>
      </c>
      <c r="AV137" s="11" t="s">
        <v>85</v>
      </c>
      <c r="AW137" s="11" t="s">
        <v>37</v>
      </c>
      <c r="AX137" s="11" t="s">
        <v>73</v>
      </c>
      <c r="AY137" s="208" t="s">
        <v>118</v>
      </c>
    </row>
    <row r="138" spans="2:65" s="12" customFormat="1" ht="13.5">
      <c r="B138" s="209"/>
      <c r="C138" s="210"/>
      <c r="D138" s="199" t="s">
        <v>127</v>
      </c>
      <c r="E138" s="211" t="s">
        <v>21</v>
      </c>
      <c r="F138" s="212" t="s">
        <v>151</v>
      </c>
      <c r="G138" s="210"/>
      <c r="H138" s="213">
        <v>1453.83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127</v>
      </c>
      <c r="AU138" s="219" t="s">
        <v>85</v>
      </c>
      <c r="AV138" s="12" t="s">
        <v>125</v>
      </c>
      <c r="AW138" s="12" t="s">
        <v>37</v>
      </c>
      <c r="AX138" s="12" t="s">
        <v>78</v>
      </c>
      <c r="AY138" s="219" t="s">
        <v>118</v>
      </c>
    </row>
    <row r="139" spans="2:65" s="10" customFormat="1" ht="29.85" customHeight="1">
      <c r="B139" s="169"/>
      <c r="C139" s="170"/>
      <c r="D139" s="171" t="s">
        <v>72</v>
      </c>
      <c r="E139" s="183" t="s">
        <v>132</v>
      </c>
      <c r="F139" s="183" t="s">
        <v>255</v>
      </c>
      <c r="G139" s="170"/>
      <c r="H139" s="170"/>
      <c r="I139" s="173"/>
      <c r="J139" s="184">
        <f>BK139</f>
        <v>0</v>
      </c>
      <c r="K139" s="170"/>
      <c r="L139" s="175"/>
      <c r="M139" s="176"/>
      <c r="N139" s="177"/>
      <c r="O139" s="177"/>
      <c r="P139" s="178">
        <f>SUM(P140:P141)</f>
        <v>0</v>
      </c>
      <c r="Q139" s="177"/>
      <c r="R139" s="178">
        <f>SUM(R140:R141)</f>
        <v>31.414826000000001</v>
      </c>
      <c r="S139" s="177"/>
      <c r="T139" s="179">
        <f>SUM(T140:T141)</f>
        <v>0</v>
      </c>
      <c r="AR139" s="180" t="s">
        <v>78</v>
      </c>
      <c r="AT139" s="181" t="s">
        <v>72</v>
      </c>
      <c r="AU139" s="181" t="s">
        <v>78</v>
      </c>
      <c r="AY139" s="180" t="s">
        <v>118</v>
      </c>
      <c r="BK139" s="182">
        <f>SUM(BK140:BK141)</f>
        <v>0</v>
      </c>
    </row>
    <row r="140" spans="2:65" s="1" customFormat="1" ht="16.5" customHeight="1">
      <c r="B140" s="39"/>
      <c r="C140" s="185" t="s">
        <v>256</v>
      </c>
      <c r="D140" s="185" t="s">
        <v>120</v>
      </c>
      <c r="E140" s="186" t="s">
        <v>257</v>
      </c>
      <c r="F140" s="187" t="s">
        <v>258</v>
      </c>
      <c r="G140" s="188" t="s">
        <v>142</v>
      </c>
      <c r="H140" s="189">
        <v>29.9</v>
      </c>
      <c r="I140" s="190"/>
      <c r="J140" s="191">
        <f>ROUND(I140*H140,2)</f>
        <v>0</v>
      </c>
      <c r="K140" s="187" t="s">
        <v>124</v>
      </c>
      <c r="L140" s="59"/>
      <c r="M140" s="192" t="s">
        <v>21</v>
      </c>
      <c r="N140" s="193" t="s">
        <v>44</v>
      </c>
      <c r="O140" s="40"/>
      <c r="P140" s="194">
        <f>O140*H140</f>
        <v>0</v>
      </c>
      <c r="Q140" s="194">
        <v>0.50573999999999997</v>
      </c>
      <c r="R140" s="194">
        <f>Q140*H140</f>
        <v>15.121625999999999</v>
      </c>
      <c r="S140" s="194">
        <v>0</v>
      </c>
      <c r="T140" s="195">
        <f>S140*H140</f>
        <v>0</v>
      </c>
      <c r="AR140" s="22" t="s">
        <v>125</v>
      </c>
      <c r="AT140" s="22" t="s">
        <v>120</v>
      </c>
      <c r="AU140" s="22" t="s">
        <v>85</v>
      </c>
      <c r="AY140" s="22" t="s">
        <v>118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22" t="s">
        <v>78</v>
      </c>
      <c r="BK140" s="196">
        <f>ROUND(I140*H140,2)</f>
        <v>0</v>
      </c>
      <c r="BL140" s="22" t="s">
        <v>125</v>
      </c>
      <c r="BM140" s="22" t="s">
        <v>259</v>
      </c>
    </row>
    <row r="141" spans="2:65" s="1" customFormat="1" ht="16.5" customHeight="1">
      <c r="B141" s="39"/>
      <c r="C141" s="185" t="s">
        <v>260</v>
      </c>
      <c r="D141" s="185" t="s">
        <v>120</v>
      </c>
      <c r="E141" s="186" t="s">
        <v>261</v>
      </c>
      <c r="F141" s="187" t="s">
        <v>262</v>
      </c>
      <c r="G141" s="188" t="s">
        <v>142</v>
      </c>
      <c r="H141" s="189">
        <v>12.65</v>
      </c>
      <c r="I141" s="190"/>
      <c r="J141" s="191">
        <f>ROUND(I141*H141,2)</f>
        <v>0</v>
      </c>
      <c r="K141" s="187" t="s">
        <v>21</v>
      </c>
      <c r="L141" s="59"/>
      <c r="M141" s="192" t="s">
        <v>21</v>
      </c>
      <c r="N141" s="193" t="s">
        <v>44</v>
      </c>
      <c r="O141" s="40"/>
      <c r="P141" s="194">
        <f>O141*H141</f>
        <v>0</v>
      </c>
      <c r="Q141" s="194">
        <v>1.288</v>
      </c>
      <c r="R141" s="194">
        <f>Q141*H141</f>
        <v>16.293200000000002</v>
      </c>
      <c r="S141" s="194">
        <v>0</v>
      </c>
      <c r="T141" s="195">
        <f>S141*H141</f>
        <v>0</v>
      </c>
      <c r="AR141" s="22" t="s">
        <v>125</v>
      </c>
      <c r="AT141" s="22" t="s">
        <v>120</v>
      </c>
      <c r="AU141" s="22" t="s">
        <v>85</v>
      </c>
      <c r="AY141" s="22" t="s">
        <v>118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22" t="s">
        <v>78</v>
      </c>
      <c r="BK141" s="196">
        <f>ROUND(I141*H141,2)</f>
        <v>0</v>
      </c>
      <c r="BL141" s="22" t="s">
        <v>125</v>
      </c>
      <c r="BM141" s="22" t="s">
        <v>263</v>
      </c>
    </row>
    <row r="142" spans="2:65" s="10" customFormat="1" ht="29.85" customHeight="1">
      <c r="B142" s="169"/>
      <c r="C142" s="170"/>
      <c r="D142" s="171" t="s">
        <v>72</v>
      </c>
      <c r="E142" s="183" t="s">
        <v>125</v>
      </c>
      <c r="F142" s="183" t="s">
        <v>264</v>
      </c>
      <c r="G142" s="170"/>
      <c r="H142" s="170"/>
      <c r="I142" s="173"/>
      <c r="J142" s="184">
        <f>BK142</f>
        <v>0</v>
      </c>
      <c r="K142" s="170"/>
      <c r="L142" s="175"/>
      <c r="M142" s="176"/>
      <c r="N142" s="177"/>
      <c r="O142" s="177"/>
      <c r="P142" s="178">
        <f>SUM(P143:P146)</f>
        <v>0</v>
      </c>
      <c r="Q142" s="177"/>
      <c r="R142" s="178">
        <f>SUM(R143:R146)</f>
        <v>21.208369000000001</v>
      </c>
      <c r="S142" s="177"/>
      <c r="T142" s="179">
        <f>SUM(T143:T146)</f>
        <v>0</v>
      </c>
      <c r="AR142" s="180" t="s">
        <v>78</v>
      </c>
      <c r="AT142" s="181" t="s">
        <v>72</v>
      </c>
      <c r="AU142" s="181" t="s">
        <v>78</v>
      </c>
      <c r="AY142" s="180" t="s">
        <v>118</v>
      </c>
      <c r="BK142" s="182">
        <f>SUM(BK143:BK146)</f>
        <v>0</v>
      </c>
    </row>
    <row r="143" spans="2:65" s="1" customFormat="1" ht="16.5" customHeight="1">
      <c r="B143" s="39"/>
      <c r="C143" s="185" t="s">
        <v>265</v>
      </c>
      <c r="D143" s="185" t="s">
        <v>120</v>
      </c>
      <c r="E143" s="186" t="s">
        <v>266</v>
      </c>
      <c r="F143" s="187" t="s">
        <v>267</v>
      </c>
      <c r="G143" s="188" t="s">
        <v>147</v>
      </c>
      <c r="H143" s="189">
        <v>0.67500000000000004</v>
      </c>
      <c r="I143" s="190"/>
      <c r="J143" s="191">
        <f>ROUND(I143*H143,2)</f>
        <v>0</v>
      </c>
      <c r="K143" s="187" t="s">
        <v>124</v>
      </c>
      <c r="L143" s="59"/>
      <c r="M143" s="192" t="s">
        <v>21</v>
      </c>
      <c r="N143" s="193" t="s">
        <v>44</v>
      </c>
      <c r="O143" s="4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AR143" s="22" t="s">
        <v>125</v>
      </c>
      <c r="AT143" s="22" t="s">
        <v>120</v>
      </c>
      <c r="AU143" s="22" t="s">
        <v>85</v>
      </c>
      <c r="AY143" s="22" t="s">
        <v>118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22" t="s">
        <v>78</v>
      </c>
      <c r="BK143" s="196">
        <f>ROUND(I143*H143,2)</f>
        <v>0</v>
      </c>
      <c r="BL143" s="22" t="s">
        <v>125</v>
      </c>
      <c r="BM143" s="22" t="s">
        <v>268</v>
      </c>
    </row>
    <row r="144" spans="2:65" s="11" customFormat="1" ht="13.5">
      <c r="B144" s="197"/>
      <c r="C144" s="198"/>
      <c r="D144" s="199" t="s">
        <v>127</v>
      </c>
      <c r="E144" s="200" t="s">
        <v>21</v>
      </c>
      <c r="F144" s="201" t="s">
        <v>269</v>
      </c>
      <c r="G144" s="198"/>
      <c r="H144" s="202">
        <v>0.67500000000000004</v>
      </c>
      <c r="I144" s="203"/>
      <c r="J144" s="198"/>
      <c r="K144" s="198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127</v>
      </c>
      <c r="AU144" s="208" t="s">
        <v>85</v>
      </c>
      <c r="AV144" s="11" t="s">
        <v>85</v>
      </c>
      <c r="AW144" s="11" t="s">
        <v>37</v>
      </c>
      <c r="AX144" s="11" t="s">
        <v>78</v>
      </c>
      <c r="AY144" s="208" t="s">
        <v>118</v>
      </c>
    </row>
    <row r="145" spans="2:65" s="1" customFormat="1" ht="16.5" customHeight="1">
      <c r="B145" s="39"/>
      <c r="C145" s="185" t="s">
        <v>270</v>
      </c>
      <c r="D145" s="185" t="s">
        <v>120</v>
      </c>
      <c r="E145" s="186" t="s">
        <v>271</v>
      </c>
      <c r="F145" s="187" t="s">
        <v>272</v>
      </c>
      <c r="G145" s="188" t="s">
        <v>123</v>
      </c>
      <c r="H145" s="189">
        <v>104.65</v>
      </c>
      <c r="I145" s="190"/>
      <c r="J145" s="191">
        <f>ROUND(I145*H145,2)</f>
        <v>0</v>
      </c>
      <c r="K145" s="187" t="s">
        <v>124</v>
      </c>
      <c r="L145" s="59"/>
      <c r="M145" s="192" t="s">
        <v>21</v>
      </c>
      <c r="N145" s="193" t="s">
        <v>44</v>
      </c>
      <c r="O145" s="40"/>
      <c r="P145" s="194">
        <f>O145*H145</f>
        <v>0</v>
      </c>
      <c r="Q145" s="194">
        <v>0.20266000000000001</v>
      </c>
      <c r="R145" s="194">
        <f>Q145*H145</f>
        <v>21.208369000000001</v>
      </c>
      <c r="S145" s="194">
        <v>0</v>
      </c>
      <c r="T145" s="195">
        <f>S145*H145</f>
        <v>0</v>
      </c>
      <c r="AR145" s="22" t="s">
        <v>125</v>
      </c>
      <c r="AT145" s="22" t="s">
        <v>120</v>
      </c>
      <c r="AU145" s="22" t="s">
        <v>85</v>
      </c>
      <c r="AY145" s="22" t="s">
        <v>118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22" t="s">
        <v>78</v>
      </c>
      <c r="BK145" s="196">
        <f>ROUND(I145*H145,2)</f>
        <v>0</v>
      </c>
      <c r="BL145" s="22" t="s">
        <v>125</v>
      </c>
      <c r="BM145" s="22" t="s">
        <v>273</v>
      </c>
    </row>
    <row r="146" spans="2:65" s="11" customFormat="1" ht="13.5">
      <c r="B146" s="197"/>
      <c r="C146" s="198"/>
      <c r="D146" s="199" t="s">
        <v>127</v>
      </c>
      <c r="E146" s="200" t="s">
        <v>21</v>
      </c>
      <c r="F146" s="201" t="s">
        <v>252</v>
      </c>
      <c r="G146" s="198"/>
      <c r="H146" s="202">
        <v>104.65</v>
      </c>
      <c r="I146" s="203"/>
      <c r="J146" s="198"/>
      <c r="K146" s="198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127</v>
      </c>
      <c r="AU146" s="208" t="s">
        <v>85</v>
      </c>
      <c r="AV146" s="11" t="s">
        <v>85</v>
      </c>
      <c r="AW146" s="11" t="s">
        <v>37</v>
      </c>
      <c r="AX146" s="11" t="s">
        <v>78</v>
      </c>
      <c r="AY146" s="208" t="s">
        <v>118</v>
      </c>
    </row>
    <row r="147" spans="2:65" s="10" customFormat="1" ht="29.85" customHeight="1">
      <c r="B147" s="169"/>
      <c r="C147" s="170"/>
      <c r="D147" s="171" t="s">
        <v>72</v>
      </c>
      <c r="E147" s="183" t="s">
        <v>139</v>
      </c>
      <c r="F147" s="183" t="s">
        <v>274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SUM(P148:P168)</f>
        <v>0</v>
      </c>
      <c r="Q147" s="177"/>
      <c r="R147" s="178">
        <f>SUM(R148:R168)</f>
        <v>21.146288500000004</v>
      </c>
      <c r="S147" s="177"/>
      <c r="T147" s="179">
        <f>SUM(T148:T168)</f>
        <v>0</v>
      </c>
      <c r="AR147" s="180" t="s">
        <v>78</v>
      </c>
      <c r="AT147" s="181" t="s">
        <v>72</v>
      </c>
      <c r="AU147" s="181" t="s">
        <v>78</v>
      </c>
      <c r="AY147" s="180" t="s">
        <v>118</v>
      </c>
      <c r="BK147" s="182">
        <f>SUM(BK148:BK168)</f>
        <v>0</v>
      </c>
    </row>
    <row r="148" spans="2:65" s="1" customFormat="1" ht="16.5" customHeight="1">
      <c r="B148" s="39"/>
      <c r="C148" s="185" t="s">
        <v>275</v>
      </c>
      <c r="D148" s="185" t="s">
        <v>120</v>
      </c>
      <c r="E148" s="186" t="s">
        <v>276</v>
      </c>
      <c r="F148" s="187" t="s">
        <v>277</v>
      </c>
      <c r="G148" s="188" t="s">
        <v>123</v>
      </c>
      <c r="H148" s="189">
        <v>48.875</v>
      </c>
      <c r="I148" s="190"/>
      <c r="J148" s="191">
        <f>ROUND(I148*H148,2)</f>
        <v>0</v>
      </c>
      <c r="K148" s="187" t="s">
        <v>124</v>
      </c>
      <c r="L148" s="59"/>
      <c r="M148" s="192" t="s">
        <v>21</v>
      </c>
      <c r="N148" s="193" t="s">
        <v>44</v>
      </c>
      <c r="O148" s="4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AR148" s="22" t="s">
        <v>125</v>
      </c>
      <c r="AT148" s="22" t="s">
        <v>120</v>
      </c>
      <c r="AU148" s="22" t="s">
        <v>85</v>
      </c>
      <c r="AY148" s="22" t="s">
        <v>118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22" t="s">
        <v>78</v>
      </c>
      <c r="BK148" s="196">
        <f>ROUND(I148*H148,2)</f>
        <v>0</v>
      </c>
      <c r="BL148" s="22" t="s">
        <v>125</v>
      </c>
      <c r="BM148" s="22" t="s">
        <v>278</v>
      </c>
    </row>
    <row r="149" spans="2:65" s="11" customFormat="1" ht="13.5">
      <c r="B149" s="197"/>
      <c r="C149" s="198"/>
      <c r="D149" s="199" t="s">
        <v>127</v>
      </c>
      <c r="E149" s="200" t="s">
        <v>21</v>
      </c>
      <c r="F149" s="201" t="s">
        <v>279</v>
      </c>
      <c r="G149" s="198"/>
      <c r="H149" s="202">
        <v>48.875</v>
      </c>
      <c r="I149" s="203"/>
      <c r="J149" s="198"/>
      <c r="K149" s="198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127</v>
      </c>
      <c r="AU149" s="208" t="s">
        <v>85</v>
      </c>
      <c r="AV149" s="11" t="s">
        <v>85</v>
      </c>
      <c r="AW149" s="11" t="s">
        <v>37</v>
      </c>
      <c r="AX149" s="11" t="s">
        <v>78</v>
      </c>
      <c r="AY149" s="208" t="s">
        <v>118</v>
      </c>
    </row>
    <row r="150" spans="2:65" s="1" customFormat="1" ht="16.5" customHeight="1">
      <c r="B150" s="39"/>
      <c r="C150" s="185" t="s">
        <v>280</v>
      </c>
      <c r="D150" s="185" t="s">
        <v>120</v>
      </c>
      <c r="E150" s="186" t="s">
        <v>281</v>
      </c>
      <c r="F150" s="187" t="s">
        <v>282</v>
      </c>
      <c r="G150" s="188" t="s">
        <v>123</v>
      </c>
      <c r="H150" s="189">
        <v>2593.25</v>
      </c>
      <c r="I150" s="190"/>
      <c r="J150" s="191">
        <f>ROUND(I150*H150,2)</f>
        <v>0</v>
      </c>
      <c r="K150" s="187" t="s">
        <v>124</v>
      </c>
      <c r="L150" s="59"/>
      <c r="M150" s="192" t="s">
        <v>21</v>
      </c>
      <c r="N150" s="193" t="s">
        <v>44</v>
      </c>
      <c r="O150" s="4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22" t="s">
        <v>125</v>
      </c>
      <c r="AT150" s="22" t="s">
        <v>120</v>
      </c>
      <c r="AU150" s="22" t="s">
        <v>85</v>
      </c>
      <c r="AY150" s="22" t="s">
        <v>118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22" t="s">
        <v>78</v>
      </c>
      <c r="BK150" s="196">
        <f>ROUND(I150*H150,2)</f>
        <v>0</v>
      </c>
      <c r="BL150" s="22" t="s">
        <v>125</v>
      </c>
      <c r="BM150" s="22" t="s">
        <v>283</v>
      </c>
    </row>
    <row r="151" spans="2:65" s="11" customFormat="1" ht="13.5">
      <c r="B151" s="197"/>
      <c r="C151" s="198"/>
      <c r="D151" s="199" t="s">
        <v>127</v>
      </c>
      <c r="E151" s="200" t="s">
        <v>21</v>
      </c>
      <c r="F151" s="201" t="s">
        <v>284</v>
      </c>
      <c r="G151" s="198"/>
      <c r="H151" s="202">
        <v>2488.6</v>
      </c>
      <c r="I151" s="203"/>
      <c r="J151" s="198"/>
      <c r="K151" s="198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127</v>
      </c>
      <c r="AU151" s="208" t="s">
        <v>85</v>
      </c>
      <c r="AV151" s="11" t="s">
        <v>85</v>
      </c>
      <c r="AW151" s="11" t="s">
        <v>37</v>
      </c>
      <c r="AX151" s="11" t="s">
        <v>73</v>
      </c>
      <c r="AY151" s="208" t="s">
        <v>118</v>
      </c>
    </row>
    <row r="152" spans="2:65" s="11" customFormat="1" ht="13.5">
      <c r="B152" s="197"/>
      <c r="C152" s="198"/>
      <c r="D152" s="199" t="s">
        <v>127</v>
      </c>
      <c r="E152" s="200" t="s">
        <v>21</v>
      </c>
      <c r="F152" s="201" t="s">
        <v>252</v>
      </c>
      <c r="G152" s="198"/>
      <c r="H152" s="202">
        <v>104.65</v>
      </c>
      <c r="I152" s="203"/>
      <c r="J152" s="198"/>
      <c r="K152" s="198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127</v>
      </c>
      <c r="AU152" s="208" t="s">
        <v>85</v>
      </c>
      <c r="AV152" s="11" t="s">
        <v>85</v>
      </c>
      <c r="AW152" s="11" t="s">
        <v>37</v>
      </c>
      <c r="AX152" s="11" t="s">
        <v>73</v>
      </c>
      <c r="AY152" s="208" t="s">
        <v>118</v>
      </c>
    </row>
    <row r="153" spans="2:65" s="12" customFormat="1" ht="13.5">
      <c r="B153" s="209"/>
      <c r="C153" s="210"/>
      <c r="D153" s="199" t="s">
        <v>127</v>
      </c>
      <c r="E153" s="211" t="s">
        <v>21</v>
      </c>
      <c r="F153" s="212" t="s">
        <v>151</v>
      </c>
      <c r="G153" s="210"/>
      <c r="H153" s="213">
        <v>2593.25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127</v>
      </c>
      <c r="AU153" s="219" t="s">
        <v>85</v>
      </c>
      <c r="AV153" s="12" t="s">
        <v>125</v>
      </c>
      <c r="AW153" s="12" t="s">
        <v>37</v>
      </c>
      <c r="AX153" s="12" t="s">
        <v>78</v>
      </c>
      <c r="AY153" s="219" t="s">
        <v>118</v>
      </c>
    </row>
    <row r="154" spans="2:65" s="1" customFormat="1" ht="25.5" customHeight="1">
      <c r="B154" s="39"/>
      <c r="C154" s="185" t="s">
        <v>285</v>
      </c>
      <c r="D154" s="185" t="s">
        <v>120</v>
      </c>
      <c r="E154" s="186" t="s">
        <v>286</v>
      </c>
      <c r="F154" s="187" t="s">
        <v>287</v>
      </c>
      <c r="G154" s="188" t="s">
        <v>123</v>
      </c>
      <c r="H154" s="189">
        <v>1244.3</v>
      </c>
      <c r="I154" s="190"/>
      <c r="J154" s="191">
        <f>ROUND(I154*H154,2)</f>
        <v>0</v>
      </c>
      <c r="K154" s="187" t="s">
        <v>124</v>
      </c>
      <c r="L154" s="59"/>
      <c r="M154" s="192" t="s">
        <v>21</v>
      </c>
      <c r="N154" s="193" t="s">
        <v>44</v>
      </c>
      <c r="O154" s="4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AR154" s="22" t="s">
        <v>125</v>
      </c>
      <c r="AT154" s="22" t="s">
        <v>120</v>
      </c>
      <c r="AU154" s="22" t="s">
        <v>85</v>
      </c>
      <c r="AY154" s="22" t="s">
        <v>118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22" t="s">
        <v>78</v>
      </c>
      <c r="BK154" s="196">
        <f>ROUND(I154*H154,2)</f>
        <v>0</v>
      </c>
      <c r="BL154" s="22" t="s">
        <v>125</v>
      </c>
      <c r="BM154" s="22" t="s">
        <v>288</v>
      </c>
    </row>
    <row r="155" spans="2:65" s="11" customFormat="1" ht="13.5">
      <c r="B155" s="197"/>
      <c r="C155" s="198"/>
      <c r="D155" s="199" t="s">
        <v>127</v>
      </c>
      <c r="E155" s="200" t="s">
        <v>21</v>
      </c>
      <c r="F155" s="201" t="s">
        <v>251</v>
      </c>
      <c r="G155" s="198"/>
      <c r="H155" s="202">
        <v>1244.3</v>
      </c>
      <c r="I155" s="203"/>
      <c r="J155" s="198"/>
      <c r="K155" s="198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127</v>
      </c>
      <c r="AU155" s="208" t="s">
        <v>85</v>
      </c>
      <c r="AV155" s="11" t="s">
        <v>85</v>
      </c>
      <c r="AW155" s="11" t="s">
        <v>37</v>
      </c>
      <c r="AX155" s="11" t="s">
        <v>78</v>
      </c>
      <c r="AY155" s="208" t="s">
        <v>118</v>
      </c>
    </row>
    <row r="156" spans="2:65" s="1" customFormat="1" ht="16.5" customHeight="1">
      <c r="B156" s="39"/>
      <c r="C156" s="185" t="s">
        <v>289</v>
      </c>
      <c r="D156" s="185" t="s">
        <v>120</v>
      </c>
      <c r="E156" s="186" t="s">
        <v>290</v>
      </c>
      <c r="F156" s="187" t="s">
        <v>291</v>
      </c>
      <c r="G156" s="188" t="s">
        <v>123</v>
      </c>
      <c r="H156" s="189">
        <v>1244.3</v>
      </c>
      <c r="I156" s="190"/>
      <c r="J156" s="191">
        <f>ROUND(I156*H156,2)</f>
        <v>0</v>
      </c>
      <c r="K156" s="187" t="s">
        <v>124</v>
      </c>
      <c r="L156" s="59"/>
      <c r="M156" s="192" t="s">
        <v>21</v>
      </c>
      <c r="N156" s="193" t="s">
        <v>44</v>
      </c>
      <c r="O156" s="4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AR156" s="22" t="s">
        <v>125</v>
      </c>
      <c r="AT156" s="22" t="s">
        <v>120</v>
      </c>
      <c r="AU156" s="22" t="s">
        <v>85</v>
      </c>
      <c r="AY156" s="22" t="s">
        <v>118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22" t="s">
        <v>78</v>
      </c>
      <c r="BK156" s="196">
        <f>ROUND(I156*H156,2)</f>
        <v>0</v>
      </c>
      <c r="BL156" s="22" t="s">
        <v>125</v>
      </c>
      <c r="BM156" s="22" t="s">
        <v>292</v>
      </c>
    </row>
    <row r="157" spans="2:65" s="11" customFormat="1" ht="13.5">
      <c r="B157" s="197"/>
      <c r="C157" s="198"/>
      <c r="D157" s="199" t="s">
        <v>127</v>
      </c>
      <c r="E157" s="200" t="s">
        <v>21</v>
      </c>
      <c r="F157" s="201" t="s">
        <v>251</v>
      </c>
      <c r="G157" s="198"/>
      <c r="H157" s="202">
        <v>1244.3</v>
      </c>
      <c r="I157" s="203"/>
      <c r="J157" s="198"/>
      <c r="K157" s="198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127</v>
      </c>
      <c r="AU157" s="208" t="s">
        <v>85</v>
      </c>
      <c r="AV157" s="11" t="s">
        <v>85</v>
      </c>
      <c r="AW157" s="11" t="s">
        <v>37</v>
      </c>
      <c r="AX157" s="11" t="s">
        <v>78</v>
      </c>
      <c r="AY157" s="208" t="s">
        <v>118</v>
      </c>
    </row>
    <row r="158" spans="2:65" s="1" customFormat="1" ht="16.5" customHeight="1">
      <c r="B158" s="39"/>
      <c r="C158" s="185" t="s">
        <v>293</v>
      </c>
      <c r="D158" s="185" t="s">
        <v>120</v>
      </c>
      <c r="E158" s="186" t="s">
        <v>294</v>
      </c>
      <c r="F158" s="187" t="s">
        <v>295</v>
      </c>
      <c r="G158" s="188" t="s">
        <v>123</v>
      </c>
      <c r="H158" s="189">
        <v>1244.3</v>
      </c>
      <c r="I158" s="190"/>
      <c r="J158" s="191">
        <f>ROUND(I158*H158,2)</f>
        <v>0</v>
      </c>
      <c r="K158" s="187" t="s">
        <v>124</v>
      </c>
      <c r="L158" s="59"/>
      <c r="M158" s="192" t="s">
        <v>21</v>
      </c>
      <c r="N158" s="193" t="s">
        <v>44</v>
      </c>
      <c r="O158" s="4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AR158" s="22" t="s">
        <v>125</v>
      </c>
      <c r="AT158" s="22" t="s">
        <v>120</v>
      </c>
      <c r="AU158" s="22" t="s">
        <v>85</v>
      </c>
      <c r="AY158" s="22" t="s">
        <v>118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22" t="s">
        <v>78</v>
      </c>
      <c r="BK158" s="196">
        <f>ROUND(I158*H158,2)</f>
        <v>0</v>
      </c>
      <c r="BL158" s="22" t="s">
        <v>125</v>
      </c>
      <c r="BM158" s="22" t="s">
        <v>296</v>
      </c>
    </row>
    <row r="159" spans="2:65" s="11" customFormat="1" ht="13.5">
      <c r="B159" s="197"/>
      <c r="C159" s="198"/>
      <c r="D159" s="199" t="s">
        <v>127</v>
      </c>
      <c r="E159" s="200" t="s">
        <v>21</v>
      </c>
      <c r="F159" s="201" t="s">
        <v>251</v>
      </c>
      <c r="G159" s="198"/>
      <c r="H159" s="202">
        <v>1244.3</v>
      </c>
      <c r="I159" s="203"/>
      <c r="J159" s="198"/>
      <c r="K159" s="198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127</v>
      </c>
      <c r="AU159" s="208" t="s">
        <v>85</v>
      </c>
      <c r="AV159" s="11" t="s">
        <v>85</v>
      </c>
      <c r="AW159" s="11" t="s">
        <v>37</v>
      </c>
      <c r="AX159" s="11" t="s">
        <v>78</v>
      </c>
      <c r="AY159" s="208" t="s">
        <v>118</v>
      </c>
    </row>
    <row r="160" spans="2:65" s="1" customFormat="1" ht="25.5" customHeight="1">
      <c r="B160" s="39"/>
      <c r="C160" s="185" t="s">
        <v>297</v>
      </c>
      <c r="D160" s="185" t="s">
        <v>120</v>
      </c>
      <c r="E160" s="186" t="s">
        <v>298</v>
      </c>
      <c r="F160" s="187" t="s">
        <v>299</v>
      </c>
      <c r="G160" s="188" t="s">
        <v>123</v>
      </c>
      <c r="H160" s="189">
        <v>1244.3</v>
      </c>
      <c r="I160" s="190"/>
      <c r="J160" s="191">
        <f>ROUND(I160*H160,2)</f>
        <v>0</v>
      </c>
      <c r="K160" s="187" t="s">
        <v>124</v>
      </c>
      <c r="L160" s="59"/>
      <c r="M160" s="192" t="s">
        <v>21</v>
      </c>
      <c r="N160" s="193" t="s">
        <v>44</v>
      </c>
      <c r="O160" s="4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AR160" s="22" t="s">
        <v>125</v>
      </c>
      <c r="AT160" s="22" t="s">
        <v>120</v>
      </c>
      <c r="AU160" s="22" t="s">
        <v>85</v>
      </c>
      <c r="AY160" s="22" t="s">
        <v>118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22" t="s">
        <v>78</v>
      </c>
      <c r="BK160" s="196">
        <f>ROUND(I160*H160,2)</f>
        <v>0</v>
      </c>
      <c r="BL160" s="22" t="s">
        <v>125</v>
      </c>
      <c r="BM160" s="22" t="s">
        <v>300</v>
      </c>
    </row>
    <row r="161" spans="2:65" s="11" customFormat="1" ht="13.5">
      <c r="B161" s="197"/>
      <c r="C161" s="198"/>
      <c r="D161" s="199" t="s">
        <v>127</v>
      </c>
      <c r="E161" s="200" t="s">
        <v>21</v>
      </c>
      <c r="F161" s="201" t="s">
        <v>251</v>
      </c>
      <c r="G161" s="198"/>
      <c r="H161" s="202">
        <v>1244.3</v>
      </c>
      <c r="I161" s="203"/>
      <c r="J161" s="198"/>
      <c r="K161" s="198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127</v>
      </c>
      <c r="AU161" s="208" t="s">
        <v>85</v>
      </c>
      <c r="AV161" s="11" t="s">
        <v>85</v>
      </c>
      <c r="AW161" s="11" t="s">
        <v>37</v>
      </c>
      <c r="AX161" s="11" t="s">
        <v>78</v>
      </c>
      <c r="AY161" s="208" t="s">
        <v>118</v>
      </c>
    </row>
    <row r="162" spans="2:65" s="1" customFormat="1" ht="25.5" customHeight="1">
      <c r="B162" s="39"/>
      <c r="C162" s="185" t="s">
        <v>301</v>
      </c>
      <c r="D162" s="185" t="s">
        <v>120</v>
      </c>
      <c r="E162" s="186" t="s">
        <v>302</v>
      </c>
      <c r="F162" s="187" t="s">
        <v>303</v>
      </c>
      <c r="G162" s="188" t="s">
        <v>123</v>
      </c>
      <c r="H162" s="189">
        <v>104.65</v>
      </c>
      <c r="I162" s="190"/>
      <c r="J162" s="191">
        <f>ROUND(I162*H162,2)</f>
        <v>0</v>
      </c>
      <c r="K162" s="187" t="s">
        <v>124</v>
      </c>
      <c r="L162" s="59"/>
      <c r="M162" s="192" t="s">
        <v>21</v>
      </c>
      <c r="N162" s="193" t="s">
        <v>44</v>
      </c>
      <c r="O162" s="40"/>
      <c r="P162" s="194">
        <f>O162*H162</f>
        <v>0</v>
      </c>
      <c r="Q162" s="194">
        <v>8.4250000000000005E-2</v>
      </c>
      <c r="R162" s="194">
        <f>Q162*H162</f>
        <v>8.8167625000000012</v>
      </c>
      <c r="S162" s="194">
        <v>0</v>
      </c>
      <c r="T162" s="195">
        <f>S162*H162</f>
        <v>0</v>
      </c>
      <c r="AR162" s="22" t="s">
        <v>125</v>
      </c>
      <c r="AT162" s="22" t="s">
        <v>120</v>
      </c>
      <c r="AU162" s="22" t="s">
        <v>85</v>
      </c>
      <c r="AY162" s="22" t="s">
        <v>118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22" t="s">
        <v>78</v>
      </c>
      <c r="BK162" s="196">
        <f>ROUND(I162*H162,2)</f>
        <v>0</v>
      </c>
      <c r="BL162" s="22" t="s">
        <v>125</v>
      </c>
      <c r="BM162" s="22" t="s">
        <v>304</v>
      </c>
    </row>
    <row r="163" spans="2:65" s="11" customFormat="1" ht="13.5">
      <c r="B163" s="197"/>
      <c r="C163" s="198"/>
      <c r="D163" s="199" t="s">
        <v>127</v>
      </c>
      <c r="E163" s="200" t="s">
        <v>21</v>
      </c>
      <c r="F163" s="201" t="s">
        <v>252</v>
      </c>
      <c r="G163" s="198"/>
      <c r="H163" s="202">
        <v>104.65</v>
      </c>
      <c r="I163" s="203"/>
      <c r="J163" s="198"/>
      <c r="K163" s="198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127</v>
      </c>
      <c r="AU163" s="208" t="s">
        <v>85</v>
      </c>
      <c r="AV163" s="11" t="s">
        <v>85</v>
      </c>
      <c r="AW163" s="11" t="s">
        <v>37</v>
      </c>
      <c r="AX163" s="11" t="s">
        <v>78</v>
      </c>
      <c r="AY163" s="208" t="s">
        <v>118</v>
      </c>
    </row>
    <row r="164" spans="2:65" s="1" customFormat="1" ht="16.5" customHeight="1">
      <c r="B164" s="39"/>
      <c r="C164" s="220" t="s">
        <v>305</v>
      </c>
      <c r="D164" s="220" t="s">
        <v>153</v>
      </c>
      <c r="E164" s="221" t="s">
        <v>306</v>
      </c>
      <c r="F164" s="222" t="s">
        <v>307</v>
      </c>
      <c r="G164" s="223" t="s">
        <v>123</v>
      </c>
      <c r="H164" s="224">
        <v>99.498000000000005</v>
      </c>
      <c r="I164" s="225"/>
      <c r="J164" s="226">
        <f>ROUND(I164*H164,2)</f>
        <v>0</v>
      </c>
      <c r="K164" s="222" t="s">
        <v>124</v>
      </c>
      <c r="L164" s="227"/>
      <c r="M164" s="228" t="s">
        <v>21</v>
      </c>
      <c r="N164" s="229" t="s">
        <v>44</v>
      </c>
      <c r="O164" s="40"/>
      <c r="P164" s="194">
        <f>O164*H164</f>
        <v>0</v>
      </c>
      <c r="Q164" s="194">
        <v>0.113</v>
      </c>
      <c r="R164" s="194">
        <f>Q164*H164</f>
        <v>11.243274000000001</v>
      </c>
      <c r="S164" s="194">
        <v>0</v>
      </c>
      <c r="T164" s="195">
        <f>S164*H164</f>
        <v>0</v>
      </c>
      <c r="AR164" s="22" t="s">
        <v>157</v>
      </c>
      <c r="AT164" s="22" t="s">
        <v>153</v>
      </c>
      <c r="AU164" s="22" t="s">
        <v>85</v>
      </c>
      <c r="AY164" s="22" t="s">
        <v>118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22" t="s">
        <v>78</v>
      </c>
      <c r="BK164" s="196">
        <f>ROUND(I164*H164,2)</f>
        <v>0</v>
      </c>
      <c r="BL164" s="22" t="s">
        <v>125</v>
      </c>
      <c r="BM164" s="22" t="s">
        <v>308</v>
      </c>
    </row>
    <row r="165" spans="2:65" s="1" customFormat="1" ht="27">
      <c r="B165" s="39"/>
      <c r="C165" s="61"/>
      <c r="D165" s="199" t="s">
        <v>309</v>
      </c>
      <c r="E165" s="61"/>
      <c r="F165" s="230" t="s">
        <v>310</v>
      </c>
      <c r="G165" s="61"/>
      <c r="H165" s="61"/>
      <c r="I165" s="156"/>
      <c r="J165" s="61"/>
      <c r="K165" s="61"/>
      <c r="L165" s="59"/>
      <c r="M165" s="231"/>
      <c r="N165" s="40"/>
      <c r="O165" s="40"/>
      <c r="P165" s="40"/>
      <c r="Q165" s="40"/>
      <c r="R165" s="40"/>
      <c r="S165" s="40"/>
      <c r="T165" s="76"/>
      <c r="AT165" s="22" t="s">
        <v>309</v>
      </c>
      <c r="AU165" s="22" t="s">
        <v>85</v>
      </c>
    </row>
    <row r="166" spans="2:65" s="11" customFormat="1" ht="13.5">
      <c r="B166" s="197"/>
      <c r="C166" s="198"/>
      <c r="D166" s="199" t="s">
        <v>127</v>
      </c>
      <c r="E166" s="198"/>
      <c r="F166" s="201" t="s">
        <v>311</v>
      </c>
      <c r="G166" s="198"/>
      <c r="H166" s="202">
        <v>99.498000000000005</v>
      </c>
      <c r="I166" s="203"/>
      <c r="J166" s="198"/>
      <c r="K166" s="198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127</v>
      </c>
      <c r="AU166" s="208" t="s">
        <v>85</v>
      </c>
      <c r="AV166" s="11" t="s">
        <v>85</v>
      </c>
      <c r="AW166" s="11" t="s">
        <v>6</v>
      </c>
      <c r="AX166" s="11" t="s">
        <v>78</v>
      </c>
      <c r="AY166" s="208" t="s">
        <v>118</v>
      </c>
    </row>
    <row r="167" spans="2:65" s="1" customFormat="1" ht="16.5" customHeight="1">
      <c r="B167" s="39"/>
      <c r="C167" s="220" t="s">
        <v>312</v>
      </c>
      <c r="D167" s="220" t="s">
        <v>153</v>
      </c>
      <c r="E167" s="221" t="s">
        <v>313</v>
      </c>
      <c r="F167" s="222" t="s">
        <v>314</v>
      </c>
      <c r="G167" s="223" t="s">
        <v>123</v>
      </c>
      <c r="H167" s="224">
        <v>8.2919999999999998</v>
      </c>
      <c r="I167" s="225"/>
      <c r="J167" s="226">
        <f>ROUND(I167*H167,2)</f>
        <v>0</v>
      </c>
      <c r="K167" s="222" t="s">
        <v>124</v>
      </c>
      <c r="L167" s="227"/>
      <c r="M167" s="228" t="s">
        <v>21</v>
      </c>
      <c r="N167" s="229" t="s">
        <v>44</v>
      </c>
      <c r="O167" s="40"/>
      <c r="P167" s="194">
        <f>O167*H167</f>
        <v>0</v>
      </c>
      <c r="Q167" s="194">
        <v>0.13100000000000001</v>
      </c>
      <c r="R167" s="194">
        <f>Q167*H167</f>
        <v>1.086252</v>
      </c>
      <c r="S167" s="194">
        <v>0</v>
      </c>
      <c r="T167" s="195">
        <f>S167*H167</f>
        <v>0</v>
      </c>
      <c r="AR167" s="22" t="s">
        <v>157</v>
      </c>
      <c r="AT167" s="22" t="s">
        <v>153</v>
      </c>
      <c r="AU167" s="22" t="s">
        <v>85</v>
      </c>
      <c r="AY167" s="22" t="s">
        <v>118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22" t="s">
        <v>78</v>
      </c>
      <c r="BK167" s="196">
        <f>ROUND(I167*H167,2)</f>
        <v>0</v>
      </c>
      <c r="BL167" s="22" t="s">
        <v>125</v>
      </c>
      <c r="BM167" s="22" t="s">
        <v>315</v>
      </c>
    </row>
    <row r="168" spans="2:65" s="11" customFormat="1" ht="13.5">
      <c r="B168" s="197"/>
      <c r="C168" s="198"/>
      <c r="D168" s="199" t="s">
        <v>127</v>
      </c>
      <c r="E168" s="198"/>
      <c r="F168" s="201" t="s">
        <v>316</v>
      </c>
      <c r="G168" s="198"/>
      <c r="H168" s="202">
        <v>8.2919999999999998</v>
      </c>
      <c r="I168" s="203"/>
      <c r="J168" s="198"/>
      <c r="K168" s="198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127</v>
      </c>
      <c r="AU168" s="208" t="s">
        <v>85</v>
      </c>
      <c r="AV168" s="11" t="s">
        <v>85</v>
      </c>
      <c r="AW168" s="11" t="s">
        <v>6</v>
      </c>
      <c r="AX168" s="11" t="s">
        <v>78</v>
      </c>
      <c r="AY168" s="208" t="s">
        <v>118</v>
      </c>
    </row>
    <row r="169" spans="2:65" s="10" customFormat="1" ht="29.85" customHeight="1">
      <c r="B169" s="169"/>
      <c r="C169" s="170"/>
      <c r="D169" s="171" t="s">
        <v>72</v>
      </c>
      <c r="E169" s="183" t="s">
        <v>157</v>
      </c>
      <c r="F169" s="183" t="s">
        <v>317</v>
      </c>
      <c r="G169" s="170"/>
      <c r="H169" s="170"/>
      <c r="I169" s="173"/>
      <c r="J169" s="184">
        <f>BK169</f>
        <v>0</v>
      </c>
      <c r="K169" s="170"/>
      <c r="L169" s="175"/>
      <c r="M169" s="176"/>
      <c r="N169" s="177"/>
      <c r="O169" s="177"/>
      <c r="P169" s="178">
        <f>SUM(P170:P178)</f>
        <v>0</v>
      </c>
      <c r="Q169" s="177"/>
      <c r="R169" s="178">
        <f>SUM(R170:R178)</f>
        <v>2.4146400000000003</v>
      </c>
      <c r="S169" s="177"/>
      <c r="T169" s="179">
        <f>SUM(T170:T178)</f>
        <v>0</v>
      </c>
      <c r="AR169" s="180" t="s">
        <v>78</v>
      </c>
      <c r="AT169" s="181" t="s">
        <v>72</v>
      </c>
      <c r="AU169" s="181" t="s">
        <v>78</v>
      </c>
      <c r="AY169" s="180" t="s">
        <v>118</v>
      </c>
      <c r="BK169" s="182">
        <f>SUM(BK170:BK178)</f>
        <v>0</v>
      </c>
    </row>
    <row r="170" spans="2:65" s="1" customFormat="1" ht="16.5" customHeight="1">
      <c r="B170" s="39"/>
      <c r="C170" s="185" t="s">
        <v>318</v>
      </c>
      <c r="D170" s="185" t="s">
        <v>120</v>
      </c>
      <c r="E170" s="186" t="s">
        <v>319</v>
      </c>
      <c r="F170" s="187" t="s">
        <v>320</v>
      </c>
      <c r="G170" s="188" t="s">
        <v>321</v>
      </c>
      <c r="H170" s="189">
        <v>3</v>
      </c>
      <c r="I170" s="190"/>
      <c r="J170" s="191">
        <f t="shared" ref="J170:J177" si="0">ROUND(I170*H170,2)</f>
        <v>0</v>
      </c>
      <c r="K170" s="187" t="s">
        <v>124</v>
      </c>
      <c r="L170" s="59"/>
      <c r="M170" s="192" t="s">
        <v>21</v>
      </c>
      <c r="N170" s="193" t="s">
        <v>44</v>
      </c>
      <c r="O170" s="40"/>
      <c r="P170" s="194">
        <f t="shared" ref="P170:P177" si="1">O170*H170</f>
        <v>0</v>
      </c>
      <c r="Q170" s="194">
        <v>0.14494000000000001</v>
      </c>
      <c r="R170" s="194">
        <f t="shared" ref="R170:R177" si="2">Q170*H170</f>
        <v>0.43482000000000004</v>
      </c>
      <c r="S170" s="194">
        <v>0</v>
      </c>
      <c r="T170" s="195">
        <f t="shared" ref="T170:T177" si="3">S170*H170</f>
        <v>0</v>
      </c>
      <c r="AR170" s="22" t="s">
        <v>125</v>
      </c>
      <c r="AT170" s="22" t="s">
        <v>120</v>
      </c>
      <c r="AU170" s="22" t="s">
        <v>85</v>
      </c>
      <c r="AY170" s="22" t="s">
        <v>118</v>
      </c>
      <c r="BE170" s="196">
        <f t="shared" ref="BE170:BE177" si="4">IF(N170="základní",J170,0)</f>
        <v>0</v>
      </c>
      <c r="BF170" s="196">
        <f t="shared" ref="BF170:BF177" si="5">IF(N170="snížená",J170,0)</f>
        <v>0</v>
      </c>
      <c r="BG170" s="196">
        <f t="shared" ref="BG170:BG177" si="6">IF(N170="zákl. přenesená",J170,0)</f>
        <v>0</v>
      </c>
      <c r="BH170" s="196">
        <f t="shared" ref="BH170:BH177" si="7">IF(N170="sníž. přenesená",J170,0)</f>
        <v>0</v>
      </c>
      <c r="BI170" s="196">
        <f t="shared" ref="BI170:BI177" si="8">IF(N170="nulová",J170,0)</f>
        <v>0</v>
      </c>
      <c r="BJ170" s="22" t="s">
        <v>78</v>
      </c>
      <c r="BK170" s="196">
        <f t="shared" ref="BK170:BK177" si="9">ROUND(I170*H170,2)</f>
        <v>0</v>
      </c>
      <c r="BL170" s="22" t="s">
        <v>125</v>
      </c>
      <c r="BM170" s="22" t="s">
        <v>322</v>
      </c>
    </row>
    <row r="171" spans="2:65" s="1" customFormat="1" ht="16.5" customHeight="1">
      <c r="B171" s="39"/>
      <c r="C171" s="220" t="s">
        <v>323</v>
      </c>
      <c r="D171" s="220" t="s">
        <v>153</v>
      </c>
      <c r="E171" s="221" t="s">
        <v>324</v>
      </c>
      <c r="F171" s="222" t="s">
        <v>325</v>
      </c>
      <c r="G171" s="223" t="s">
        <v>321</v>
      </c>
      <c r="H171" s="224">
        <v>3</v>
      </c>
      <c r="I171" s="225"/>
      <c r="J171" s="226">
        <f t="shared" si="0"/>
        <v>0</v>
      </c>
      <c r="K171" s="222" t="s">
        <v>124</v>
      </c>
      <c r="L171" s="227"/>
      <c r="M171" s="228" t="s">
        <v>21</v>
      </c>
      <c r="N171" s="229" t="s">
        <v>44</v>
      </c>
      <c r="O171" s="40"/>
      <c r="P171" s="194">
        <f t="shared" si="1"/>
        <v>0</v>
      </c>
      <c r="Q171" s="194">
        <v>7.1999999999999995E-2</v>
      </c>
      <c r="R171" s="194">
        <f t="shared" si="2"/>
        <v>0.21599999999999997</v>
      </c>
      <c r="S171" s="194">
        <v>0</v>
      </c>
      <c r="T171" s="195">
        <f t="shared" si="3"/>
        <v>0</v>
      </c>
      <c r="AR171" s="22" t="s">
        <v>157</v>
      </c>
      <c r="AT171" s="22" t="s">
        <v>153</v>
      </c>
      <c r="AU171" s="22" t="s">
        <v>85</v>
      </c>
      <c r="AY171" s="22" t="s">
        <v>118</v>
      </c>
      <c r="BE171" s="196">
        <f t="shared" si="4"/>
        <v>0</v>
      </c>
      <c r="BF171" s="196">
        <f t="shared" si="5"/>
        <v>0</v>
      </c>
      <c r="BG171" s="196">
        <f t="shared" si="6"/>
        <v>0</v>
      </c>
      <c r="BH171" s="196">
        <f t="shared" si="7"/>
        <v>0</v>
      </c>
      <c r="BI171" s="196">
        <f t="shared" si="8"/>
        <v>0</v>
      </c>
      <c r="BJ171" s="22" t="s">
        <v>78</v>
      </c>
      <c r="BK171" s="196">
        <f t="shared" si="9"/>
        <v>0</v>
      </c>
      <c r="BL171" s="22" t="s">
        <v>125</v>
      </c>
      <c r="BM171" s="22" t="s">
        <v>326</v>
      </c>
    </row>
    <row r="172" spans="2:65" s="1" customFormat="1" ht="16.5" customHeight="1">
      <c r="B172" s="39"/>
      <c r="C172" s="220" t="s">
        <v>327</v>
      </c>
      <c r="D172" s="220" t="s">
        <v>153</v>
      </c>
      <c r="E172" s="221" t="s">
        <v>328</v>
      </c>
      <c r="F172" s="222" t="s">
        <v>329</v>
      </c>
      <c r="G172" s="223" t="s">
        <v>321</v>
      </c>
      <c r="H172" s="224">
        <v>3</v>
      </c>
      <c r="I172" s="225"/>
      <c r="J172" s="226">
        <f t="shared" si="0"/>
        <v>0</v>
      </c>
      <c r="K172" s="222" t="s">
        <v>124</v>
      </c>
      <c r="L172" s="227"/>
      <c r="M172" s="228" t="s">
        <v>21</v>
      </c>
      <c r="N172" s="229" t="s">
        <v>44</v>
      </c>
      <c r="O172" s="40"/>
      <c r="P172" s="194">
        <f t="shared" si="1"/>
        <v>0</v>
      </c>
      <c r="Q172" s="194">
        <v>2.7E-2</v>
      </c>
      <c r="R172" s="194">
        <f t="shared" si="2"/>
        <v>8.1000000000000003E-2</v>
      </c>
      <c r="S172" s="194">
        <v>0</v>
      </c>
      <c r="T172" s="195">
        <f t="shared" si="3"/>
        <v>0</v>
      </c>
      <c r="AR172" s="22" t="s">
        <v>157</v>
      </c>
      <c r="AT172" s="22" t="s">
        <v>153</v>
      </c>
      <c r="AU172" s="22" t="s">
        <v>85</v>
      </c>
      <c r="AY172" s="22" t="s">
        <v>118</v>
      </c>
      <c r="BE172" s="196">
        <f t="shared" si="4"/>
        <v>0</v>
      </c>
      <c r="BF172" s="196">
        <f t="shared" si="5"/>
        <v>0</v>
      </c>
      <c r="BG172" s="196">
        <f t="shared" si="6"/>
        <v>0</v>
      </c>
      <c r="BH172" s="196">
        <f t="shared" si="7"/>
        <v>0</v>
      </c>
      <c r="BI172" s="196">
        <f t="shared" si="8"/>
        <v>0</v>
      </c>
      <c r="BJ172" s="22" t="s">
        <v>78</v>
      </c>
      <c r="BK172" s="196">
        <f t="shared" si="9"/>
        <v>0</v>
      </c>
      <c r="BL172" s="22" t="s">
        <v>125</v>
      </c>
      <c r="BM172" s="22" t="s">
        <v>330</v>
      </c>
    </row>
    <row r="173" spans="2:65" s="1" customFormat="1" ht="16.5" customHeight="1">
      <c r="B173" s="39"/>
      <c r="C173" s="220" t="s">
        <v>331</v>
      </c>
      <c r="D173" s="220" t="s">
        <v>153</v>
      </c>
      <c r="E173" s="221" t="s">
        <v>332</v>
      </c>
      <c r="F173" s="222" t="s">
        <v>333</v>
      </c>
      <c r="G173" s="223" t="s">
        <v>321</v>
      </c>
      <c r="H173" s="224">
        <v>3</v>
      </c>
      <c r="I173" s="225"/>
      <c r="J173" s="226">
        <f t="shared" si="0"/>
        <v>0</v>
      </c>
      <c r="K173" s="222" t="s">
        <v>124</v>
      </c>
      <c r="L173" s="227"/>
      <c r="M173" s="228" t="s">
        <v>21</v>
      </c>
      <c r="N173" s="229" t="s">
        <v>44</v>
      </c>
      <c r="O173" s="40"/>
      <c r="P173" s="194">
        <f t="shared" si="1"/>
        <v>0</v>
      </c>
      <c r="Q173" s="194">
        <v>0.111</v>
      </c>
      <c r="R173" s="194">
        <f t="shared" si="2"/>
        <v>0.33300000000000002</v>
      </c>
      <c r="S173" s="194">
        <v>0</v>
      </c>
      <c r="T173" s="195">
        <f t="shared" si="3"/>
        <v>0</v>
      </c>
      <c r="AR173" s="22" t="s">
        <v>157</v>
      </c>
      <c r="AT173" s="22" t="s">
        <v>153</v>
      </c>
      <c r="AU173" s="22" t="s">
        <v>85</v>
      </c>
      <c r="AY173" s="22" t="s">
        <v>118</v>
      </c>
      <c r="BE173" s="196">
        <f t="shared" si="4"/>
        <v>0</v>
      </c>
      <c r="BF173" s="196">
        <f t="shared" si="5"/>
        <v>0</v>
      </c>
      <c r="BG173" s="196">
        <f t="shared" si="6"/>
        <v>0</v>
      </c>
      <c r="BH173" s="196">
        <f t="shared" si="7"/>
        <v>0</v>
      </c>
      <c r="BI173" s="196">
        <f t="shared" si="8"/>
        <v>0</v>
      </c>
      <c r="BJ173" s="22" t="s">
        <v>78</v>
      </c>
      <c r="BK173" s="196">
        <f t="shared" si="9"/>
        <v>0</v>
      </c>
      <c r="BL173" s="22" t="s">
        <v>125</v>
      </c>
      <c r="BM173" s="22" t="s">
        <v>334</v>
      </c>
    </row>
    <row r="174" spans="2:65" s="1" customFormat="1" ht="25.5" customHeight="1">
      <c r="B174" s="39"/>
      <c r="C174" s="220" t="s">
        <v>335</v>
      </c>
      <c r="D174" s="220" t="s">
        <v>153</v>
      </c>
      <c r="E174" s="221" t="s">
        <v>336</v>
      </c>
      <c r="F174" s="222" t="s">
        <v>337</v>
      </c>
      <c r="G174" s="223" t="s">
        <v>321</v>
      </c>
      <c r="H174" s="224">
        <v>3</v>
      </c>
      <c r="I174" s="225"/>
      <c r="J174" s="226">
        <f t="shared" si="0"/>
        <v>0</v>
      </c>
      <c r="K174" s="222" t="s">
        <v>21</v>
      </c>
      <c r="L174" s="227"/>
      <c r="M174" s="228" t="s">
        <v>21</v>
      </c>
      <c r="N174" s="229" t="s">
        <v>44</v>
      </c>
      <c r="O174" s="40"/>
      <c r="P174" s="194">
        <f t="shared" si="1"/>
        <v>0</v>
      </c>
      <c r="Q174" s="194">
        <v>0.08</v>
      </c>
      <c r="R174" s="194">
        <f t="shared" si="2"/>
        <v>0.24</v>
      </c>
      <c r="S174" s="194">
        <v>0</v>
      </c>
      <c r="T174" s="195">
        <f t="shared" si="3"/>
        <v>0</v>
      </c>
      <c r="AR174" s="22" t="s">
        <v>157</v>
      </c>
      <c r="AT174" s="22" t="s">
        <v>153</v>
      </c>
      <c r="AU174" s="22" t="s">
        <v>85</v>
      </c>
      <c r="AY174" s="22" t="s">
        <v>118</v>
      </c>
      <c r="BE174" s="196">
        <f t="shared" si="4"/>
        <v>0</v>
      </c>
      <c r="BF174" s="196">
        <f t="shared" si="5"/>
        <v>0</v>
      </c>
      <c r="BG174" s="196">
        <f t="shared" si="6"/>
        <v>0</v>
      </c>
      <c r="BH174" s="196">
        <f t="shared" si="7"/>
        <v>0</v>
      </c>
      <c r="BI174" s="196">
        <f t="shared" si="8"/>
        <v>0</v>
      </c>
      <c r="BJ174" s="22" t="s">
        <v>78</v>
      </c>
      <c r="BK174" s="196">
        <f t="shared" si="9"/>
        <v>0</v>
      </c>
      <c r="BL174" s="22" t="s">
        <v>125</v>
      </c>
      <c r="BM174" s="22" t="s">
        <v>338</v>
      </c>
    </row>
    <row r="175" spans="2:65" s="1" customFormat="1" ht="16.5" customHeight="1">
      <c r="B175" s="39"/>
      <c r="C175" s="220" t="s">
        <v>339</v>
      </c>
      <c r="D175" s="220" t="s">
        <v>153</v>
      </c>
      <c r="E175" s="221" t="s">
        <v>340</v>
      </c>
      <c r="F175" s="222" t="s">
        <v>341</v>
      </c>
      <c r="G175" s="223" t="s">
        <v>321</v>
      </c>
      <c r="H175" s="224">
        <v>6</v>
      </c>
      <c r="I175" s="225"/>
      <c r="J175" s="226">
        <f t="shared" si="0"/>
        <v>0</v>
      </c>
      <c r="K175" s="222" t="s">
        <v>124</v>
      </c>
      <c r="L175" s="227"/>
      <c r="M175" s="228" t="s">
        <v>21</v>
      </c>
      <c r="N175" s="229" t="s">
        <v>44</v>
      </c>
      <c r="O175" s="40"/>
      <c r="P175" s="194">
        <f t="shared" si="1"/>
        <v>0</v>
      </c>
      <c r="Q175" s="194">
        <v>5.7000000000000002E-2</v>
      </c>
      <c r="R175" s="194">
        <f t="shared" si="2"/>
        <v>0.34200000000000003</v>
      </c>
      <c r="S175" s="194">
        <v>0</v>
      </c>
      <c r="T175" s="195">
        <f t="shared" si="3"/>
        <v>0</v>
      </c>
      <c r="AR175" s="22" t="s">
        <v>157</v>
      </c>
      <c r="AT175" s="22" t="s">
        <v>153</v>
      </c>
      <c r="AU175" s="22" t="s">
        <v>85</v>
      </c>
      <c r="AY175" s="22" t="s">
        <v>118</v>
      </c>
      <c r="BE175" s="196">
        <f t="shared" si="4"/>
        <v>0</v>
      </c>
      <c r="BF175" s="196">
        <f t="shared" si="5"/>
        <v>0</v>
      </c>
      <c r="BG175" s="196">
        <f t="shared" si="6"/>
        <v>0</v>
      </c>
      <c r="BH175" s="196">
        <f t="shared" si="7"/>
        <v>0</v>
      </c>
      <c r="BI175" s="196">
        <f t="shared" si="8"/>
        <v>0</v>
      </c>
      <c r="BJ175" s="22" t="s">
        <v>78</v>
      </c>
      <c r="BK175" s="196">
        <f t="shared" si="9"/>
        <v>0</v>
      </c>
      <c r="BL175" s="22" t="s">
        <v>125</v>
      </c>
      <c r="BM175" s="22" t="s">
        <v>342</v>
      </c>
    </row>
    <row r="176" spans="2:65" s="1" customFormat="1" ht="25.5" customHeight="1">
      <c r="B176" s="39"/>
      <c r="C176" s="185" t="s">
        <v>343</v>
      </c>
      <c r="D176" s="185" t="s">
        <v>120</v>
      </c>
      <c r="E176" s="186" t="s">
        <v>344</v>
      </c>
      <c r="F176" s="187" t="s">
        <v>345</v>
      </c>
      <c r="G176" s="188" t="s">
        <v>321</v>
      </c>
      <c r="H176" s="189">
        <v>3</v>
      </c>
      <c r="I176" s="190"/>
      <c r="J176" s="191">
        <f t="shared" si="0"/>
        <v>0</v>
      </c>
      <c r="K176" s="187" t="s">
        <v>124</v>
      </c>
      <c r="L176" s="59"/>
      <c r="M176" s="192" t="s">
        <v>21</v>
      </c>
      <c r="N176" s="193" t="s">
        <v>44</v>
      </c>
      <c r="O176" s="40"/>
      <c r="P176" s="194">
        <f t="shared" si="1"/>
        <v>0</v>
      </c>
      <c r="Q176" s="194">
        <v>0.21734000000000001</v>
      </c>
      <c r="R176" s="194">
        <f t="shared" si="2"/>
        <v>0.65202000000000004</v>
      </c>
      <c r="S176" s="194">
        <v>0</v>
      </c>
      <c r="T176" s="195">
        <f t="shared" si="3"/>
        <v>0</v>
      </c>
      <c r="AR176" s="22" t="s">
        <v>125</v>
      </c>
      <c r="AT176" s="22" t="s">
        <v>120</v>
      </c>
      <c r="AU176" s="22" t="s">
        <v>85</v>
      </c>
      <c r="AY176" s="22" t="s">
        <v>118</v>
      </c>
      <c r="BE176" s="196">
        <f t="shared" si="4"/>
        <v>0</v>
      </c>
      <c r="BF176" s="196">
        <f t="shared" si="5"/>
        <v>0</v>
      </c>
      <c r="BG176" s="196">
        <f t="shared" si="6"/>
        <v>0</v>
      </c>
      <c r="BH176" s="196">
        <f t="shared" si="7"/>
        <v>0</v>
      </c>
      <c r="BI176" s="196">
        <f t="shared" si="8"/>
        <v>0</v>
      </c>
      <c r="BJ176" s="22" t="s">
        <v>78</v>
      </c>
      <c r="BK176" s="196">
        <f t="shared" si="9"/>
        <v>0</v>
      </c>
      <c r="BL176" s="22" t="s">
        <v>125</v>
      </c>
      <c r="BM176" s="22" t="s">
        <v>346</v>
      </c>
    </row>
    <row r="177" spans="2:65" s="1" customFormat="1" ht="16.5" customHeight="1">
      <c r="B177" s="39"/>
      <c r="C177" s="220" t="s">
        <v>347</v>
      </c>
      <c r="D177" s="220" t="s">
        <v>153</v>
      </c>
      <c r="E177" s="221" t="s">
        <v>348</v>
      </c>
      <c r="F177" s="222" t="s">
        <v>349</v>
      </c>
      <c r="G177" s="223" t="s">
        <v>321</v>
      </c>
      <c r="H177" s="224">
        <v>3</v>
      </c>
      <c r="I177" s="225"/>
      <c r="J177" s="226">
        <f t="shared" si="0"/>
        <v>0</v>
      </c>
      <c r="K177" s="222" t="s">
        <v>124</v>
      </c>
      <c r="L177" s="227"/>
      <c r="M177" s="228" t="s">
        <v>21</v>
      </c>
      <c r="N177" s="229" t="s">
        <v>44</v>
      </c>
      <c r="O177" s="40"/>
      <c r="P177" s="194">
        <f t="shared" si="1"/>
        <v>0</v>
      </c>
      <c r="Q177" s="194">
        <v>3.8600000000000002E-2</v>
      </c>
      <c r="R177" s="194">
        <f t="shared" si="2"/>
        <v>0.11580000000000001</v>
      </c>
      <c r="S177" s="194">
        <v>0</v>
      </c>
      <c r="T177" s="195">
        <f t="shared" si="3"/>
        <v>0</v>
      </c>
      <c r="AR177" s="22" t="s">
        <v>157</v>
      </c>
      <c r="AT177" s="22" t="s">
        <v>153</v>
      </c>
      <c r="AU177" s="22" t="s">
        <v>85</v>
      </c>
      <c r="AY177" s="22" t="s">
        <v>118</v>
      </c>
      <c r="BE177" s="196">
        <f t="shared" si="4"/>
        <v>0</v>
      </c>
      <c r="BF177" s="196">
        <f t="shared" si="5"/>
        <v>0</v>
      </c>
      <c r="BG177" s="196">
        <f t="shared" si="6"/>
        <v>0</v>
      </c>
      <c r="BH177" s="196">
        <f t="shared" si="7"/>
        <v>0</v>
      </c>
      <c r="BI177" s="196">
        <f t="shared" si="8"/>
        <v>0</v>
      </c>
      <c r="BJ177" s="22" t="s">
        <v>78</v>
      </c>
      <c r="BK177" s="196">
        <f t="shared" si="9"/>
        <v>0</v>
      </c>
      <c r="BL177" s="22" t="s">
        <v>125</v>
      </c>
      <c r="BM177" s="22" t="s">
        <v>350</v>
      </c>
    </row>
    <row r="178" spans="2:65" s="11" customFormat="1" ht="13.5">
      <c r="B178" s="197"/>
      <c r="C178" s="198"/>
      <c r="D178" s="199" t="s">
        <v>127</v>
      </c>
      <c r="E178" s="200" t="s">
        <v>21</v>
      </c>
      <c r="F178" s="201" t="s">
        <v>351</v>
      </c>
      <c r="G178" s="198"/>
      <c r="H178" s="202">
        <v>3</v>
      </c>
      <c r="I178" s="203"/>
      <c r="J178" s="198"/>
      <c r="K178" s="198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127</v>
      </c>
      <c r="AU178" s="208" t="s">
        <v>85</v>
      </c>
      <c r="AV178" s="11" t="s">
        <v>85</v>
      </c>
      <c r="AW178" s="11" t="s">
        <v>37</v>
      </c>
      <c r="AX178" s="11" t="s">
        <v>78</v>
      </c>
      <c r="AY178" s="208" t="s">
        <v>118</v>
      </c>
    </row>
    <row r="179" spans="2:65" s="10" customFormat="1" ht="29.85" customHeight="1">
      <c r="B179" s="169"/>
      <c r="C179" s="170"/>
      <c r="D179" s="171" t="s">
        <v>72</v>
      </c>
      <c r="E179" s="183" t="s">
        <v>164</v>
      </c>
      <c r="F179" s="183" t="s">
        <v>352</v>
      </c>
      <c r="G179" s="170"/>
      <c r="H179" s="170"/>
      <c r="I179" s="173"/>
      <c r="J179" s="184">
        <f>BK179</f>
        <v>0</v>
      </c>
      <c r="K179" s="170"/>
      <c r="L179" s="175"/>
      <c r="M179" s="176"/>
      <c r="N179" s="177"/>
      <c r="O179" s="177"/>
      <c r="P179" s="178">
        <f>SUM(P180:P204)</f>
        <v>0</v>
      </c>
      <c r="Q179" s="177"/>
      <c r="R179" s="178">
        <f>SUM(R180:R204)</f>
        <v>74.973997389999994</v>
      </c>
      <c r="S179" s="177"/>
      <c r="T179" s="179">
        <f>SUM(T180:T204)</f>
        <v>0</v>
      </c>
      <c r="AR179" s="180" t="s">
        <v>78</v>
      </c>
      <c r="AT179" s="181" t="s">
        <v>72</v>
      </c>
      <c r="AU179" s="181" t="s">
        <v>78</v>
      </c>
      <c r="AY179" s="180" t="s">
        <v>118</v>
      </c>
      <c r="BK179" s="182">
        <f>SUM(BK180:BK204)</f>
        <v>0</v>
      </c>
    </row>
    <row r="180" spans="2:65" s="1" customFormat="1" ht="25.5" customHeight="1">
      <c r="B180" s="39"/>
      <c r="C180" s="185" t="s">
        <v>353</v>
      </c>
      <c r="D180" s="185" t="s">
        <v>120</v>
      </c>
      <c r="E180" s="186" t="s">
        <v>354</v>
      </c>
      <c r="F180" s="187" t="s">
        <v>355</v>
      </c>
      <c r="G180" s="188" t="s">
        <v>321</v>
      </c>
      <c r="H180" s="189">
        <v>3</v>
      </c>
      <c r="I180" s="190"/>
      <c r="J180" s="191">
        <f t="shared" ref="J180:J189" si="10">ROUND(I180*H180,2)</f>
        <v>0</v>
      </c>
      <c r="K180" s="187" t="s">
        <v>124</v>
      </c>
      <c r="L180" s="59"/>
      <c r="M180" s="192" t="s">
        <v>21</v>
      </c>
      <c r="N180" s="193" t="s">
        <v>44</v>
      </c>
      <c r="O180" s="40"/>
      <c r="P180" s="194">
        <f t="shared" ref="P180:P189" si="11">O180*H180</f>
        <v>0</v>
      </c>
      <c r="Q180" s="194">
        <v>6.9999999999999999E-4</v>
      </c>
      <c r="R180" s="194">
        <f t="shared" ref="R180:R189" si="12">Q180*H180</f>
        <v>2.0999999999999999E-3</v>
      </c>
      <c r="S180" s="194">
        <v>0</v>
      </c>
      <c r="T180" s="195">
        <f t="shared" ref="T180:T189" si="13">S180*H180</f>
        <v>0</v>
      </c>
      <c r="AR180" s="22" t="s">
        <v>125</v>
      </c>
      <c r="AT180" s="22" t="s">
        <v>120</v>
      </c>
      <c r="AU180" s="22" t="s">
        <v>85</v>
      </c>
      <c r="AY180" s="22" t="s">
        <v>118</v>
      </c>
      <c r="BE180" s="196">
        <f t="shared" ref="BE180:BE189" si="14">IF(N180="základní",J180,0)</f>
        <v>0</v>
      </c>
      <c r="BF180" s="196">
        <f t="shared" ref="BF180:BF189" si="15">IF(N180="snížená",J180,0)</f>
        <v>0</v>
      </c>
      <c r="BG180" s="196">
        <f t="shared" ref="BG180:BG189" si="16">IF(N180="zákl. přenesená",J180,0)</f>
        <v>0</v>
      </c>
      <c r="BH180" s="196">
        <f t="shared" ref="BH180:BH189" si="17">IF(N180="sníž. přenesená",J180,0)</f>
        <v>0</v>
      </c>
      <c r="BI180" s="196">
        <f t="shared" ref="BI180:BI189" si="18">IF(N180="nulová",J180,0)</f>
        <v>0</v>
      </c>
      <c r="BJ180" s="22" t="s">
        <v>78</v>
      </c>
      <c r="BK180" s="196">
        <f t="shared" ref="BK180:BK189" si="19">ROUND(I180*H180,2)</f>
        <v>0</v>
      </c>
      <c r="BL180" s="22" t="s">
        <v>125</v>
      </c>
      <c r="BM180" s="22" t="s">
        <v>356</v>
      </c>
    </row>
    <row r="181" spans="2:65" s="1" customFormat="1" ht="16.5" customHeight="1">
      <c r="B181" s="39"/>
      <c r="C181" s="220" t="s">
        <v>357</v>
      </c>
      <c r="D181" s="220" t="s">
        <v>153</v>
      </c>
      <c r="E181" s="221" t="s">
        <v>358</v>
      </c>
      <c r="F181" s="222" t="s">
        <v>359</v>
      </c>
      <c r="G181" s="223" t="s">
        <v>321</v>
      </c>
      <c r="H181" s="224">
        <v>3</v>
      </c>
      <c r="I181" s="225"/>
      <c r="J181" s="226">
        <f t="shared" si="10"/>
        <v>0</v>
      </c>
      <c r="K181" s="222" t="s">
        <v>21</v>
      </c>
      <c r="L181" s="227"/>
      <c r="M181" s="228" t="s">
        <v>21</v>
      </c>
      <c r="N181" s="229" t="s">
        <v>44</v>
      </c>
      <c r="O181" s="40"/>
      <c r="P181" s="194">
        <f t="shared" si="11"/>
        <v>0</v>
      </c>
      <c r="Q181" s="194">
        <v>4.0000000000000001E-3</v>
      </c>
      <c r="R181" s="194">
        <f t="shared" si="12"/>
        <v>1.2E-2</v>
      </c>
      <c r="S181" s="194">
        <v>0</v>
      </c>
      <c r="T181" s="195">
        <f t="shared" si="13"/>
        <v>0</v>
      </c>
      <c r="AR181" s="22" t="s">
        <v>157</v>
      </c>
      <c r="AT181" s="22" t="s">
        <v>153</v>
      </c>
      <c r="AU181" s="22" t="s">
        <v>85</v>
      </c>
      <c r="AY181" s="22" t="s">
        <v>118</v>
      </c>
      <c r="BE181" s="196">
        <f t="shared" si="14"/>
        <v>0</v>
      </c>
      <c r="BF181" s="196">
        <f t="shared" si="15"/>
        <v>0</v>
      </c>
      <c r="BG181" s="196">
        <f t="shared" si="16"/>
        <v>0</v>
      </c>
      <c r="BH181" s="196">
        <f t="shared" si="17"/>
        <v>0</v>
      </c>
      <c r="BI181" s="196">
        <f t="shared" si="18"/>
        <v>0</v>
      </c>
      <c r="BJ181" s="22" t="s">
        <v>78</v>
      </c>
      <c r="BK181" s="196">
        <f t="shared" si="19"/>
        <v>0</v>
      </c>
      <c r="BL181" s="22" t="s">
        <v>125</v>
      </c>
      <c r="BM181" s="22" t="s">
        <v>360</v>
      </c>
    </row>
    <row r="182" spans="2:65" s="1" customFormat="1" ht="25.5" customHeight="1">
      <c r="B182" s="39"/>
      <c r="C182" s="185" t="s">
        <v>361</v>
      </c>
      <c r="D182" s="185" t="s">
        <v>120</v>
      </c>
      <c r="E182" s="186" t="s">
        <v>362</v>
      </c>
      <c r="F182" s="187" t="s">
        <v>363</v>
      </c>
      <c r="G182" s="188" t="s">
        <v>321</v>
      </c>
      <c r="H182" s="189">
        <v>3</v>
      </c>
      <c r="I182" s="190"/>
      <c r="J182" s="191">
        <f t="shared" si="10"/>
        <v>0</v>
      </c>
      <c r="K182" s="187" t="s">
        <v>124</v>
      </c>
      <c r="L182" s="59"/>
      <c r="M182" s="192" t="s">
        <v>21</v>
      </c>
      <c r="N182" s="193" t="s">
        <v>44</v>
      </c>
      <c r="O182" s="40"/>
      <c r="P182" s="194">
        <f t="shared" si="11"/>
        <v>0</v>
      </c>
      <c r="Q182" s="194">
        <v>0.11241</v>
      </c>
      <c r="R182" s="194">
        <f t="shared" si="12"/>
        <v>0.33722999999999997</v>
      </c>
      <c r="S182" s="194">
        <v>0</v>
      </c>
      <c r="T182" s="195">
        <f t="shared" si="13"/>
        <v>0</v>
      </c>
      <c r="AR182" s="22" t="s">
        <v>125</v>
      </c>
      <c r="AT182" s="22" t="s">
        <v>120</v>
      </c>
      <c r="AU182" s="22" t="s">
        <v>85</v>
      </c>
      <c r="AY182" s="22" t="s">
        <v>118</v>
      </c>
      <c r="BE182" s="196">
        <f t="shared" si="14"/>
        <v>0</v>
      </c>
      <c r="BF182" s="196">
        <f t="shared" si="15"/>
        <v>0</v>
      </c>
      <c r="BG182" s="196">
        <f t="shared" si="16"/>
        <v>0</v>
      </c>
      <c r="BH182" s="196">
        <f t="shared" si="17"/>
        <v>0</v>
      </c>
      <c r="BI182" s="196">
        <f t="shared" si="18"/>
        <v>0</v>
      </c>
      <c r="BJ182" s="22" t="s">
        <v>78</v>
      </c>
      <c r="BK182" s="196">
        <f t="shared" si="19"/>
        <v>0</v>
      </c>
      <c r="BL182" s="22" t="s">
        <v>125</v>
      </c>
      <c r="BM182" s="22" t="s">
        <v>364</v>
      </c>
    </row>
    <row r="183" spans="2:65" s="1" customFormat="1" ht="16.5" customHeight="1">
      <c r="B183" s="39"/>
      <c r="C183" s="220" t="s">
        <v>365</v>
      </c>
      <c r="D183" s="220" t="s">
        <v>153</v>
      </c>
      <c r="E183" s="221" t="s">
        <v>366</v>
      </c>
      <c r="F183" s="222" t="s">
        <v>367</v>
      </c>
      <c r="G183" s="223" t="s">
        <v>321</v>
      </c>
      <c r="H183" s="224">
        <v>3</v>
      </c>
      <c r="I183" s="225"/>
      <c r="J183" s="226">
        <f t="shared" si="10"/>
        <v>0</v>
      </c>
      <c r="K183" s="222" t="s">
        <v>124</v>
      </c>
      <c r="L183" s="227"/>
      <c r="M183" s="228" t="s">
        <v>21</v>
      </c>
      <c r="N183" s="229" t="s">
        <v>44</v>
      </c>
      <c r="O183" s="40"/>
      <c r="P183" s="194">
        <f t="shared" si="11"/>
        <v>0</v>
      </c>
      <c r="Q183" s="194">
        <v>6.1000000000000004E-3</v>
      </c>
      <c r="R183" s="194">
        <f t="shared" si="12"/>
        <v>1.83E-2</v>
      </c>
      <c r="S183" s="194">
        <v>0</v>
      </c>
      <c r="T183" s="195">
        <f t="shared" si="13"/>
        <v>0</v>
      </c>
      <c r="AR183" s="22" t="s">
        <v>157</v>
      </c>
      <c r="AT183" s="22" t="s">
        <v>153</v>
      </c>
      <c r="AU183" s="22" t="s">
        <v>85</v>
      </c>
      <c r="AY183" s="22" t="s">
        <v>118</v>
      </c>
      <c r="BE183" s="196">
        <f t="shared" si="14"/>
        <v>0</v>
      </c>
      <c r="BF183" s="196">
        <f t="shared" si="15"/>
        <v>0</v>
      </c>
      <c r="BG183" s="196">
        <f t="shared" si="16"/>
        <v>0</v>
      </c>
      <c r="BH183" s="196">
        <f t="shared" si="17"/>
        <v>0</v>
      </c>
      <c r="BI183" s="196">
        <f t="shared" si="18"/>
        <v>0</v>
      </c>
      <c r="BJ183" s="22" t="s">
        <v>78</v>
      </c>
      <c r="BK183" s="196">
        <f t="shared" si="19"/>
        <v>0</v>
      </c>
      <c r="BL183" s="22" t="s">
        <v>125</v>
      </c>
      <c r="BM183" s="22" t="s">
        <v>368</v>
      </c>
    </row>
    <row r="184" spans="2:65" s="1" customFormat="1" ht="16.5" customHeight="1">
      <c r="B184" s="39"/>
      <c r="C184" s="220" t="s">
        <v>369</v>
      </c>
      <c r="D184" s="220" t="s">
        <v>153</v>
      </c>
      <c r="E184" s="221" t="s">
        <v>370</v>
      </c>
      <c r="F184" s="222" t="s">
        <v>371</v>
      </c>
      <c r="G184" s="223" t="s">
        <v>321</v>
      </c>
      <c r="H184" s="224">
        <v>3</v>
      </c>
      <c r="I184" s="225"/>
      <c r="J184" s="226">
        <f t="shared" si="10"/>
        <v>0</v>
      </c>
      <c r="K184" s="222" t="s">
        <v>124</v>
      </c>
      <c r="L184" s="227"/>
      <c r="M184" s="228" t="s">
        <v>21</v>
      </c>
      <c r="N184" s="229" t="s">
        <v>44</v>
      </c>
      <c r="O184" s="40"/>
      <c r="P184" s="194">
        <f t="shared" si="11"/>
        <v>0</v>
      </c>
      <c r="Q184" s="194">
        <v>3.0000000000000001E-3</v>
      </c>
      <c r="R184" s="194">
        <f t="shared" si="12"/>
        <v>9.0000000000000011E-3</v>
      </c>
      <c r="S184" s="194">
        <v>0</v>
      </c>
      <c r="T184" s="195">
        <f t="shared" si="13"/>
        <v>0</v>
      </c>
      <c r="AR184" s="22" t="s">
        <v>157</v>
      </c>
      <c r="AT184" s="22" t="s">
        <v>153</v>
      </c>
      <c r="AU184" s="22" t="s">
        <v>85</v>
      </c>
      <c r="AY184" s="22" t="s">
        <v>118</v>
      </c>
      <c r="BE184" s="196">
        <f t="shared" si="14"/>
        <v>0</v>
      </c>
      <c r="BF184" s="196">
        <f t="shared" si="15"/>
        <v>0</v>
      </c>
      <c r="BG184" s="196">
        <f t="shared" si="16"/>
        <v>0</v>
      </c>
      <c r="BH184" s="196">
        <f t="shared" si="17"/>
        <v>0</v>
      </c>
      <c r="BI184" s="196">
        <f t="shared" si="18"/>
        <v>0</v>
      </c>
      <c r="BJ184" s="22" t="s">
        <v>78</v>
      </c>
      <c r="BK184" s="196">
        <f t="shared" si="19"/>
        <v>0</v>
      </c>
      <c r="BL184" s="22" t="s">
        <v>125</v>
      </c>
      <c r="BM184" s="22" t="s">
        <v>372</v>
      </c>
    </row>
    <row r="185" spans="2:65" s="1" customFormat="1" ht="16.5" customHeight="1">
      <c r="B185" s="39"/>
      <c r="C185" s="220" t="s">
        <v>373</v>
      </c>
      <c r="D185" s="220" t="s">
        <v>153</v>
      </c>
      <c r="E185" s="221" t="s">
        <v>374</v>
      </c>
      <c r="F185" s="222" t="s">
        <v>375</v>
      </c>
      <c r="G185" s="223" t="s">
        <v>321</v>
      </c>
      <c r="H185" s="224">
        <v>3</v>
      </c>
      <c r="I185" s="225"/>
      <c r="J185" s="226">
        <f t="shared" si="10"/>
        <v>0</v>
      </c>
      <c r="K185" s="222" t="s">
        <v>124</v>
      </c>
      <c r="L185" s="227"/>
      <c r="M185" s="228" t="s">
        <v>21</v>
      </c>
      <c r="N185" s="229" t="s">
        <v>44</v>
      </c>
      <c r="O185" s="40"/>
      <c r="P185" s="194">
        <f t="shared" si="11"/>
        <v>0</v>
      </c>
      <c r="Q185" s="194">
        <v>1E-4</v>
      </c>
      <c r="R185" s="194">
        <f t="shared" si="12"/>
        <v>3.0000000000000003E-4</v>
      </c>
      <c r="S185" s="194">
        <v>0</v>
      </c>
      <c r="T185" s="195">
        <f t="shared" si="13"/>
        <v>0</v>
      </c>
      <c r="AR185" s="22" t="s">
        <v>157</v>
      </c>
      <c r="AT185" s="22" t="s">
        <v>153</v>
      </c>
      <c r="AU185" s="22" t="s">
        <v>85</v>
      </c>
      <c r="AY185" s="22" t="s">
        <v>118</v>
      </c>
      <c r="BE185" s="196">
        <f t="shared" si="14"/>
        <v>0</v>
      </c>
      <c r="BF185" s="196">
        <f t="shared" si="15"/>
        <v>0</v>
      </c>
      <c r="BG185" s="196">
        <f t="shared" si="16"/>
        <v>0</v>
      </c>
      <c r="BH185" s="196">
        <f t="shared" si="17"/>
        <v>0</v>
      </c>
      <c r="BI185" s="196">
        <f t="shared" si="18"/>
        <v>0</v>
      </c>
      <c r="BJ185" s="22" t="s">
        <v>78</v>
      </c>
      <c r="BK185" s="196">
        <f t="shared" si="19"/>
        <v>0</v>
      </c>
      <c r="BL185" s="22" t="s">
        <v>125</v>
      </c>
      <c r="BM185" s="22" t="s">
        <v>376</v>
      </c>
    </row>
    <row r="186" spans="2:65" s="1" customFormat="1" ht="16.5" customHeight="1">
      <c r="B186" s="39"/>
      <c r="C186" s="220" t="s">
        <v>377</v>
      </c>
      <c r="D186" s="220" t="s">
        <v>153</v>
      </c>
      <c r="E186" s="221" t="s">
        <v>378</v>
      </c>
      <c r="F186" s="222" t="s">
        <v>379</v>
      </c>
      <c r="G186" s="223" t="s">
        <v>321</v>
      </c>
      <c r="H186" s="224">
        <v>6</v>
      </c>
      <c r="I186" s="225"/>
      <c r="J186" s="226">
        <f t="shared" si="10"/>
        <v>0</v>
      </c>
      <c r="K186" s="222" t="s">
        <v>124</v>
      </c>
      <c r="L186" s="227"/>
      <c r="M186" s="228" t="s">
        <v>21</v>
      </c>
      <c r="N186" s="229" t="s">
        <v>44</v>
      </c>
      <c r="O186" s="40"/>
      <c r="P186" s="194">
        <f t="shared" si="11"/>
        <v>0</v>
      </c>
      <c r="Q186" s="194">
        <v>3.5E-4</v>
      </c>
      <c r="R186" s="194">
        <f t="shared" si="12"/>
        <v>2.0999999999999999E-3</v>
      </c>
      <c r="S186" s="194">
        <v>0</v>
      </c>
      <c r="T186" s="195">
        <f t="shared" si="13"/>
        <v>0</v>
      </c>
      <c r="AR186" s="22" t="s">
        <v>157</v>
      </c>
      <c r="AT186" s="22" t="s">
        <v>153</v>
      </c>
      <c r="AU186" s="22" t="s">
        <v>85</v>
      </c>
      <c r="AY186" s="22" t="s">
        <v>118</v>
      </c>
      <c r="BE186" s="196">
        <f t="shared" si="14"/>
        <v>0</v>
      </c>
      <c r="BF186" s="196">
        <f t="shared" si="15"/>
        <v>0</v>
      </c>
      <c r="BG186" s="196">
        <f t="shared" si="16"/>
        <v>0</v>
      </c>
      <c r="BH186" s="196">
        <f t="shared" si="17"/>
        <v>0</v>
      </c>
      <c r="BI186" s="196">
        <f t="shared" si="18"/>
        <v>0</v>
      </c>
      <c r="BJ186" s="22" t="s">
        <v>78</v>
      </c>
      <c r="BK186" s="196">
        <f t="shared" si="19"/>
        <v>0</v>
      </c>
      <c r="BL186" s="22" t="s">
        <v>125</v>
      </c>
      <c r="BM186" s="22" t="s">
        <v>380</v>
      </c>
    </row>
    <row r="187" spans="2:65" s="1" customFormat="1" ht="25.5" customHeight="1">
      <c r="B187" s="39"/>
      <c r="C187" s="185" t="s">
        <v>381</v>
      </c>
      <c r="D187" s="185" t="s">
        <v>120</v>
      </c>
      <c r="E187" s="186" t="s">
        <v>382</v>
      </c>
      <c r="F187" s="187" t="s">
        <v>383</v>
      </c>
      <c r="G187" s="188" t="s">
        <v>123</v>
      </c>
      <c r="H187" s="189">
        <v>7.7629999999999999</v>
      </c>
      <c r="I187" s="190"/>
      <c r="J187" s="191">
        <f t="shared" si="10"/>
        <v>0</v>
      </c>
      <c r="K187" s="187" t="s">
        <v>124</v>
      </c>
      <c r="L187" s="59"/>
      <c r="M187" s="192" t="s">
        <v>21</v>
      </c>
      <c r="N187" s="193" t="s">
        <v>44</v>
      </c>
      <c r="O187" s="40"/>
      <c r="P187" s="194">
        <f t="shared" si="11"/>
        <v>0</v>
      </c>
      <c r="Q187" s="194">
        <v>5.9999999999999995E-4</v>
      </c>
      <c r="R187" s="194">
        <f t="shared" si="12"/>
        <v>4.6577999999999993E-3</v>
      </c>
      <c r="S187" s="194">
        <v>0</v>
      </c>
      <c r="T187" s="195">
        <f t="shared" si="13"/>
        <v>0</v>
      </c>
      <c r="AR187" s="22" t="s">
        <v>125</v>
      </c>
      <c r="AT187" s="22" t="s">
        <v>120</v>
      </c>
      <c r="AU187" s="22" t="s">
        <v>85</v>
      </c>
      <c r="AY187" s="22" t="s">
        <v>118</v>
      </c>
      <c r="BE187" s="196">
        <f t="shared" si="14"/>
        <v>0</v>
      </c>
      <c r="BF187" s="196">
        <f t="shared" si="15"/>
        <v>0</v>
      </c>
      <c r="BG187" s="196">
        <f t="shared" si="16"/>
        <v>0</v>
      </c>
      <c r="BH187" s="196">
        <f t="shared" si="17"/>
        <v>0</v>
      </c>
      <c r="BI187" s="196">
        <f t="shared" si="18"/>
        <v>0</v>
      </c>
      <c r="BJ187" s="22" t="s">
        <v>78</v>
      </c>
      <c r="BK187" s="196">
        <f t="shared" si="19"/>
        <v>0</v>
      </c>
      <c r="BL187" s="22" t="s">
        <v>125</v>
      </c>
      <c r="BM187" s="22" t="s">
        <v>384</v>
      </c>
    </row>
    <row r="188" spans="2:65" s="1" customFormat="1" ht="16.5" customHeight="1">
      <c r="B188" s="39"/>
      <c r="C188" s="185" t="s">
        <v>385</v>
      </c>
      <c r="D188" s="185" t="s">
        <v>120</v>
      </c>
      <c r="E188" s="186" t="s">
        <v>386</v>
      </c>
      <c r="F188" s="187" t="s">
        <v>387</v>
      </c>
      <c r="G188" s="188" t="s">
        <v>123</v>
      </c>
      <c r="H188" s="189">
        <v>7.7629999999999999</v>
      </c>
      <c r="I188" s="190"/>
      <c r="J188" s="191">
        <f t="shared" si="10"/>
        <v>0</v>
      </c>
      <c r="K188" s="187" t="s">
        <v>124</v>
      </c>
      <c r="L188" s="59"/>
      <c r="M188" s="192" t="s">
        <v>21</v>
      </c>
      <c r="N188" s="193" t="s">
        <v>44</v>
      </c>
      <c r="O188" s="40"/>
      <c r="P188" s="194">
        <f t="shared" si="11"/>
        <v>0</v>
      </c>
      <c r="Q188" s="194">
        <v>1.0000000000000001E-5</v>
      </c>
      <c r="R188" s="194">
        <f t="shared" si="12"/>
        <v>7.763E-5</v>
      </c>
      <c r="S188" s="194">
        <v>0</v>
      </c>
      <c r="T188" s="195">
        <f t="shared" si="13"/>
        <v>0</v>
      </c>
      <c r="AR188" s="22" t="s">
        <v>125</v>
      </c>
      <c r="AT188" s="22" t="s">
        <v>120</v>
      </c>
      <c r="AU188" s="22" t="s">
        <v>85</v>
      </c>
      <c r="AY188" s="22" t="s">
        <v>118</v>
      </c>
      <c r="BE188" s="196">
        <f t="shared" si="14"/>
        <v>0</v>
      </c>
      <c r="BF188" s="196">
        <f t="shared" si="15"/>
        <v>0</v>
      </c>
      <c r="BG188" s="196">
        <f t="shared" si="16"/>
        <v>0</v>
      </c>
      <c r="BH188" s="196">
        <f t="shared" si="17"/>
        <v>0</v>
      </c>
      <c r="BI188" s="196">
        <f t="shared" si="18"/>
        <v>0</v>
      </c>
      <c r="BJ188" s="22" t="s">
        <v>78</v>
      </c>
      <c r="BK188" s="196">
        <f t="shared" si="19"/>
        <v>0</v>
      </c>
      <c r="BL188" s="22" t="s">
        <v>125</v>
      </c>
      <c r="BM188" s="22" t="s">
        <v>388</v>
      </c>
    </row>
    <row r="189" spans="2:65" s="1" customFormat="1" ht="25.5" customHeight="1">
      <c r="B189" s="39"/>
      <c r="C189" s="185" t="s">
        <v>389</v>
      </c>
      <c r="D189" s="185" t="s">
        <v>120</v>
      </c>
      <c r="E189" s="186" t="s">
        <v>390</v>
      </c>
      <c r="F189" s="187" t="s">
        <v>391</v>
      </c>
      <c r="G189" s="188" t="s">
        <v>142</v>
      </c>
      <c r="H189" s="189">
        <v>223.1</v>
      </c>
      <c r="I189" s="190"/>
      <c r="J189" s="191">
        <f t="shared" si="10"/>
        <v>0</v>
      </c>
      <c r="K189" s="187" t="s">
        <v>124</v>
      </c>
      <c r="L189" s="59"/>
      <c r="M189" s="192" t="s">
        <v>21</v>
      </c>
      <c r="N189" s="193" t="s">
        <v>44</v>
      </c>
      <c r="O189" s="40"/>
      <c r="P189" s="194">
        <f t="shared" si="11"/>
        <v>0</v>
      </c>
      <c r="Q189" s="194">
        <v>0.15540000000000001</v>
      </c>
      <c r="R189" s="194">
        <f t="shared" si="12"/>
        <v>34.669740000000004</v>
      </c>
      <c r="S189" s="194">
        <v>0</v>
      </c>
      <c r="T189" s="195">
        <f t="shared" si="13"/>
        <v>0</v>
      </c>
      <c r="AR189" s="22" t="s">
        <v>125</v>
      </c>
      <c r="AT189" s="22" t="s">
        <v>120</v>
      </c>
      <c r="AU189" s="22" t="s">
        <v>85</v>
      </c>
      <c r="AY189" s="22" t="s">
        <v>118</v>
      </c>
      <c r="BE189" s="196">
        <f t="shared" si="14"/>
        <v>0</v>
      </c>
      <c r="BF189" s="196">
        <f t="shared" si="15"/>
        <v>0</v>
      </c>
      <c r="BG189" s="196">
        <f t="shared" si="16"/>
        <v>0</v>
      </c>
      <c r="BH189" s="196">
        <f t="shared" si="17"/>
        <v>0</v>
      </c>
      <c r="BI189" s="196">
        <f t="shared" si="18"/>
        <v>0</v>
      </c>
      <c r="BJ189" s="22" t="s">
        <v>78</v>
      </c>
      <c r="BK189" s="196">
        <f t="shared" si="19"/>
        <v>0</v>
      </c>
      <c r="BL189" s="22" t="s">
        <v>125</v>
      </c>
      <c r="BM189" s="22" t="s">
        <v>392</v>
      </c>
    </row>
    <row r="190" spans="2:65" s="11" customFormat="1" ht="13.5">
      <c r="B190" s="197"/>
      <c r="C190" s="198"/>
      <c r="D190" s="199" t="s">
        <v>127</v>
      </c>
      <c r="E190" s="200" t="s">
        <v>21</v>
      </c>
      <c r="F190" s="201" t="s">
        <v>393</v>
      </c>
      <c r="G190" s="198"/>
      <c r="H190" s="202">
        <v>223.1</v>
      </c>
      <c r="I190" s="203"/>
      <c r="J190" s="198"/>
      <c r="K190" s="198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127</v>
      </c>
      <c r="AU190" s="208" t="s">
        <v>85</v>
      </c>
      <c r="AV190" s="11" t="s">
        <v>85</v>
      </c>
      <c r="AW190" s="11" t="s">
        <v>37</v>
      </c>
      <c r="AX190" s="11" t="s">
        <v>78</v>
      </c>
      <c r="AY190" s="208" t="s">
        <v>118</v>
      </c>
    </row>
    <row r="191" spans="2:65" s="1" customFormat="1" ht="16.5" customHeight="1">
      <c r="B191" s="39"/>
      <c r="C191" s="220" t="s">
        <v>394</v>
      </c>
      <c r="D191" s="220" t="s">
        <v>153</v>
      </c>
      <c r="E191" s="221" t="s">
        <v>395</v>
      </c>
      <c r="F191" s="222" t="s">
        <v>396</v>
      </c>
      <c r="G191" s="223" t="s">
        <v>321</v>
      </c>
      <c r="H191" s="224">
        <v>195.6</v>
      </c>
      <c r="I191" s="225"/>
      <c r="J191" s="226">
        <f t="shared" ref="J191:J196" si="20">ROUND(I191*H191,2)</f>
        <v>0</v>
      </c>
      <c r="K191" s="222" t="s">
        <v>21</v>
      </c>
      <c r="L191" s="227"/>
      <c r="M191" s="228" t="s">
        <v>21</v>
      </c>
      <c r="N191" s="229" t="s">
        <v>44</v>
      </c>
      <c r="O191" s="40"/>
      <c r="P191" s="194">
        <f t="shared" ref="P191:P196" si="21">O191*H191</f>
        <v>0</v>
      </c>
      <c r="Q191" s="194">
        <v>8.5999999999999993E-2</v>
      </c>
      <c r="R191" s="194">
        <f t="shared" ref="R191:R196" si="22">Q191*H191</f>
        <v>16.821599999999997</v>
      </c>
      <c r="S191" s="194">
        <v>0</v>
      </c>
      <c r="T191" s="195">
        <f t="shared" ref="T191:T196" si="23">S191*H191</f>
        <v>0</v>
      </c>
      <c r="AR191" s="22" t="s">
        <v>157</v>
      </c>
      <c r="AT191" s="22" t="s">
        <v>153</v>
      </c>
      <c r="AU191" s="22" t="s">
        <v>85</v>
      </c>
      <c r="AY191" s="22" t="s">
        <v>118</v>
      </c>
      <c r="BE191" s="196">
        <f t="shared" ref="BE191:BE196" si="24">IF(N191="základní",J191,0)</f>
        <v>0</v>
      </c>
      <c r="BF191" s="196">
        <f t="shared" ref="BF191:BF196" si="25">IF(N191="snížená",J191,0)</f>
        <v>0</v>
      </c>
      <c r="BG191" s="196">
        <f t="shared" ref="BG191:BG196" si="26">IF(N191="zákl. přenesená",J191,0)</f>
        <v>0</v>
      </c>
      <c r="BH191" s="196">
        <f t="shared" ref="BH191:BH196" si="27">IF(N191="sníž. přenesená",J191,0)</f>
        <v>0</v>
      </c>
      <c r="BI191" s="196">
        <f t="shared" ref="BI191:BI196" si="28">IF(N191="nulová",J191,0)</f>
        <v>0</v>
      </c>
      <c r="BJ191" s="22" t="s">
        <v>78</v>
      </c>
      <c r="BK191" s="196">
        <f t="shared" ref="BK191:BK196" si="29">ROUND(I191*H191,2)</f>
        <v>0</v>
      </c>
      <c r="BL191" s="22" t="s">
        <v>125</v>
      </c>
      <c r="BM191" s="22" t="s">
        <v>397</v>
      </c>
    </row>
    <row r="192" spans="2:65" s="1" customFormat="1" ht="16.5" customHeight="1">
      <c r="B192" s="39"/>
      <c r="C192" s="220" t="s">
        <v>398</v>
      </c>
      <c r="D192" s="220" t="s">
        <v>153</v>
      </c>
      <c r="E192" s="221" t="s">
        <v>399</v>
      </c>
      <c r="F192" s="222" t="s">
        <v>400</v>
      </c>
      <c r="G192" s="223" t="s">
        <v>321</v>
      </c>
      <c r="H192" s="224">
        <v>19.5</v>
      </c>
      <c r="I192" s="225"/>
      <c r="J192" s="226">
        <f t="shared" si="20"/>
        <v>0</v>
      </c>
      <c r="K192" s="222" t="s">
        <v>21</v>
      </c>
      <c r="L192" s="227"/>
      <c r="M192" s="228" t="s">
        <v>21</v>
      </c>
      <c r="N192" s="229" t="s">
        <v>44</v>
      </c>
      <c r="O192" s="40"/>
      <c r="P192" s="194">
        <f t="shared" si="21"/>
        <v>0</v>
      </c>
      <c r="Q192" s="194">
        <v>4.8300000000000003E-2</v>
      </c>
      <c r="R192" s="194">
        <f t="shared" si="22"/>
        <v>0.94185000000000008</v>
      </c>
      <c r="S192" s="194">
        <v>0</v>
      </c>
      <c r="T192" s="195">
        <f t="shared" si="23"/>
        <v>0</v>
      </c>
      <c r="AR192" s="22" t="s">
        <v>157</v>
      </c>
      <c r="AT192" s="22" t="s">
        <v>153</v>
      </c>
      <c r="AU192" s="22" t="s">
        <v>85</v>
      </c>
      <c r="AY192" s="22" t="s">
        <v>118</v>
      </c>
      <c r="BE192" s="196">
        <f t="shared" si="24"/>
        <v>0</v>
      </c>
      <c r="BF192" s="196">
        <f t="shared" si="25"/>
        <v>0</v>
      </c>
      <c r="BG192" s="196">
        <f t="shared" si="26"/>
        <v>0</v>
      </c>
      <c r="BH192" s="196">
        <f t="shared" si="27"/>
        <v>0</v>
      </c>
      <c r="BI192" s="196">
        <f t="shared" si="28"/>
        <v>0</v>
      </c>
      <c r="BJ192" s="22" t="s">
        <v>78</v>
      </c>
      <c r="BK192" s="196">
        <f t="shared" si="29"/>
        <v>0</v>
      </c>
      <c r="BL192" s="22" t="s">
        <v>125</v>
      </c>
      <c r="BM192" s="22" t="s">
        <v>401</v>
      </c>
    </row>
    <row r="193" spans="2:65" s="1" customFormat="1" ht="16.5" customHeight="1">
      <c r="B193" s="39"/>
      <c r="C193" s="220" t="s">
        <v>402</v>
      </c>
      <c r="D193" s="220" t="s">
        <v>153</v>
      </c>
      <c r="E193" s="221" t="s">
        <v>403</v>
      </c>
      <c r="F193" s="222" t="s">
        <v>404</v>
      </c>
      <c r="G193" s="223" t="s">
        <v>142</v>
      </c>
      <c r="H193" s="224">
        <v>8</v>
      </c>
      <c r="I193" s="225"/>
      <c r="J193" s="226">
        <f t="shared" si="20"/>
        <v>0</v>
      </c>
      <c r="K193" s="222" t="s">
        <v>21</v>
      </c>
      <c r="L193" s="227"/>
      <c r="M193" s="228" t="s">
        <v>21</v>
      </c>
      <c r="N193" s="229" t="s">
        <v>44</v>
      </c>
      <c r="O193" s="40"/>
      <c r="P193" s="194">
        <f t="shared" si="21"/>
        <v>0</v>
      </c>
      <c r="Q193" s="194">
        <v>6.4000000000000001E-2</v>
      </c>
      <c r="R193" s="194">
        <f t="shared" si="22"/>
        <v>0.51200000000000001</v>
      </c>
      <c r="S193" s="194">
        <v>0</v>
      </c>
      <c r="T193" s="195">
        <f t="shared" si="23"/>
        <v>0</v>
      </c>
      <c r="AR193" s="22" t="s">
        <v>157</v>
      </c>
      <c r="AT193" s="22" t="s">
        <v>153</v>
      </c>
      <c r="AU193" s="22" t="s">
        <v>85</v>
      </c>
      <c r="AY193" s="22" t="s">
        <v>118</v>
      </c>
      <c r="BE193" s="196">
        <f t="shared" si="24"/>
        <v>0</v>
      </c>
      <c r="BF193" s="196">
        <f t="shared" si="25"/>
        <v>0</v>
      </c>
      <c r="BG193" s="196">
        <f t="shared" si="26"/>
        <v>0</v>
      </c>
      <c r="BH193" s="196">
        <f t="shared" si="27"/>
        <v>0</v>
      </c>
      <c r="BI193" s="196">
        <f t="shared" si="28"/>
        <v>0</v>
      </c>
      <c r="BJ193" s="22" t="s">
        <v>78</v>
      </c>
      <c r="BK193" s="196">
        <f t="shared" si="29"/>
        <v>0</v>
      </c>
      <c r="BL193" s="22" t="s">
        <v>125</v>
      </c>
      <c r="BM193" s="22" t="s">
        <v>405</v>
      </c>
    </row>
    <row r="194" spans="2:65" s="1" customFormat="1" ht="16.5" customHeight="1">
      <c r="B194" s="39"/>
      <c r="C194" s="185" t="s">
        <v>406</v>
      </c>
      <c r="D194" s="185" t="s">
        <v>120</v>
      </c>
      <c r="E194" s="186" t="s">
        <v>407</v>
      </c>
      <c r="F194" s="187" t="s">
        <v>408</v>
      </c>
      <c r="G194" s="188" t="s">
        <v>142</v>
      </c>
      <c r="H194" s="189">
        <v>78.2</v>
      </c>
      <c r="I194" s="190"/>
      <c r="J194" s="191">
        <f t="shared" si="20"/>
        <v>0</v>
      </c>
      <c r="K194" s="187" t="s">
        <v>124</v>
      </c>
      <c r="L194" s="59"/>
      <c r="M194" s="192" t="s">
        <v>21</v>
      </c>
      <c r="N194" s="193" t="s">
        <v>44</v>
      </c>
      <c r="O194" s="40"/>
      <c r="P194" s="194">
        <f t="shared" si="21"/>
        <v>0</v>
      </c>
      <c r="Q194" s="194">
        <v>0.10095</v>
      </c>
      <c r="R194" s="194">
        <f t="shared" si="22"/>
        <v>7.8942899999999998</v>
      </c>
      <c r="S194" s="194">
        <v>0</v>
      </c>
      <c r="T194" s="195">
        <f t="shared" si="23"/>
        <v>0</v>
      </c>
      <c r="AR194" s="22" t="s">
        <v>125</v>
      </c>
      <c r="AT194" s="22" t="s">
        <v>120</v>
      </c>
      <c r="AU194" s="22" t="s">
        <v>85</v>
      </c>
      <c r="AY194" s="22" t="s">
        <v>118</v>
      </c>
      <c r="BE194" s="196">
        <f t="shared" si="24"/>
        <v>0</v>
      </c>
      <c r="BF194" s="196">
        <f t="shared" si="25"/>
        <v>0</v>
      </c>
      <c r="BG194" s="196">
        <f t="shared" si="26"/>
        <v>0</v>
      </c>
      <c r="BH194" s="196">
        <f t="shared" si="27"/>
        <v>0</v>
      </c>
      <c r="BI194" s="196">
        <f t="shared" si="28"/>
        <v>0</v>
      </c>
      <c r="BJ194" s="22" t="s">
        <v>78</v>
      </c>
      <c r="BK194" s="196">
        <f t="shared" si="29"/>
        <v>0</v>
      </c>
      <c r="BL194" s="22" t="s">
        <v>125</v>
      </c>
      <c r="BM194" s="22" t="s">
        <v>409</v>
      </c>
    </row>
    <row r="195" spans="2:65" s="1" customFormat="1" ht="16.5" customHeight="1">
      <c r="B195" s="39"/>
      <c r="C195" s="220" t="s">
        <v>410</v>
      </c>
      <c r="D195" s="220" t="s">
        <v>153</v>
      </c>
      <c r="E195" s="221" t="s">
        <v>411</v>
      </c>
      <c r="F195" s="222" t="s">
        <v>412</v>
      </c>
      <c r="G195" s="223" t="s">
        <v>321</v>
      </c>
      <c r="H195" s="224">
        <v>78.2</v>
      </c>
      <c r="I195" s="225"/>
      <c r="J195" s="226">
        <f t="shared" si="20"/>
        <v>0</v>
      </c>
      <c r="K195" s="222" t="s">
        <v>21</v>
      </c>
      <c r="L195" s="227"/>
      <c r="M195" s="228" t="s">
        <v>21</v>
      </c>
      <c r="N195" s="229" t="s">
        <v>44</v>
      </c>
      <c r="O195" s="40"/>
      <c r="P195" s="194">
        <f t="shared" si="21"/>
        <v>0</v>
      </c>
      <c r="Q195" s="194">
        <v>2.4E-2</v>
      </c>
      <c r="R195" s="194">
        <f t="shared" si="22"/>
        <v>1.8768</v>
      </c>
      <c r="S195" s="194">
        <v>0</v>
      </c>
      <c r="T195" s="195">
        <f t="shared" si="23"/>
        <v>0</v>
      </c>
      <c r="AR195" s="22" t="s">
        <v>157</v>
      </c>
      <c r="AT195" s="22" t="s">
        <v>153</v>
      </c>
      <c r="AU195" s="22" t="s">
        <v>85</v>
      </c>
      <c r="AY195" s="22" t="s">
        <v>118</v>
      </c>
      <c r="BE195" s="196">
        <f t="shared" si="24"/>
        <v>0</v>
      </c>
      <c r="BF195" s="196">
        <f t="shared" si="25"/>
        <v>0</v>
      </c>
      <c r="BG195" s="196">
        <f t="shared" si="26"/>
        <v>0</v>
      </c>
      <c r="BH195" s="196">
        <f t="shared" si="27"/>
        <v>0</v>
      </c>
      <c r="BI195" s="196">
        <f t="shared" si="28"/>
        <v>0</v>
      </c>
      <c r="BJ195" s="22" t="s">
        <v>78</v>
      </c>
      <c r="BK195" s="196">
        <f t="shared" si="29"/>
        <v>0</v>
      </c>
      <c r="BL195" s="22" t="s">
        <v>125</v>
      </c>
      <c r="BM195" s="22" t="s">
        <v>413</v>
      </c>
    </row>
    <row r="196" spans="2:65" s="1" customFormat="1" ht="25.5" customHeight="1">
      <c r="B196" s="39"/>
      <c r="C196" s="185" t="s">
        <v>414</v>
      </c>
      <c r="D196" s="185" t="s">
        <v>120</v>
      </c>
      <c r="E196" s="186" t="s">
        <v>415</v>
      </c>
      <c r="F196" s="187" t="s">
        <v>416</v>
      </c>
      <c r="G196" s="188" t="s">
        <v>147</v>
      </c>
      <c r="H196" s="189">
        <v>5.2439999999999998</v>
      </c>
      <c r="I196" s="190"/>
      <c r="J196" s="191">
        <f t="shared" si="20"/>
        <v>0</v>
      </c>
      <c r="K196" s="187" t="s">
        <v>124</v>
      </c>
      <c r="L196" s="59"/>
      <c r="M196" s="192" t="s">
        <v>21</v>
      </c>
      <c r="N196" s="193" t="s">
        <v>44</v>
      </c>
      <c r="O196" s="40"/>
      <c r="P196" s="194">
        <f t="shared" si="21"/>
        <v>0</v>
      </c>
      <c r="Q196" s="194">
        <v>2.2563399999999998</v>
      </c>
      <c r="R196" s="194">
        <f t="shared" si="22"/>
        <v>11.832246959999999</v>
      </c>
      <c r="S196" s="194">
        <v>0</v>
      </c>
      <c r="T196" s="195">
        <f t="shared" si="23"/>
        <v>0</v>
      </c>
      <c r="AR196" s="22" t="s">
        <v>125</v>
      </c>
      <c r="AT196" s="22" t="s">
        <v>120</v>
      </c>
      <c r="AU196" s="22" t="s">
        <v>85</v>
      </c>
      <c r="AY196" s="22" t="s">
        <v>118</v>
      </c>
      <c r="BE196" s="196">
        <f t="shared" si="24"/>
        <v>0</v>
      </c>
      <c r="BF196" s="196">
        <f t="shared" si="25"/>
        <v>0</v>
      </c>
      <c r="BG196" s="196">
        <f t="shared" si="26"/>
        <v>0</v>
      </c>
      <c r="BH196" s="196">
        <f t="shared" si="27"/>
        <v>0</v>
      </c>
      <c r="BI196" s="196">
        <f t="shared" si="28"/>
        <v>0</v>
      </c>
      <c r="BJ196" s="22" t="s">
        <v>78</v>
      </c>
      <c r="BK196" s="196">
        <f t="shared" si="29"/>
        <v>0</v>
      </c>
      <c r="BL196" s="22" t="s">
        <v>125</v>
      </c>
      <c r="BM196" s="22" t="s">
        <v>417</v>
      </c>
    </row>
    <row r="197" spans="2:65" s="11" customFormat="1" ht="13.5">
      <c r="B197" s="197"/>
      <c r="C197" s="198"/>
      <c r="D197" s="199" t="s">
        <v>127</v>
      </c>
      <c r="E197" s="200" t="s">
        <v>21</v>
      </c>
      <c r="F197" s="201" t="s">
        <v>418</v>
      </c>
      <c r="G197" s="198"/>
      <c r="H197" s="202">
        <v>4.4619999999999997</v>
      </c>
      <c r="I197" s="203"/>
      <c r="J197" s="198"/>
      <c r="K197" s="198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127</v>
      </c>
      <c r="AU197" s="208" t="s">
        <v>85</v>
      </c>
      <c r="AV197" s="11" t="s">
        <v>85</v>
      </c>
      <c r="AW197" s="11" t="s">
        <v>37</v>
      </c>
      <c r="AX197" s="11" t="s">
        <v>73</v>
      </c>
      <c r="AY197" s="208" t="s">
        <v>118</v>
      </c>
    </row>
    <row r="198" spans="2:65" s="11" customFormat="1" ht="13.5">
      <c r="B198" s="197"/>
      <c r="C198" s="198"/>
      <c r="D198" s="199" t="s">
        <v>127</v>
      </c>
      <c r="E198" s="200" t="s">
        <v>21</v>
      </c>
      <c r="F198" s="201" t="s">
        <v>419</v>
      </c>
      <c r="G198" s="198"/>
      <c r="H198" s="202">
        <v>0.78200000000000003</v>
      </c>
      <c r="I198" s="203"/>
      <c r="J198" s="198"/>
      <c r="K198" s="198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127</v>
      </c>
      <c r="AU198" s="208" t="s">
        <v>85</v>
      </c>
      <c r="AV198" s="11" t="s">
        <v>85</v>
      </c>
      <c r="AW198" s="11" t="s">
        <v>37</v>
      </c>
      <c r="AX198" s="11" t="s">
        <v>73</v>
      </c>
      <c r="AY198" s="208" t="s">
        <v>118</v>
      </c>
    </row>
    <row r="199" spans="2:65" s="12" customFormat="1" ht="13.5">
      <c r="B199" s="209"/>
      <c r="C199" s="210"/>
      <c r="D199" s="199" t="s">
        <v>127</v>
      </c>
      <c r="E199" s="211" t="s">
        <v>21</v>
      </c>
      <c r="F199" s="212" t="s">
        <v>151</v>
      </c>
      <c r="G199" s="210"/>
      <c r="H199" s="213">
        <v>5.2439999999999998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127</v>
      </c>
      <c r="AU199" s="219" t="s">
        <v>85</v>
      </c>
      <c r="AV199" s="12" t="s">
        <v>125</v>
      </c>
      <c r="AW199" s="12" t="s">
        <v>37</v>
      </c>
      <c r="AX199" s="12" t="s">
        <v>78</v>
      </c>
      <c r="AY199" s="219" t="s">
        <v>118</v>
      </c>
    </row>
    <row r="200" spans="2:65" s="1" customFormat="1" ht="25.5" customHeight="1">
      <c r="B200" s="39"/>
      <c r="C200" s="185" t="s">
        <v>420</v>
      </c>
      <c r="D200" s="185" t="s">
        <v>120</v>
      </c>
      <c r="E200" s="186" t="s">
        <v>421</v>
      </c>
      <c r="F200" s="187" t="s">
        <v>422</v>
      </c>
      <c r="G200" s="188" t="s">
        <v>142</v>
      </c>
      <c r="H200" s="189">
        <v>103.5</v>
      </c>
      <c r="I200" s="190"/>
      <c r="J200" s="191">
        <f>ROUND(I200*H200,2)</f>
        <v>0</v>
      </c>
      <c r="K200" s="187" t="s">
        <v>124</v>
      </c>
      <c r="L200" s="59"/>
      <c r="M200" s="192" t="s">
        <v>21</v>
      </c>
      <c r="N200" s="193" t="s">
        <v>44</v>
      </c>
      <c r="O200" s="40"/>
      <c r="P200" s="194">
        <f>O200*H200</f>
        <v>0</v>
      </c>
      <c r="Q200" s="194">
        <v>1.0000000000000001E-5</v>
      </c>
      <c r="R200" s="194">
        <f>Q200*H200</f>
        <v>1.0350000000000001E-3</v>
      </c>
      <c r="S200" s="194">
        <v>0</v>
      </c>
      <c r="T200" s="195">
        <f>S200*H200</f>
        <v>0</v>
      </c>
      <c r="AR200" s="22" t="s">
        <v>125</v>
      </c>
      <c r="AT200" s="22" t="s">
        <v>120</v>
      </c>
      <c r="AU200" s="22" t="s">
        <v>85</v>
      </c>
      <c r="AY200" s="22" t="s">
        <v>118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22" t="s">
        <v>78</v>
      </c>
      <c r="BK200" s="196">
        <f>ROUND(I200*H200,2)</f>
        <v>0</v>
      </c>
      <c r="BL200" s="22" t="s">
        <v>125</v>
      </c>
      <c r="BM200" s="22" t="s">
        <v>423</v>
      </c>
    </row>
    <row r="201" spans="2:65" s="1" customFormat="1" ht="25.5" customHeight="1">
      <c r="B201" s="39"/>
      <c r="C201" s="185" t="s">
        <v>424</v>
      </c>
      <c r="D201" s="185" t="s">
        <v>120</v>
      </c>
      <c r="E201" s="186" t="s">
        <v>425</v>
      </c>
      <c r="F201" s="187" t="s">
        <v>426</v>
      </c>
      <c r="G201" s="188" t="s">
        <v>142</v>
      </c>
      <c r="H201" s="189">
        <v>103.5</v>
      </c>
      <c r="I201" s="190"/>
      <c r="J201" s="191">
        <f>ROUND(I201*H201,2)</f>
        <v>0</v>
      </c>
      <c r="K201" s="187" t="s">
        <v>124</v>
      </c>
      <c r="L201" s="59"/>
      <c r="M201" s="192" t="s">
        <v>21</v>
      </c>
      <c r="N201" s="193" t="s">
        <v>44</v>
      </c>
      <c r="O201" s="40"/>
      <c r="P201" s="194">
        <f>O201*H201</f>
        <v>0</v>
      </c>
      <c r="Q201" s="194">
        <v>3.4000000000000002E-4</v>
      </c>
      <c r="R201" s="194">
        <f>Q201*H201</f>
        <v>3.5189999999999999E-2</v>
      </c>
      <c r="S201" s="194">
        <v>0</v>
      </c>
      <c r="T201" s="195">
        <f>S201*H201</f>
        <v>0</v>
      </c>
      <c r="AR201" s="22" t="s">
        <v>125</v>
      </c>
      <c r="AT201" s="22" t="s">
        <v>120</v>
      </c>
      <c r="AU201" s="22" t="s">
        <v>85</v>
      </c>
      <c r="AY201" s="22" t="s">
        <v>118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22" t="s">
        <v>78</v>
      </c>
      <c r="BK201" s="196">
        <f>ROUND(I201*H201,2)</f>
        <v>0</v>
      </c>
      <c r="BL201" s="22" t="s">
        <v>125</v>
      </c>
      <c r="BM201" s="22" t="s">
        <v>427</v>
      </c>
    </row>
    <row r="202" spans="2:65" s="1" customFormat="1" ht="16.5" customHeight="1">
      <c r="B202" s="39"/>
      <c r="C202" s="185" t="s">
        <v>428</v>
      </c>
      <c r="D202" s="185" t="s">
        <v>120</v>
      </c>
      <c r="E202" s="186" t="s">
        <v>429</v>
      </c>
      <c r="F202" s="187" t="s">
        <v>430</v>
      </c>
      <c r="G202" s="188" t="s">
        <v>142</v>
      </c>
      <c r="H202" s="189">
        <v>103.5</v>
      </c>
      <c r="I202" s="190"/>
      <c r="J202" s="191">
        <f>ROUND(I202*H202,2)</f>
        <v>0</v>
      </c>
      <c r="K202" s="187" t="s">
        <v>124</v>
      </c>
      <c r="L202" s="59"/>
      <c r="M202" s="192" t="s">
        <v>21</v>
      </c>
      <c r="N202" s="193" t="s">
        <v>44</v>
      </c>
      <c r="O202" s="40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AR202" s="22" t="s">
        <v>125</v>
      </c>
      <c r="AT202" s="22" t="s">
        <v>120</v>
      </c>
      <c r="AU202" s="22" t="s">
        <v>85</v>
      </c>
      <c r="AY202" s="22" t="s">
        <v>118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22" t="s">
        <v>78</v>
      </c>
      <c r="BK202" s="196">
        <f>ROUND(I202*H202,2)</f>
        <v>0</v>
      </c>
      <c r="BL202" s="22" t="s">
        <v>125</v>
      </c>
      <c r="BM202" s="22" t="s">
        <v>431</v>
      </c>
    </row>
    <row r="203" spans="2:65" s="1" customFormat="1" ht="16.5" customHeight="1">
      <c r="B203" s="39"/>
      <c r="C203" s="185" t="s">
        <v>432</v>
      </c>
      <c r="D203" s="185" t="s">
        <v>120</v>
      </c>
      <c r="E203" s="186" t="s">
        <v>433</v>
      </c>
      <c r="F203" s="187" t="s">
        <v>434</v>
      </c>
      <c r="G203" s="188" t="s">
        <v>321</v>
      </c>
      <c r="H203" s="189">
        <v>3</v>
      </c>
      <c r="I203" s="190"/>
      <c r="J203" s="191">
        <f>ROUND(I203*H203,2)</f>
        <v>0</v>
      </c>
      <c r="K203" s="187" t="s">
        <v>21</v>
      </c>
      <c r="L203" s="59"/>
      <c r="M203" s="192" t="s">
        <v>21</v>
      </c>
      <c r="N203" s="193" t="s">
        <v>44</v>
      </c>
      <c r="O203" s="40"/>
      <c r="P203" s="194">
        <f>O203*H203</f>
        <v>0</v>
      </c>
      <c r="Q203" s="194">
        <v>1.16E-3</v>
      </c>
      <c r="R203" s="194">
        <f>Q203*H203</f>
        <v>3.48E-3</v>
      </c>
      <c r="S203" s="194">
        <v>0</v>
      </c>
      <c r="T203" s="195">
        <f>S203*H203</f>
        <v>0</v>
      </c>
      <c r="AR203" s="22" t="s">
        <v>125</v>
      </c>
      <c r="AT203" s="22" t="s">
        <v>120</v>
      </c>
      <c r="AU203" s="22" t="s">
        <v>85</v>
      </c>
      <c r="AY203" s="22" t="s">
        <v>118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22" t="s">
        <v>78</v>
      </c>
      <c r="BK203" s="196">
        <f>ROUND(I203*H203,2)</f>
        <v>0</v>
      </c>
      <c r="BL203" s="22" t="s">
        <v>125</v>
      </c>
      <c r="BM203" s="22" t="s">
        <v>435</v>
      </c>
    </row>
    <row r="204" spans="2:65" s="11" customFormat="1" ht="27">
      <c r="B204" s="197"/>
      <c r="C204" s="198"/>
      <c r="D204" s="199" t="s">
        <v>127</v>
      </c>
      <c r="E204" s="200" t="s">
        <v>21</v>
      </c>
      <c r="F204" s="201" t="s">
        <v>436</v>
      </c>
      <c r="G204" s="198"/>
      <c r="H204" s="202">
        <v>3</v>
      </c>
      <c r="I204" s="203"/>
      <c r="J204" s="198"/>
      <c r="K204" s="198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127</v>
      </c>
      <c r="AU204" s="208" t="s">
        <v>85</v>
      </c>
      <c r="AV204" s="11" t="s">
        <v>85</v>
      </c>
      <c r="AW204" s="11" t="s">
        <v>37</v>
      </c>
      <c r="AX204" s="11" t="s">
        <v>78</v>
      </c>
      <c r="AY204" s="208" t="s">
        <v>118</v>
      </c>
    </row>
    <row r="205" spans="2:65" s="10" customFormat="1" ht="29.85" customHeight="1">
      <c r="B205" s="169"/>
      <c r="C205" s="170"/>
      <c r="D205" s="171" t="s">
        <v>72</v>
      </c>
      <c r="E205" s="183" t="s">
        <v>437</v>
      </c>
      <c r="F205" s="183" t="s">
        <v>438</v>
      </c>
      <c r="G205" s="170"/>
      <c r="H205" s="170"/>
      <c r="I205" s="173"/>
      <c r="J205" s="184">
        <f>BK205</f>
        <v>0</v>
      </c>
      <c r="K205" s="170"/>
      <c r="L205" s="175"/>
      <c r="M205" s="176"/>
      <c r="N205" s="177"/>
      <c r="O205" s="177"/>
      <c r="P205" s="178">
        <f>SUM(P206:P229)</f>
        <v>0</v>
      </c>
      <c r="Q205" s="177"/>
      <c r="R205" s="178">
        <f>SUM(R206:R229)</f>
        <v>0</v>
      </c>
      <c r="S205" s="177"/>
      <c r="T205" s="179">
        <f>SUM(T206:T229)</f>
        <v>0</v>
      </c>
      <c r="AR205" s="180" t="s">
        <v>78</v>
      </c>
      <c r="AT205" s="181" t="s">
        <v>72</v>
      </c>
      <c r="AU205" s="181" t="s">
        <v>78</v>
      </c>
      <c r="AY205" s="180" t="s">
        <v>118</v>
      </c>
      <c r="BK205" s="182">
        <f>SUM(BK206:BK229)</f>
        <v>0</v>
      </c>
    </row>
    <row r="206" spans="2:65" s="1" customFormat="1" ht="16.5" customHeight="1">
      <c r="B206" s="39"/>
      <c r="C206" s="185" t="s">
        <v>439</v>
      </c>
      <c r="D206" s="185" t="s">
        <v>120</v>
      </c>
      <c r="E206" s="186" t="s">
        <v>440</v>
      </c>
      <c r="F206" s="187" t="s">
        <v>441</v>
      </c>
      <c r="G206" s="188" t="s">
        <v>156</v>
      </c>
      <c r="H206" s="189">
        <v>928.35400000000004</v>
      </c>
      <c r="I206" s="190"/>
      <c r="J206" s="191">
        <f>ROUND(I206*H206,2)</f>
        <v>0</v>
      </c>
      <c r="K206" s="187" t="s">
        <v>124</v>
      </c>
      <c r="L206" s="59"/>
      <c r="M206" s="192" t="s">
        <v>21</v>
      </c>
      <c r="N206" s="193" t="s">
        <v>44</v>
      </c>
      <c r="O206" s="40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AR206" s="22" t="s">
        <v>125</v>
      </c>
      <c r="AT206" s="22" t="s">
        <v>120</v>
      </c>
      <c r="AU206" s="22" t="s">
        <v>85</v>
      </c>
      <c r="AY206" s="22" t="s">
        <v>118</v>
      </c>
      <c r="BE206" s="196">
        <f>IF(N206="základní",J206,0)</f>
        <v>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22" t="s">
        <v>78</v>
      </c>
      <c r="BK206" s="196">
        <f>ROUND(I206*H206,2)</f>
        <v>0</v>
      </c>
      <c r="BL206" s="22" t="s">
        <v>125</v>
      </c>
      <c r="BM206" s="22" t="s">
        <v>442</v>
      </c>
    </row>
    <row r="207" spans="2:65" s="11" customFormat="1" ht="13.5">
      <c r="B207" s="197"/>
      <c r="C207" s="198"/>
      <c r="D207" s="199" t="s">
        <v>127</v>
      </c>
      <c r="E207" s="200" t="s">
        <v>21</v>
      </c>
      <c r="F207" s="201" t="s">
        <v>443</v>
      </c>
      <c r="G207" s="198"/>
      <c r="H207" s="202">
        <v>28.704000000000001</v>
      </c>
      <c r="I207" s="203"/>
      <c r="J207" s="198"/>
      <c r="K207" s="198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127</v>
      </c>
      <c r="AU207" s="208" t="s">
        <v>85</v>
      </c>
      <c r="AV207" s="11" t="s">
        <v>85</v>
      </c>
      <c r="AW207" s="11" t="s">
        <v>37</v>
      </c>
      <c r="AX207" s="11" t="s">
        <v>73</v>
      </c>
      <c r="AY207" s="208" t="s">
        <v>118</v>
      </c>
    </row>
    <row r="208" spans="2:65" s="11" customFormat="1" ht="13.5">
      <c r="B208" s="197"/>
      <c r="C208" s="198"/>
      <c r="D208" s="199" t="s">
        <v>127</v>
      </c>
      <c r="E208" s="200" t="s">
        <v>21</v>
      </c>
      <c r="F208" s="201" t="s">
        <v>444</v>
      </c>
      <c r="G208" s="198"/>
      <c r="H208" s="202">
        <v>580.52</v>
      </c>
      <c r="I208" s="203"/>
      <c r="J208" s="198"/>
      <c r="K208" s="198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127</v>
      </c>
      <c r="AU208" s="208" t="s">
        <v>85</v>
      </c>
      <c r="AV208" s="11" t="s">
        <v>85</v>
      </c>
      <c r="AW208" s="11" t="s">
        <v>37</v>
      </c>
      <c r="AX208" s="11" t="s">
        <v>73</v>
      </c>
      <c r="AY208" s="208" t="s">
        <v>118</v>
      </c>
    </row>
    <row r="209" spans="2:65" s="11" customFormat="1" ht="13.5">
      <c r="B209" s="197"/>
      <c r="C209" s="198"/>
      <c r="D209" s="199" t="s">
        <v>127</v>
      </c>
      <c r="E209" s="200" t="s">
        <v>21</v>
      </c>
      <c r="F209" s="201" t="s">
        <v>445</v>
      </c>
      <c r="G209" s="198"/>
      <c r="H209" s="202">
        <v>319.13</v>
      </c>
      <c r="I209" s="203"/>
      <c r="J209" s="198"/>
      <c r="K209" s="198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127</v>
      </c>
      <c r="AU209" s="208" t="s">
        <v>85</v>
      </c>
      <c r="AV209" s="11" t="s">
        <v>85</v>
      </c>
      <c r="AW209" s="11" t="s">
        <v>37</v>
      </c>
      <c r="AX209" s="11" t="s">
        <v>73</v>
      </c>
      <c r="AY209" s="208" t="s">
        <v>118</v>
      </c>
    </row>
    <row r="210" spans="2:65" s="12" customFormat="1" ht="13.5">
      <c r="B210" s="209"/>
      <c r="C210" s="210"/>
      <c r="D210" s="199" t="s">
        <v>127</v>
      </c>
      <c r="E210" s="211" t="s">
        <v>21</v>
      </c>
      <c r="F210" s="212" t="s">
        <v>151</v>
      </c>
      <c r="G210" s="210"/>
      <c r="H210" s="213">
        <v>928.35400000000004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127</v>
      </c>
      <c r="AU210" s="219" t="s">
        <v>85</v>
      </c>
      <c r="AV210" s="12" t="s">
        <v>125</v>
      </c>
      <c r="AW210" s="12" t="s">
        <v>37</v>
      </c>
      <c r="AX210" s="12" t="s">
        <v>78</v>
      </c>
      <c r="AY210" s="219" t="s">
        <v>118</v>
      </c>
    </row>
    <row r="211" spans="2:65" s="1" customFormat="1" ht="16.5" customHeight="1">
      <c r="B211" s="39"/>
      <c r="C211" s="185" t="s">
        <v>446</v>
      </c>
      <c r="D211" s="185" t="s">
        <v>120</v>
      </c>
      <c r="E211" s="186" t="s">
        <v>447</v>
      </c>
      <c r="F211" s="187" t="s">
        <v>448</v>
      </c>
      <c r="G211" s="188" t="s">
        <v>156</v>
      </c>
      <c r="H211" s="189">
        <v>32492.39</v>
      </c>
      <c r="I211" s="190"/>
      <c r="J211" s="191">
        <f>ROUND(I211*H211,2)</f>
        <v>0</v>
      </c>
      <c r="K211" s="187" t="s">
        <v>124</v>
      </c>
      <c r="L211" s="59"/>
      <c r="M211" s="192" t="s">
        <v>21</v>
      </c>
      <c r="N211" s="193" t="s">
        <v>44</v>
      </c>
      <c r="O211" s="4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AR211" s="22" t="s">
        <v>125</v>
      </c>
      <c r="AT211" s="22" t="s">
        <v>120</v>
      </c>
      <c r="AU211" s="22" t="s">
        <v>85</v>
      </c>
      <c r="AY211" s="22" t="s">
        <v>118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22" t="s">
        <v>78</v>
      </c>
      <c r="BK211" s="196">
        <f>ROUND(I211*H211,2)</f>
        <v>0</v>
      </c>
      <c r="BL211" s="22" t="s">
        <v>125</v>
      </c>
      <c r="BM211" s="22" t="s">
        <v>449</v>
      </c>
    </row>
    <row r="212" spans="2:65" s="11" customFormat="1" ht="13.5">
      <c r="B212" s="197"/>
      <c r="C212" s="198"/>
      <c r="D212" s="199" t="s">
        <v>127</v>
      </c>
      <c r="E212" s="200" t="s">
        <v>21</v>
      </c>
      <c r="F212" s="201" t="s">
        <v>450</v>
      </c>
      <c r="G212" s="198"/>
      <c r="H212" s="202">
        <v>32492.39</v>
      </c>
      <c r="I212" s="203"/>
      <c r="J212" s="198"/>
      <c r="K212" s="198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127</v>
      </c>
      <c r="AU212" s="208" t="s">
        <v>85</v>
      </c>
      <c r="AV212" s="11" t="s">
        <v>85</v>
      </c>
      <c r="AW212" s="11" t="s">
        <v>37</v>
      </c>
      <c r="AX212" s="11" t="s">
        <v>78</v>
      </c>
      <c r="AY212" s="208" t="s">
        <v>118</v>
      </c>
    </row>
    <row r="213" spans="2:65" s="1" customFormat="1" ht="16.5" customHeight="1">
      <c r="B213" s="39"/>
      <c r="C213" s="185" t="s">
        <v>451</v>
      </c>
      <c r="D213" s="185" t="s">
        <v>120</v>
      </c>
      <c r="E213" s="186" t="s">
        <v>452</v>
      </c>
      <c r="F213" s="187" t="s">
        <v>453</v>
      </c>
      <c r="G213" s="188" t="s">
        <v>156</v>
      </c>
      <c r="H213" s="189">
        <v>35.363</v>
      </c>
      <c r="I213" s="190"/>
      <c r="J213" s="191">
        <f>ROUND(I213*H213,2)</f>
        <v>0</v>
      </c>
      <c r="K213" s="187" t="s">
        <v>124</v>
      </c>
      <c r="L213" s="59"/>
      <c r="M213" s="192" t="s">
        <v>21</v>
      </c>
      <c r="N213" s="193" t="s">
        <v>44</v>
      </c>
      <c r="O213" s="4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AR213" s="22" t="s">
        <v>125</v>
      </c>
      <c r="AT213" s="22" t="s">
        <v>120</v>
      </c>
      <c r="AU213" s="22" t="s">
        <v>85</v>
      </c>
      <c r="AY213" s="22" t="s">
        <v>118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22" t="s">
        <v>78</v>
      </c>
      <c r="BK213" s="196">
        <f>ROUND(I213*H213,2)</f>
        <v>0</v>
      </c>
      <c r="BL213" s="22" t="s">
        <v>125</v>
      </c>
      <c r="BM213" s="22" t="s">
        <v>454</v>
      </c>
    </row>
    <row r="214" spans="2:65" s="11" customFormat="1" ht="13.5">
      <c r="B214" s="197"/>
      <c r="C214" s="198"/>
      <c r="D214" s="199" t="s">
        <v>127</v>
      </c>
      <c r="E214" s="200" t="s">
        <v>21</v>
      </c>
      <c r="F214" s="201" t="s">
        <v>455</v>
      </c>
      <c r="G214" s="198"/>
      <c r="H214" s="202">
        <v>35.363</v>
      </c>
      <c r="I214" s="203"/>
      <c r="J214" s="198"/>
      <c r="K214" s="198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127</v>
      </c>
      <c r="AU214" s="208" t="s">
        <v>85</v>
      </c>
      <c r="AV214" s="11" t="s">
        <v>85</v>
      </c>
      <c r="AW214" s="11" t="s">
        <v>37</v>
      </c>
      <c r="AX214" s="11" t="s">
        <v>78</v>
      </c>
      <c r="AY214" s="208" t="s">
        <v>118</v>
      </c>
    </row>
    <row r="215" spans="2:65" s="1" customFormat="1" ht="16.5" customHeight="1">
      <c r="B215" s="39"/>
      <c r="C215" s="185" t="s">
        <v>456</v>
      </c>
      <c r="D215" s="185" t="s">
        <v>120</v>
      </c>
      <c r="E215" s="186" t="s">
        <v>457</v>
      </c>
      <c r="F215" s="187" t="s">
        <v>458</v>
      </c>
      <c r="G215" s="188" t="s">
        <v>156</v>
      </c>
      <c r="H215" s="189">
        <v>1237.7049999999999</v>
      </c>
      <c r="I215" s="190"/>
      <c r="J215" s="191">
        <f>ROUND(I215*H215,2)</f>
        <v>0</v>
      </c>
      <c r="K215" s="187" t="s">
        <v>124</v>
      </c>
      <c r="L215" s="59"/>
      <c r="M215" s="192" t="s">
        <v>21</v>
      </c>
      <c r="N215" s="193" t="s">
        <v>44</v>
      </c>
      <c r="O215" s="4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AR215" s="22" t="s">
        <v>125</v>
      </c>
      <c r="AT215" s="22" t="s">
        <v>120</v>
      </c>
      <c r="AU215" s="22" t="s">
        <v>85</v>
      </c>
      <c r="AY215" s="22" t="s">
        <v>118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22" t="s">
        <v>78</v>
      </c>
      <c r="BK215" s="196">
        <f>ROUND(I215*H215,2)</f>
        <v>0</v>
      </c>
      <c r="BL215" s="22" t="s">
        <v>125</v>
      </c>
      <c r="BM215" s="22" t="s">
        <v>459</v>
      </c>
    </row>
    <row r="216" spans="2:65" s="11" customFormat="1" ht="13.5">
      <c r="B216" s="197"/>
      <c r="C216" s="198"/>
      <c r="D216" s="199" t="s">
        <v>127</v>
      </c>
      <c r="E216" s="200" t="s">
        <v>21</v>
      </c>
      <c r="F216" s="201" t="s">
        <v>460</v>
      </c>
      <c r="G216" s="198"/>
      <c r="H216" s="202">
        <v>1237.7049999999999</v>
      </c>
      <c r="I216" s="203"/>
      <c r="J216" s="198"/>
      <c r="K216" s="198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127</v>
      </c>
      <c r="AU216" s="208" t="s">
        <v>85</v>
      </c>
      <c r="AV216" s="11" t="s">
        <v>85</v>
      </c>
      <c r="AW216" s="11" t="s">
        <v>37</v>
      </c>
      <c r="AX216" s="11" t="s">
        <v>78</v>
      </c>
      <c r="AY216" s="208" t="s">
        <v>118</v>
      </c>
    </row>
    <row r="217" spans="2:65" s="1" customFormat="1" ht="16.5" customHeight="1">
      <c r="B217" s="39"/>
      <c r="C217" s="185" t="s">
        <v>461</v>
      </c>
      <c r="D217" s="185" t="s">
        <v>120</v>
      </c>
      <c r="E217" s="186" t="s">
        <v>462</v>
      </c>
      <c r="F217" s="187" t="s">
        <v>463</v>
      </c>
      <c r="G217" s="188" t="s">
        <v>156</v>
      </c>
      <c r="H217" s="189">
        <v>609.22400000000005</v>
      </c>
      <c r="I217" s="190"/>
      <c r="J217" s="191">
        <f>ROUND(I217*H217,2)</f>
        <v>0</v>
      </c>
      <c r="K217" s="187" t="s">
        <v>124</v>
      </c>
      <c r="L217" s="59"/>
      <c r="M217" s="192" t="s">
        <v>21</v>
      </c>
      <c r="N217" s="193" t="s">
        <v>44</v>
      </c>
      <c r="O217" s="4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AR217" s="22" t="s">
        <v>125</v>
      </c>
      <c r="AT217" s="22" t="s">
        <v>120</v>
      </c>
      <c r="AU217" s="22" t="s">
        <v>85</v>
      </c>
      <c r="AY217" s="22" t="s">
        <v>118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22" t="s">
        <v>78</v>
      </c>
      <c r="BK217" s="196">
        <f>ROUND(I217*H217,2)</f>
        <v>0</v>
      </c>
      <c r="BL217" s="22" t="s">
        <v>125</v>
      </c>
      <c r="BM217" s="22" t="s">
        <v>464</v>
      </c>
    </row>
    <row r="218" spans="2:65" s="11" customFormat="1" ht="13.5">
      <c r="B218" s="197"/>
      <c r="C218" s="198"/>
      <c r="D218" s="199" t="s">
        <v>127</v>
      </c>
      <c r="E218" s="200" t="s">
        <v>21</v>
      </c>
      <c r="F218" s="201" t="s">
        <v>443</v>
      </c>
      <c r="G218" s="198"/>
      <c r="H218" s="202">
        <v>28.704000000000001</v>
      </c>
      <c r="I218" s="203"/>
      <c r="J218" s="198"/>
      <c r="K218" s="198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127</v>
      </c>
      <c r="AU218" s="208" t="s">
        <v>85</v>
      </c>
      <c r="AV218" s="11" t="s">
        <v>85</v>
      </c>
      <c r="AW218" s="11" t="s">
        <v>37</v>
      </c>
      <c r="AX218" s="11" t="s">
        <v>73</v>
      </c>
      <c r="AY218" s="208" t="s">
        <v>118</v>
      </c>
    </row>
    <row r="219" spans="2:65" s="11" customFormat="1" ht="13.5">
      <c r="B219" s="197"/>
      <c r="C219" s="198"/>
      <c r="D219" s="199" t="s">
        <v>127</v>
      </c>
      <c r="E219" s="200" t="s">
        <v>21</v>
      </c>
      <c r="F219" s="201" t="s">
        <v>444</v>
      </c>
      <c r="G219" s="198"/>
      <c r="H219" s="202">
        <v>580.52</v>
      </c>
      <c r="I219" s="203"/>
      <c r="J219" s="198"/>
      <c r="K219" s="198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127</v>
      </c>
      <c r="AU219" s="208" t="s">
        <v>85</v>
      </c>
      <c r="AV219" s="11" t="s">
        <v>85</v>
      </c>
      <c r="AW219" s="11" t="s">
        <v>37</v>
      </c>
      <c r="AX219" s="11" t="s">
        <v>73</v>
      </c>
      <c r="AY219" s="208" t="s">
        <v>118</v>
      </c>
    </row>
    <row r="220" spans="2:65" s="12" customFormat="1" ht="13.5">
      <c r="B220" s="209"/>
      <c r="C220" s="210"/>
      <c r="D220" s="199" t="s">
        <v>127</v>
      </c>
      <c r="E220" s="211" t="s">
        <v>21</v>
      </c>
      <c r="F220" s="212" t="s">
        <v>151</v>
      </c>
      <c r="G220" s="210"/>
      <c r="H220" s="213">
        <v>609.22400000000005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127</v>
      </c>
      <c r="AU220" s="219" t="s">
        <v>85</v>
      </c>
      <c r="AV220" s="12" t="s">
        <v>125</v>
      </c>
      <c r="AW220" s="12" t="s">
        <v>37</v>
      </c>
      <c r="AX220" s="12" t="s">
        <v>78</v>
      </c>
      <c r="AY220" s="219" t="s">
        <v>118</v>
      </c>
    </row>
    <row r="221" spans="2:65" s="1" customFormat="1" ht="16.5" customHeight="1">
      <c r="B221" s="39"/>
      <c r="C221" s="185" t="s">
        <v>465</v>
      </c>
      <c r="D221" s="185" t="s">
        <v>120</v>
      </c>
      <c r="E221" s="186" t="s">
        <v>466</v>
      </c>
      <c r="F221" s="187" t="s">
        <v>467</v>
      </c>
      <c r="G221" s="188" t="s">
        <v>156</v>
      </c>
      <c r="H221" s="189">
        <v>35.363</v>
      </c>
      <c r="I221" s="190"/>
      <c r="J221" s="191">
        <f>ROUND(I221*H221,2)</f>
        <v>0</v>
      </c>
      <c r="K221" s="187" t="s">
        <v>124</v>
      </c>
      <c r="L221" s="59"/>
      <c r="M221" s="192" t="s">
        <v>21</v>
      </c>
      <c r="N221" s="193" t="s">
        <v>44</v>
      </c>
      <c r="O221" s="4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AR221" s="22" t="s">
        <v>125</v>
      </c>
      <c r="AT221" s="22" t="s">
        <v>120</v>
      </c>
      <c r="AU221" s="22" t="s">
        <v>85</v>
      </c>
      <c r="AY221" s="22" t="s">
        <v>118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22" t="s">
        <v>78</v>
      </c>
      <c r="BK221" s="196">
        <f>ROUND(I221*H221,2)</f>
        <v>0</v>
      </c>
      <c r="BL221" s="22" t="s">
        <v>125</v>
      </c>
      <c r="BM221" s="22" t="s">
        <v>468</v>
      </c>
    </row>
    <row r="222" spans="2:65" s="1" customFormat="1" ht="25.5" customHeight="1">
      <c r="B222" s="39"/>
      <c r="C222" s="185" t="s">
        <v>469</v>
      </c>
      <c r="D222" s="185" t="s">
        <v>120</v>
      </c>
      <c r="E222" s="186" t="s">
        <v>470</v>
      </c>
      <c r="F222" s="187" t="s">
        <v>471</v>
      </c>
      <c r="G222" s="188" t="s">
        <v>156</v>
      </c>
      <c r="H222" s="189">
        <v>64.066999999999993</v>
      </c>
      <c r="I222" s="190"/>
      <c r="J222" s="191">
        <f>ROUND(I222*H222,2)</f>
        <v>0</v>
      </c>
      <c r="K222" s="187" t="s">
        <v>124</v>
      </c>
      <c r="L222" s="59"/>
      <c r="M222" s="192" t="s">
        <v>21</v>
      </c>
      <c r="N222" s="193" t="s">
        <v>44</v>
      </c>
      <c r="O222" s="4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AR222" s="22" t="s">
        <v>125</v>
      </c>
      <c r="AT222" s="22" t="s">
        <v>120</v>
      </c>
      <c r="AU222" s="22" t="s">
        <v>85</v>
      </c>
      <c r="AY222" s="22" t="s">
        <v>118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22" t="s">
        <v>78</v>
      </c>
      <c r="BK222" s="196">
        <f>ROUND(I222*H222,2)</f>
        <v>0</v>
      </c>
      <c r="BL222" s="22" t="s">
        <v>125</v>
      </c>
      <c r="BM222" s="22" t="s">
        <v>472</v>
      </c>
    </row>
    <row r="223" spans="2:65" s="11" customFormat="1" ht="13.5">
      <c r="B223" s="197"/>
      <c r="C223" s="198"/>
      <c r="D223" s="199" t="s">
        <v>127</v>
      </c>
      <c r="E223" s="200" t="s">
        <v>21</v>
      </c>
      <c r="F223" s="201" t="s">
        <v>443</v>
      </c>
      <c r="G223" s="198"/>
      <c r="H223" s="202">
        <v>28.704000000000001</v>
      </c>
      <c r="I223" s="203"/>
      <c r="J223" s="198"/>
      <c r="K223" s="198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127</v>
      </c>
      <c r="AU223" s="208" t="s">
        <v>85</v>
      </c>
      <c r="AV223" s="11" t="s">
        <v>85</v>
      </c>
      <c r="AW223" s="11" t="s">
        <v>37</v>
      </c>
      <c r="AX223" s="11" t="s">
        <v>73</v>
      </c>
      <c r="AY223" s="208" t="s">
        <v>118</v>
      </c>
    </row>
    <row r="224" spans="2:65" s="11" customFormat="1" ht="13.5">
      <c r="B224" s="197"/>
      <c r="C224" s="198"/>
      <c r="D224" s="199" t="s">
        <v>127</v>
      </c>
      <c r="E224" s="200" t="s">
        <v>21</v>
      </c>
      <c r="F224" s="201" t="s">
        <v>455</v>
      </c>
      <c r="G224" s="198"/>
      <c r="H224" s="202">
        <v>35.363</v>
      </c>
      <c r="I224" s="203"/>
      <c r="J224" s="198"/>
      <c r="K224" s="198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127</v>
      </c>
      <c r="AU224" s="208" t="s">
        <v>85</v>
      </c>
      <c r="AV224" s="11" t="s">
        <v>85</v>
      </c>
      <c r="AW224" s="11" t="s">
        <v>37</v>
      </c>
      <c r="AX224" s="11" t="s">
        <v>73</v>
      </c>
      <c r="AY224" s="208" t="s">
        <v>118</v>
      </c>
    </row>
    <row r="225" spans="2:65" s="12" customFormat="1" ht="13.5">
      <c r="B225" s="209"/>
      <c r="C225" s="210"/>
      <c r="D225" s="199" t="s">
        <v>127</v>
      </c>
      <c r="E225" s="211" t="s">
        <v>21</v>
      </c>
      <c r="F225" s="212" t="s">
        <v>151</v>
      </c>
      <c r="G225" s="210"/>
      <c r="H225" s="213">
        <v>64.066999999999993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127</v>
      </c>
      <c r="AU225" s="219" t="s">
        <v>85</v>
      </c>
      <c r="AV225" s="12" t="s">
        <v>125</v>
      </c>
      <c r="AW225" s="12" t="s">
        <v>37</v>
      </c>
      <c r="AX225" s="12" t="s">
        <v>78</v>
      </c>
      <c r="AY225" s="219" t="s">
        <v>118</v>
      </c>
    </row>
    <row r="226" spans="2:65" s="1" customFormat="1" ht="16.5" customHeight="1">
      <c r="B226" s="39"/>
      <c r="C226" s="185" t="s">
        <v>473</v>
      </c>
      <c r="D226" s="185" t="s">
        <v>120</v>
      </c>
      <c r="E226" s="186" t="s">
        <v>474</v>
      </c>
      <c r="F226" s="187" t="s">
        <v>475</v>
      </c>
      <c r="G226" s="188" t="s">
        <v>156</v>
      </c>
      <c r="H226" s="189">
        <v>319.13</v>
      </c>
      <c r="I226" s="190"/>
      <c r="J226" s="191">
        <f>ROUND(I226*H226,2)</f>
        <v>0</v>
      </c>
      <c r="K226" s="187" t="s">
        <v>124</v>
      </c>
      <c r="L226" s="59"/>
      <c r="M226" s="192" t="s">
        <v>21</v>
      </c>
      <c r="N226" s="193" t="s">
        <v>44</v>
      </c>
      <c r="O226" s="4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AR226" s="22" t="s">
        <v>125</v>
      </c>
      <c r="AT226" s="22" t="s">
        <v>120</v>
      </c>
      <c r="AU226" s="22" t="s">
        <v>85</v>
      </c>
      <c r="AY226" s="22" t="s">
        <v>118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22" t="s">
        <v>78</v>
      </c>
      <c r="BK226" s="196">
        <f>ROUND(I226*H226,2)</f>
        <v>0</v>
      </c>
      <c r="BL226" s="22" t="s">
        <v>125</v>
      </c>
      <c r="BM226" s="22" t="s">
        <v>476</v>
      </c>
    </row>
    <row r="227" spans="2:65" s="11" customFormat="1" ht="13.5">
      <c r="B227" s="197"/>
      <c r="C227" s="198"/>
      <c r="D227" s="199" t="s">
        <v>127</v>
      </c>
      <c r="E227" s="200" t="s">
        <v>21</v>
      </c>
      <c r="F227" s="201" t="s">
        <v>445</v>
      </c>
      <c r="G227" s="198"/>
      <c r="H227" s="202">
        <v>319.13</v>
      </c>
      <c r="I227" s="203"/>
      <c r="J227" s="198"/>
      <c r="K227" s="198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127</v>
      </c>
      <c r="AU227" s="208" t="s">
        <v>85</v>
      </c>
      <c r="AV227" s="11" t="s">
        <v>85</v>
      </c>
      <c r="AW227" s="11" t="s">
        <v>37</v>
      </c>
      <c r="AX227" s="11" t="s">
        <v>78</v>
      </c>
      <c r="AY227" s="208" t="s">
        <v>118</v>
      </c>
    </row>
    <row r="228" spans="2:65" s="1" customFormat="1" ht="16.5" customHeight="1">
      <c r="B228" s="39"/>
      <c r="C228" s="185" t="s">
        <v>477</v>
      </c>
      <c r="D228" s="185" t="s">
        <v>120</v>
      </c>
      <c r="E228" s="186" t="s">
        <v>478</v>
      </c>
      <c r="F228" s="187" t="s">
        <v>479</v>
      </c>
      <c r="G228" s="188" t="s">
        <v>156</v>
      </c>
      <c r="H228" s="189">
        <v>580.52</v>
      </c>
      <c r="I228" s="190"/>
      <c r="J228" s="191">
        <f>ROUND(I228*H228,2)</f>
        <v>0</v>
      </c>
      <c r="K228" s="187" t="s">
        <v>124</v>
      </c>
      <c r="L228" s="59"/>
      <c r="M228" s="192" t="s">
        <v>21</v>
      </c>
      <c r="N228" s="193" t="s">
        <v>44</v>
      </c>
      <c r="O228" s="40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AR228" s="22" t="s">
        <v>125</v>
      </c>
      <c r="AT228" s="22" t="s">
        <v>120</v>
      </c>
      <c r="AU228" s="22" t="s">
        <v>85</v>
      </c>
      <c r="AY228" s="22" t="s">
        <v>118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22" t="s">
        <v>78</v>
      </c>
      <c r="BK228" s="196">
        <f>ROUND(I228*H228,2)</f>
        <v>0</v>
      </c>
      <c r="BL228" s="22" t="s">
        <v>125</v>
      </c>
      <c r="BM228" s="22" t="s">
        <v>480</v>
      </c>
    </row>
    <row r="229" spans="2:65" s="11" customFormat="1" ht="13.5">
      <c r="B229" s="197"/>
      <c r="C229" s="198"/>
      <c r="D229" s="199" t="s">
        <v>127</v>
      </c>
      <c r="E229" s="200" t="s">
        <v>21</v>
      </c>
      <c r="F229" s="201" t="s">
        <v>444</v>
      </c>
      <c r="G229" s="198"/>
      <c r="H229" s="202">
        <v>580.52</v>
      </c>
      <c r="I229" s="203"/>
      <c r="J229" s="198"/>
      <c r="K229" s="198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127</v>
      </c>
      <c r="AU229" s="208" t="s">
        <v>85</v>
      </c>
      <c r="AV229" s="11" t="s">
        <v>85</v>
      </c>
      <c r="AW229" s="11" t="s">
        <v>37</v>
      </c>
      <c r="AX229" s="11" t="s">
        <v>78</v>
      </c>
      <c r="AY229" s="208" t="s">
        <v>118</v>
      </c>
    </row>
    <row r="230" spans="2:65" s="10" customFormat="1" ht="29.85" customHeight="1">
      <c r="B230" s="169"/>
      <c r="C230" s="170"/>
      <c r="D230" s="171" t="s">
        <v>72</v>
      </c>
      <c r="E230" s="183" t="s">
        <v>481</v>
      </c>
      <c r="F230" s="183" t="s">
        <v>482</v>
      </c>
      <c r="G230" s="170"/>
      <c r="H230" s="170"/>
      <c r="I230" s="173"/>
      <c r="J230" s="184">
        <f>BK230</f>
        <v>0</v>
      </c>
      <c r="K230" s="170"/>
      <c r="L230" s="175"/>
      <c r="M230" s="176"/>
      <c r="N230" s="177"/>
      <c r="O230" s="177"/>
      <c r="P230" s="178">
        <f>P231</f>
        <v>0</v>
      </c>
      <c r="Q230" s="177"/>
      <c r="R230" s="178">
        <f>R231</f>
        <v>0</v>
      </c>
      <c r="S230" s="177"/>
      <c r="T230" s="179">
        <f>T231</f>
        <v>0</v>
      </c>
      <c r="AR230" s="180" t="s">
        <v>78</v>
      </c>
      <c r="AT230" s="181" t="s">
        <v>72</v>
      </c>
      <c r="AU230" s="181" t="s">
        <v>78</v>
      </c>
      <c r="AY230" s="180" t="s">
        <v>118</v>
      </c>
      <c r="BK230" s="182">
        <f>BK231</f>
        <v>0</v>
      </c>
    </row>
    <row r="231" spans="2:65" s="1" customFormat="1" ht="16.5" customHeight="1">
      <c r="B231" s="39"/>
      <c r="C231" s="185" t="s">
        <v>483</v>
      </c>
      <c r="D231" s="185" t="s">
        <v>120</v>
      </c>
      <c r="E231" s="186" t="s">
        <v>484</v>
      </c>
      <c r="F231" s="187" t="s">
        <v>485</v>
      </c>
      <c r="G231" s="188" t="s">
        <v>156</v>
      </c>
      <c r="H231" s="189">
        <v>271.339</v>
      </c>
      <c r="I231" s="190"/>
      <c r="J231" s="191">
        <f>ROUND(I231*H231,2)</f>
        <v>0</v>
      </c>
      <c r="K231" s="187" t="s">
        <v>124</v>
      </c>
      <c r="L231" s="59"/>
      <c r="M231" s="192" t="s">
        <v>21</v>
      </c>
      <c r="N231" s="193" t="s">
        <v>44</v>
      </c>
      <c r="O231" s="4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AR231" s="22" t="s">
        <v>125</v>
      </c>
      <c r="AT231" s="22" t="s">
        <v>120</v>
      </c>
      <c r="AU231" s="22" t="s">
        <v>85</v>
      </c>
      <c r="AY231" s="22" t="s">
        <v>118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22" t="s">
        <v>78</v>
      </c>
      <c r="BK231" s="196">
        <f>ROUND(I231*H231,2)</f>
        <v>0</v>
      </c>
      <c r="BL231" s="22" t="s">
        <v>125</v>
      </c>
      <c r="BM231" s="22" t="s">
        <v>486</v>
      </c>
    </row>
    <row r="232" spans="2:65" s="10" customFormat="1" ht="37.35" customHeight="1">
      <c r="B232" s="169"/>
      <c r="C232" s="170"/>
      <c r="D232" s="171" t="s">
        <v>72</v>
      </c>
      <c r="E232" s="172" t="s">
        <v>487</v>
      </c>
      <c r="F232" s="172" t="s">
        <v>488</v>
      </c>
      <c r="G232" s="170"/>
      <c r="H232" s="170"/>
      <c r="I232" s="173"/>
      <c r="J232" s="174">
        <f>BK232</f>
        <v>0</v>
      </c>
      <c r="K232" s="170"/>
      <c r="L232" s="175"/>
      <c r="M232" s="176"/>
      <c r="N232" s="177"/>
      <c r="O232" s="177"/>
      <c r="P232" s="178">
        <f>SUM(P233:P240)</f>
        <v>0</v>
      </c>
      <c r="Q232" s="177"/>
      <c r="R232" s="178">
        <f>SUM(R233:R240)</f>
        <v>0</v>
      </c>
      <c r="S232" s="177"/>
      <c r="T232" s="179">
        <f>SUM(T233:T240)</f>
        <v>0</v>
      </c>
      <c r="AR232" s="180" t="s">
        <v>139</v>
      </c>
      <c r="AT232" s="181" t="s">
        <v>72</v>
      </c>
      <c r="AU232" s="181" t="s">
        <v>73</v>
      </c>
      <c r="AY232" s="180" t="s">
        <v>118</v>
      </c>
      <c r="BK232" s="182">
        <f>SUM(BK233:BK240)</f>
        <v>0</v>
      </c>
    </row>
    <row r="233" spans="2:65" s="1" customFormat="1" ht="16.5" customHeight="1">
      <c r="B233" s="39"/>
      <c r="C233" s="185" t="s">
        <v>489</v>
      </c>
      <c r="D233" s="185" t="s">
        <v>120</v>
      </c>
      <c r="E233" s="186" t="s">
        <v>490</v>
      </c>
      <c r="F233" s="187" t="s">
        <v>491</v>
      </c>
      <c r="G233" s="188" t="s">
        <v>492</v>
      </c>
      <c r="H233" s="189">
        <v>1</v>
      </c>
      <c r="I233" s="190"/>
      <c r="J233" s="191">
        <f>ROUND(I233*H233,2)</f>
        <v>0</v>
      </c>
      <c r="K233" s="187" t="s">
        <v>21</v>
      </c>
      <c r="L233" s="59"/>
      <c r="M233" s="192" t="s">
        <v>21</v>
      </c>
      <c r="N233" s="193" t="s">
        <v>44</v>
      </c>
      <c r="O233" s="4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AR233" s="22" t="s">
        <v>493</v>
      </c>
      <c r="AT233" s="22" t="s">
        <v>120</v>
      </c>
      <c r="AU233" s="22" t="s">
        <v>78</v>
      </c>
      <c r="AY233" s="22" t="s">
        <v>118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22" t="s">
        <v>78</v>
      </c>
      <c r="BK233" s="196">
        <f>ROUND(I233*H233,2)</f>
        <v>0</v>
      </c>
      <c r="BL233" s="22" t="s">
        <v>493</v>
      </c>
      <c r="BM233" s="22" t="s">
        <v>494</v>
      </c>
    </row>
    <row r="234" spans="2:65" s="1" customFormat="1" ht="16.5" customHeight="1">
      <c r="B234" s="39"/>
      <c r="C234" s="185" t="s">
        <v>495</v>
      </c>
      <c r="D234" s="185" t="s">
        <v>120</v>
      </c>
      <c r="E234" s="186" t="s">
        <v>496</v>
      </c>
      <c r="F234" s="187" t="s">
        <v>497</v>
      </c>
      <c r="G234" s="188" t="s">
        <v>492</v>
      </c>
      <c r="H234" s="189">
        <v>1</v>
      </c>
      <c r="I234" s="190"/>
      <c r="J234" s="191">
        <f>ROUND(I234*H234,2)</f>
        <v>0</v>
      </c>
      <c r="K234" s="187" t="s">
        <v>21</v>
      </c>
      <c r="L234" s="59"/>
      <c r="M234" s="192" t="s">
        <v>21</v>
      </c>
      <c r="N234" s="193" t="s">
        <v>44</v>
      </c>
      <c r="O234" s="4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AR234" s="22" t="s">
        <v>493</v>
      </c>
      <c r="AT234" s="22" t="s">
        <v>120</v>
      </c>
      <c r="AU234" s="22" t="s">
        <v>78</v>
      </c>
      <c r="AY234" s="22" t="s">
        <v>118</v>
      </c>
      <c r="BE234" s="196">
        <f>IF(N234="základní",J234,0)</f>
        <v>0</v>
      </c>
      <c r="BF234" s="196">
        <f>IF(N234="snížená",J234,0)</f>
        <v>0</v>
      </c>
      <c r="BG234" s="196">
        <f>IF(N234="zákl. přenesená",J234,0)</f>
        <v>0</v>
      </c>
      <c r="BH234" s="196">
        <f>IF(N234="sníž. přenesená",J234,0)</f>
        <v>0</v>
      </c>
      <c r="BI234" s="196">
        <f>IF(N234="nulová",J234,0)</f>
        <v>0</v>
      </c>
      <c r="BJ234" s="22" t="s">
        <v>78</v>
      </c>
      <c r="BK234" s="196">
        <f>ROUND(I234*H234,2)</f>
        <v>0</v>
      </c>
      <c r="BL234" s="22" t="s">
        <v>493</v>
      </c>
      <c r="BM234" s="22" t="s">
        <v>498</v>
      </c>
    </row>
    <row r="235" spans="2:65" s="1" customFormat="1" ht="16.5" customHeight="1">
      <c r="B235" s="39"/>
      <c r="C235" s="185" t="s">
        <v>499</v>
      </c>
      <c r="D235" s="185" t="s">
        <v>120</v>
      </c>
      <c r="E235" s="186" t="s">
        <v>500</v>
      </c>
      <c r="F235" s="187" t="s">
        <v>501</v>
      </c>
      <c r="G235" s="188" t="s">
        <v>492</v>
      </c>
      <c r="H235" s="189">
        <v>1</v>
      </c>
      <c r="I235" s="190"/>
      <c r="J235" s="191">
        <f>ROUND(I235*H235,2)</f>
        <v>0</v>
      </c>
      <c r="K235" s="187" t="s">
        <v>21</v>
      </c>
      <c r="L235" s="59"/>
      <c r="M235" s="192" t="s">
        <v>21</v>
      </c>
      <c r="N235" s="193" t="s">
        <v>44</v>
      </c>
      <c r="O235" s="40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AR235" s="22" t="s">
        <v>493</v>
      </c>
      <c r="AT235" s="22" t="s">
        <v>120</v>
      </c>
      <c r="AU235" s="22" t="s">
        <v>78</v>
      </c>
      <c r="AY235" s="22" t="s">
        <v>118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22" t="s">
        <v>78</v>
      </c>
      <c r="BK235" s="196">
        <f>ROUND(I235*H235,2)</f>
        <v>0</v>
      </c>
      <c r="BL235" s="22" t="s">
        <v>493</v>
      </c>
      <c r="BM235" s="22" t="s">
        <v>502</v>
      </c>
    </row>
    <row r="236" spans="2:65" s="11" customFormat="1" ht="13.5">
      <c r="B236" s="197"/>
      <c r="C236" s="198"/>
      <c r="D236" s="199" t="s">
        <v>127</v>
      </c>
      <c r="E236" s="200" t="s">
        <v>21</v>
      </c>
      <c r="F236" s="201" t="s">
        <v>503</v>
      </c>
      <c r="G236" s="198"/>
      <c r="H236" s="202">
        <v>1</v>
      </c>
      <c r="I236" s="203"/>
      <c r="J236" s="198"/>
      <c r="K236" s="198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127</v>
      </c>
      <c r="AU236" s="208" t="s">
        <v>78</v>
      </c>
      <c r="AV236" s="11" t="s">
        <v>85</v>
      </c>
      <c r="AW236" s="11" t="s">
        <v>37</v>
      </c>
      <c r="AX236" s="11" t="s">
        <v>78</v>
      </c>
      <c r="AY236" s="208" t="s">
        <v>118</v>
      </c>
    </row>
    <row r="237" spans="2:65" s="1" customFormat="1" ht="16.5" customHeight="1">
      <c r="B237" s="39"/>
      <c r="C237" s="185" t="s">
        <v>504</v>
      </c>
      <c r="D237" s="185" t="s">
        <v>120</v>
      </c>
      <c r="E237" s="186" t="s">
        <v>505</v>
      </c>
      <c r="F237" s="187" t="s">
        <v>506</v>
      </c>
      <c r="G237" s="188" t="s">
        <v>507</v>
      </c>
      <c r="H237" s="189">
        <v>1</v>
      </c>
      <c r="I237" s="190"/>
      <c r="J237" s="191">
        <f>ROUND(I237*H237,2)</f>
        <v>0</v>
      </c>
      <c r="K237" s="187" t="s">
        <v>21</v>
      </c>
      <c r="L237" s="59"/>
      <c r="M237" s="192" t="s">
        <v>21</v>
      </c>
      <c r="N237" s="193" t="s">
        <v>44</v>
      </c>
      <c r="O237" s="40"/>
      <c r="P237" s="194">
        <f>O237*H237</f>
        <v>0</v>
      </c>
      <c r="Q237" s="194">
        <v>0</v>
      </c>
      <c r="R237" s="194">
        <f>Q237*H237</f>
        <v>0</v>
      </c>
      <c r="S237" s="194">
        <v>0</v>
      </c>
      <c r="T237" s="195">
        <f>S237*H237</f>
        <v>0</v>
      </c>
      <c r="AR237" s="22" t="s">
        <v>493</v>
      </c>
      <c r="AT237" s="22" t="s">
        <v>120</v>
      </c>
      <c r="AU237" s="22" t="s">
        <v>78</v>
      </c>
      <c r="AY237" s="22" t="s">
        <v>118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22" t="s">
        <v>78</v>
      </c>
      <c r="BK237" s="196">
        <f>ROUND(I237*H237,2)</f>
        <v>0</v>
      </c>
      <c r="BL237" s="22" t="s">
        <v>493</v>
      </c>
      <c r="BM237" s="22" t="s">
        <v>508</v>
      </c>
    </row>
    <row r="238" spans="2:65" s="1" customFormat="1" ht="16.5" customHeight="1">
      <c r="B238" s="39"/>
      <c r="C238" s="185" t="s">
        <v>509</v>
      </c>
      <c r="D238" s="185" t="s">
        <v>120</v>
      </c>
      <c r="E238" s="186" t="s">
        <v>510</v>
      </c>
      <c r="F238" s="187" t="s">
        <v>511</v>
      </c>
      <c r="G238" s="188" t="s">
        <v>492</v>
      </c>
      <c r="H238" s="189">
        <v>1</v>
      </c>
      <c r="I238" s="190"/>
      <c r="J238" s="191">
        <f>ROUND(I238*H238,2)</f>
        <v>0</v>
      </c>
      <c r="K238" s="187" t="s">
        <v>21</v>
      </c>
      <c r="L238" s="59"/>
      <c r="M238" s="192" t="s">
        <v>21</v>
      </c>
      <c r="N238" s="193" t="s">
        <v>44</v>
      </c>
      <c r="O238" s="40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AR238" s="22" t="s">
        <v>493</v>
      </c>
      <c r="AT238" s="22" t="s">
        <v>120</v>
      </c>
      <c r="AU238" s="22" t="s">
        <v>78</v>
      </c>
      <c r="AY238" s="22" t="s">
        <v>118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22" t="s">
        <v>78</v>
      </c>
      <c r="BK238" s="196">
        <f>ROUND(I238*H238,2)</f>
        <v>0</v>
      </c>
      <c r="BL238" s="22" t="s">
        <v>493</v>
      </c>
      <c r="BM238" s="22" t="s">
        <v>512</v>
      </c>
    </row>
    <row r="239" spans="2:65" s="1" customFormat="1" ht="16.5" customHeight="1">
      <c r="B239" s="39"/>
      <c r="C239" s="185" t="s">
        <v>513</v>
      </c>
      <c r="D239" s="185" t="s">
        <v>120</v>
      </c>
      <c r="E239" s="186" t="s">
        <v>514</v>
      </c>
      <c r="F239" s="187" t="s">
        <v>515</v>
      </c>
      <c r="G239" s="188" t="s">
        <v>516</v>
      </c>
      <c r="H239" s="189">
        <v>4</v>
      </c>
      <c r="I239" s="190"/>
      <c r="J239" s="191">
        <f>ROUND(I239*H239,2)</f>
        <v>0</v>
      </c>
      <c r="K239" s="187" t="s">
        <v>21</v>
      </c>
      <c r="L239" s="59"/>
      <c r="M239" s="192" t="s">
        <v>21</v>
      </c>
      <c r="N239" s="193" t="s">
        <v>44</v>
      </c>
      <c r="O239" s="4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AR239" s="22" t="s">
        <v>493</v>
      </c>
      <c r="AT239" s="22" t="s">
        <v>120</v>
      </c>
      <c r="AU239" s="22" t="s">
        <v>78</v>
      </c>
      <c r="AY239" s="22" t="s">
        <v>118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22" t="s">
        <v>78</v>
      </c>
      <c r="BK239" s="196">
        <f>ROUND(I239*H239,2)</f>
        <v>0</v>
      </c>
      <c r="BL239" s="22" t="s">
        <v>493</v>
      </c>
      <c r="BM239" s="22" t="s">
        <v>517</v>
      </c>
    </row>
    <row r="240" spans="2:65" s="11" customFormat="1" ht="13.5">
      <c r="B240" s="197"/>
      <c r="C240" s="198"/>
      <c r="D240" s="199" t="s">
        <v>127</v>
      </c>
      <c r="E240" s="200" t="s">
        <v>21</v>
      </c>
      <c r="F240" s="201" t="s">
        <v>518</v>
      </c>
      <c r="G240" s="198"/>
      <c r="H240" s="202">
        <v>4</v>
      </c>
      <c r="I240" s="203"/>
      <c r="J240" s="198"/>
      <c r="K240" s="198"/>
      <c r="L240" s="204"/>
      <c r="M240" s="232"/>
      <c r="N240" s="233"/>
      <c r="O240" s="233"/>
      <c r="P240" s="233"/>
      <c r="Q240" s="233"/>
      <c r="R240" s="233"/>
      <c r="S240" s="233"/>
      <c r="T240" s="234"/>
      <c r="AT240" s="208" t="s">
        <v>127</v>
      </c>
      <c r="AU240" s="208" t="s">
        <v>78</v>
      </c>
      <c r="AV240" s="11" t="s">
        <v>85</v>
      </c>
      <c r="AW240" s="11" t="s">
        <v>37</v>
      </c>
      <c r="AX240" s="11" t="s">
        <v>78</v>
      </c>
      <c r="AY240" s="208" t="s">
        <v>118</v>
      </c>
    </row>
    <row r="241" spans="2:12" s="1" customFormat="1" ht="6.95" customHeight="1">
      <c r="B241" s="54"/>
      <c r="C241" s="55"/>
      <c r="D241" s="55"/>
      <c r="E241" s="55"/>
      <c r="F241" s="55"/>
      <c r="G241" s="55"/>
      <c r="H241" s="55"/>
      <c r="I241" s="132"/>
      <c r="J241" s="55"/>
      <c r="K241" s="55"/>
      <c r="L241" s="59"/>
    </row>
  </sheetData>
  <sheetProtection algorithmName="SHA-512" hashValue="UWHLid9HafBNrsNvOre2qJVVyGsJHKBjtBXXnrGs8xfMy/yzgaUtlQrE5Ejxn6bNk/A990nkDHEyJLb6dSh01Q==" saltValue="9vzy34gonVhdeXqPNTLGewt0lrwEQ4mgMKet4DLYKz9/QOWxWm1bK1MUjoG4gLCF5qJoTmWGVwS24b1noWodvQ==" spinCount="100000" sheet="1" objects="1" scenarios="1" formatColumns="0" formatRows="0" autoFilter="0"/>
  <autoFilter ref="C79:K240"/>
  <mergeCells count="7">
    <mergeCell ref="G1:H1"/>
    <mergeCell ref="L2:V2"/>
    <mergeCell ref="E7:H7"/>
    <mergeCell ref="E22:H22"/>
    <mergeCell ref="E43:H43"/>
    <mergeCell ref="J47:J48"/>
    <mergeCell ref="E72:H72"/>
  </mergeCells>
  <hyperlinks>
    <hyperlink ref="F1:G1" location="C2" display="1) Krycí list soupisu"/>
    <hyperlink ref="G1:H1" location="C50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3" customFormat="1" ht="45" customHeight="1">
      <c r="B3" s="239"/>
      <c r="C3" s="359" t="s">
        <v>519</v>
      </c>
      <c r="D3" s="359"/>
      <c r="E3" s="359"/>
      <c r="F3" s="359"/>
      <c r="G3" s="359"/>
      <c r="H3" s="359"/>
      <c r="I3" s="359"/>
      <c r="J3" s="359"/>
      <c r="K3" s="240"/>
    </row>
    <row r="4" spans="2:11" ht="25.5" customHeight="1">
      <c r="B4" s="241"/>
      <c r="C4" s="363" t="s">
        <v>520</v>
      </c>
      <c r="D4" s="363"/>
      <c r="E4" s="363"/>
      <c r="F4" s="363"/>
      <c r="G4" s="363"/>
      <c r="H4" s="363"/>
      <c r="I4" s="363"/>
      <c r="J4" s="363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62" t="s">
        <v>521</v>
      </c>
      <c r="D6" s="362"/>
      <c r="E6" s="362"/>
      <c r="F6" s="362"/>
      <c r="G6" s="362"/>
      <c r="H6" s="362"/>
      <c r="I6" s="362"/>
      <c r="J6" s="362"/>
      <c r="K6" s="242"/>
    </row>
    <row r="7" spans="2:11" ht="15" customHeight="1">
      <c r="B7" s="245"/>
      <c r="C7" s="362" t="s">
        <v>522</v>
      </c>
      <c r="D7" s="362"/>
      <c r="E7" s="362"/>
      <c r="F7" s="362"/>
      <c r="G7" s="362"/>
      <c r="H7" s="362"/>
      <c r="I7" s="362"/>
      <c r="J7" s="362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62" t="s">
        <v>523</v>
      </c>
      <c r="D9" s="362"/>
      <c r="E9" s="362"/>
      <c r="F9" s="362"/>
      <c r="G9" s="362"/>
      <c r="H9" s="362"/>
      <c r="I9" s="362"/>
      <c r="J9" s="362"/>
      <c r="K9" s="242"/>
    </row>
    <row r="10" spans="2:11" ht="15" customHeight="1">
      <c r="B10" s="245"/>
      <c r="C10" s="244"/>
      <c r="D10" s="362" t="s">
        <v>524</v>
      </c>
      <c r="E10" s="362"/>
      <c r="F10" s="362"/>
      <c r="G10" s="362"/>
      <c r="H10" s="362"/>
      <c r="I10" s="362"/>
      <c r="J10" s="362"/>
      <c r="K10" s="242"/>
    </row>
    <row r="11" spans="2:11" ht="15" customHeight="1">
      <c r="B11" s="245"/>
      <c r="C11" s="246"/>
      <c r="D11" s="362" t="s">
        <v>525</v>
      </c>
      <c r="E11" s="362"/>
      <c r="F11" s="362"/>
      <c r="G11" s="362"/>
      <c r="H11" s="362"/>
      <c r="I11" s="362"/>
      <c r="J11" s="362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62" t="s">
        <v>526</v>
      </c>
      <c r="E13" s="362"/>
      <c r="F13" s="362"/>
      <c r="G13" s="362"/>
      <c r="H13" s="362"/>
      <c r="I13" s="362"/>
      <c r="J13" s="362"/>
      <c r="K13" s="242"/>
    </row>
    <row r="14" spans="2:11" ht="15" customHeight="1">
      <c r="B14" s="245"/>
      <c r="C14" s="246"/>
      <c r="D14" s="362" t="s">
        <v>527</v>
      </c>
      <c r="E14" s="362"/>
      <c r="F14" s="362"/>
      <c r="G14" s="362"/>
      <c r="H14" s="362"/>
      <c r="I14" s="362"/>
      <c r="J14" s="362"/>
      <c r="K14" s="242"/>
    </row>
    <row r="15" spans="2:11" ht="15" customHeight="1">
      <c r="B15" s="245"/>
      <c r="C15" s="246"/>
      <c r="D15" s="362" t="s">
        <v>528</v>
      </c>
      <c r="E15" s="362"/>
      <c r="F15" s="362"/>
      <c r="G15" s="362"/>
      <c r="H15" s="362"/>
      <c r="I15" s="362"/>
      <c r="J15" s="362"/>
      <c r="K15" s="242"/>
    </row>
    <row r="16" spans="2:11" ht="15" customHeight="1">
      <c r="B16" s="245"/>
      <c r="C16" s="246"/>
      <c r="D16" s="246"/>
      <c r="E16" s="247" t="s">
        <v>77</v>
      </c>
      <c r="F16" s="362" t="s">
        <v>529</v>
      </c>
      <c r="G16" s="362"/>
      <c r="H16" s="362"/>
      <c r="I16" s="362"/>
      <c r="J16" s="362"/>
      <c r="K16" s="242"/>
    </row>
    <row r="17" spans="2:11" ht="15" customHeight="1">
      <c r="B17" s="245"/>
      <c r="C17" s="246"/>
      <c r="D17" s="246"/>
      <c r="E17" s="247" t="s">
        <v>530</v>
      </c>
      <c r="F17" s="362" t="s">
        <v>531</v>
      </c>
      <c r="G17" s="362"/>
      <c r="H17" s="362"/>
      <c r="I17" s="362"/>
      <c r="J17" s="362"/>
      <c r="K17" s="242"/>
    </row>
    <row r="18" spans="2:11" ht="15" customHeight="1">
      <c r="B18" s="245"/>
      <c r="C18" s="246"/>
      <c r="D18" s="246"/>
      <c r="E18" s="247" t="s">
        <v>532</v>
      </c>
      <c r="F18" s="362" t="s">
        <v>533</v>
      </c>
      <c r="G18" s="362"/>
      <c r="H18" s="362"/>
      <c r="I18" s="362"/>
      <c r="J18" s="362"/>
      <c r="K18" s="242"/>
    </row>
    <row r="19" spans="2:11" ht="15" customHeight="1">
      <c r="B19" s="245"/>
      <c r="C19" s="246"/>
      <c r="D19" s="246"/>
      <c r="E19" s="247" t="s">
        <v>534</v>
      </c>
      <c r="F19" s="362" t="s">
        <v>535</v>
      </c>
      <c r="G19" s="362"/>
      <c r="H19" s="362"/>
      <c r="I19" s="362"/>
      <c r="J19" s="362"/>
      <c r="K19" s="242"/>
    </row>
    <row r="20" spans="2:11" ht="15" customHeight="1">
      <c r="B20" s="245"/>
      <c r="C20" s="246"/>
      <c r="D20" s="246"/>
      <c r="E20" s="247" t="s">
        <v>536</v>
      </c>
      <c r="F20" s="362" t="s">
        <v>537</v>
      </c>
      <c r="G20" s="362"/>
      <c r="H20" s="362"/>
      <c r="I20" s="362"/>
      <c r="J20" s="362"/>
      <c r="K20" s="242"/>
    </row>
    <row r="21" spans="2:11" ht="15" customHeight="1">
      <c r="B21" s="245"/>
      <c r="C21" s="246"/>
      <c r="D21" s="246"/>
      <c r="E21" s="247" t="s">
        <v>538</v>
      </c>
      <c r="F21" s="362" t="s">
        <v>539</v>
      </c>
      <c r="G21" s="362"/>
      <c r="H21" s="362"/>
      <c r="I21" s="362"/>
      <c r="J21" s="362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62" t="s">
        <v>540</v>
      </c>
      <c r="D23" s="362"/>
      <c r="E23" s="362"/>
      <c r="F23" s="362"/>
      <c r="G23" s="362"/>
      <c r="H23" s="362"/>
      <c r="I23" s="362"/>
      <c r="J23" s="362"/>
      <c r="K23" s="242"/>
    </row>
    <row r="24" spans="2:11" ht="15" customHeight="1">
      <c r="B24" s="245"/>
      <c r="C24" s="362" t="s">
        <v>541</v>
      </c>
      <c r="D24" s="362"/>
      <c r="E24" s="362"/>
      <c r="F24" s="362"/>
      <c r="G24" s="362"/>
      <c r="H24" s="362"/>
      <c r="I24" s="362"/>
      <c r="J24" s="362"/>
      <c r="K24" s="242"/>
    </row>
    <row r="25" spans="2:11" ht="15" customHeight="1">
      <c r="B25" s="245"/>
      <c r="C25" s="244"/>
      <c r="D25" s="362" t="s">
        <v>542</v>
      </c>
      <c r="E25" s="362"/>
      <c r="F25" s="362"/>
      <c r="G25" s="362"/>
      <c r="H25" s="362"/>
      <c r="I25" s="362"/>
      <c r="J25" s="362"/>
      <c r="K25" s="242"/>
    </row>
    <row r="26" spans="2:11" ht="15" customHeight="1">
      <c r="B26" s="245"/>
      <c r="C26" s="246"/>
      <c r="D26" s="362" t="s">
        <v>543</v>
      </c>
      <c r="E26" s="362"/>
      <c r="F26" s="362"/>
      <c r="G26" s="362"/>
      <c r="H26" s="362"/>
      <c r="I26" s="362"/>
      <c r="J26" s="362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62" t="s">
        <v>544</v>
      </c>
      <c r="E28" s="362"/>
      <c r="F28" s="362"/>
      <c r="G28" s="362"/>
      <c r="H28" s="362"/>
      <c r="I28" s="362"/>
      <c r="J28" s="362"/>
      <c r="K28" s="242"/>
    </row>
    <row r="29" spans="2:11" ht="15" customHeight="1">
      <c r="B29" s="245"/>
      <c r="C29" s="246"/>
      <c r="D29" s="362" t="s">
        <v>545</v>
      </c>
      <c r="E29" s="362"/>
      <c r="F29" s="362"/>
      <c r="G29" s="362"/>
      <c r="H29" s="362"/>
      <c r="I29" s="362"/>
      <c r="J29" s="362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62" t="s">
        <v>546</v>
      </c>
      <c r="E31" s="362"/>
      <c r="F31" s="362"/>
      <c r="G31" s="362"/>
      <c r="H31" s="362"/>
      <c r="I31" s="362"/>
      <c r="J31" s="362"/>
      <c r="K31" s="242"/>
    </row>
    <row r="32" spans="2:11" ht="15" customHeight="1">
      <c r="B32" s="245"/>
      <c r="C32" s="246"/>
      <c r="D32" s="362" t="s">
        <v>547</v>
      </c>
      <c r="E32" s="362"/>
      <c r="F32" s="362"/>
      <c r="G32" s="362"/>
      <c r="H32" s="362"/>
      <c r="I32" s="362"/>
      <c r="J32" s="362"/>
      <c r="K32" s="242"/>
    </row>
    <row r="33" spans="2:11" ht="15" customHeight="1">
      <c r="B33" s="245"/>
      <c r="C33" s="246"/>
      <c r="D33" s="362" t="s">
        <v>548</v>
      </c>
      <c r="E33" s="362"/>
      <c r="F33" s="362"/>
      <c r="G33" s="362"/>
      <c r="H33" s="362"/>
      <c r="I33" s="362"/>
      <c r="J33" s="362"/>
      <c r="K33" s="242"/>
    </row>
    <row r="34" spans="2:11" ht="15" customHeight="1">
      <c r="B34" s="245"/>
      <c r="C34" s="246"/>
      <c r="D34" s="244"/>
      <c r="E34" s="248" t="s">
        <v>103</v>
      </c>
      <c r="F34" s="244"/>
      <c r="G34" s="362" t="s">
        <v>549</v>
      </c>
      <c r="H34" s="362"/>
      <c r="I34" s="362"/>
      <c r="J34" s="362"/>
      <c r="K34" s="242"/>
    </row>
    <row r="35" spans="2:11" ht="30.75" customHeight="1">
      <c r="B35" s="245"/>
      <c r="C35" s="246"/>
      <c r="D35" s="244"/>
      <c r="E35" s="248" t="s">
        <v>550</v>
      </c>
      <c r="F35" s="244"/>
      <c r="G35" s="362" t="s">
        <v>551</v>
      </c>
      <c r="H35" s="362"/>
      <c r="I35" s="362"/>
      <c r="J35" s="362"/>
      <c r="K35" s="242"/>
    </row>
    <row r="36" spans="2:11" ht="15" customHeight="1">
      <c r="B36" s="245"/>
      <c r="C36" s="246"/>
      <c r="D36" s="244"/>
      <c r="E36" s="248" t="s">
        <v>54</v>
      </c>
      <c r="F36" s="244"/>
      <c r="G36" s="362" t="s">
        <v>552</v>
      </c>
      <c r="H36" s="362"/>
      <c r="I36" s="362"/>
      <c r="J36" s="362"/>
      <c r="K36" s="242"/>
    </row>
    <row r="37" spans="2:11" ht="15" customHeight="1">
      <c r="B37" s="245"/>
      <c r="C37" s="246"/>
      <c r="D37" s="244"/>
      <c r="E37" s="248" t="s">
        <v>104</v>
      </c>
      <c r="F37" s="244"/>
      <c r="G37" s="362" t="s">
        <v>553</v>
      </c>
      <c r="H37" s="362"/>
      <c r="I37" s="362"/>
      <c r="J37" s="362"/>
      <c r="K37" s="242"/>
    </row>
    <row r="38" spans="2:11" ht="15" customHeight="1">
      <c r="B38" s="245"/>
      <c r="C38" s="246"/>
      <c r="D38" s="244"/>
      <c r="E38" s="248" t="s">
        <v>105</v>
      </c>
      <c r="F38" s="244"/>
      <c r="G38" s="362" t="s">
        <v>554</v>
      </c>
      <c r="H38" s="362"/>
      <c r="I38" s="362"/>
      <c r="J38" s="362"/>
      <c r="K38" s="242"/>
    </row>
    <row r="39" spans="2:11" ht="15" customHeight="1">
      <c r="B39" s="245"/>
      <c r="C39" s="246"/>
      <c r="D39" s="244"/>
      <c r="E39" s="248" t="s">
        <v>106</v>
      </c>
      <c r="F39" s="244"/>
      <c r="G39" s="362" t="s">
        <v>555</v>
      </c>
      <c r="H39" s="362"/>
      <c r="I39" s="362"/>
      <c r="J39" s="362"/>
      <c r="K39" s="242"/>
    </row>
    <row r="40" spans="2:11" ht="15" customHeight="1">
      <c r="B40" s="245"/>
      <c r="C40" s="246"/>
      <c r="D40" s="244"/>
      <c r="E40" s="248" t="s">
        <v>556</v>
      </c>
      <c r="F40" s="244"/>
      <c r="G40" s="362" t="s">
        <v>557</v>
      </c>
      <c r="H40" s="362"/>
      <c r="I40" s="362"/>
      <c r="J40" s="362"/>
      <c r="K40" s="242"/>
    </row>
    <row r="41" spans="2:11" ht="15" customHeight="1">
      <c r="B41" s="245"/>
      <c r="C41" s="246"/>
      <c r="D41" s="244"/>
      <c r="E41" s="248"/>
      <c r="F41" s="244"/>
      <c r="G41" s="362" t="s">
        <v>558</v>
      </c>
      <c r="H41" s="362"/>
      <c r="I41" s="362"/>
      <c r="J41" s="362"/>
      <c r="K41" s="242"/>
    </row>
    <row r="42" spans="2:11" ht="15" customHeight="1">
      <c r="B42" s="245"/>
      <c r="C42" s="246"/>
      <c r="D42" s="244"/>
      <c r="E42" s="248" t="s">
        <v>559</v>
      </c>
      <c r="F42" s="244"/>
      <c r="G42" s="362" t="s">
        <v>560</v>
      </c>
      <c r="H42" s="362"/>
      <c r="I42" s="362"/>
      <c r="J42" s="362"/>
      <c r="K42" s="242"/>
    </row>
    <row r="43" spans="2:11" ht="15" customHeight="1">
      <c r="B43" s="245"/>
      <c r="C43" s="246"/>
      <c r="D43" s="244"/>
      <c r="E43" s="248" t="s">
        <v>108</v>
      </c>
      <c r="F43" s="244"/>
      <c r="G43" s="362" t="s">
        <v>561</v>
      </c>
      <c r="H43" s="362"/>
      <c r="I43" s="362"/>
      <c r="J43" s="362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62" t="s">
        <v>562</v>
      </c>
      <c r="E45" s="362"/>
      <c r="F45" s="362"/>
      <c r="G45" s="362"/>
      <c r="H45" s="362"/>
      <c r="I45" s="362"/>
      <c r="J45" s="362"/>
      <c r="K45" s="242"/>
    </row>
    <row r="46" spans="2:11" ht="15" customHeight="1">
      <c r="B46" s="245"/>
      <c r="C46" s="246"/>
      <c r="D46" s="246"/>
      <c r="E46" s="362" t="s">
        <v>563</v>
      </c>
      <c r="F46" s="362"/>
      <c r="G46" s="362"/>
      <c r="H46" s="362"/>
      <c r="I46" s="362"/>
      <c r="J46" s="362"/>
      <c r="K46" s="242"/>
    </row>
    <row r="47" spans="2:11" ht="15" customHeight="1">
      <c r="B47" s="245"/>
      <c r="C47" s="246"/>
      <c r="D47" s="246"/>
      <c r="E47" s="362" t="s">
        <v>564</v>
      </c>
      <c r="F47" s="362"/>
      <c r="G47" s="362"/>
      <c r="H47" s="362"/>
      <c r="I47" s="362"/>
      <c r="J47" s="362"/>
      <c r="K47" s="242"/>
    </row>
    <row r="48" spans="2:11" ht="15" customHeight="1">
      <c r="B48" s="245"/>
      <c r="C48" s="246"/>
      <c r="D48" s="246"/>
      <c r="E48" s="362" t="s">
        <v>565</v>
      </c>
      <c r="F48" s="362"/>
      <c r="G48" s="362"/>
      <c r="H48" s="362"/>
      <c r="I48" s="362"/>
      <c r="J48" s="362"/>
      <c r="K48" s="242"/>
    </row>
    <row r="49" spans="2:11" ht="15" customHeight="1">
      <c r="B49" s="245"/>
      <c r="C49" s="246"/>
      <c r="D49" s="362" t="s">
        <v>566</v>
      </c>
      <c r="E49" s="362"/>
      <c r="F49" s="362"/>
      <c r="G49" s="362"/>
      <c r="H49" s="362"/>
      <c r="I49" s="362"/>
      <c r="J49" s="362"/>
      <c r="K49" s="242"/>
    </row>
    <row r="50" spans="2:11" ht="25.5" customHeight="1">
      <c r="B50" s="241"/>
      <c r="C50" s="363" t="s">
        <v>567</v>
      </c>
      <c r="D50" s="363"/>
      <c r="E50" s="363"/>
      <c r="F50" s="363"/>
      <c r="G50" s="363"/>
      <c r="H50" s="363"/>
      <c r="I50" s="363"/>
      <c r="J50" s="363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62" t="s">
        <v>568</v>
      </c>
      <c r="D52" s="362"/>
      <c r="E52" s="362"/>
      <c r="F52" s="362"/>
      <c r="G52" s="362"/>
      <c r="H52" s="362"/>
      <c r="I52" s="362"/>
      <c r="J52" s="362"/>
      <c r="K52" s="242"/>
    </row>
    <row r="53" spans="2:11" ht="15" customHeight="1">
      <c r="B53" s="241"/>
      <c r="C53" s="362" t="s">
        <v>569</v>
      </c>
      <c r="D53" s="362"/>
      <c r="E53" s="362"/>
      <c r="F53" s="362"/>
      <c r="G53" s="362"/>
      <c r="H53" s="362"/>
      <c r="I53" s="362"/>
      <c r="J53" s="362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62" t="s">
        <v>570</v>
      </c>
      <c r="D55" s="362"/>
      <c r="E55" s="362"/>
      <c r="F55" s="362"/>
      <c r="G55" s="362"/>
      <c r="H55" s="362"/>
      <c r="I55" s="362"/>
      <c r="J55" s="362"/>
      <c r="K55" s="242"/>
    </row>
    <row r="56" spans="2:11" ht="15" customHeight="1">
      <c r="B56" s="241"/>
      <c r="C56" s="246"/>
      <c r="D56" s="362" t="s">
        <v>571</v>
      </c>
      <c r="E56" s="362"/>
      <c r="F56" s="362"/>
      <c r="G56" s="362"/>
      <c r="H56" s="362"/>
      <c r="I56" s="362"/>
      <c r="J56" s="362"/>
      <c r="K56" s="242"/>
    </row>
    <row r="57" spans="2:11" ht="15" customHeight="1">
      <c r="B57" s="241"/>
      <c r="C57" s="246"/>
      <c r="D57" s="362" t="s">
        <v>572</v>
      </c>
      <c r="E57" s="362"/>
      <c r="F57" s="362"/>
      <c r="G57" s="362"/>
      <c r="H57" s="362"/>
      <c r="I57" s="362"/>
      <c r="J57" s="362"/>
      <c r="K57" s="242"/>
    </row>
    <row r="58" spans="2:11" ht="15" customHeight="1">
      <c r="B58" s="241"/>
      <c r="C58" s="246"/>
      <c r="D58" s="362" t="s">
        <v>573</v>
      </c>
      <c r="E58" s="362"/>
      <c r="F58" s="362"/>
      <c r="G58" s="362"/>
      <c r="H58" s="362"/>
      <c r="I58" s="362"/>
      <c r="J58" s="362"/>
      <c r="K58" s="242"/>
    </row>
    <row r="59" spans="2:11" ht="15" customHeight="1">
      <c r="B59" s="241"/>
      <c r="C59" s="246"/>
      <c r="D59" s="362" t="s">
        <v>574</v>
      </c>
      <c r="E59" s="362"/>
      <c r="F59" s="362"/>
      <c r="G59" s="362"/>
      <c r="H59" s="362"/>
      <c r="I59" s="362"/>
      <c r="J59" s="362"/>
      <c r="K59" s="242"/>
    </row>
    <row r="60" spans="2:11" ht="15" customHeight="1">
      <c r="B60" s="241"/>
      <c r="C60" s="246"/>
      <c r="D60" s="361" t="s">
        <v>575</v>
      </c>
      <c r="E60" s="361"/>
      <c r="F60" s="361"/>
      <c r="G60" s="361"/>
      <c r="H60" s="361"/>
      <c r="I60" s="361"/>
      <c r="J60" s="361"/>
      <c r="K60" s="242"/>
    </row>
    <row r="61" spans="2:11" ht="15" customHeight="1">
      <c r="B61" s="241"/>
      <c r="C61" s="246"/>
      <c r="D61" s="362" t="s">
        <v>576</v>
      </c>
      <c r="E61" s="362"/>
      <c r="F61" s="362"/>
      <c r="G61" s="362"/>
      <c r="H61" s="362"/>
      <c r="I61" s="362"/>
      <c r="J61" s="362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62" t="s">
        <v>577</v>
      </c>
      <c r="E63" s="362"/>
      <c r="F63" s="362"/>
      <c r="G63" s="362"/>
      <c r="H63" s="362"/>
      <c r="I63" s="362"/>
      <c r="J63" s="362"/>
      <c r="K63" s="242"/>
    </row>
    <row r="64" spans="2:11" ht="15" customHeight="1">
      <c r="B64" s="241"/>
      <c r="C64" s="246"/>
      <c r="D64" s="361" t="s">
        <v>578</v>
      </c>
      <c r="E64" s="361"/>
      <c r="F64" s="361"/>
      <c r="G64" s="361"/>
      <c r="H64" s="361"/>
      <c r="I64" s="361"/>
      <c r="J64" s="361"/>
      <c r="K64" s="242"/>
    </row>
    <row r="65" spans="2:11" ht="15" customHeight="1">
      <c r="B65" s="241"/>
      <c r="C65" s="246"/>
      <c r="D65" s="362" t="s">
        <v>579</v>
      </c>
      <c r="E65" s="362"/>
      <c r="F65" s="362"/>
      <c r="G65" s="362"/>
      <c r="H65" s="362"/>
      <c r="I65" s="362"/>
      <c r="J65" s="362"/>
      <c r="K65" s="242"/>
    </row>
    <row r="66" spans="2:11" ht="15" customHeight="1">
      <c r="B66" s="241"/>
      <c r="C66" s="246"/>
      <c r="D66" s="362" t="s">
        <v>580</v>
      </c>
      <c r="E66" s="362"/>
      <c r="F66" s="362"/>
      <c r="G66" s="362"/>
      <c r="H66" s="362"/>
      <c r="I66" s="362"/>
      <c r="J66" s="362"/>
      <c r="K66" s="242"/>
    </row>
    <row r="67" spans="2:11" ht="15" customHeight="1">
      <c r="B67" s="241"/>
      <c r="C67" s="246"/>
      <c r="D67" s="362" t="s">
        <v>581</v>
      </c>
      <c r="E67" s="362"/>
      <c r="F67" s="362"/>
      <c r="G67" s="362"/>
      <c r="H67" s="362"/>
      <c r="I67" s="362"/>
      <c r="J67" s="362"/>
      <c r="K67" s="242"/>
    </row>
    <row r="68" spans="2:11" ht="15" customHeight="1">
      <c r="B68" s="241"/>
      <c r="C68" s="246"/>
      <c r="D68" s="362" t="s">
        <v>582</v>
      </c>
      <c r="E68" s="362"/>
      <c r="F68" s="362"/>
      <c r="G68" s="362"/>
      <c r="H68" s="362"/>
      <c r="I68" s="362"/>
      <c r="J68" s="362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0" t="s">
        <v>84</v>
      </c>
      <c r="D73" s="360"/>
      <c r="E73" s="360"/>
      <c r="F73" s="360"/>
      <c r="G73" s="360"/>
      <c r="H73" s="360"/>
      <c r="I73" s="360"/>
      <c r="J73" s="360"/>
      <c r="K73" s="259"/>
    </row>
    <row r="74" spans="2:11" ht="17.25" customHeight="1">
      <c r="B74" s="258"/>
      <c r="C74" s="260" t="s">
        <v>583</v>
      </c>
      <c r="D74" s="260"/>
      <c r="E74" s="260"/>
      <c r="F74" s="260" t="s">
        <v>584</v>
      </c>
      <c r="G74" s="261"/>
      <c r="H74" s="260" t="s">
        <v>104</v>
      </c>
      <c r="I74" s="260" t="s">
        <v>58</v>
      </c>
      <c r="J74" s="260" t="s">
        <v>585</v>
      </c>
      <c r="K74" s="259"/>
    </row>
    <row r="75" spans="2:11" ht="17.25" customHeight="1">
      <c r="B75" s="258"/>
      <c r="C75" s="262" t="s">
        <v>586</v>
      </c>
      <c r="D75" s="262"/>
      <c r="E75" s="262"/>
      <c r="F75" s="263" t="s">
        <v>587</v>
      </c>
      <c r="G75" s="264"/>
      <c r="H75" s="262"/>
      <c r="I75" s="262"/>
      <c r="J75" s="262" t="s">
        <v>588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54</v>
      </c>
      <c r="D77" s="265"/>
      <c r="E77" s="265"/>
      <c r="F77" s="267" t="s">
        <v>589</v>
      </c>
      <c r="G77" s="266"/>
      <c r="H77" s="248" t="s">
        <v>590</v>
      </c>
      <c r="I77" s="248" t="s">
        <v>591</v>
      </c>
      <c r="J77" s="248">
        <v>20</v>
      </c>
      <c r="K77" s="259"/>
    </row>
    <row r="78" spans="2:11" ht="15" customHeight="1">
      <c r="B78" s="258"/>
      <c r="C78" s="248" t="s">
        <v>592</v>
      </c>
      <c r="D78" s="248"/>
      <c r="E78" s="248"/>
      <c r="F78" s="267" t="s">
        <v>589</v>
      </c>
      <c r="G78" s="266"/>
      <c r="H78" s="248" t="s">
        <v>593</v>
      </c>
      <c r="I78" s="248" t="s">
        <v>591</v>
      </c>
      <c r="J78" s="248">
        <v>120</v>
      </c>
      <c r="K78" s="259"/>
    </row>
    <row r="79" spans="2:11" ht="15" customHeight="1">
      <c r="B79" s="268"/>
      <c r="C79" s="248" t="s">
        <v>594</v>
      </c>
      <c r="D79" s="248"/>
      <c r="E79" s="248"/>
      <c r="F79" s="267" t="s">
        <v>595</v>
      </c>
      <c r="G79" s="266"/>
      <c r="H79" s="248" t="s">
        <v>596</v>
      </c>
      <c r="I79" s="248" t="s">
        <v>591</v>
      </c>
      <c r="J79" s="248">
        <v>50</v>
      </c>
      <c r="K79" s="259"/>
    </row>
    <row r="80" spans="2:11" ht="15" customHeight="1">
      <c r="B80" s="268"/>
      <c r="C80" s="248" t="s">
        <v>597</v>
      </c>
      <c r="D80" s="248"/>
      <c r="E80" s="248"/>
      <c r="F80" s="267" t="s">
        <v>589</v>
      </c>
      <c r="G80" s="266"/>
      <c r="H80" s="248" t="s">
        <v>598</v>
      </c>
      <c r="I80" s="248" t="s">
        <v>599</v>
      </c>
      <c r="J80" s="248"/>
      <c r="K80" s="259"/>
    </row>
    <row r="81" spans="2:11" ht="15" customHeight="1">
      <c r="B81" s="268"/>
      <c r="C81" s="269" t="s">
        <v>600</v>
      </c>
      <c r="D81" s="269"/>
      <c r="E81" s="269"/>
      <c r="F81" s="270" t="s">
        <v>595</v>
      </c>
      <c r="G81" s="269"/>
      <c r="H81" s="269" t="s">
        <v>601</v>
      </c>
      <c r="I81" s="269" t="s">
        <v>591</v>
      </c>
      <c r="J81" s="269">
        <v>15</v>
      </c>
      <c r="K81" s="259"/>
    </row>
    <row r="82" spans="2:11" ht="15" customHeight="1">
      <c r="B82" s="268"/>
      <c r="C82" s="269" t="s">
        <v>602</v>
      </c>
      <c r="D82" s="269"/>
      <c r="E82" s="269"/>
      <c r="F82" s="270" t="s">
        <v>595</v>
      </c>
      <c r="G82" s="269"/>
      <c r="H82" s="269" t="s">
        <v>603</v>
      </c>
      <c r="I82" s="269" t="s">
        <v>591</v>
      </c>
      <c r="J82" s="269">
        <v>15</v>
      </c>
      <c r="K82" s="259"/>
    </row>
    <row r="83" spans="2:11" ht="15" customHeight="1">
      <c r="B83" s="268"/>
      <c r="C83" s="269" t="s">
        <v>604</v>
      </c>
      <c r="D83" s="269"/>
      <c r="E83" s="269"/>
      <c r="F83" s="270" t="s">
        <v>595</v>
      </c>
      <c r="G83" s="269"/>
      <c r="H83" s="269" t="s">
        <v>605</v>
      </c>
      <c r="I83" s="269" t="s">
        <v>591</v>
      </c>
      <c r="J83" s="269">
        <v>20</v>
      </c>
      <c r="K83" s="259"/>
    </row>
    <row r="84" spans="2:11" ht="15" customHeight="1">
      <c r="B84" s="268"/>
      <c r="C84" s="269" t="s">
        <v>606</v>
      </c>
      <c r="D84" s="269"/>
      <c r="E84" s="269"/>
      <c r="F84" s="270" t="s">
        <v>595</v>
      </c>
      <c r="G84" s="269"/>
      <c r="H84" s="269" t="s">
        <v>607</v>
      </c>
      <c r="I84" s="269" t="s">
        <v>591</v>
      </c>
      <c r="J84" s="269">
        <v>20</v>
      </c>
      <c r="K84" s="259"/>
    </row>
    <row r="85" spans="2:11" ht="15" customHeight="1">
      <c r="B85" s="268"/>
      <c r="C85" s="248" t="s">
        <v>608</v>
      </c>
      <c r="D85" s="248"/>
      <c r="E85" s="248"/>
      <c r="F85" s="267" t="s">
        <v>595</v>
      </c>
      <c r="G85" s="266"/>
      <c r="H85" s="248" t="s">
        <v>609</v>
      </c>
      <c r="I85" s="248" t="s">
        <v>591</v>
      </c>
      <c r="J85" s="248">
        <v>50</v>
      </c>
      <c r="K85" s="259"/>
    </row>
    <row r="86" spans="2:11" ht="15" customHeight="1">
      <c r="B86" s="268"/>
      <c r="C86" s="248" t="s">
        <v>610</v>
      </c>
      <c r="D86" s="248"/>
      <c r="E86" s="248"/>
      <c r="F86" s="267" t="s">
        <v>595</v>
      </c>
      <c r="G86" s="266"/>
      <c r="H86" s="248" t="s">
        <v>611</v>
      </c>
      <c r="I86" s="248" t="s">
        <v>591</v>
      </c>
      <c r="J86" s="248">
        <v>20</v>
      </c>
      <c r="K86" s="259"/>
    </row>
    <row r="87" spans="2:11" ht="15" customHeight="1">
      <c r="B87" s="268"/>
      <c r="C87" s="248" t="s">
        <v>612</v>
      </c>
      <c r="D87" s="248"/>
      <c r="E87" s="248"/>
      <c r="F87" s="267" t="s">
        <v>595</v>
      </c>
      <c r="G87" s="266"/>
      <c r="H87" s="248" t="s">
        <v>613</v>
      </c>
      <c r="I87" s="248" t="s">
        <v>591</v>
      </c>
      <c r="J87" s="248">
        <v>20</v>
      </c>
      <c r="K87" s="259"/>
    </row>
    <row r="88" spans="2:11" ht="15" customHeight="1">
      <c r="B88" s="268"/>
      <c r="C88" s="248" t="s">
        <v>614</v>
      </c>
      <c r="D88" s="248"/>
      <c r="E88" s="248"/>
      <c r="F88" s="267" t="s">
        <v>595</v>
      </c>
      <c r="G88" s="266"/>
      <c r="H88" s="248" t="s">
        <v>615</v>
      </c>
      <c r="I88" s="248" t="s">
        <v>591</v>
      </c>
      <c r="J88" s="248">
        <v>50</v>
      </c>
      <c r="K88" s="259"/>
    </row>
    <row r="89" spans="2:11" ht="15" customHeight="1">
      <c r="B89" s="268"/>
      <c r="C89" s="248" t="s">
        <v>616</v>
      </c>
      <c r="D89" s="248"/>
      <c r="E89" s="248"/>
      <c r="F89" s="267" t="s">
        <v>595</v>
      </c>
      <c r="G89" s="266"/>
      <c r="H89" s="248" t="s">
        <v>616</v>
      </c>
      <c r="I89" s="248" t="s">
        <v>591</v>
      </c>
      <c r="J89" s="248">
        <v>50</v>
      </c>
      <c r="K89" s="259"/>
    </row>
    <row r="90" spans="2:11" ht="15" customHeight="1">
      <c r="B90" s="268"/>
      <c r="C90" s="248" t="s">
        <v>109</v>
      </c>
      <c r="D90" s="248"/>
      <c r="E90" s="248"/>
      <c r="F90" s="267" t="s">
        <v>595</v>
      </c>
      <c r="G90" s="266"/>
      <c r="H90" s="248" t="s">
        <v>617</v>
      </c>
      <c r="I90" s="248" t="s">
        <v>591</v>
      </c>
      <c r="J90" s="248">
        <v>255</v>
      </c>
      <c r="K90" s="259"/>
    </row>
    <row r="91" spans="2:11" ht="15" customHeight="1">
      <c r="B91" s="268"/>
      <c r="C91" s="248" t="s">
        <v>618</v>
      </c>
      <c r="D91" s="248"/>
      <c r="E91" s="248"/>
      <c r="F91" s="267" t="s">
        <v>589</v>
      </c>
      <c r="G91" s="266"/>
      <c r="H91" s="248" t="s">
        <v>619</v>
      </c>
      <c r="I91" s="248" t="s">
        <v>620</v>
      </c>
      <c r="J91" s="248"/>
      <c r="K91" s="259"/>
    </row>
    <row r="92" spans="2:11" ht="15" customHeight="1">
      <c r="B92" s="268"/>
      <c r="C92" s="248" t="s">
        <v>621</v>
      </c>
      <c r="D92" s="248"/>
      <c r="E92" s="248"/>
      <c r="F92" s="267" t="s">
        <v>589</v>
      </c>
      <c r="G92" s="266"/>
      <c r="H92" s="248" t="s">
        <v>622</v>
      </c>
      <c r="I92" s="248" t="s">
        <v>623</v>
      </c>
      <c r="J92" s="248"/>
      <c r="K92" s="259"/>
    </row>
    <row r="93" spans="2:11" ht="15" customHeight="1">
      <c r="B93" s="268"/>
      <c r="C93" s="248" t="s">
        <v>624</v>
      </c>
      <c r="D93" s="248"/>
      <c r="E93" s="248"/>
      <c r="F93" s="267" t="s">
        <v>589</v>
      </c>
      <c r="G93" s="266"/>
      <c r="H93" s="248" t="s">
        <v>624</v>
      </c>
      <c r="I93" s="248" t="s">
        <v>623</v>
      </c>
      <c r="J93" s="248"/>
      <c r="K93" s="259"/>
    </row>
    <row r="94" spans="2:11" ht="15" customHeight="1">
      <c r="B94" s="268"/>
      <c r="C94" s="248" t="s">
        <v>39</v>
      </c>
      <c r="D94" s="248"/>
      <c r="E94" s="248"/>
      <c r="F94" s="267" t="s">
        <v>589</v>
      </c>
      <c r="G94" s="266"/>
      <c r="H94" s="248" t="s">
        <v>625</v>
      </c>
      <c r="I94" s="248" t="s">
        <v>623</v>
      </c>
      <c r="J94" s="248"/>
      <c r="K94" s="259"/>
    </row>
    <row r="95" spans="2:11" ht="15" customHeight="1">
      <c r="B95" s="268"/>
      <c r="C95" s="248" t="s">
        <v>49</v>
      </c>
      <c r="D95" s="248"/>
      <c r="E95" s="248"/>
      <c r="F95" s="267" t="s">
        <v>589</v>
      </c>
      <c r="G95" s="266"/>
      <c r="H95" s="248" t="s">
        <v>626</v>
      </c>
      <c r="I95" s="248" t="s">
        <v>623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0" t="s">
        <v>627</v>
      </c>
      <c r="D100" s="360"/>
      <c r="E100" s="360"/>
      <c r="F100" s="360"/>
      <c r="G100" s="360"/>
      <c r="H100" s="360"/>
      <c r="I100" s="360"/>
      <c r="J100" s="360"/>
      <c r="K100" s="259"/>
    </row>
    <row r="101" spans="2:11" ht="17.25" customHeight="1">
      <c r="B101" s="258"/>
      <c r="C101" s="260" t="s">
        <v>583</v>
      </c>
      <c r="D101" s="260"/>
      <c r="E101" s="260"/>
      <c r="F101" s="260" t="s">
        <v>584</v>
      </c>
      <c r="G101" s="261"/>
      <c r="H101" s="260" t="s">
        <v>104</v>
      </c>
      <c r="I101" s="260" t="s">
        <v>58</v>
      </c>
      <c r="J101" s="260" t="s">
        <v>585</v>
      </c>
      <c r="K101" s="259"/>
    </row>
    <row r="102" spans="2:11" ht="17.25" customHeight="1">
      <c r="B102" s="258"/>
      <c r="C102" s="262" t="s">
        <v>586</v>
      </c>
      <c r="D102" s="262"/>
      <c r="E102" s="262"/>
      <c r="F102" s="263" t="s">
        <v>587</v>
      </c>
      <c r="G102" s="264"/>
      <c r="H102" s="262"/>
      <c r="I102" s="262"/>
      <c r="J102" s="262" t="s">
        <v>588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54</v>
      </c>
      <c r="D104" s="265"/>
      <c r="E104" s="265"/>
      <c r="F104" s="267" t="s">
        <v>589</v>
      </c>
      <c r="G104" s="276"/>
      <c r="H104" s="248" t="s">
        <v>628</v>
      </c>
      <c r="I104" s="248" t="s">
        <v>591</v>
      </c>
      <c r="J104" s="248">
        <v>20</v>
      </c>
      <c r="K104" s="259"/>
    </row>
    <row r="105" spans="2:11" ht="15" customHeight="1">
      <c r="B105" s="258"/>
      <c r="C105" s="248" t="s">
        <v>592</v>
      </c>
      <c r="D105" s="248"/>
      <c r="E105" s="248"/>
      <c r="F105" s="267" t="s">
        <v>589</v>
      </c>
      <c r="G105" s="248"/>
      <c r="H105" s="248" t="s">
        <v>628</v>
      </c>
      <c r="I105" s="248" t="s">
        <v>591</v>
      </c>
      <c r="J105" s="248">
        <v>120</v>
      </c>
      <c r="K105" s="259"/>
    </row>
    <row r="106" spans="2:11" ht="15" customHeight="1">
      <c r="B106" s="268"/>
      <c r="C106" s="248" t="s">
        <v>594</v>
      </c>
      <c r="D106" s="248"/>
      <c r="E106" s="248"/>
      <c r="F106" s="267" t="s">
        <v>595</v>
      </c>
      <c r="G106" s="248"/>
      <c r="H106" s="248" t="s">
        <v>628</v>
      </c>
      <c r="I106" s="248" t="s">
        <v>591</v>
      </c>
      <c r="J106" s="248">
        <v>50</v>
      </c>
      <c r="K106" s="259"/>
    </row>
    <row r="107" spans="2:11" ht="15" customHeight="1">
      <c r="B107" s="268"/>
      <c r="C107" s="248" t="s">
        <v>597</v>
      </c>
      <c r="D107" s="248"/>
      <c r="E107" s="248"/>
      <c r="F107" s="267" t="s">
        <v>589</v>
      </c>
      <c r="G107" s="248"/>
      <c r="H107" s="248" t="s">
        <v>628</v>
      </c>
      <c r="I107" s="248" t="s">
        <v>599</v>
      </c>
      <c r="J107" s="248"/>
      <c r="K107" s="259"/>
    </row>
    <row r="108" spans="2:11" ht="15" customHeight="1">
      <c r="B108" s="268"/>
      <c r="C108" s="248" t="s">
        <v>608</v>
      </c>
      <c r="D108" s="248"/>
      <c r="E108" s="248"/>
      <c r="F108" s="267" t="s">
        <v>595</v>
      </c>
      <c r="G108" s="248"/>
      <c r="H108" s="248" t="s">
        <v>628</v>
      </c>
      <c r="I108" s="248" t="s">
        <v>591</v>
      </c>
      <c r="J108" s="248">
        <v>50</v>
      </c>
      <c r="K108" s="259"/>
    </row>
    <row r="109" spans="2:11" ht="15" customHeight="1">
      <c r="B109" s="268"/>
      <c r="C109" s="248" t="s">
        <v>616</v>
      </c>
      <c r="D109" s="248"/>
      <c r="E109" s="248"/>
      <c r="F109" s="267" t="s">
        <v>595</v>
      </c>
      <c r="G109" s="248"/>
      <c r="H109" s="248" t="s">
        <v>628</v>
      </c>
      <c r="I109" s="248" t="s">
        <v>591</v>
      </c>
      <c r="J109" s="248">
        <v>50</v>
      </c>
      <c r="K109" s="259"/>
    </row>
    <row r="110" spans="2:11" ht="15" customHeight="1">
      <c r="B110" s="268"/>
      <c r="C110" s="248" t="s">
        <v>614</v>
      </c>
      <c r="D110" s="248"/>
      <c r="E110" s="248"/>
      <c r="F110" s="267" t="s">
        <v>595</v>
      </c>
      <c r="G110" s="248"/>
      <c r="H110" s="248" t="s">
        <v>628</v>
      </c>
      <c r="I110" s="248" t="s">
        <v>591</v>
      </c>
      <c r="J110" s="248">
        <v>50</v>
      </c>
      <c r="K110" s="259"/>
    </row>
    <row r="111" spans="2:11" ht="15" customHeight="1">
      <c r="B111" s="268"/>
      <c r="C111" s="248" t="s">
        <v>54</v>
      </c>
      <c r="D111" s="248"/>
      <c r="E111" s="248"/>
      <c r="F111" s="267" t="s">
        <v>589</v>
      </c>
      <c r="G111" s="248"/>
      <c r="H111" s="248" t="s">
        <v>629</v>
      </c>
      <c r="I111" s="248" t="s">
        <v>591</v>
      </c>
      <c r="J111" s="248">
        <v>20</v>
      </c>
      <c r="K111" s="259"/>
    </row>
    <row r="112" spans="2:11" ht="15" customHeight="1">
      <c r="B112" s="268"/>
      <c r="C112" s="248" t="s">
        <v>630</v>
      </c>
      <c r="D112" s="248"/>
      <c r="E112" s="248"/>
      <c r="F112" s="267" t="s">
        <v>589</v>
      </c>
      <c r="G112" s="248"/>
      <c r="H112" s="248" t="s">
        <v>631</v>
      </c>
      <c r="I112" s="248" t="s">
        <v>591</v>
      </c>
      <c r="J112" s="248">
        <v>120</v>
      </c>
      <c r="K112" s="259"/>
    </row>
    <row r="113" spans="2:11" ht="15" customHeight="1">
      <c r="B113" s="268"/>
      <c r="C113" s="248" t="s">
        <v>39</v>
      </c>
      <c r="D113" s="248"/>
      <c r="E113" s="248"/>
      <c r="F113" s="267" t="s">
        <v>589</v>
      </c>
      <c r="G113" s="248"/>
      <c r="H113" s="248" t="s">
        <v>632</v>
      </c>
      <c r="I113" s="248" t="s">
        <v>623</v>
      </c>
      <c r="J113" s="248"/>
      <c r="K113" s="259"/>
    </row>
    <row r="114" spans="2:11" ht="15" customHeight="1">
      <c r="B114" s="268"/>
      <c r="C114" s="248" t="s">
        <v>49</v>
      </c>
      <c r="D114" s="248"/>
      <c r="E114" s="248"/>
      <c r="F114" s="267" t="s">
        <v>589</v>
      </c>
      <c r="G114" s="248"/>
      <c r="H114" s="248" t="s">
        <v>633</v>
      </c>
      <c r="I114" s="248" t="s">
        <v>623</v>
      </c>
      <c r="J114" s="248"/>
      <c r="K114" s="259"/>
    </row>
    <row r="115" spans="2:11" ht="15" customHeight="1">
      <c r="B115" s="268"/>
      <c r="C115" s="248" t="s">
        <v>58</v>
      </c>
      <c r="D115" s="248"/>
      <c r="E115" s="248"/>
      <c r="F115" s="267" t="s">
        <v>589</v>
      </c>
      <c r="G115" s="248"/>
      <c r="H115" s="248" t="s">
        <v>634</v>
      </c>
      <c r="I115" s="248" t="s">
        <v>635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59" t="s">
        <v>636</v>
      </c>
      <c r="D120" s="359"/>
      <c r="E120" s="359"/>
      <c r="F120" s="359"/>
      <c r="G120" s="359"/>
      <c r="H120" s="359"/>
      <c r="I120" s="359"/>
      <c r="J120" s="359"/>
      <c r="K120" s="284"/>
    </row>
    <row r="121" spans="2:11" ht="17.25" customHeight="1">
      <c r="B121" s="285"/>
      <c r="C121" s="260" t="s">
        <v>583</v>
      </c>
      <c r="D121" s="260"/>
      <c r="E121" s="260"/>
      <c r="F121" s="260" t="s">
        <v>584</v>
      </c>
      <c r="G121" s="261"/>
      <c r="H121" s="260" t="s">
        <v>104</v>
      </c>
      <c r="I121" s="260" t="s">
        <v>58</v>
      </c>
      <c r="J121" s="260" t="s">
        <v>585</v>
      </c>
      <c r="K121" s="286"/>
    </row>
    <row r="122" spans="2:11" ht="17.25" customHeight="1">
      <c r="B122" s="285"/>
      <c r="C122" s="262" t="s">
        <v>586</v>
      </c>
      <c r="D122" s="262"/>
      <c r="E122" s="262"/>
      <c r="F122" s="263" t="s">
        <v>587</v>
      </c>
      <c r="G122" s="264"/>
      <c r="H122" s="262"/>
      <c r="I122" s="262"/>
      <c r="J122" s="262" t="s">
        <v>588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592</v>
      </c>
      <c r="D124" s="265"/>
      <c r="E124" s="265"/>
      <c r="F124" s="267" t="s">
        <v>589</v>
      </c>
      <c r="G124" s="248"/>
      <c r="H124" s="248" t="s">
        <v>628</v>
      </c>
      <c r="I124" s="248" t="s">
        <v>591</v>
      </c>
      <c r="J124" s="248">
        <v>120</v>
      </c>
      <c r="K124" s="289"/>
    </row>
    <row r="125" spans="2:11" ht="15" customHeight="1">
      <c r="B125" s="287"/>
      <c r="C125" s="248" t="s">
        <v>637</v>
      </c>
      <c r="D125" s="248"/>
      <c r="E125" s="248"/>
      <c r="F125" s="267" t="s">
        <v>589</v>
      </c>
      <c r="G125" s="248"/>
      <c r="H125" s="248" t="s">
        <v>638</v>
      </c>
      <c r="I125" s="248" t="s">
        <v>591</v>
      </c>
      <c r="J125" s="248" t="s">
        <v>639</v>
      </c>
      <c r="K125" s="289"/>
    </row>
    <row r="126" spans="2:11" ht="15" customHeight="1">
      <c r="B126" s="287"/>
      <c r="C126" s="248" t="s">
        <v>538</v>
      </c>
      <c r="D126" s="248"/>
      <c r="E126" s="248"/>
      <c r="F126" s="267" t="s">
        <v>589</v>
      </c>
      <c r="G126" s="248"/>
      <c r="H126" s="248" t="s">
        <v>640</v>
      </c>
      <c r="I126" s="248" t="s">
        <v>591</v>
      </c>
      <c r="J126" s="248" t="s">
        <v>639</v>
      </c>
      <c r="K126" s="289"/>
    </row>
    <row r="127" spans="2:11" ht="15" customHeight="1">
      <c r="B127" s="287"/>
      <c r="C127" s="248" t="s">
        <v>600</v>
      </c>
      <c r="D127" s="248"/>
      <c r="E127" s="248"/>
      <c r="F127" s="267" t="s">
        <v>595</v>
      </c>
      <c r="G127" s="248"/>
      <c r="H127" s="248" t="s">
        <v>601</v>
      </c>
      <c r="I127" s="248" t="s">
        <v>591</v>
      </c>
      <c r="J127" s="248">
        <v>15</v>
      </c>
      <c r="K127" s="289"/>
    </row>
    <row r="128" spans="2:11" ht="15" customHeight="1">
      <c r="B128" s="287"/>
      <c r="C128" s="269" t="s">
        <v>602</v>
      </c>
      <c r="D128" s="269"/>
      <c r="E128" s="269"/>
      <c r="F128" s="270" t="s">
        <v>595</v>
      </c>
      <c r="G128" s="269"/>
      <c r="H128" s="269" t="s">
        <v>603</v>
      </c>
      <c r="I128" s="269" t="s">
        <v>591</v>
      </c>
      <c r="J128" s="269">
        <v>15</v>
      </c>
      <c r="K128" s="289"/>
    </row>
    <row r="129" spans="2:11" ht="15" customHeight="1">
      <c r="B129" s="287"/>
      <c r="C129" s="269" t="s">
        <v>604</v>
      </c>
      <c r="D129" s="269"/>
      <c r="E129" s="269"/>
      <c r="F129" s="270" t="s">
        <v>595</v>
      </c>
      <c r="G129" s="269"/>
      <c r="H129" s="269" t="s">
        <v>605</v>
      </c>
      <c r="I129" s="269" t="s">
        <v>591</v>
      </c>
      <c r="J129" s="269">
        <v>20</v>
      </c>
      <c r="K129" s="289"/>
    </row>
    <row r="130" spans="2:11" ht="15" customHeight="1">
      <c r="B130" s="287"/>
      <c r="C130" s="269" t="s">
        <v>606</v>
      </c>
      <c r="D130" s="269"/>
      <c r="E130" s="269"/>
      <c r="F130" s="270" t="s">
        <v>595</v>
      </c>
      <c r="G130" s="269"/>
      <c r="H130" s="269" t="s">
        <v>607</v>
      </c>
      <c r="I130" s="269" t="s">
        <v>591</v>
      </c>
      <c r="J130" s="269">
        <v>20</v>
      </c>
      <c r="K130" s="289"/>
    </row>
    <row r="131" spans="2:11" ht="15" customHeight="1">
      <c r="B131" s="287"/>
      <c r="C131" s="248" t="s">
        <v>594</v>
      </c>
      <c r="D131" s="248"/>
      <c r="E131" s="248"/>
      <c r="F131" s="267" t="s">
        <v>595</v>
      </c>
      <c r="G131" s="248"/>
      <c r="H131" s="248" t="s">
        <v>628</v>
      </c>
      <c r="I131" s="248" t="s">
        <v>591</v>
      </c>
      <c r="J131" s="248">
        <v>50</v>
      </c>
      <c r="K131" s="289"/>
    </row>
    <row r="132" spans="2:11" ht="15" customHeight="1">
      <c r="B132" s="287"/>
      <c r="C132" s="248" t="s">
        <v>608</v>
      </c>
      <c r="D132" s="248"/>
      <c r="E132" s="248"/>
      <c r="F132" s="267" t="s">
        <v>595</v>
      </c>
      <c r="G132" s="248"/>
      <c r="H132" s="248" t="s">
        <v>628</v>
      </c>
      <c r="I132" s="248" t="s">
        <v>591</v>
      </c>
      <c r="J132" s="248">
        <v>50</v>
      </c>
      <c r="K132" s="289"/>
    </row>
    <row r="133" spans="2:11" ht="15" customHeight="1">
      <c r="B133" s="287"/>
      <c r="C133" s="248" t="s">
        <v>614</v>
      </c>
      <c r="D133" s="248"/>
      <c r="E133" s="248"/>
      <c r="F133" s="267" t="s">
        <v>595</v>
      </c>
      <c r="G133" s="248"/>
      <c r="H133" s="248" t="s">
        <v>628</v>
      </c>
      <c r="I133" s="248" t="s">
        <v>591</v>
      </c>
      <c r="J133" s="248">
        <v>50</v>
      </c>
      <c r="K133" s="289"/>
    </row>
    <row r="134" spans="2:11" ht="15" customHeight="1">
      <c r="B134" s="287"/>
      <c r="C134" s="248" t="s">
        <v>616</v>
      </c>
      <c r="D134" s="248"/>
      <c r="E134" s="248"/>
      <c r="F134" s="267" t="s">
        <v>595</v>
      </c>
      <c r="G134" s="248"/>
      <c r="H134" s="248" t="s">
        <v>628</v>
      </c>
      <c r="I134" s="248" t="s">
        <v>591</v>
      </c>
      <c r="J134" s="248">
        <v>50</v>
      </c>
      <c r="K134" s="289"/>
    </row>
    <row r="135" spans="2:11" ht="15" customHeight="1">
      <c r="B135" s="287"/>
      <c r="C135" s="248" t="s">
        <v>109</v>
      </c>
      <c r="D135" s="248"/>
      <c r="E135" s="248"/>
      <c r="F135" s="267" t="s">
        <v>595</v>
      </c>
      <c r="G135" s="248"/>
      <c r="H135" s="248" t="s">
        <v>641</v>
      </c>
      <c r="I135" s="248" t="s">
        <v>591</v>
      </c>
      <c r="J135" s="248">
        <v>255</v>
      </c>
      <c r="K135" s="289"/>
    </row>
    <row r="136" spans="2:11" ht="15" customHeight="1">
      <c r="B136" s="287"/>
      <c r="C136" s="248" t="s">
        <v>618</v>
      </c>
      <c r="D136" s="248"/>
      <c r="E136" s="248"/>
      <c r="F136" s="267" t="s">
        <v>589</v>
      </c>
      <c r="G136" s="248"/>
      <c r="H136" s="248" t="s">
        <v>642</v>
      </c>
      <c r="I136" s="248" t="s">
        <v>620</v>
      </c>
      <c r="J136" s="248"/>
      <c r="K136" s="289"/>
    </row>
    <row r="137" spans="2:11" ht="15" customHeight="1">
      <c r="B137" s="287"/>
      <c r="C137" s="248" t="s">
        <v>621</v>
      </c>
      <c r="D137" s="248"/>
      <c r="E137" s="248"/>
      <c r="F137" s="267" t="s">
        <v>589</v>
      </c>
      <c r="G137" s="248"/>
      <c r="H137" s="248" t="s">
        <v>643</v>
      </c>
      <c r="I137" s="248" t="s">
        <v>623</v>
      </c>
      <c r="J137" s="248"/>
      <c r="K137" s="289"/>
    </row>
    <row r="138" spans="2:11" ht="15" customHeight="1">
      <c r="B138" s="287"/>
      <c r="C138" s="248" t="s">
        <v>624</v>
      </c>
      <c r="D138" s="248"/>
      <c r="E138" s="248"/>
      <c r="F138" s="267" t="s">
        <v>589</v>
      </c>
      <c r="G138" s="248"/>
      <c r="H138" s="248" t="s">
        <v>624</v>
      </c>
      <c r="I138" s="248" t="s">
        <v>623</v>
      </c>
      <c r="J138" s="248"/>
      <c r="K138" s="289"/>
    </row>
    <row r="139" spans="2:11" ht="15" customHeight="1">
      <c r="B139" s="287"/>
      <c r="C139" s="248" t="s">
        <v>39</v>
      </c>
      <c r="D139" s="248"/>
      <c r="E139" s="248"/>
      <c r="F139" s="267" t="s">
        <v>589</v>
      </c>
      <c r="G139" s="248"/>
      <c r="H139" s="248" t="s">
        <v>644</v>
      </c>
      <c r="I139" s="248" t="s">
        <v>623</v>
      </c>
      <c r="J139" s="248"/>
      <c r="K139" s="289"/>
    </row>
    <row r="140" spans="2:11" ht="15" customHeight="1">
      <c r="B140" s="287"/>
      <c r="C140" s="248" t="s">
        <v>645</v>
      </c>
      <c r="D140" s="248"/>
      <c r="E140" s="248"/>
      <c r="F140" s="267" t="s">
        <v>589</v>
      </c>
      <c r="G140" s="248"/>
      <c r="H140" s="248" t="s">
        <v>646</v>
      </c>
      <c r="I140" s="248" t="s">
        <v>623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0" t="s">
        <v>647</v>
      </c>
      <c r="D145" s="360"/>
      <c r="E145" s="360"/>
      <c r="F145" s="360"/>
      <c r="G145" s="360"/>
      <c r="H145" s="360"/>
      <c r="I145" s="360"/>
      <c r="J145" s="360"/>
      <c r="K145" s="259"/>
    </row>
    <row r="146" spans="2:11" ht="17.25" customHeight="1">
      <c r="B146" s="258"/>
      <c r="C146" s="260" t="s">
        <v>583</v>
      </c>
      <c r="D146" s="260"/>
      <c r="E146" s="260"/>
      <c r="F146" s="260" t="s">
        <v>584</v>
      </c>
      <c r="G146" s="261"/>
      <c r="H146" s="260" t="s">
        <v>104</v>
      </c>
      <c r="I146" s="260" t="s">
        <v>58</v>
      </c>
      <c r="J146" s="260" t="s">
        <v>585</v>
      </c>
      <c r="K146" s="259"/>
    </row>
    <row r="147" spans="2:11" ht="17.25" customHeight="1">
      <c r="B147" s="258"/>
      <c r="C147" s="262" t="s">
        <v>586</v>
      </c>
      <c r="D147" s="262"/>
      <c r="E147" s="262"/>
      <c r="F147" s="263" t="s">
        <v>587</v>
      </c>
      <c r="G147" s="264"/>
      <c r="H147" s="262"/>
      <c r="I147" s="262"/>
      <c r="J147" s="262" t="s">
        <v>588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592</v>
      </c>
      <c r="D149" s="248"/>
      <c r="E149" s="248"/>
      <c r="F149" s="294" t="s">
        <v>589</v>
      </c>
      <c r="G149" s="248"/>
      <c r="H149" s="293" t="s">
        <v>628</v>
      </c>
      <c r="I149" s="293" t="s">
        <v>591</v>
      </c>
      <c r="J149" s="293">
        <v>120</v>
      </c>
      <c r="K149" s="289"/>
    </row>
    <row r="150" spans="2:11" ht="15" customHeight="1">
      <c r="B150" s="268"/>
      <c r="C150" s="293" t="s">
        <v>637</v>
      </c>
      <c r="D150" s="248"/>
      <c r="E150" s="248"/>
      <c r="F150" s="294" t="s">
        <v>589</v>
      </c>
      <c r="G150" s="248"/>
      <c r="H150" s="293" t="s">
        <v>648</v>
      </c>
      <c r="I150" s="293" t="s">
        <v>591</v>
      </c>
      <c r="J150" s="293" t="s">
        <v>639</v>
      </c>
      <c r="K150" s="289"/>
    </row>
    <row r="151" spans="2:11" ht="15" customHeight="1">
      <c r="B151" s="268"/>
      <c r="C151" s="293" t="s">
        <v>538</v>
      </c>
      <c r="D151" s="248"/>
      <c r="E151" s="248"/>
      <c r="F151" s="294" t="s">
        <v>589</v>
      </c>
      <c r="G151" s="248"/>
      <c r="H151" s="293" t="s">
        <v>649</v>
      </c>
      <c r="I151" s="293" t="s">
        <v>591</v>
      </c>
      <c r="J151" s="293" t="s">
        <v>639</v>
      </c>
      <c r="K151" s="289"/>
    </row>
    <row r="152" spans="2:11" ht="15" customHeight="1">
      <c r="B152" s="268"/>
      <c r="C152" s="293" t="s">
        <v>594</v>
      </c>
      <c r="D152" s="248"/>
      <c r="E152" s="248"/>
      <c r="F152" s="294" t="s">
        <v>595</v>
      </c>
      <c r="G152" s="248"/>
      <c r="H152" s="293" t="s">
        <v>628</v>
      </c>
      <c r="I152" s="293" t="s">
        <v>591</v>
      </c>
      <c r="J152" s="293">
        <v>50</v>
      </c>
      <c r="K152" s="289"/>
    </row>
    <row r="153" spans="2:11" ht="15" customHeight="1">
      <c r="B153" s="268"/>
      <c r="C153" s="293" t="s">
        <v>597</v>
      </c>
      <c r="D153" s="248"/>
      <c r="E153" s="248"/>
      <c r="F153" s="294" t="s">
        <v>589</v>
      </c>
      <c r="G153" s="248"/>
      <c r="H153" s="293" t="s">
        <v>628</v>
      </c>
      <c r="I153" s="293" t="s">
        <v>599</v>
      </c>
      <c r="J153" s="293"/>
      <c r="K153" s="289"/>
    </row>
    <row r="154" spans="2:11" ht="15" customHeight="1">
      <c r="B154" s="268"/>
      <c r="C154" s="293" t="s">
        <v>608</v>
      </c>
      <c r="D154" s="248"/>
      <c r="E154" s="248"/>
      <c r="F154" s="294" t="s">
        <v>595</v>
      </c>
      <c r="G154" s="248"/>
      <c r="H154" s="293" t="s">
        <v>628</v>
      </c>
      <c r="I154" s="293" t="s">
        <v>591</v>
      </c>
      <c r="J154" s="293">
        <v>50</v>
      </c>
      <c r="K154" s="289"/>
    </row>
    <row r="155" spans="2:11" ht="15" customHeight="1">
      <c r="B155" s="268"/>
      <c r="C155" s="293" t="s">
        <v>616</v>
      </c>
      <c r="D155" s="248"/>
      <c r="E155" s="248"/>
      <c r="F155" s="294" t="s">
        <v>595</v>
      </c>
      <c r="G155" s="248"/>
      <c r="H155" s="293" t="s">
        <v>628</v>
      </c>
      <c r="I155" s="293" t="s">
        <v>591</v>
      </c>
      <c r="J155" s="293">
        <v>50</v>
      </c>
      <c r="K155" s="289"/>
    </row>
    <row r="156" spans="2:11" ht="15" customHeight="1">
      <c r="B156" s="268"/>
      <c r="C156" s="293" t="s">
        <v>614</v>
      </c>
      <c r="D156" s="248"/>
      <c r="E156" s="248"/>
      <c r="F156" s="294" t="s">
        <v>595</v>
      </c>
      <c r="G156" s="248"/>
      <c r="H156" s="293" t="s">
        <v>628</v>
      </c>
      <c r="I156" s="293" t="s">
        <v>591</v>
      </c>
      <c r="J156" s="293">
        <v>50</v>
      </c>
      <c r="K156" s="289"/>
    </row>
    <row r="157" spans="2:11" ht="15" customHeight="1">
      <c r="B157" s="268"/>
      <c r="C157" s="293" t="s">
        <v>88</v>
      </c>
      <c r="D157" s="248"/>
      <c r="E157" s="248"/>
      <c r="F157" s="294" t="s">
        <v>589</v>
      </c>
      <c r="G157" s="248"/>
      <c r="H157" s="293" t="s">
        <v>650</v>
      </c>
      <c r="I157" s="293" t="s">
        <v>591</v>
      </c>
      <c r="J157" s="293" t="s">
        <v>651</v>
      </c>
      <c r="K157" s="289"/>
    </row>
    <row r="158" spans="2:11" ht="15" customHeight="1">
      <c r="B158" s="268"/>
      <c r="C158" s="293" t="s">
        <v>652</v>
      </c>
      <c r="D158" s="248"/>
      <c r="E158" s="248"/>
      <c r="F158" s="294" t="s">
        <v>589</v>
      </c>
      <c r="G158" s="248"/>
      <c r="H158" s="293" t="s">
        <v>653</v>
      </c>
      <c r="I158" s="293" t="s">
        <v>623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59" t="s">
        <v>654</v>
      </c>
      <c r="D163" s="359"/>
      <c r="E163" s="359"/>
      <c r="F163" s="359"/>
      <c r="G163" s="359"/>
      <c r="H163" s="359"/>
      <c r="I163" s="359"/>
      <c r="J163" s="359"/>
      <c r="K163" s="240"/>
    </row>
    <row r="164" spans="2:11" ht="17.25" customHeight="1">
      <c r="B164" s="239"/>
      <c r="C164" s="260" t="s">
        <v>583</v>
      </c>
      <c r="D164" s="260"/>
      <c r="E164" s="260"/>
      <c r="F164" s="260" t="s">
        <v>584</v>
      </c>
      <c r="G164" s="297"/>
      <c r="H164" s="298" t="s">
        <v>104</v>
      </c>
      <c r="I164" s="298" t="s">
        <v>58</v>
      </c>
      <c r="J164" s="260" t="s">
        <v>585</v>
      </c>
      <c r="K164" s="240"/>
    </row>
    <row r="165" spans="2:11" ht="17.25" customHeight="1">
      <c r="B165" s="241"/>
      <c r="C165" s="262" t="s">
        <v>586</v>
      </c>
      <c r="D165" s="262"/>
      <c r="E165" s="262"/>
      <c r="F165" s="263" t="s">
        <v>587</v>
      </c>
      <c r="G165" s="299"/>
      <c r="H165" s="300"/>
      <c r="I165" s="300"/>
      <c r="J165" s="262" t="s">
        <v>588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592</v>
      </c>
      <c r="D167" s="248"/>
      <c r="E167" s="248"/>
      <c r="F167" s="267" t="s">
        <v>589</v>
      </c>
      <c r="G167" s="248"/>
      <c r="H167" s="248" t="s">
        <v>628</v>
      </c>
      <c r="I167" s="248" t="s">
        <v>591</v>
      </c>
      <c r="J167" s="248">
        <v>120</v>
      </c>
      <c r="K167" s="289"/>
    </row>
    <row r="168" spans="2:11" ht="15" customHeight="1">
      <c r="B168" s="268"/>
      <c r="C168" s="248" t="s">
        <v>637</v>
      </c>
      <c r="D168" s="248"/>
      <c r="E168" s="248"/>
      <c r="F168" s="267" t="s">
        <v>589</v>
      </c>
      <c r="G168" s="248"/>
      <c r="H168" s="248" t="s">
        <v>638</v>
      </c>
      <c r="I168" s="248" t="s">
        <v>591</v>
      </c>
      <c r="J168" s="248" t="s">
        <v>639</v>
      </c>
      <c r="K168" s="289"/>
    </row>
    <row r="169" spans="2:11" ht="15" customHeight="1">
      <c r="B169" s="268"/>
      <c r="C169" s="248" t="s">
        <v>538</v>
      </c>
      <c r="D169" s="248"/>
      <c r="E169" s="248"/>
      <c r="F169" s="267" t="s">
        <v>589</v>
      </c>
      <c r="G169" s="248"/>
      <c r="H169" s="248" t="s">
        <v>655</v>
      </c>
      <c r="I169" s="248" t="s">
        <v>591</v>
      </c>
      <c r="J169" s="248" t="s">
        <v>639</v>
      </c>
      <c r="K169" s="289"/>
    </row>
    <row r="170" spans="2:11" ht="15" customHeight="1">
      <c r="B170" s="268"/>
      <c r="C170" s="248" t="s">
        <v>594</v>
      </c>
      <c r="D170" s="248"/>
      <c r="E170" s="248"/>
      <c r="F170" s="267" t="s">
        <v>595</v>
      </c>
      <c r="G170" s="248"/>
      <c r="H170" s="248" t="s">
        <v>655</v>
      </c>
      <c r="I170" s="248" t="s">
        <v>591</v>
      </c>
      <c r="J170" s="248">
        <v>50</v>
      </c>
      <c r="K170" s="289"/>
    </row>
    <row r="171" spans="2:11" ht="15" customHeight="1">
      <c r="B171" s="268"/>
      <c r="C171" s="248" t="s">
        <v>597</v>
      </c>
      <c r="D171" s="248"/>
      <c r="E171" s="248"/>
      <c r="F171" s="267" t="s">
        <v>589</v>
      </c>
      <c r="G171" s="248"/>
      <c r="H171" s="248" t="s">
        <v>655</v>
      </c>
      <c r="I171" s="248" t="s">
        <v>599</v>
      </c>
      <c r="J171" s="248"/>
      <c r="K171" s="289"/>
    </row>
    <row r="172" spans="2:11" ht="15" customHeight="1">
      <c r="B172" s="268"/>
      <c r="C172" s="248" t="s">
        <v>608</v>
      </c>
      <c r="D172" s="248"/>
      <c r="E172" s="248"/>
      <c r="F172" s="267" t="s">
        <v>595</v>
      </c>
      <c r="G172" s="248"/>
      <c r="H172" s="248" t="s">
        <v>655</v>
      </c>
      <c r="I172" s="248" t="s">
        <v>591</v>
      </c>
      <c r="J172" s="248">
        <v>50</v>
      </c>
      <c r="K172" s="289"/>
    </row>
    <row r="173" spans="2:11" ht="15" customHeight="1">
      <c r="B173" s="268"/>
      <c r="C173" s="248" t="s">
        <v>616</v>
      </c>
      <c r="D173" s="248"/>
      <c r="E173" s="248"/>
      <c r="F173" s="267" t="s">
        <v>595</v>
      </c>
      <c r="G173" s="248"/>
      <c r="H173" s="248" t="s">
        <v>655</v>
      </c>
      <c r="I173" s="248" t="s">
        <v>591</v>
      </c>
      <c r="J173" s="248">
        <v>50</v>
      </c>
      <c r="K173" s="289"/>
    </row>
    <row r="174" spans="2:11" ht="15" customHeight="1">
      <c r="B174" s="268"/>
      <c r="C174" s="248" t="s">
        <v>614</v>
      </c>
      <c r="D174" s="248"/>
      <c r="E174" s="248"/>
      <c r="F174" s="267" t="s">
        <v>595</v>
      </c>
      <c r="G174" s="248"/>
      <c r="H174" s="248" t="s">
        <v>655</v>
      </c>
      <c r="I174" s="248" t="s">
        <v>591</v>
      </c>
      <c r="J174" s="248">
        <v>50</v>
      </c>
      <c r="K174" s="289"/>
    </row>
    <row r="175" spans="2:11" ht="15" customHeight="1">
      <c r="B175" s="268"/>
      <c r="C175" s="248" t="s">
        <v>103</v>
      </c>
      <c r="D175" s="248"/>
      <c r="E175" s="248"/>
      <c r="F175" s="267" t="s">
        <v>589</v>
      </c>
      <c r="G175" s="248"/>
      <c r="H175" s="248" t="s">
        <v>656</v>
      </c>
      <c r="I175" s="248" t="s">
        <v>657</v>
      </c>
      <c r="J175" s="248"/>
      <c r="K175" s="289"/>
    </row>
    <row r="176" spans="2:11" ht="15" customHeight="1">
      <c r="B176" s="268"/>
      <c r="C176" s="248" t="s">
        <v>58</v>
      </c>
      <c r="D176" s="248"/>
      <c r="E176" s="248"/>
      <c r="F176" s="267" t="s">
        <v>589</v>
      </c>
      <c r="G176" s="248"/>
      <c r="H176" s="248" t="s">
        <v>658</v>
      </c>
      <c r="I176" s="248" t="s">
        <v>659</v>
      </c>
      <c r="J176" s="248">
        <v>1</v>
      </c>
      <c r="K176" s="289"/>
    </row>
    <row r="177" spans="2:11" ht="15" customHeight="1">
      <c r="B177" s="268"/>
      <c r="C177" s="248" t="s">
        <v>54</v>
      </c>
      <c r="D177" s="248"/>
      <c r="E177" s="248"/>
      <c r="F177" s="267" t="s">
        <v>589</v>
      </c>
      <c r="G177" s="248"/>
      <c r="H177" s="248" t="s">
        <v>660</v>
      </c>
      <c r="I177" s="248" t="s">
        <v>591</v>
      </c>
      <c r="J177" s="248">
        <v>20</v>
      </c>
      <c r="K177" s="289"/>
    </row>
    <row r="178" spans="2:11" ht="15" customHeight="1">
      <c r="B178" s="268"/>
      <c r="C178" s="248" t="s">
        <v>104</v>
      </c>
      <c r="D178" s="248"/>
      <c r="E178" s="248"/>
      <c r="F178" s="267" t="s">
        <v>589</v>
      </c>
      <c r="G178" s="248"/>
      <c r="H178" s="248" t="s">
        <v>661</v>
      </c>
      <c r="I178" s="248" t="s">
        <v>591</v>
      </c>
      <c r="J178" s="248">
        <v>255</v>
      </c>
      <c r="K178" s="289"/>
    </row>
    <row r="179" spans="2:11" ht="15" customHeight="1">
      <c r="B179" s="268"/>
      <c r="C179" s="248" t="s">
        <v>105</v>
      </c>
      <c r="D179" s="248"/>
      <c r="E179" s="248"/>
      <c r="F179" s="267" t="s">
        <v>589</v>
      </c>
      <c r="G179" s="248"/>
      <c r="H179" s="248" t="s">
        <v>554</v>
      </c>
      <c r="I179" s="248" t="s">
        <v>591</v>
      </c>
      <c r="J179" s="248">
        <v>10</v>
      </c>
      <c r="K179" s="289"/>
    </row>
    <row r="180" spans="2:11" ht="15" customHeight="1">
      <c r="B180" s="268"/>
      <c r="C180" s="248" t="s">
        <v>106</v>
      </c>
      <c r="D180" s="248"/>
      <c r="E180" s="248"/>
      <c r="F180" s="267" t="s">
        <v>589</v>
      </c>
      <c r="G180" s="248"/>
      <c r="H180" s="248" t="s">
        <v>662</v>
      </c>
      <c r="I180" s="248" t="s">
        <v>623</v>
      </c>
      <c r="J180" s="248"/>
      <c r="K180" s="289"/>
    </row>
    <row r="181" spans="2:11" ht="15" customHeight="1">
      <c r="B181" s="268"/>
      <c r="C181" s="248" t="s">
        <v>663</v>
      </c>
      <c r="D181" s="248"/>
      <c r="E181" s="248"/>
      <c r="F181" s="267" t="s">
        <v>589</v>
      </c>
      <c r="G181" s="248"/>
      <c r="H181" s="248" t="s">
        <v>664</v>
      </c>
      <c r="I181" s="248" t="s">
        <v>623</v>
      </c>
      <c r="J181" s="248"/>
      <c r="K181" s="289"/>
    </row>
    <row r="182" spans="2:11" ht="15" customHeight="1">
      <c r="B182" s="268"/>
      <c r="C182" s="248" t="s">
        <v>652</v>
      </c>
      <c r="D182" s="248"/>
      <c r="E182" s="248"/>
      <c r="F182" s="267" t="s">
        <v>589</v>
      </c>
      <c r="G182" s="248"/>
      <c r="H182" s="248" t="s">
        <v>665</v>
      </c>
      <c r="I182" s="248" t="s">
        <v>623</v>
      </c>
      <c r="J182" s="248"/>
      <c r="K182" s="289"/>
    </row>
    <row r="183" spans="2:11" ht="15" customHeight="1">
      <c r="B183" s="268"/>
      <c r="C183" s="248" t="s">
        <v>108</v>
      </c>
      <c r="D183" s="248"/>
      <c r="E183" s="248"/>
      <c r="F183" s="267" t="s">
        <v>595</v>
      </c>
      <c r="G183" s="248"/>
      <c r="H183" s="248" t="s">
        <v>666</v>
      </c>
      <c r="I183" s="248" t="s">
        <v>591</v>
      </c>
      <c r="J183" s="248">
        <v>50</v>
      </c>
      <c r="K183" s="289"/>
    </row>
    <row r="184" spans="2:11" ht="15" customHeight="1">
      <c r="B184" s="268"/>
      <c r="C184" s="248" t="s">
        <v>667</v>
      </c>
      <c r="D184" s="248"/>
      <c r="E184" s="248"/>
      <c r="F184" s="267" t="s">
        <v>595</v>
      </c>
      <c r="G184" s="248"/>
      <c r="H184" s="248" t="s">
        <v>668</v>
      </c>
      <c r="I184" s="248" t="s">
        <v>669</v>
      </c>
      <c r="J184" s="248"/>
      <c r="K184" s="289"/>
    </row>
    <row r="185" spans="2:11" ht="15" customHeight="1">
      <c r="B185" s="268"/>
      <c r="C185" s="248" t="s">
        <v>670</v>
      </c>
      <c r="D185" s="248"/>
      <c r="E185" s="248"/>
      <c r="F185" s="267" t="s">
        <v>595</v>
      </c>
      <c r="G185" s="248"/>
      <c r="H185" s="248" t="s">
        <v>671</v>
      </c>
      <c r="I185" s="248" t="s">
        <v>669</v>
      </c>
      <c r="J185" s="248"/>
      <c r="K185" s="289"/>
    </row>
    <row r="186" spans="2:11" ht="15" customHeight="1">
      <c r="B186" s="268"/>
      <c r="C186" s="248" t="s">
        <v>672</v>
      </c>
      <c r="D186" s="248"/>
      <c r="E186" s="248"/>
      <c r="F186" s="267" t="s">
        <v>595</v>
      </c>
      <c r="G186" s="248"/>
      <c r="H186" s="248" t="s">
        <v>673</v>
      </c>
      <c r="I186" s="248" t="s">
        <v>669</v>
      </c>
      <c r="J186" s="248"/>
      <c r="K186" s="289"/>
    </row>
    <row r="187" spans="2:11" ht="15" customHeight="1">
      <c r="B187" s="268"/>
      <c r="C187" s="301" t="s">
        <v>674</v>
      </c>
      <c r="D187" s="248"/>
      <c r="E187" s="248"/>
      <c r="F187" s="267" t="s">
        <v>595</v>
      </c>
      <c r="G187" s="248"/>
      <c r="H187" s="248" t="s">
        <v>675</v>
      </c>
      <c r="I187" s="248" t="s">
        <v>676</v>
      </c>
      <c r="J187" s="302" t="s">
        <v>677</v>
      </c>
      <c r="K187" s="289"/>
    </row>
    <row r="188" spans="2:11" ht="15" customHeight="1">
      <c r="B188" s="268"/>
      <c r="C188" s="253" t="s">
        <v>43</v>
      </c>
      <c r="D188" s="248"/>
      <c r="E188" s="248"/>
      <c r="F188" s="267" t="s">
        <v>589</v>
      </c>
      <c r="G188" s="248"/>
      <c r="H188" s="244" t="s">
        <v>678</v>
      </c>
      <c r="I188" s="248" t="s">
        <v>679</v>
      </c>
      <c r="J188" s="248"/>
      <c r="K188" s="289"/>
    </row>
    <row r="189" spans="2:11" ht="15" customHeight="1">
      <c r="B189" s="268"/>
      <c r="C189" s="253" t="s">
        <v>680</v>
      </c>
      <c r="D189" s="248"/>
      <c r="E189" s="248"/>
      <c r="F189" s="267" t="s">
        <v>589</v>
      </c>
      <c r="G189" s="248"/>
      <c r="H189" s="248" t="s">
        <v>681</v>
      </c>
      <c r="I189" s="248" t="s">
        <v>623</v>
      </c>
      <c r="J189" s="248"/>
      <c r="K189" s="289"/>
    </row>
    <row r="190" spans="2:11" ht="15" customHeight="1">
      <c r="B190" s="268"/>
      <c r="C190" s="253" t="s">
        <v>682</v>
      </c>
      <c r="D190" s="248"/>
      <c r="E190" s="248"/>
      <c r="F190" s="267" t="s">
        <v>589</v>
      </c>
      <c r="G190" s="248"/>
      <c r="H190" s="248" t="s">
        <v>683</v>
      </c>
      <c r="I190" s="248" t="s">
        <v>623</v>
      </c>
      <c r="J190" s="248"/>
      <c r="K190" s="289"/>
    </row>
    <row r="191" spans="2:11" ht="15" customHeight="1">
      <c r="B191" s="268"/>
      <c r="C191" s="253" t="s">
        <v>684</v>
      </c>
      <c r="D191" s="248"/>
      <c r="E191" s="248"/>
      <c r="F191" s="267" t="s">
        <v>595</v>
      </c>
      <c r="G191" s="248"/>
      <c r="H191" s="248" t="s">
        <v>685</v>
      </c>
      <c r="I191" s="248" t="s">
        <v>623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59" t="s">
        <v>686</v>
      </c>
      <c r="D197" s="359"/>
      <c r="E197" s="359"/>
      <c r="F197" s="359"/>
      <c r="G197" s="359"/>
      <c r="H197" s="359"/>
      <c r="I197" s="359"/>
      <c r="J197" s="359"/>
      <c r="K197" s="240"/>
    </row>
    <row r="198" spans="2:11" ht="25.5" customHeight="1">
      <c r="B198" s="239"/>
      <c r="C198" s="304" t="s">
        <v>687</v>
      </c>
      <c r="D198" s="304"/>
      <c r="E198" s="304"/>
      <c r="F198" s="304" t="s">
        <v>688</v>
      </c>
      <c r="G198" s="305"/>
      <c r="H198" s="358" t="s">
        <v>689</v>
      </c>
      <c r="I198" s="358"/>
      <c r="J198" s="358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679</v>
      </c>
      <c r="D200" s="248"/>
      <c r="E200" s="248"/>
      <c r="F200" s="267" t="s">
        <v>44</v>
      </c>
      <c r="G200" s="248"/>
      <c r="H200" s="356" t="s">
        <v>690</v>
      </c>
      <c r="I200" s="356"/>
      <c r="J200" s="356"/>
      <c r="K200" s="289"/>
    </row>
    <row r="201" spans="2:11" ht="15" customHeight="1">
      <c r="B201" s="268"/>
      <c r="C201" s="274"/>
      <c r="D201" s="248"/>
      <c r="E201" s="248"/>
      <c r="F201" s="267" t="s">
        <v>45</v>
      </c>
      <c r="G201" s="248"/>
      <c r="H201" s="356" t="s">
        <v>691</v>
      </c>
      <c r="I201" s="356"/>
      <c r="J201" s="356"/>
      <c r="K201" s="289"/>
    </row>
    <row r="202" spans="2:11" ht="15" customHeight="1">
      <c r="B202" s="268"/>
      <c r="C202" s="274"/>
      <c r="D202" s="248"/>
      <c r="E202" s="248"/>
      <c r="F202" s="267" t="s">
        <v>48</v>
      </c>
      <c r="G202" s="248"/>
      <c r="H202" s="356" t="s">
        <v>692</v>
      </c>
      <c r="I202" s="356"/>
      <c r="J202" s="356"/>
      <c r="K202" s="289"/>
    </row>
    <row r="203" spans="2:11" ht="15" customHeight="1">
      <c r="B203" s="268"/>
      <c r="C203" s="248"/>
      <c r="D203" s="248"/>
      <c r="E203" s="248"/>
      <c r="F203" s="267" t="s">
        <v>46</v>
      </c>
      <c r="G203" s="248"/>
      <c r="H203" s="356" t="s">
        <v>693</v>
      </c>
      <c r="I203" s="356"/>
      <c r="J203" s="356"/>
      <c r="K203" s="289"/>
    </row>
    <row r="204" spans="2:11" ht="15" customHeight="1">
      <c r="B204" s="268"/>
      <c r="C204" s="248"/>
      <c r="D204" s="248"/>
      <c r="E204" s="248"/>
      <c r="F204" s="267" t="s">
        <v>47</v>
      </c>
      <c r="G204" s="248"/>
      <c r="H204" s="356" t="s">
        <v>694</v>
      </c>
      <c r="I204" s="356"/>
      <c r="J204" s="356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635</v>
      </c>
      <c r="D206" s="248"/>
      <c r="E206" s="248"/>
      <c r="F206" s="267" t="s">
        <v>77</v>
      </c>
      <c r="G206" s="248"/>
      <c r="H206" s="356" t="s">
        <v>695</v>
      </c>
      <c r="I206" s="356"/>
      <c r="J206" s="356"/>
      <c r="K206" s="289"/>
    </row>
    <row r="207" spans="2:11" ht="15" customHeight="1">
      <c r="B207" s="268"/>
      <c r="C207" s="274"/>
      <c r="D207" s="248"/>
      <c r="E207" s="248"/>
      <c r="F207" s="267" t="s">
        <v>532</v>
      </c>
      <c r="G207" s="248"/>
      <c r="H207" s="356" t="s">
        <v>533</v>
      </c>
      <c r="I207" s="356"/>
      <c r="J207" s="356"/>
      <c r="K207" s="289"/>
    </row>
    <row r="208" spans="2:11" ht="15" customHeight="1">
      <c r="B208" s="268"/>
      <c r="C208" s="248"/>
      <c r="D208" s="248"/>
      <c r="E208" s="248"/>
      <c r="F208" s="267" t="s">
        <v>530</v>
      </c>
      <c r="G208" s="248"/>
      <c r="H208" s="356" t="s">
        <v>696</v>
      </c>
      <c r="I208" s="356"/>
      <c r="J208" s="356"/>
      <c r="K208" s="289"/>
    </row>
    <row r="209" spans="2:11" ht="15" customHeight="1">
      <c r="B209" s="306"/>
      <c r="C209" s="274"/>
      <c r="D209" s="274"/>
      <c r="E209" s="274"/>
      <c r="F209" s="267" t="s">
        <v>534</v>
      </c>
      <c r="G209" s="253"/>
      <c r="H209" s="357" t="s">
        <v>535</v>
      </c>
      <c r="I209" s="357"/>
      <c r="J209" s="357"/>
      <c r="K209" s="307"/>
    </row>
    <row r="210" spans="2:11" ht="15" customHeight="1">
      <c r="B210" s="306"/>
      <c r="C210" s="274"/>
      <c r="D210" s="274"/>
      <c r="E210" s="274"/>
      <c r="F210" s="267" t="s">
        <v>536</v>
      </c>
      <c r="G210" s="253"/>
      <c r="H210" s="357" t="s">
        <v>697</v>
      </c>
      <c r="I210" s="357"/>
      <c r="J210" s="357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659</v>
      </c>
      <c r="D212" s="274"/>
      <c r="E212" s="274"/>
      <c r="F212" s="267">
        <v>1</v>
      </c>
      <c r="G212" s="253"/>
      <c r="H212" s="357" t="s">
        <v>698</v>
      </c>
      <c r="I212" s="357"/>
      <c r="J212" s="357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57" t="s">
        <v>699</v>
      </c>
      <c r="I213" s="357"/>
      <c r="J213" s="357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57" t="s">
        <v>700</v>
      </c>
      <c r="I214" s="357"/>
      <c r="J214" s="357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57" t="s">
        <v>701</v>
      </c>
      <c r="I215" s="357"/>
      <c r="J215" s="357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18026 - Nové pracoviště m...</vt:lpstr>
      <vt:lpstr>Pokyny pro vyplnění</vt:lpstr>
      <vt:lpstr>'18026 - Nové pracoviště m...'!Názvy_tisku</vt:lpstr>
      <vt:lpstr>'Rekapitulace stavby'!Názvy_tisku</vt:lpstr>
      <vt:lpstr>'18026 - Nové pracoviště m...'!Oblast_tisku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DESKTOP-LD25PNU\Hana Zajíčková</dc:creator>
  <cp:lastModifiedBy>Vocásková Jindřiška</cp:lastModifiedBy>
  <dcterms:created xsi:type="dcterms:W3CDTF">2018-04-03T13:41:02Z</dcterms:created>
  <dcterms:modified xsi:type="dcterms:W3CDTF">2019-02-12T10:48:20Z</dcterms:modified>
</cp:coreProperties>
</file>