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04_NEMMO\NEMMO_A+B_REKO ZTI\02_REKO ZTI A\01_ PD\03_DPS\2018_10_24_PD\"/>
    </mc:Choice>
  </mc:AlternateContent>
  <bookViews>
    <workbookView xWindow="510" yWindow="570" windowWidth="24615" windowHeight="12975" activeTab="1"/>
  </bookViews>
  <sheets>
    <sheet name="Rekapitulace stavby" sheetId="1" r:id="rId1"/>
    <sheet name="1890-00 - Vnitřní vodovod..." sheetId="2" r:id="rId2"/>
    <sheet name="Pokyny pro vyplnění" sheetId="3" r:id="rId3"/>
  </sheets>
  <definedNames>
    <definedName name="_xlnm._FilterDatabase" localSheetId="1" hidden="1">'1890-00 - Vnitřní vodovod...'!$C$92:$K$244</definedName>
    <definedName name="_xlnm.Print_Titles" localSheetId="1">'1890-00 - Vnitřní vodovod...'!$92:$92</definedName>
    <definedName name="_xlnm.Print_Titles" localSheetId="0">'Rekapitulace stavby'!$49:$49</definedName>
    <definedName name="_xlnm.Print_Area" localSheetId="1">'1890-00 - Vnitřní vodovod...'!$C$4:$J$36,'1890-00 - Vnitřní vodovod...'!$C$42:$J$74,'1890-00 - Vnitřní vodovod...'!$C$80:$K$244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244" i="2"/>
  <c r="BH244" i="2"/>
  <c r="BG244" i="2"/>
  <c r="BF244" i="2"/>
  <c r="T244" i="2"/>
  <c r="T243" i="2"/>
  <c r="R244" i="2"/>
  <c r="R243" i="2" s="1"/>
  <c r="P244" i="2"/>
  <c r="P243" i="2"/>
  <c r="BK244" i="2"/>
  <c r="BK243" i="2" s="1"/>
  <c r="J243" i="2" s="1"/>
  <c r="J73" i="2" s="1"/>
  <c r="J244" i="2"/>
  <c r="BE244" i="2" s="1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T240" i="2" s="1"/>
  <c r="R241" i="2"/>
  <c r="R240" i="2"/>
  <c r="P241" i="2"/>
  <c r="P240" i="2" s="1"/>
  <c r="BK241" i="2"/>
  <c r="BK240" i="2" s="1"/>
  <c r="J240" i="2" s="1"/>
  <c r="J72" i="2" s="1"/>
  <c r="J241" i="2"/>
  <c r="BE241" i="2" s="1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T237" i="2" s="1"/>
  <c r="R238" i="2"/>
  <c r="R237" i="2" s="1"/>
  <c r="P238" i="2"/>
  <c r="P237" i="2" s="1"/>
  <c r="BK238" i="2"/>
  <c r="BK237" i="2" s="1"/>
  <c r="J237" i="2" s="1"/>
  <c r="J71" i="2" s="1"/>
  <c r="J238" i="2"/>
  <c r="BE238" i="2" s="1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T234" i="2" s="1"/>
  <c r="R235" i="2"/>
  <c r="R234" i="2"/>
  <c r="P235" i="2"/>
  <c r="P234" i="2" s="1"/>
  <c r="BK235" i="2"/>
  <c r="BK234" i="2"/>
  <c r="J234" i="2" s="1"/>
  <c r="J70" i="2" s="1"/>
  <c r="J235" i="2"/>
  <c r="BE235" i="2" s="1"/>
  <c r="BI233" i="2"/>
  <c r="BH233" i="2"/>
  <c r="BG233" i="2"/>
  <c r="BF233" i="2"/>
  <c r="T233" i="2"/>
  <c r="T232" i="2" s="1"/>
  <c r="R233" i="2"/>
  <c r="R232" i="2" s="1"/>
  <c r="P233" i="2"/>
  <c r="P232" i="2"/>
  <c r="BK233" i="2"/>
  <c r="BK232" i="2" s="1"/>
  <c r="J233" i="2"/>
  <c r="BE233" i="2"/>
  <c r="BI229" i="2"/>
  <c r="BH229" i="2"/>
  <c r="BG229" i="2"/>
  <c r="BF229" i="2"/>
  <c r="T229" i="2"/>
  <c r="T228" i="2" s="1"/>
  <c r="R229" i="2"/>
  <c r="R228" i="2" s="1"/>
  <c r="P229" i="2"/>
  <c r="P228" i="2"/>
  <c r="BK229" i="2"/>
  <c r="BK228" i="2" s="1"/>
  <c r="J228" i="2" s="1"/>
  <c r="J67" i="2" s="1"/>
  <c r="J229" i="2"/>
  <c r="BE229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 s="1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R215" i="2" s="1"/>
  <c r="P216" i="2"/>
  <c r="P215" i="2" s="1"/>
  <c r="BK216" i="2"/>
  <c r="BK215" i="2"/>
  <c r="J215" i="2" s="1"/>
  <c r="J66" i="2" s="1"/>
  <c r="J216" i="2"/>
  <c r="BE216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T208" i="2" s="1"/>
  <c r="R209" i="2"/>
  <c r="P209" i="2"/>
  <c r="P208" i="2"/>
  <c r="BK209" i="2"/>
  <c r="J209" i="2"/>
  <c r="BE209" i="2" s="1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T205" i="2" s="1"/>
  <c r="R206" i="2"/>
  <c r="R205" i="2" s="1"/>
  <c r="P206" i="2"/>
  <c r="P205" i="2" s="1"/>
  <c r="BK206" i="2"/>
  <c r="BK205" i="2"/>
  <c r="J205" i="2" s="1"/>
  <c r="J64" i="2" s="1"/>
  <c r="J206" i="2"/>
  <c r="BE206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T141" i="2"/>
  <c r="R142" i="2"/>
  <c r="R141" i="2"/>
  <c r="P142" i="2"/>
  <c r="P141" i="2"/>
  <c r="BK142" i="2"/>
  <c r="BK141" i="2"/>
  <c r="J141" i="2" s="1"/>
  <c r="J63" i="2" s="1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R122" i="2"/>
  <c r="P122" i="2"/>
  <c r="BK122" i="2"/>
  <c r="J122" i="2"/>
  <c r="BE122" i="2" s="1"/>
  <c r="BI120" i="2"/>
  <c r="BH120" i="2"/>
  <c r="BG120" i="2"/>
  <c r="BF120" i="2"/>
  <c r="T120" i="2"/>
  <c r="T119" i="2" s="1"/>
  <c r="R120" i="2"/>
  <c r="R119" i="2" s="1"/>
  <c r="P120" i="2"/>
  <c r="P119" i="2" s="1"/>
  <c r="BK120" i="2"/>
  <c r="BK119" i="2" s="1"/>
  <c r="J119" i="2" s="1"/>
  <c r="J62" i="2" s="1"/>
  <c r="J120" i="2"/>
  <c r="BE120" i="2" s="1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T113" i="2"/>
  <c r="R114" i="2"/>
  <c r="P114" i="2"/>
  <c r="P113" i="2" s="1"/>
  <c r="BK114" i="2"/>
  <c r="BK113" i="2" s="1"/>
  <c r="J114" i="2"/>
  <c r="BE114" i="2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BK107" i="2" s="1"/>
  <c r="J107" i="2" s="1"/>
  <c r="J59" i="2" s="1"/>
  <c r="J109" i="2"/>
  <c r="BE109" i="2"/>
  <c r="BI108" i="2"/>
  <c r="BH108" i="2"/>
  <c r="BG108" i="2"/>
  <c r="BF108" i="2"/>
  <c r="T108" i="2"/>
  <c r="T107" i="2"/>
  <c r="R108" i="2"/>
  <c r="R107" i="2"/>
  <c r="P108" i="2"/>
  <c r="P107" i="2"/>
  <c r="BK108" i="2"/>
  <c r="J108" i="2"/>
  <c r="BE108" i="2" s="1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6" i="2"/>
  <c r="F34" i="2" s="1"/>
  <c r="BD52" i="1" s="1"/>
  <c r="BD51" i="1" s="1"/>
  <c r="W30" i="1" s="1"/>
  <c r="BH96" i="2"/>
  <c r="F33" i="2" s="1"/>
  <c r="BC52" i="1" s="1"/>
  <c r="BC51" i="1" s="1"/>
  <c r="BG96" i="2"/>
  <c r="F32" i="2"/>
  <c r="BB52" i="1" s="1"/>
  <c r="BB51" i="1" s="1"/>
  <c r="BF96" i="2"/>
  <c r="T96" i="2"/>
  <c r="T95" i="2" s="1"/>
  <c r="R96" i="2"/>
  <c r="P96" i="2"/>
  <c r="P95" i="2" s="1"/>
  <c r="P94" i="2" s="1"/>
  <c r="BK96" i="2"/>
  <c r="J96" i="2"/>
  <c r="BE96" i="2" s="1"/>
  <c r="F87" i="2"/>
  <c r="E85" i="2"/>
  <c r="F49" i="2"/>
  <c r="E47" i="2"/>
  <c r="J21" i="2"/>
  <c r="E21" i="2"/>
  <c r="J51" i="2" s="1"/>
  <c r="J20" i="2"/>
  <c r="J18" i="2"/>
  <c r="E18" i="2"/>
  <c r="F52" i="2" s="1"/>
  <c r="F90" i="2"/>
  <c r="J17" i="2"/>
  <c r="J15" i="2"/>
  <c r="E15" i="2"/>
  <c r="F89" i="2" s="1"/>
  <c r="F51" i="2"/>
  <c r="J14" i="2"/>
  <c r="J12" i="2"/>
  <c r="J87" i="2" s="1"/>
  <c r="E7" i="2"/>
  <c r="E45" i="2" s="1"/>
  <c r="AS51" i="1"/>
  <c r="L47" i="1"/>
  <c r="AM46" i="1"/>
  <c r="L46" i="1"/>
  <c r="AM44" i="1"/>
  <c r="L44" i="1"/>
  <c r="L42" i="1"/>
  <c r="L41" i="1"/>
  <c r="P112" i="2" l="1"/>
  <c r="E83" i="2"/>
  <c r="BK95" i="2"/>
  <c r="J31" i="2"/>
  <c r="AW52" i="1" s="1"/>
  <c r="R113" i="2"/>
  <c r="T112" i="2"/>
  <c r="T215" i="2"/>
  <c r="R231" i="2"/>
  <c r="J49" i="2"/>
  <c r="R95" i="2"/>
  <c r="R94" i="2" s="1"/>
  <c r="T231" i="2"/>
  <c r="BK208" i="2"/>
  <c r="J208" i="2" s="1"/>
  <c r="J65" i="2" s="1"/>
  <c r="R208" i="2"/>
  <c r="P231" i="2"/>
  <c r="T94" i="2"/>
  <c r="W29" i="1"/>
  <c r="AY51" i="1"/>
  <c r="J232" i="2"/>
  <c r="J69" i="2" s="1"/>
  <c r="BK231" i="2"/>
  <c r="J231" i="2" s="1"/>
  <c r="J68" i="2" s="1"/>
  <c r="J113" i="2"/>
  <c r="J61" i="2" s="1"/>
  <c r="BK94" i="2"/>
  <c r="J95" i="2"/>
  <c r="J58" i="2" s="1"/>
  <c r="AX51" i="1"/>
  <c r="W28" i="1"/>
  <c r="J30" i="2"/>
  <c r="AV52" i="1" s="1"/>
  <c r="AT52" i="1" s="1"/>
  <c r="F30" i="2"/>
  <c r="AZ52" i="1" s="1"/>
  <c r="AZ51" i="1" s="1"/>
  <c r="P93" i="2"/>
  <c r="AU52" i="1" s="1"/>
  <c r="AU51" i="1" s="1"/>
  <c r="T93" i="2"/>
  <c r="R112" i="2"/>
  <c r="J89" i="2"/>
  <c r="F31" i="2"/>
  <c r="BA52" i="1" s="1"/>
  <c r="BA51" i="1" s="1"/>
  <c r="R93" i="2" l="1"/>
  <c r="BK112" i="2"/>
  <c r="J112" i="2" s="1"/>
  <c r="J60" i="2" s="1"/>
  <c r="W27" i="1"/>
  <c r="AW51" i="1"/>
  <c r="AK27" i="1" s="1"/>
  <c r="J94" i="2"/>
  <c r="J57" i="2" s="1"/>
  <c r="BK93" i="2"/>
  <c r="J93" i="2" s="1"/>
  <c r="AV51" i="1"/>
  <c r="W26" i="1"/>
  <c r="J27" i="2" l="1"/>
  <c r="J56" i="2"/>
  <c r="AK26" i="1"/>
  <c r="AT51" i="1"/>
  <c r="J36" i="2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<sst xmlns="http://schemas.openxmlformats.org/spreadsheetml/2006/main" count="2687" uniqueCount="812">
  <si>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</si>
  <si>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</si>
  <si>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</si>
  <si>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</si>
  <si>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</si>
  <si>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</si>
  <si>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</si>
  <si>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{7e921715-d669-45a5-8b2a-507e2ef6e96a}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</si>
  <si>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</si>
  <si>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</si>
  <si>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</si>
  <si>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</si>
  <si>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</si>
  <si>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</si>
  <si>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</si>
  <si>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</si>
  <si>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</si>
  <si>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1890-00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</si>
  <si>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</si>
  <si>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</si>
  <si>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stoupacího potrubí ZTI Blok a Sekce 4/3, Nemocnice Most</t>
  </si>
  <si>
    <t>KSO:</t>
  </si>
  <si>
    <t>CC-CZ:</t>
  </si>
  <si>
    <t>Místo:</t>
  </si>
  <si>
    <t>Most</t>
  </si>
  <si>
    <t>Datum:</t>
  </si>
  <si>
    <t>16. 10. 2018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</si>
  <si>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</si>
  <si>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</si>
  <si>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</si>
  <si>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</si>
  <si>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</si>
  <si>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</si>
  <si>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</si>
  <si>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</si>
  <si>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</si>
  <si>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</si>
  <si>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</si>
  <si>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</si>
  <si>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</si>
  <si>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</si>
  <si>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</si>
  <si>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</si>
  <si>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</si>
  <si>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</si>
  <si>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</si>
  <si>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</si>
  <si>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</si>
  <si>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</si>
  <si>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</si>
  <si>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</si>
  <si>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</si>
  <si>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</si>
  <si>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</si>
  <si>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</si>
  <si>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</si>
  <si>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</si>
  <si>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</si>
  <si>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</si>
  <si>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</si>
  <si>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</si>
  <si>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</si>
  <si>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</si>
  <si>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</si>
  <si>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</si>
  <si>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</si>
  <si>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</si>
  <si>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</si>
  <si>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</si>
  <si>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</si>
  <si>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</si>
  <si>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</si>
  <si>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</si>
  <si>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</si>
  <si>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</si>
  <si>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Vnitřní vodovod a kanalizace</t>
  </si>
  <si>
    <t>STA</t>
  </si>
  <si>
    <t>1</t>
  </si>
  <si>
    <t>{c7b79df7-f417-49f6-b241-e226b0c9dd21}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</si>
  <si>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</si>
  <si>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</si>
  <si>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</si>
  <si>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</si>
  <si>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</si>
  <si>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</si>
  <si>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</si>
  <si>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</si>
  <si>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1890-00 - Vnitřní vodovod a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</si>
  <si>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</si>
  <si>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</si>
  <si>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</si>
  <si>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</si>
  <si>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</si>
  <si>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</si>
  <si>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</si>
  <si>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</si>
  <si>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</si>
  <si>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</si>
  <si>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</si>
  <si>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</si>
  <si>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</si>
  <si>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</si>
  <si>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763 - Konstrukce suché výstavby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</si>
  <si>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</si>
  <si>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</si>
  <si>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</si>
  <si>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</si>
  <si>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</si>
  <si>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</si>
  <si>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</si>
  <si>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</si>
  <si>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</si>
  <si>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</si>
  <si>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</si>
  <si>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</si>
  <si>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</si>
  <si>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</si>
  <si>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</si>
  <si>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</si>
  <si>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</si>
  <si>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</si>
  <si>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</si>
  <si>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</si>
  <si>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</si>
  <si>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</si>
  <si>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</si>
  <si>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</si>
  <si>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</si>
  <si>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</si>
  <si>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</si>
  <si>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946111111</t>
  </si>
  <si>
    <t>Montáž pojízdných věží trubkových nebo dílcových  s maximálním zatížením podlahy do 200 kg/m2 šířky od 0,6 do 0,9 m, délky do 3,2 m, výšky do 1,5 m</t>
  </si>
  <si>
    <t>kus</t>
  </si>
  <si>
    <t>CS ÚRS 2018 02</t>
  </si>
  <si>
    <t>4</t>
  </si>
  <si>
    <t>1937572340</t>
  </si>
  <si>
    <t>M</t>
  </si>
  <si>
    <t>95250540</t>
  </si>
  <si>
    <t>nájem za den věže pojízdné š 0,6-0,9m do dl 3,2m do v 1,5m</t>
  </si>
  <si>
    <t>8</t>
  </si>
  <si>
    <t>-1705572146</t>
  </si>
  <si>
    <t>VV</t>
  </si>
  <si>
    <t>4*90</t>
  </si>
  <si>
    <t>3</t>
  </si>
  <si>
    <t>946111811</t>
  </si>
  <si>
    <t>Demontáž pojízdných věží trubkových nebo dílcových  s maximálním zatížením podlahy do 200 kg/m2 šířky od 0,6 do 0,9 m, délky do 3,2 m, výšky do 1,5 m</t>
  </si>
  <si>
    <t>-986489973</t>
  </si>
  <si>
    <t>952902021</t>
  </si>
  <si>
    <t>Čištění budov při provádění oprav a udržovacích prací  podlah hladkých zametením</t>
  </si>
  <si>
    <t>m2</t>
  </si>
  <si>
    <t>228422746</t>
  </si>
  <si>
    <t>5</t>
  </si>
  <si>
    <t>952902031</t>
  </si>
  <si>
    <t>Čištění budov při provádění oprav a udržovacích prací  podlah hladkých omytím</t>
  </si>
  <si>
    <t>253863832</t>
  </si>
  <si>
    <t>6</t>
  </si>
  <si>
    <t>962031133</t>
  </si>
  <si>
    <t>Bourání příček z cihel, tvárnic nebo příčkovek  z cihel pálených, plných nebo dutých na maltu vápennou nebo vápenocementovou, tl. do 150 mm</t>
  </si>
  <si>
    <t>129468036</t>
  </si>
  <si>
    <t>(0,525+0,55+0,525)*3*5*21</t>
  </si>
  <si>
    <t>7</t>
  </si>
  <si>
    <t>973031151</t>
  </si>
  <si>
    <t>Vysekání výklenků nebo kapes ve zdivu z cihel  na maltu vápennou nebo vápenocementovou výklenků, pohledové plochy přes 0,25 m2</t>
  </si>
  <si>
    <t>m3</t>
  </si>
  <si>
    <t>-1708162810</t>
  </si>
  <si>
    <t>(0,65*0,65*0,15)*12</t>
  </si>
  <si>
    <t>976072321</t>
  </si>
  <si>
    <t>Vybourání kovových madel, zábradlí, dvířek, zděří, kotevních želez  komínových a topných dvířek, ventilací apod., plochy přes 0,30 m2, ze zdiva cihelného nebo kamenného</t>
  </si>
  <si>
    <t>-1021526705</t>
  </si>
  <si>
    <t>997</t>
  </si>
  <si>
    <t>Přesun sutě</t>
  </si>
  <si>
    <t>997013501</t>
  </si>
  <si>
    <t>Odvoz suti a vybouraných hmot na skládku nebo meziskládku  se složením, na vzdálenost do 1 km</t>
  </si>
  <si>
    <t>t</t>
  </si>
  <si>
    <t>16</t>
  </si>
  <si>
    <t>709308298</t>
  </si>
  <si>
    <t>10</t>
  </si>
  <si>
    <t>997013509</t>
  </si>
  <si>
    <t>Odvoz suti a vybouraných hmot na skládku nebo meziskládku  se složením, na vzdálenost Příplatek k ceně za každý další i započatý 1 km přes 1 km</t>
  </si>
  <si>
    <t>457694898</t>
  </si>
  <si>
    <t>149,746*9 'Přepočtené koeficientem množství</t>
  </si>
  <si>
    <t>11</t>
  </si>
  <si>
    <t>997013803</t>
  </si>
  <si>
    <t>Poplatek za uložení stavebního odpadu na skládce (skládkovné) cihelného zatříděného do Katalogu odpadů pod kódem 170 102</t>
  </si>
  <si>
    <t>1572041189</t>
  </si>
  <si>
    <t>PSV</t>
  </si>
  <si>
    <t>Práce a dodávky PSV</t>
  </si>
  <si>
    <t>713</t>
  </si>
  <si>
    <t>Izolace tepelné</t>
  </si>
  <si>
    <t>12</t>
  </si>
  <si>
    <t>713463411</t>
  </si>
  <si>
    <t>Montáž izolace tepelné potrubí a ohybů tvarovkami nebo deskami  potrubními pouzdry návlekovými izolačními hadicemi potrubí a ohybů</t>
  </si>
  <si>
    <t>m</t>
  </si>
  <si>
    <t>-172328854</t>
  </si>
  <si>
    <t>16*3</t>
  </si>
  <si>
    <t>13</t>
  </si>
  <si>
    <t>28377088</t>
  </si>
  <si>
    <t>32</t>
  </si>
  <si>
    <t>-858421090</t>
  </si>
  <si>
    <t>48*1,1 'Přepočtené koeficientem množství</t>
  </si>
  <si>
    <t>14</t>
  </si>
  <si>
    <t>998713103</t>
  </si>
  <si>
    <t>Přesun hmot pro izolace tepelné stanovený z hmotnosti přesunovaného materiálu vodorovná dopravní vzdálenost do 50 m v objektech výšky přes 12 m do 24 m</t>
  </si>
  <si>
    <t>-365044240</t>
  </si>
  <si>
    <t>721</t>
  </si>
  <si>
    <t>Zdravotechnika - vnitřní kanalizace</t>
  </si>
  <si>
    <t>721140802</t>
  </si>
  <si>
    <t>Demontáž potrubí z litinových trub  odpadních nebo dešťových do DN 100</t>
  </si>
  <si>
    <t>1167014580</t>
  </si>
  <si>
    <t>150+180</t>
  </si>
  <si>
    <t>721140806</t>
  </si>
  <si>
    <t>Demontáž potrubí z litinových trub  odpadních nebo dešťových přes 100 do DN 200</t>
  </si>
  <si>
    <t>354632854</t>
  </si>
  <si>
    <t>50+30+15+55</t>
  </si>
  <si>
    <t>17</t>
  </si>
  <si>
    <t>721140916</t>
  </si>
  <si>
    <t>Opravy odpadního potrubí litinového  propojení dosavadního potrubí DN 125</t>
  </si>
  <si>
    <t>-700322606</t>
  </si>
  <si>
    <t>18</t>
  </si>
  <si>
    <t>721171913</t>
  </si>
  <si>
    <t>Opravy odpadního potrubí plastového  propojení dosavadního potrubí DN 50</t>
  </si>
  <si>
    <t>784357201</t>
  </si>
  <si>
    <t>19</t>
  </si>
  <si>
    <t>721171914</t>
  </si>
  <si>
    <t>Opravy odpadního potrubí plastového  propojení dosavadního potrubí DN 75</t>
  </si>
  <si>
    <t>1303862250</t>
  </si>
  <si>
    <t>20</t>
  </si>
  <si>
    <t>721171915</t>
  </si>
  <si>
    <t>Opravy odpadního potrubí plastového  propojení dosavadního potrubí DN 110</t>
  </si>
  <si>
    <t>-102547238</t>
  </si>
  <si>
    <t>721173402</t>
  </si>
  <si>
    <t>Potrubí z plastových trub PVC SN4 svodné (ležaté) DN 125</t>
  </si>
  <si>
    <t>-918375862</t>
  </si>
  <si>
    <t>22</t>
  </si>
  <si>
    <t>721173403</t>
  </si>
  <si>
    <t>Potrubí z plastových trub PVC SN4 svodné (ležaté) DN 160</t>
  </si>
  <si>
    <t>274476353</t>
  </si>
  <si>
    <t>23</t>
  </si>
  <si>
    <t>721173404</t>
  </si>
  <si>
    <t>Potrubí z plastových trub PVC SN4 svodné (ležaté) DN 200</t>
  </si>
  <si>
    <t>-1185862280</t>
  </si>
  <si>
    <t>24</t>
  </si>
  <si>
    <t>721175212</t>
  </si>
  <si>
    <t>Potrubí z plastových trub polypropylenové tlumící zvuk třívrstvé odpadní (svislé) DN 110</t>
  </si>
  <si>
    <t>-334512884</t>
  </si>
  <si>
    <t>25</t>
  </si>
  <si>
    <t>721175213</t>
  </si>
  <si>
    <t>Potrubí z plastových trub polypropylenové tlumící zvuk třívrstvé odpadní (svislé) DN 125</t>
  </si>
  <si>
    <t>1557180116</t>
  </si>
  <si>
    <t>26</t>
  </si>
  <si>
    <t>28655027</t>
  </si>
  <si>
    <t>pojistka hrdlového spoje proti vysunutí DN 125</t>
  </si>
  <si>
    <t>2130227146</t>
  </si>
  <si>
    <t>27</t>
  </si>
  <si>
    <t>28655028</t>
  </si>
  <si>
    <t>pojistka hrdlového spoje proti vysunutí DN 160</t>
  </si>
  <si>
    <t>-751253102</t>
  </si>
  <si>
    <t>28</t>
  </si>
  <si>
    <t>28655029</t>
  </si>
  <si>
    <t>pojistka hrdlového spoje proti vysunutí DN 200</t>
  </si>
  <si>
    <t>1311202847</t>
  </si>
  <si>
    <t>29</t>
  </si>
  <si>
    <t>721290111</t>
  </si>
  <si>
    <t>Zkouška těsnosti kanalizace  v objektech vodou do DN 125</t>
  </si>
  <si>
    <t>612114774</t>
  </si>
  <si>
    <t>55+363+61</t>
  </si>
  <si>
    <t>30</t>
  </si>
  <si>
    <t>721290112</t>
  </si>
  <si>
    <t>Zkouška těsnosti kanalizace  v objektech vodou DN 150 nebo DN 200</t>
  </si>
  <si>
    <t>-582341774</t>
  </si>
  <si>
    <t>33+17</t>
  </si>
  <si>
    <t>31</t>
  </si>
  <si>
    <t>998721103</t>
  </si>
  <si>
    <t>Přesun hmot pro vnitřní kanalizace  stanovený z hmotnosti přesunovaného materiálu vodorovná dopravní vzdálenost do 50 m v objektech výšky přes 12 do 24 m</t>
  </si>
  <si>
    <t>13473943</t>
  </si>
  <si>
    <t>722</t>
  </si>
  <si>
    <t>Zdravotechnika - vnitřní vodovod</t>
  </si>
  <si>
    <t>722130801</t>
  </si>
  <si>
    <t>Demontáž potrubí z ocelových trubek pozinkovaných  závitových do DN 25</t>
  </si>
  <si>
    <t>-1923070529</t>
  </si>
  <si>
    <t>180+65</t>
  </si>
  <si>
    <t>33</t>
  </si>
  <si>
    <t>722130803</t>
  </si>
  <si>
    <t>Demontáž potrubí z ocelových trubek pozinkovaných  závitových přes 40 do DN 50</t>
  </si>
  <si>
    <t>-901241083</t>
  </si>
  <si>
    <t>34</t>
  </si>
  <si>
    <t>722130805</t>
  </si>
  <si>
    <t>Demontáž potrubí z ocelových trubek pozinkovaných  závitových DN 80</t>
  </si>
  <si>
    <t>-44405612</t>
  </si>
  <si>
    <t>35</t>
  </si>
  <si>
    <t>722131932</t>
  </si>
  <si>
    <t>Opravy vodovodního potrubí z ocelových trubek pozinkovaných závitových propojení dosavadního potrubí DN 20</t>
  </si>
  <si>
    <t>1813672978</t>
  </si>
  <si>
    <t>36</t>
  </si>
  <si>
    <t>722131933</t>
  </si>
  <si>
    <t>Opravy vodovodního potrubí z ocelových trubek pozinkovaných závitových propojení dosavadního potrubí DN 25</t>
  </si>
  <si>
    <t>-596847393</t>
  </si>
  <si>
    <t>37</t>
  </si>
  <si>
    <t>722131936</t>
  </si>
  <si>
    <t>Opravy vodovodního potrubí z ocelových trubek pozinkovaných závitových propojení dosavadního potrubí DN 50</t>
  </si>
  <si>
    <t>-305676395</t>
  </si>
  <si>
    <t>38</t>
  </si>
  <si>
    <t>722131938</t>
  </si>
  <si>
    <t>Opravy vodovodního potrubí z ocelových trubek pozinkovaných závitových propojení dosavadního potrubí DN 80</t>
  </si>
  <si>
    <t>-1558468471</t>
  </si>
  <si>
    <t>39</t>
  </si>
  <si>
    <t>722140103</t>
  </si>
  <si>
    <t>Potrubí z ocelových trubek z ušlechtilé oceli spojované lisováním DN 20</t>
  </si>
  <si>
    <t>-969286194</t>
  </si>
  <si>
    <t>40</t>
  </si>
  <si>
    <t>722140104</t>
  </si>
  <si>
    <t>Potrubí z ocelových trubek z ušlechtilé oceli spojované lisováním DN 25</t>
  </si>
  <si>
    <t>842981343</t>
  </si>
  <si>
    <t>41</t>
  </si>
  <si>
    <t>722140105</t>
  </si>
  <si>
    <t>Potrubí z ocelových trubek z ušlechtilé oceli spojované lisováním DN 32</t>
  </si>
  <si>
    <t>-1113468413</t>
  </si>
  <si>
    <t>42</t>
  </si>
  <si>
    <t>722140106</t>
  </si>
  <si>
    <t>Potrubí z ocelových trubek z ušlechtilé oceli spojované lisováním DN 40</t>
  </si>
  <si>
    <t>-1402132</t>
  </si>
  <si>
    <t>43</t>
  </si>
  <si>
    <t>722140107</t>
  </si>
  <si>
    <t>Potrubí z ocelových trubek z ušlechtilé oceli spojované lisováním DN 50</t>
  </si>
  <si>
    <t>307616190</t>
  </si>
  <si>
    <t>44</t>
  </si>
  <si>
    <t>722140108</t>
  </si>
  <si>
    <t>Potrubí z ocelových trubek z ušlechtilé oceli spojované lisováním DN 65</t>
  </si>
  <si>
    <t>1429169636</t>
  </si>
  <si>
    <t>45</t>
  </si>
  <si>
    <t>722140109</t>
  </si>
  <si>
    <t>Potrubí z ocelových trubek z ušlechtilé oceli spojované lisováním DN 80</t>
  </si>
  <si>
    <t>-47752398</t>
  </si>
  <si>
    <t>46</t>
  </si>
  <si>
    <t>722160975</t>
  </si>
  <si>
    <t>Opravy rozvodů potrubí z měděných trubek  vsazení odbočky na stávající potrubí o rozměrech Ø 28/1,5</t>
  </si>
  <si>
    <t>-17867691</t>
  </si>
  <si>
    <t>47</t>
  </si>
  <si>
    <t>722174023</t>
  </si>
  <si>
    <t>Potrubí z plastových trubek z polypropylenu (PPR) svařovaných polyfuzně PN 20 (SDR 6) D 25 x 4,2</t>
  </si>
  <si>
    <t>-1549236653</t>
  </si>
  <si>
    <t>48</t>
  </si>
  <si>
    <t>722174024</t>
  </si>
  <si>
    <t>Potrubí z plastových trubek z polypropylenu (PPR) svařovaných polyfuzně PN 20 (SDR 6) D 32 x 5,4</t>
  </si>
  <si>
    <t>9046923</t>
  </si>
  <si>
    <t>49</t>
  </si>
  <si>
    <t>722174025</t>
  </si>
  <si>
    <t>Potrubí z plastových trubek z polypropylenu (PPR) svařovaných polyfuzně PN 20 (SDR 6) D 40 x 6,7</t>
  </si>
  <si>
    <t>-587023524</t>
  </si>
  <si>
    <t>50</t>
  </si>
  <si>
    <t>722174026</t>
  </si>
  <si>
    <t>Potrubí z plastových trubek z polypropylenu (PPR) svařovaných polyfuzně PN 20 (SDR 6) D 50 x 8,4</t>
  </si>
  <si>
    <t>-263808441</t>
  </si>
  <si>
    <t>51</t>
  </si>
  <si>
    <t>722174073</t>
  </si>
  <si>
    <t>Potrubí z plastových trubek z polypropylenu (PPR) svařovaných polyfuzně kompenzační smyčky na potrubí (PPR) D 25 x 4,2</t>
  </si>
  <si>
    <t>-590654285</t>
  </si>
  <si>
    <t>52</t>
  </si>
  <si>
    <t>722174074</t>
  </si>
  <si>
    <t>Potrubí z plastových trubek z polypropylenu (PPR) svařovaných polyfuzně kompenzační smyčky na potrubí (PPR) D 32 x 5,4</t>
  </si>
  <si>
    <t>-1210963180</t>
  </si>
  <si>
    <t>53</t>
  </si>
  <si>
    <t>722174075</t>
  </si>
  <si>
    <t>Potrubí z plastových trubek z polypropylenu (PPR) svařovaných polyfuzně kompenzační smyčky na potrubí (PPR) D 40 x 6,7</t>
  </si>
  <si>
    <t>-82949838</t>
  </si>
  <si>
    <t>54</t>
  </si>
  <si>
    <t>722181222</t>
  </si>
  <si>
    <t>Ochrana potrubí  termoizolačními trubicemi z pěnového polyetylenu PE přilepenými v příčných a podélných spojích, tloušťky izolace přes 6 do 9 mm, vnitřního průměru izolace DN přes 22 do 45 mm</t>
  </si>
  <si>
    <t>309380684</t>
  </si>
  <si>
    <t>44+138+83</t>
  </si>
  <si>
    <t>55</t>
  </si>
  <si>
    <t>722181223</t>
  </si>
  <si>
    <t>Ochrana potrubí  termoizolačními trubicemi z pěnového polyetylenu PE přilepenými v příčných a podélných spojích, tloušťky izolace přes 6 do 9 mm, vnitřního průměru izolace DN přes 45 do 63mm</t>
  </si>
  <si>
    <t>486579899</t>
  </si>
  <si>
    <t>56</t>
  </si>
  <si>
    <t>722181232</t>
  </si>
  <si>
    <t>Ochrana potrubí  termoizolačními trubicemi z pěnového polyetylenu PE přilepenými v příčných a podélných spojích, tloušťky izolace přes 9 do 13 mm, vnitřního průměru izolace DN přes 22 do 45 mm</t>
  </si>
  <si>
    <t>-786501412</t>
  </si>
  <si>
    <t>8+50+39</t>
  </si>
  <si>
    <t>57</t>
  </si>
  <si>
    <t>722181233</t>
  </si>
  <si>
    <t>Ochrana potrubí  termoizolačními trubicemi z pěnového polyetylenu PE přilepenými v příčných a podélných spojích, tloušťky izolace přes 9 do 13 mm, vnitřního průměru izolace DN přes 45 do 63 mm</t>
  </si>
  <si>
    <t>2065075380</t>
  </si>
  <si>
    <t>25+7</t>
  </si>
  <si>
    <t>58</t>
  </si>
  <si>
    <t>722181234</t>
  </si>
  <si>
    <t>Ochrana potrubí  termoizolačními trubicemi z pěnového polyetylenu PE přilepenými v příčných a podélných spojích, tloušťky izolace přes 9 do 13 mm, vnitřního průměru izolace DN přes 63 do 89 mm</t>
  </si>
  <si>
    <t>-1323338847</t>
  </si>
  <si>
    <t>37+17</t>
  </si>
  <si>
    <t>59</t>
  </si>
  <si>
    <t>722181812</t>
  </si>
  <si>
    <t>Demontáž plstěných pásů z trub  do Ø 50</t>
  </si>
  <si>
    <t>1411434389</t>
  </si>
  <si>
    <t>65+180+40</t>
  </si>
  <si>
    <t>60</t>
  </si>
  <si>
    <t>722181817</t>
  </si>
  <si>
    <t>Demontáž plstěných pásů z trub  přes 50 do Ø 150</t>
  </si>
  <si>
    <t>1054201749</t>
  </si>
  <si>
    <t>61</t>
  </si>
  <si>
    <t>722190901</t>
  </si>
  <si>
    <t>Opravy ostatní  uzavření nebo otevření vodovodního potrubí při opravách včetně vypuštění a napuštění</t>
  </si>
  <si>
    <t>-387531600</t>
  </si>
  <si>
    <t>62</t>
  </si>
  <si>
    <t>722211124</t>
  </si>
  <si>
    <t>Armatury přírubové šoupátka třmenová s ručním kolem těsnící sedla nerez/nerez PN 10 do 200°C DN 80</t>
  </si>
  <si>
    <t>soubor</t>
  </si>
  <si>
    <t>-107452723</t>
  </si>
  <si>
    <t>63</t>
  </si>
  <si>
    <t>722220232</t>
  </si>
  <si>
    <t>Armatury s jedním závitem přechodové tvarovky PPR, PN 20 (SDR 6) s kovovým závitem vnitřním přechodky dGK D 25 x G 3/4</t>
  </si>
  <si>
    <t>-1383571107</t>
  </si>
  <si>
    <t>50+38</t>
  </si>
  <si>
    <t>64</t>
  </si>
  <si>
    <t>722220233</t>
  </si>
  <si>
    <t>Armatury s jedním závitem přechodové tvarovky PPR, PN 20 (SDR 6) s kovovým závitem vnitřním přechodky dGK D 32 x G 1</t>
  </si>
  <si>
    <t>-727930183</t>
  </si>
  <si>
    <t>30+38</t>
  </si>
  <si>
    <t>65</t>
  </si>
  <si>
    <t>722220234</t>
  </si>
  <si>
    <t>Armatury s jedním závitem přechodové tvarovky PPR, PN 20 (SDR 6) s kovovým závitem vnitřním přechodky dGK D 40 x G 5/4</t>
  </si>
  <si>
    <t>-2021262250</t>
  </si>
  <si>
    <t>66</t>
  </si>
  <si>
    <t>722220235</t>
  </si>
  <si>
    <t>Armatury s jedním závitem přechodové tvarovky PPR, PN 20 (SDR 6) s kovovým závitem vnitřním přechodky dGK D 50 x G 6/4</t>
  </si>
  <si>
    <t>1119992926</t>
  </si>
  <si>
    <t>67</t>
  </si>
  <si>
    <t>722220864</t>
  </si>
  <si>
    <t>Demontáž armatur závitových  se dvěma závity G 2</t>
  </si>
  <si>
    <t>-1107589585</t>
  </si>
  <si>
    <t>68</t>
  </si>
  <si>
    <t>722232044</t>
  </si>
  <si>
    <t>Armatury se dvěma závity kulové kohouty PN 42 do 185 °C přímé vnitřní závit G 3/4</t>
  </si>
  <si>
    <t>1758210940</t>
  </si>
  <si>
    <t>69</t>
  </si>
  <si>
    <t>722232045</t>
  </si>
  <si>
    <t>Armatury se dvěma závity kulové kohouty PN 42 do 185 °C přímé vnitřní závit G 1</t>
  </si>
  <si>
    <t>-418472379</t>
  </si>
  <si>
    <t>70</t>
  </si>
  <si>
    <t>722232062</t>
  </si>
  <si>
    <t>Armatury se dvěma závity kulové kohouty PN 42 do 185 °C přímé vnitřní závit s vypouštěním G 3/4</t>
  </si>
  <si>
    <t>2052517087</t>
  </si>
  <si>
    <t>71</t>
  </si>
  <si>
    <t>722232063</t>
  </si>
  <si>
    <t>Armatury se dvěma závity kulové kohouty PN 42 do 185 °C přímé vnitřní závit s vypouštěním G 1</t>
  </si>
  <si>
    <t>-920230165</t>
  </si>
  <si>
    <t>72</t>
  </si>
  <si>
    <t>722232064</t>
  </si>
  <si>
    <t>Armatury se dvěma závity kulové kohouty PN 42 do 185 °C přímé vnitřní závit s vypouštěním G 5/4</t>
  </si>
  <si>
    <t>-1200482583</t>
  </si>
  <si>
    <t>73</t>
  </si>
  <si>
    <t>722232065</t>
  </si>
  <si>
    <t>Armatury se dvěma závity kulové kohouty PN 42 do 185 °C přímé vnitřní závit s vypouštěním G 6/4</t>
  </si>
  <si>
    <t>81654315</t>
  </si>
  <si>
    <t>74</t>
  </si>
  <si>
    <t>722232504</t>
  </si>
  <si>
    <t>Armatury se dvěma závity potrubní oddělovače vnější závit PN 10 do 65 °C G 5/4</t>
  </si>
  <si>
    <t>647870628</t>
  </si>
  <si>
    <t>75</t>
  </si>
  <si>
    <t>722232505</t>
  </si>
  <si>
    <t>Armatury se dvěma závity potrubní oddělovače vnější závit PN 10 do 65 °C G 6/4</t>
  </si>
  <si>
    <t>-1956920939</t>
  </si>
  <si>
    <t>76</t>
  </si>
  <si>
    <t>722232506</t>
  </si>
  <si>
    <t>Armatury se dvěma závity potrubní oddělovače vnější závit PN 10 do 65 °C G 2</t>
  </si>
  <si>
    <t>1822227229</t>
  </si>
  <si>
    <t>77</t>
  </si>
  <si>
    <t>722239102</t>
  </si>
  <si>
    <t>Armatury se dvěma závity montáž vodovodních armatur se dvěma závity ostatních typů G 3/4</t>
  </si>
  <si>
    <t>840954851</t>
  </si>
  <si>
    <t>78</t>
  </si>
  <si>
    <t>55190262</t>
  </si>
  <si>
    <t>ventil cirkulační termostatický pro teplou vodu MTCV 20</t>
  </si>
  <si>
    <t>-464934894</t>
  </si>
  <si>
    <t>79</t>
  </si>
  <si>
    <t>55190263</t>
  </si>
  <si>
    <t>teploměr k  cirkulačnímu ventilu MTCV</t>
  </si>
  <si>
    <t>173715391</t>
  </si>
  <si>
    <t>80</t>
  </si>
  <si>
    <t>722250133</t>
  </si>
  <si>
    <t>Požární příslušenství a armatury  hydrantový systém s tvarově stálou hadicí celoplechový D 25 x 30 m</t>
  </si>
  <si>
    <t>568140635</t>
  </si>
  <si>
    <t>81</t>
  </si>
  <si>
    <t>722290226</t>
  </si>
  <si>
    <t>Zkoušky, proplach a desinfekce vodovodního potrubí  zkoušky těsnosti vodovodního potrubí závitového do DN 50</t>
  </si>
  <si>
    <t>-751585688</t>
  </si>
  <si>
    <t>7+45+35+22+6+40+125+75+7</t>
  </si>
  <si>
    <t>82</t>
  </si>
  <si>
    <t>722290229</t>
  </si>
  <si>
    <t>Zkoušky, proplach a desinfekce vodovodního potrubí  zkoušky těsnosti vodovodního potrubí závitového přes DN 50 do DN 100</t>
  </si>
  <si>
    <t>2136338673</t>
  </si>
  <si>
    <t>30+15</t>
  </si>
  <si>
    <t>83</t>
  </si>
  <si>
    <t>722290234</t>
  </si>
  <si>
    <t>Zkoušky, proplach a desinfekce vodovodního potrubí  proplach a desinfekce vodovodního potrubí do DN 80</t>
  </si>
  <si>
    <t>-1313818050</t>
  </si>
  <si>
    <t>84</t>
  </si>
  <si>
    <t>998722103</t>
  </si>
  <si>
    <t>Přesun hmot pro vnitřní vodovod  stanovený z hmotnosti přesunovaného materiálu vodorovná dopravní vzdálenost do 50 m v objektech výšky přes 12 do 24 m</t>
  </si>
  <si>
    <t>1488049744</t>
  </si>
  <si>
    <t>725</t>
  </si>
  <si>
    <t>Zdravotechnika - zařizovací předměty</t>
  </si>
  <si>
    <t>85</t>
  </si>
  <si>
    <t>725980122R</t>
  </si>
  <si>
    <t>Dvířka revizní kovová 150x300 mm pro montáž do stěny nebo obkladu</t>
  </si>
  <si>
    <t>538319976</t>
  </si>
  <si>
    <t>86</t>
  </si>
  <si>
    <t>998725103</t>
  </si>
  <si>
    <t>Přesun hmot pro zařizovací předměty  stanovený z hmotnosti přesunovaného materiálu vodorovná dopravní vzdálenost do 50 m v objektech výšky přes 12 do 24 m</t>
  </si>
  <si>
    <t>1636829682</t>
  </si>
  <si>
    <t>727</t>
  </si>
  <si>
    <t>Zdravotechnika - požární ochrana</t>
  </si>
  <si>
    <t>87</t>
  </si>
  <si>
    <t>727111402</t>
  </si>
  <si>
    <t>Protipožární trubní ucpávky kovové potrubí včetně dodatečné izolace prostup stropem tloušťky 150 mm požární odolnost EI 60-120 D 25</t>
  </si>
  <si>
    <t>785606930</t>
  </si>
  <si>
    <t>88</t>
  </si>
  <si>
    <t>727111404</t>
  </si>
  <si>
    <t>Protipožární trubní ucpávky kovové potrubí včetně dodatečné izolace prostup stropem tloušťky 150 mm požární odolnost EI 60-120 D 33</t>
  </si>
  <si>
    <t>1814763544</t>
  </si>
  <si>
    <t>89</t>
  </si>
  <si>
    <t>727111405</t>
  </si>
  <si>
    <t>Protipožární trubní ucpávky kovové potrubí včetně dodatečné izolace prostup stropem tloušťky 150 mm požární odolnost EI 60-120 D 35</t>
  </si>
  <si>
    <t>-962087610</t>
  </si>
  <si>
    <t>90</t>
  </si>
  <si>
    <t>727111406</t>
  </si>
  <si>
    <t>Protipožární trubní ucpávky kovové potrubí včetně dodatečné izolace prostup stropem tloušťky 150 mm požární odolnost EI 60-120 D 54</t>
  </si>
  <si>
    <t>759120933</t>
  </si>
  <si>
    <t>91</t>
  </si>
  <si>
    <t>727121107</t>
  </si>
  <si>
    <t>Protipožární ochranné manžety z jedné strany dělící konstrukce požární odolnost EI 90 D 110</t>
  </si>
  <si>
    <t>2041073019</t>
  </si>
  <si>
    <t>92</t>
  </si>
  <si>
    <t>727121108</t>
  </si>
  <si>
    <t>Protipožární ochranné manžety z jedné strany dělící konstrukce požární odolnost EI 90 D 125</t>
  </si>
  <si>
    <t>-2052032336</t>
  </si>
  <si>
    <t>763</t>
  </si>
  <si>
    <t>Konstrukce suché výstavby</t>
  </si>
  <si>
    <t>93</t>
  </si>
  <si>
    <t>763111717</t>
  </si>
  <si>
    <t>Příčka ze sádrokartonových desek  ostatní konstrukce a práce na příčkách ze sádrokartonových desek základní penetrační nátěr</t>
  </si>
  <si>
    <t>-1549106759</t>
  </si>
  <si>
    <t>94</t>
  </si>
  <si>
    <t>763111721</t>
  </si>
  <si>
    <t>Příčka ze sádrokartonových desek  ostatní konstrukce a práce na příčkách ze sádrokartonových desek ochrana rohů úhelníky plastové</t>
  </si>
  <si>
    <t>1316117053</t>
  </si>
  <si>
    <t>3,0*5*21</t>
  </si>
  <si>
    <t>95</t>
  </si>
  <si>
    <t>763113323</t>
  </si>
  <si>
    <t>Příčka instalační ze sádrokartonových desek  s nosnou konstrukcí ze zdvojených ocelových profilů UW, CW s mezerou, CW profily navzájem spojeny páskem sádry dvojitě opláštěná deskami protipožárními DF tl. 2 x 12,5 mm, EI 90, příčka tl. 205 mm, profil 75 TI tl. 75+75 mm, Rw 54 dB</t>
  </si>
  <si>
    <t>-1395994314</t>
  </si>
  <si>
    <t>96</t>
  </si>
  <si>
    <t>763172313</t>
  </si>
  <si>
    <t>Instalační technika pro konstrukce ze sádrokartonových desek  montáž revizních dvířek velikost 400 x 400 mm</t>
  </si>
  <si>
    <t>398808571</t>
  </si>
  <si>
    <t>97</t>
  </si>
  <si>
    <t>59030712.RGFK</t>
  </si>
  <si>
    <t>Revizní dvířka s automat. zámkem 400x400 mm s požár. odolnosti EI-30</t>
  </si>
  <si>
    <t>-934648632</t>
  </si>
  <si>
    <t>P</t>
  </si>
  <si>
    <t>Poznámka k položce:
ks</t>
  </si>
  <si>
    <t>98</t>
  </si>
  <si>
    <t>763231821</t>
  </si>
  <si>
    <t>Demontáž podhledu ze sádrovláknitých desek  s nosnou konstrukcí z ocelových profilů, opláštění jednoduché</t>
  </si>
  <si>
    <t>-876726026</t>
  </si>
  <si>
    <t>163*1,2</t>
  </si>
  <si>
    <t>99</t>
  </si>
  <si>
    <t>763431701</t>
  </si>
  <si>
    <t>Montáž podhledu minerálního  panelu připevněného na zavěšený rošt vyjímatelného</t>
  </si>
  <si>
    <t>1441506613</t>
  </si>
  <si>
    <t>100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</si>
  <si>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</si>
  <si>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</si>
  <si>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-2034643868</t>
  </si>
  <si>
    <t>784</t>
  </si>
  <si>
    <t>Dokončovací práce - malby a tapety</t>
  </si>
  <si>
    <t>101</t>
  </si>
  <si>
    <t>784211111</t>
  </si>
  <si>
    <t>Malby z malířských směsí otěruvzdorných za mokra dvojnásobné, bílé za mokra otěruvzdorné velmi dobře v místnostech výšky do 3,80 m</t>
  </si>
  <si>
    <t>211192753</t>
  </si>
  <si>
    <t>(1,5+0,525+0,55+0,525+1,5)*3*5*21</t>
  </si>
  <si>
    <t>VRN</t>
  </si>
  <si>
    <t>Vedlejší rozpočtové náklady</t>
  </si>
  <si>
    <t>VRN1</t>
  </si>
  <si>
    <t>Průzkumné, geodetické a projektové práce</t>
  </si>
  <si>
    <t>102</t>
  </si>
  <si>
    <t>013203001</t>
  </si>
  <si>
    <t>Dokumentace skutečného provedení stavby 3%</t>
  </si>
  <si>
    <t>Kč</t>
  </si>
  <si>
    <t>1024</t>
  </si>
  <si>
    <t>-870596220</t>
  </si>
  <si>
    <t>VRN2</t>
  </si>
  <si>
    <t>Příprava staveniště</t>
  </si>
  <si>
    <t>103</t>
  </si>
  <si>
    <t>021503010</t>
  </si>
  <si>
    <t>Vypuštění vody z potrubního systému</t>
  </si>
  <si>
    <t>hod</t>
  </si>
  <si>
    <t>-1496830860</t>
  </si>
  <si>
    <t>104</t>
  </si>
  <si>
    <t>021503021</t>
  </si>
  <si>
    <t>Provizorní propojení přívodu vody do objektu s potrubním rozvodemvč. potrubí PE63x5,8 délky cca 50 m, elektrospojek, elektrokolen a přechodek</t>
  </si>
  <si>
    <t>kpl</t>
  </si>
  <si>
    <t>1094490122</t>
  </si>
  <si>
    <t>VRN3</t>
  </si>
  <si>
    <t>Zařízení staveniště</t>
  </si>
  <si>
    <t>105</t>
  </si>
  <si>
    <t>031103001</t>
  </si>
  <si>
    <t>Zařízení staveniště 4%</t>
  </si>
  <si>
    <t>307500711</t>
  </si>
  <si>
    <t>106</t>
  </si>
  <si>
    <t>034103001</t>
  </si>
  <si>
    <t>Zabezpečení staveniště 0,8%</t>
  </si>
  <si>
    <t>275720573</t>
  </si>
  <si>
    <t>VRN4</t>
  </si>
  <si>
    <t>Inženýrská činnost</t>
  </si>
  <si>
    <t>107</t>
  </si>
  <si>
    <t>043103002</t>
  </si>
  <si>
    <t>Zkoušky a ostatní měření, Rozbor pitné vody (krácený) dlke vyhl. č. 252/2004 Sb.</t>
  </si>
  <si>
    <t>-1885699395</t>
  </si>
  <si>
    <t>108</t>
  </si>
  <si>
    <t>044003001</t>
  </si>
  <si>
    <t>Zkouška vydatnosti hydrantového systému</t>
  </si>
  <si>
    <t>-108021638</t>
  </si>
  <si>
    <t>VRN6</t>
  </si>
  <si>
    <t>Územní vlivy</t>
  </si>
  <si>
    <t>109</t>
  </si>
  <si>
    <t>063103001</t>
  </si>
  <si>
    <t>Ztížené vlivy při realizaci, stavba za provozu 5%</t>
  </si>
  <si>
    <t>1670918854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</si>
  <si>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</si>
  <si>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</si>
  <si>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</si>
  <si>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</si>
  <si>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</si>
  <si>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</si>
  <si>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</si>
  <si>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</si>
  <si>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</si>
  <si>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</si>
  <si>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</si>
  <si>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</si>
  <si>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</si>
  <si>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</si>
  <si>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</si>
  <si>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</si>
  <si>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</si>
  <si>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</si>
  <si>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</si>
  <si>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</si>
  <si>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</si>
  <si>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</si>
  <si>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</si>
  <si>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</si>
  <si>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</si>
  <si>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</si>
  <si>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</si>
  <si>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</si>
  <si>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</si>
  <si>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</si>
  <si>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</si>
  <si>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</si>
  <si>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</si>
  <si>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</si>
  <si>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</si>
  <si>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</si>
  <si>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</si>
  <si>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</si>
  <si>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</si>
  <si>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</si>
  <si>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</si>
  <si>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</si>
  <si>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</si>
  <si>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</si>
  <si>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</si>
  <si>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</si>
  <si>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</si>
  <si>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</si>
  <si>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</si>
  <si>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</si>
  <si>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</si>
  <si>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</si>
  <si>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</si>
  <si>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</si>
  <si>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</si>
  <si>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</si>
  <si>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</si>
  <si>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</si>
  <si>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</si>
  <si>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</si>
  <si>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</si>
  <si>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</si>
  <si>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</si>
  <si>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</si>
  <si>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</si>
  <si>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</si>
  <si>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</si>
  <si>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</si>
  <si>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</si>
  <si>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</si>
  <si>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</si>
  <si>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</si>
  <si>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</si>
  <si>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</si>
  <si>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</si>
  <si>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</si>
  <si>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</si>
  <si>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</si>
  <si>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</si>
  <si>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</si>
  <si>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</si>
  <si>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</si>
  <si>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</si>
  <si>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</si>
  <si>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</si>
  <si>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</si>
  <si>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</si>
  <si>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</si>
  <si>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</si>
  <si>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</si>
  <si>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</si>
  <si>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</si>
  <si>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</si>
  <si>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</si>
  <si>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</si>
  <si>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</si>
  <si>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</si>
  <si>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</si>
  <si>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</si>
  <si>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</si>
  <si>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</si>
  <si>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</si>
  <si>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</si>
  <si>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</si>
  <si>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</si>
  <si>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</si>
  <si>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</si>
  <si>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</si>
  <si>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</si>
  <si>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</si>
  <si>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</si>
  <si>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</si>
  <si>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</si>
  <si>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</si>
  <si>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</si>
  <si>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</si>
  <si>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</si>
  <si>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</si>
  <si>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</si>
  <si>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</si>
  <si>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</si>
  <si>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</si>
  <si>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</si>
  <si>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</si>
  <si>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</si>
  <si>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</si>
  <si>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</si>
  <si>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</si>
  <si>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</si>
  <si>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</si>
  <si>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</si>
  <si>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</si>
  <si>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</si>
  <si>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</si>
  <si>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</si>
  <si>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</si>
  <si>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</si>
  <si>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</si>
  <si>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</si>
  <si>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</si>
  <si>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</si>
  <si>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</si>
  <si>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</si>
  <si>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</si>
  <si>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</si>
  <si>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</si>
  <si>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</si>
  <si>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</si>
  <si>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</si>
  <si>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</si>
  <si>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</si>
  <si>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</si>
  <si>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</si>
  <si>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</si>
  <si>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</si>
  <si>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</si>
  <si>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</si>
  <si>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</si>
  <si>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</si>
  <si>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</si>
  <si>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</si>
  <si>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</si>
  <si>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</si>
  <si>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</si>
  <si>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</si>
  <si>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</si>
  <si>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</si>
  <si>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</si>
  <si>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</si>
  <si>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</si>
  <si>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</si>
  <si>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</si>
  <si>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</si>
  <si>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</si>
  <si>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</si>
  <si>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</si>
  <si>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</si>
  <si>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</si>
  <si>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</si>
  <si>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</si>
  <si>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</si>
  <si>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</si>
  <si>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</si>
  <si>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izolace návleková na potrubí Mirelon AKUSTIK tl. 5 mm D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</si>
</sst>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28" xfId="0" applyFont="1" applyBorder="1" applyAlignment="1" applyProtection="1">
      <alignment horizontal="center" vertical="center"/>
      <protection locked="0"/>
    </xf>
    <xf numFmtId="49" fontId="32" fillId="0" borderId="28" xfId="0" applyNumberFormat="1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167" fontId="32" fillId="0" borderId="28" xfId="0" applyNumberFormat="1" applyFont="1" applyBorder="1" applyAlignment="1" applyProtection="1">
      <alignment vertical="center"/>
      <protection locked="0"/>
    </xf>
    <xf numFmtId="4" fontId="32" fillId="4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  <protection locked="0"/>
    </xf>
    <xf numFmtId="0" fontId="32" fillId="0" borderId="5" xfId="0" applyFont="1" applyBorder="1" applyAlignment="1">
      <alignment vertical="center"/>
    </xf>
    <xf numFmtId="0" fontId="32" fillId="4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4" fillId="0" borderId="0" xfId="0" applyFont="1" applyAlignment="1">
      <alignment horizontal="left" vertical="center" wrapText="1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2" borderId="0" xfId="1" applyFont="1" applyFill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3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11" t="s">
        <v>8</v>
      </c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13" t="s">
        <v>17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6"/>
      <c r="AQ5" s="28"/>
      <c r="BE5" s="305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283" t="s">
        <v>20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6"/>
      <c r="AQ6" s="28"/>
      <c r="BE6" s="306"/>
      <c r="BS6" s="21" t="s">
        <v>9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306"/>
      <c r="BS7" s="21" t="s">
        <v>9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06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6"/>
      <c r="BS9" s="21" t="s">
        <v>9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5</v>
      </c>
      <c r="AO10" s="26"/>
      <c r="AP10" s="26"/>
      <c r="AQ10" s="28"/>
      <c r="BE10" s="306"/>
      <c r="BS10" s="21" t="s">
        <v>9</v>
      </c>
    </row>
    <row r="11" spans="1:74" ht="18.399999999999999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5</v>
      </c>
      <c r="AO11" s="26"/>
      <c r="AP11" s="26"/>
      <c r="AQ11" s="28"/>
      <c r="BE11" s="306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6"/>
      <c r="BS12" s="21" t="s">
        <v>9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306"/>
      <c r="BS13" s="21" t="s">
        <v>9</v>
      </c>
    </row>
    <row r="14" spans="1:74" ht="15">
      <c r="B14" s="25"/>
      <c r="C14" s="26"/>
      <c r="D14" s="26"/>
      <c r="E14" s="314" t="s">
        <v>32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306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6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5</v>
      </c>
      <c r="AO16" s="26"/>
      <c r="AP16" s="26"/>
      <c r="AQ16" s="28"/>
      <c r="BE16" s="306"/>
      <c r="BS16" s="21" t="s">
        <v>6</v>
      </c>
    </row>
    <row r="17" spans="2:71" ht="18.399999999999999" customHeight="1">
      <c r="B17" s="25"/>
      <c r="C17" s="26"/>
      <c r="D17" s="26"/>
      <c r="E17" s="32" t="s">
        <v>29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5</v>
      </c>
      <c r="AO17" s="26"/>
      <c r="AP17" s="26"/>
      <c r="AQ17" s="28"/>
      <c r="BE17" s="306"/>
      <c r="BS17" s="21" t="s">
        <v>34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6"/>
      <c r="BS18" s="21" t="s">
        <v>9</v>
      </c>
    </row>
    <row r="19" spans="2:71" ht="14.45" customHeight="1">
      <c r="B19" s="25"/>
      <c r="C19" s="26"/>
      <c r="D19" s="34" t="s">
        <v>35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6"/>
      <c r="BS19" s="21" t="s">
        <v>9</v>
      </c>
    </row>
    <row r="20" spans="2:71" ht="16.5" customHeight="1">
      <c r="B20" s="25"/>
      <c r="C20" s="26"/>
      <c r="D20" s="26"/>
      <c r="E20" s="316" t="s">
        <v>5</v>
      </c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6"/>
      <c r="AN20" s="316"/>
      <c r="AO20" s="26"/>
      <c r="AP20" s="26"/>
      <c r="AQ20" s="28"/>
      <c r="BE20" s="306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6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06"/>
    </row>
    <row r="23" spans="2:71" s="1" customFormat="1" ht="25.9" customHeight="1">
      <c r="B23" s="38"/>
      <c r="C23" s="39"/>
      <c r="D23" s="40" t="s">
        <v>36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17">
        <f>ROUND(AG51,2)</f>
        <v>0</v>
      </c>
      <c r="AL23" s="318"/>
      <c r="AM23" s="318"/>
      <c r="AN23" s="318"/>
      <c r="AO23" s="318"/>
      <c r="AP23" s="39"/>
      <c r="AQ23" s="42"/>
      <c r="BE23" s="306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06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9" t="s">
        <v>37</v>
      </c>
      <c r="M25" s="319"/>
      <c r="N25" s="319"/>
      <c r="O25" s="319"/>
      <c r="P25" s="39"/>
      <c r="Q25" s="39"/>
      <c r="R25" s="39"/>
      <c r="S25" s="39"/>
      <c r="T25" s="39"/>
      <c r="U25" s="39"/>
      <c r="V25" s="39"/>
      <c r="W25" s="319" t="s">
        <v>38</v>
      </c>
      <c r="X25" s="319"/>
      <c r="Y25" s="319"/>
      <c r="Z25" s="319"/>
      <c r="AA25" s="319"/>
      <c r="AB25" s="319"/>
      <c r="AC25" s="319"/>
      <c r="AD25" s="319"/>
      <c r="AE25" s="319"/>
      <c r="AF25" s="39"/>
      <c r="AG25" s="39"/>
      <c r="AH25" s="39"/>
      <c r="AI25" s="39"/>
      <c r="AJ25" s="39"/>
      <c r="AK25" s="319" t="s">
        <v>39</v>
      </c>
      <c r="AL25" s="319"/>
      <c r="AM25" s="319"/>
      <c r="AN25" s="319"/>
      <c r="AO25" s="319"/>
      <c r="AP25" s="39"/>
      <c r="AQ25" s="42"/>
      <c r="BE25" s="306"/>
    </row>
    <row r="26" spans="2:71" s="2" customFormat="1" ht="14.45" customHeight="1">
      <c r="B26" s="44"/>
      <c r="C26" s="45"/>
      <c r="D26" s="46" t="s">
        <v>40</v>
      </c>
      <c r="E26" s="45"/>
      <c r="F26" s="46" t="s">
        <v>41</v>
      </c>
      <c r="G26" s="45"/>
      <c r="H26" s="45"/>
      <c r="I26" s="45"/>
      <c r="J26" s="45"/>
      <c r="K26" s="45"/>
      <c r="L26" s="288">
        <v>0.21</v>
      </c>
      <c r="M26" s="287"/>
      <c r="N26" s="287"/>
      <c r="O26" s="287"/>
      <c r="P26" s="45"/>
      <c r="Q26" s="45"/>
      <c r="R26" s="45"/>
      <c r="S26" s="45"/>
      <c r="T26" s="45"/>
      <c r="U26" s="45"/>
      <c r="V26" s="45"/>
      <c r="W26" s="286">
        <f>ROUND(AZ51,2)</f>
        <v>0</v>
      </c>
      <c r="X26" s="287"/>
      <c r="Y26" s="287"/>
      <c r="Z26" s="287"/>
      <c r="AA26" s="287"/>
      <c r="AB26" s="287"/>
      <c r="AC26" s="287"/>
      <c r="AD26" s="287"/>
      <c r="AE26" s="287"/>
      <c r="AF26" s="45"/>
      <c r="AG26" s="45"/>
      <c r="AH26" s="45"/>
      <c r="AI26" s="45"/>
      <c r="AJ26" s="45"/>
      <c r="AK26" s="286">
        <f>ROUND(AV51,2)</f>
        <v>0</v>
      </c>
      <c r="AL26" s="287"/>
      <c r="AM26" s="287"/>
      <c r="AN26" s="287"/>
      <c r="AO26" s="287"/>
      <c r="AP26" s="45"/>
      <c r="AQ26" s="47"/>
      <c r="BE26" s="306"/>
    </row>
    <row r="27" spans="2:71" s="2" customFormat="1" ht="14.45" customHeight="1">
      <c r="B27" s="44"/>
      <c r="C27" s="45"/>
      <c r="D27" s="45"/>
      <c r="E27" s="45"/>
      <c r="F27" s="46" t="s">
        <v>42</v>
      </c>
      <c r="G27" s="45"/>
      <c r="H27" s="45"/>
      <c r="I27" s="45"/>
      <c r="J27" s="45"/>
      <c r="K27" s="45"/>
      <c r="L27" s="288">
        <v>0.15</v>
      </c>
      <c r="M27" s="287"/>
      <c r="N27" s="287"/>
      <c r="O27" s="287"/>
      <c r="P27" s="45"/>
      <c r="Q27" s="45"/>
      <c r="R27" s="45"/>
      <c r="S27" s="45"/>
      <c r="T27" s="45"/>
      <c r="U27" s="45"/>
      <c r="V27" s="45"/>
      <c r="W27" s="286">
        <f>ROUND(BA51,2)</f>
        <v>0</v>
      </c>
      <c r="X27" s="287"/>
      <c r="Y27" s="287"/>
      <c r="Z27" s="287"/>
      <c r="AA27" s="287"/>
      <c r="AB27" s="287"/>
      <c r="AC27" s="287"/>
      <c r="AD27" s="287"/>
      <c r="AE27" s="287"/>
      <c r="AF27" s="45"/>
      <c r="AG27" s="45"/>
      <c r="AH27" s="45"/>
      <c r="AI27" s="45"/>
      <c r="AJ27" s="45"/>
      <c r="AK27" s="286">
        <f>ROUND(AW51,2)</f>
        <v>0</v>
      </c>
      <c r="AL27" s="287"/>
      <c r="AM27" s="287"/>
      <c r="AN27" s="287"/>
      <c r="AO27" s="287"/>
      <c r="AP27" s="45"/>
      <c r="AQ27" s="47"/>
      <c r="BE27" s="306"/>
    </row>
    <row r="28" spans="2:71" s="2" customFormat="1" ht="14.45" hidden="1" customHeight="1">
      <c r="B28" s="44"/>
      <c r="C28" s="45"/>
      <c r="D28" s="45"/>
      <c r="E28" s="45"/>
      <c r="F28" s="46" t="s">
        <v>43</v>
      </c>
      <c r="G28" s="45"/>
      <c r="H28" s="45"/>
      <c r="I28" s="45"/>
      <c r="J28" s="45"/>
      <c r="K28" s="45"/>
      <c r="L28" s="288">
        <v>0.21</v>
      </c>
      <c r="M28" s="287"/>
      <c r="N28" s="287"/>
      <c r="O28" s="287"/>
      <c r="P28" s="45"/>
      <c r="Q28" s="45"/>
      <c r="R28" s="45"/>
      <c r="S28" s="45"/>
      <c r="T28" s="45"/>
      <c r="U28" s="45"/>
      <c r="V28" s="45"/>
      <c r="W28" s="286">
        <f>ROUND(BB51,2)</f>
        <v>0</v>
      </c>
      <c r="X28" s="287"/>
      <c r="Y28" s="287"/>
      <c r="Z28" s="287"/>
      <c r="AA28" s="287"/>
      <c r="AB28" s="287"/>
      <c r="AC28" s="287"/>
      <c r="AD28" s="287"/>
      <c r="AE28" s="287"/>
      <c r="AF28" s="45"/>
      <c r="AG28" s="45"/>
      <c r="AH28" s="45"/>
      <c r="AI28" s="45"/>
      <c r="AJ28" s="45"/>
      <c r="AK28" s="286">
        <v>0</v>
      </c>
      <c r="AL28" s="287"/>
      <c r="AM28" s="287"/>
      <c r="AN28" s="287"/>
      <c r="AO28" s="287"/>
      <c r="AP28" s="45"/>
      <c r="AQ28" s="47"/>
      <c r="BE28" s="306"/>
    </row>
    <row r="29" spans="2:71" s="2" customFormat="1" ht="14.45" hidden="1" customHeight="1">
      <c r="B29" s="44"/>
      <c r="C29" s="45"/>
      <c r="D29" s="45"/>
      <c r="E29" s="45"/>
      <c r="F29" s="46" t="s">
        <v>44</v>
      </c>
      <c r="G29" s="45"/>
      <c r="H29" s="45"/>
      <c r="I29" s="45"/>
      <c r="J29" s="45"/>
      <c r="K29" s="45"/>
      <c r="L29" s="288">
        <v>0.15</v>
      </c>
      <c r="M29" s="287"/>
      <c r="N29" s="287"/>
      <c r="O29" s="287"/>
      <c r="P29" s="45"/>
      <c r="Q29" s="45"/>
      <c r="R29" s="45"/>
      <c r="S29" s="45"/>
      <c r="T29" s="45"/>
      <c r="U29" s="45"/>
      <c r="V29" s="45"/>
      <c r="W29" s="286">
        <f>ROUND(BC51,2)</f>
        <v>0</v>
      </c>
      <c r="X29" s="287"/>
      <c r="Y29" s="287"/>
      <c r="Z29" s="287"/>
      <c r="AA29" s="287"/>
      <c r="AB29" s="287"/>
      <c r="AC29" s="287"/>
      <c r="AD29" s="287"/>
      <c r="AE29" s="287"/>
      <c r="AF29" s="45"/>
      <c r="AG29" s="45"/>
      <c r="AH29" s="45"/>
      <c r="AI29" s="45"/>
      <c r="AJ29" s="45"/>
      <c r="AK29" s="286">
        <v>0</v>
      </c>
      <c r="AL29" s="287"/>
      <c r="AM29" s="287"/>
      <c r="AN29" s="287"/>
      <c r="AO29" s="287"/>
      <c r="AP29" s="45"/>
      <c r="AQ29" s="47"/>
      <c r="BE29" s="306"/>
    </row>
    <row r="30" spans="2:71" s="2" customFormat="1" ht="14.45" hidden="1" customHeight="1">
      <c r="B30" s="44"/>
      <c r="C30" s="45"/>
      <c r="D30" s="45"/>
      <c r="E30" s="45"/>
      <c r="F30" s="46" t="s">
        <v>45</v>
      </c>
      <c r="G30" s="45"/>
      <c r="H30" s="45"/>
      <c r="I30" s="45"/>
      <c r="J30" s="45"/>
      <c r="K30" s="45"/>
      <c r="L30" s="288">
        <v>0</v>
      </c>
      <c r="M30" s="287"/>
      <c r="N30" s="287"/>
      <c r="O30" s="287"/>
      <c r="P30" s="45"/>
      <c r="Q30" s="45"/>
      <c r="R30" s="45"/>
      <c r="S30" s="45"/>
      <c r="T30" s="45"/>
      <c r="U30" s="45"/>
      <c r="V30" s="45"/>
      <c r="W30" s="286">
        <f>ROUND(BD51,2)</f>
        <v>0</v>
      </c>
      <c r="X30" s="287"/>
      <c r="Y30" s="287"/>
      <c r="Z30" s="287"/>
      <c r="AA30" s="287"/>
      <c r="AB30" s="287"/>
      <c r="AC30" s="287"/>
      <c r="AD30" s="287"/>
      <c r="AE30" s="287"/>
      <c r="AF30" s="45"/>
      <c r="AG30" s="45"/>
      <c r="AH30" s="45"/>
      <c r="AI30" s="45"/>
      <c r="AJ30" s="45"/>
      <c r="AK30" s="286">
        <v>0</v>
      </c>
      <c r="AL30" s="287"/>
      <c r="AM30" s="287"/>
      <c r="AN30" s="287"/>
      <c r="AO30" s="287"/>
      <c r="AP30" s="45"/>
      <c r="AQ30" s="47"/>
      <c r="BE30" s="306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06"/>
    </row>
    <row r="32" spans="2:71" s="1" customFormat="1" ht="25.9" customHeight="1">
      <c r="B32" s="38"/>
      <c r="C32" s="48"/>
      <c r="D32" s="49" t="s">
        <v>46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47</v>
      </c>
      <c r="U32" s="50"/>
      <c r="V32" s="50"/>
      <c r="W32" s="50"/>
      <c r="X32" s="307" t="s">
        <v>48</v>
      </c>
      <c r="Y32" s="308"/>
      <c r="Z32" s="308"/>
      <c r="AA32" s="308"/>
      <c r="AB32" s="308"/>
      <c r="AC32" s="50"/>
      <c r="AD32" s="50"/>
      <c r="AE32" s="50"/>
      <c r="AF32" s="50"/>
      <c r="AG32" s="50"/>
      <c r="AH32" s="50"/>
      <c r="AI32" s="50"/>
      <c r="AJ32" s="50"/>
      <c r="AK32" s="309">
        <f>SUM(AK23:AK30)</f>
        <v>0</v>
      </c>
      <c r="AL32" s="308"/>
      <c r="AM32" s="308"/>
      <c r="AN32" s="308"/>
      <c r="AO32" s="310"/>
      <c r="AP32" s="48"/>
      <c r="AQ32" s="52"/>
      <c r="BE32" s="306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49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1890-00</v>
      </c>
      <c r="AR41" s="59"/>
    </row>
    <row r="42" spans="2:56" s="4" customFormat="1" ht="36.950000000000003" customHeight="1">
      <c r="B42" s="61"/>
      <c r="C42" s="62" t="s">
        <v>19</v>
      </c>
      <c r="L42" s="293" t="str">
        <f>K6</f>
        <v>Rekonstrukce stoupacího potrubí ZTI Blok a Sekce 4/3, Nemocnice Most</v>
      </c>
      <c r="M42" s="294"/>
      <c r="N42" s="294"/>
      <c r="O42" s="294"/>
      <c r="P42" s="294"/>
      <c r="Q42" s="294"/>
      <c r="R42" s="294"/>
      <c r="S42" s="294"/>
      <c r="T42" s="294"/>
      <c r="U42" s="294"/>
      <c r="V42" s="294"/>
      <c r="W42" s="294"/>
      <c r="X42" s="294"/>
      <c r="Y42" s="294"/>
      <c r="Z42" s="294"/>
      <c r="AA42" s="294"/>
      <c r="AB42" s="294"/>
      <c r="AC42" s="294"/>
      <c r="AD42" s="294"/>
      <c r="AE42" s="294"/>
      <c r="AF42" s="294"/>
      <c r="AG42" s="294"/>
      <c r="AH42" s="294"/>
      <c r="AI42" s="294"/>
      <c r="AJ42" s="294"/>
      <c r="AK42" s="294"/>
      <c r="AL42" s="294"/>
      <c r="AM42" s="294"/>
      <c r="AN42" s="294"/>
      <c r="AO42" s="294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23</v>
      </c>
      <c r="L44" s="63" t="str">
        <f>IF(K8="","",K8)</f>
        <v>Most</v>
      </c>
      <c r="AI44" s="60" t="s">
        <v>25</v>
      </c>
      <c r="AM44" s="295" t="str">
        <f>IF(AN8= "","",AN8)</f>
        <v>16. 10. 2018</v>
      </c>
      <c r="AN44" s="295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27</v>
      </c>
      <c r="L46" s="3" t="str">
        <f>IF(E11= "","",E11)</f>
        <v xml:space="preserve"> </v>
      </c>
      <c r="AI46" s="60" t="s">
        <v>33</v>
      </c>
      <c r="AM46" s="304" t="str">
        <f>IF(E17="","",E17)</f>
        <v xml:space="preserve"> </v>
      </c>
      <c r="AN46" s="304"/>
      <c r="AO46" s="304"/>
      <c r="AP46" s="304"/>
      <c r="AR46" s="38"/>
      <c r="AS46" s="296" t="s">
        <v>50</v>
      </c>
      <c r="AT46" s="297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31</v>
      </c>
      <c r="L47" s="3" t="str">
        <f>IF(E14= "Vyplň údaj","",E14)</f>
        <v/>
      </c>
      <c r="AR47" s="38"/>
      <c r="AS47" s="298"/>
      <c r="AT47" s="299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298"/>
      <c r="AT48" s="299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00" t="s">
        <v>51</v>
      </c>
      <c r="D49" s="301"/>
      <c r="E49" s="301"/>
      <c r="F49" s="301"/>
      <c r="G49" s="301"/>
      <c r="H49" s="68"/>
      <c r="I49" s="302" t="s">
        <v>52</v>
      </c>
      <c r="J49" s="301"/>
      <c r="K49" s="301"/>
      <c r="L49" s="301"/>
      <c r="M49" s="301"/>
      <c r="N49" s="301"/>
      <c r="O49" s="301"/>
      <c r="P49" s="301"/>
      <c r="Q49" s="301"/>
      <c r="R49" s="301"/>
      <c r="S49" s="301"/>
      <c r="T49" s="301"/>
      <c r="U49" s="301"/>
      <c r="V49" s="301"/>
      <c r="W49" s="301"/>
      <c r="X49" s="301"/>
      <c r="Y49" s="301"/>
      <c r="Z49" s="301"/>
      <c r="AA49" s="301"/>
      <c r="AB49" s="301"/>
      <c r="AC49" s="301"/>
      <c r="AD49" s="301"/>
      <c r="AE49" s="301"/>
      <c r="AF49" s="301"/>
      <c r="AG49" s="303" t="s">
        <v>53</v>
      </c>
      <c r="AH49" s="301"/>
      <c r="AI49" s="301"/>
      <c r="AJ49" s="301"/>
      <c r="AK49" s="301"/>
      <c r="AL49" s="301"/>
      <c r="AM49" s="301"/>
      <c r="AN49" s="302" t="s">
        <v>54</v>
      </c>
      <c r="AO49" s="301"/>
      <c r="AP49" s="301"/>
      <c r="AQ49" s="69" t="s">
        <v>55</v>
      </c>
      <c r="AR49" s="38"/>
      <c r="AS49" s="70" t="s">
        <v>56</v>
      </c>
      <c r="AT49" s="71" t="s">
        <v>57</v>
      </c>
      <c r="AU49" s="71" t="s">
        <v>58</v>
      </c>
      <c r="AV49" s="71" t="s">
        <v>59</v>
      </c>
      <c r="AW49" s="71" t="s">
        <v>60</v>
      </c>
      <c r="AX49" s="71" t="s">
        <v>61</v>
      </c>
      <c r="AY49" s="71" t="s">
        <v>62</v>
      </c>
      <c r="AZ49" s="71" t="s">
        <v>63</v>
      </c>
      <c r="BA49" s="71" t="s">
        <v>64</v>
      </c>
      <c r="BB49" s="71" t="s">
        <v>65</v>
      </c>
      <c r="BC49" s="71" t="s">
        <v>66</v>
      </c>
      <c r="BD49" s="72" t="s">
        <v>67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68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289">
        <f>ROUND(AG52,2)</f>
        <v>0</v>
      </c>
      <c r="AH51" s="289"/>
      <c r="AI51" s="289"/>
      <c r="AJ51" s="289"/>
      <c r="AK51" s="289"/>
      <c r="AL51" s="289"/>
      <c r="AM51" s="289"/>
      <c r="AN51" s="290">
        <f>SUM(AG51,AT51)</f>
        <v>0</v>
      </c>
      <c r="AO51" s="290"/>
      <c r="AP51" s="290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>
        <f>ROUND(AU52,5)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ROUND(AZ52,2)</f>
        <v>0</v>
      </c>
      <c r="BA51" s="78">
        <f>ROUND(BA52,2)</f>
        <v>0</v>
      </c>
      <c r="BB51" s="78">
        <f>ROUND(BB52,2)</f>
        <v>0</v>
      </c>
      <c r="BC51" s="78">
        <f>ROUND(BC52,2)</f>
        <v>0</v>
      </c>
      <c r="BD51" s="80">
        <f>ROUND(BD52,2)</f>
        <v>0</v>
      </c>
      <c r="BS51" s="62" t="s">
        <v>69</v>
      </c>
      <c r="BT51" s="62" t="s">
        <v>70</v>
      </c>
      <c r="BU51" s="81" t="s">
        <v>71</v>
      </c>
      <c r="BV51" s="62" t="s">
        <v>72</v>
      </c>
      <c r="BW51" s="62" t="s">
        <v>7</v>
      </c>
      <c r="BX51" s="62" t="s">
        <v>73</v>
      </c>
      <c r="CL51" s="62" t="s">
        <v>5</v>
      </c>
    </row>
    <row r="52" spans="1:91" s="5" customFormat="1" ht="16.5" customHeight="1">
      <c r="A52" s="82" t="s">
        <v>74</v>
      </c>
      <c r="B52" s="83"/>
      <c r="C52" s="84"/>
      <c r="D52" s="285" t="s">
        <v>17</v>
      </c>
      <c r="E52" s="285"/>
      <c r="F52" s="285"/>
      <c r="G52" s="285"/>
      <c r="H52" s="285"/>
      <c r="I52" s="85"/>
      <c r="J52" s="285" t="s">
        <v>75</v>
      </c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  <c r="AA52" s="285"/>
      <c r="AB52" s="285"/>
      <c r="AC52" s="285"/>
      <c r="AD52" s="285"/>
      <c r="AE52" s="285"/>
      <c r="AF52" s="285"/>
      <c r="AG52" s="291">
        <f>'1890-00 - Vnitřní vodovod...'!J27</f>
        <v>0</v>
      </c>
      <c r="AH52" s="292"/>
      <c r="AI52" s="292"/>
      <c r="AJ52" s="292"/>
      <c r="AK52" s="292"/>
      <c r="AL52" s="292"/>
      <c r="AM52" s="292"/>
      <c r="AN52" s="291">
        <f>SUM(AG52,AT52)</f>
        <v>0</v>
      </c>
      <c r="AO52" s="292"/>
      <c r="AP52" s="292"/>
      <c r="AQ52" s="86" t="s">
        <v>76</v>
      </c>
      <c r="AR52" s="83"/>
      <c r="AS52" s="87">
        <v>0</v>
      </c>
      <c r="AT52" s="88">
        <f>ROUND(SUM(AV52:AW52),2)</f>
        <v>0</v>
      </c>
      <c r="AU52" s="89">
        <f>'1890-00 - Vnitřní vodovod...'!P93</f>
        <v>0</v>
      </c>
      <c r="AV52" s="88">
        <f>'1890-00 - Vnitřní vodovod...'!J30</f>
        <v>0</v>
      </c>
      <c r="AW52" s="88">
        <f>'1890-00 - Vnitřní vodovod...'!J31</f>
        <v>0</v>
      </c>
      <c r="AX52" s="88">
        <f>'1890-00 - Vnitřní vodovod...'!J32</f>
        <v>0</v>
      </c>
      <c r="AY52" s="88">
        <f>'1890-00 - Vnitřní vodovod...'!J33</f>
        <v>0</v>
      </c>
      <c r="AZ52" s="88">
        <f>'1890-00 - Vnitřní vodovod...'!F30</f>
        <v>0</v>
      </c>
      <c r="BA52" s="88">
        <f>'1890-00 - Vnitřní vodovod...'!F31</f>
        <v>0</v>
      </c>
      <c r="BB52" s="88">
        <f>'1890-00 - Vnitřní vodovod...'!F32</f>
        <v>0</v>
      </c>
      <c r="BC52" s="88">
        <f>'1890-00 - Vnitřní vodovod...'!F33</f>
        <v>0</v>
      </c>
      <c r="BD52" s="90">
        <f>'1890-00 - Vnitřní vodovod...'!F34</f>
        <v>0</v>
      </c>
      <c r="BT52" s="91" t="s">
        <v>77</v>
      </c>
      <c r="BV52" s="91" t="s">
        <v>72</v>
      </c>
      <c r="BW52" s="91" t="s">
        <v>78</v>
      </c>
      <c r="BX52" s="91" t="s">
        <v>7</v>
      </c>
      <c r="CL52" s="91" t="s">
        <v>5</v>
      </c>
      <c r="CM52" s="91" t="s">
        <v>79</v>
      </c>
    </row>
    <row r="53" spans="1:91" s="1" customFormat="1" ht="30" customHeight="1">
      <c r="B53" s="38"/>
      <c r="AR53" s="38"/>
    </row>
    <row r="54" spans="1:91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38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890-00 - Vnitřní vodovod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5"/>
  <sheetViews>
    <sheetView showGridLines="0" tabSelected="1" workbookViewId="0">
      <pane ySplit="1" topLeftCell="A122" activePane="bottomLeft" state="frozen"/>
      <selection pane="bottomLeft" activeCell="J102" sqref="J10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3"/>
      <c r="C1" s="93"/>
      <c r="D1" s="94" t="s">
        <v>1</v>
      </c>
      <c r="E1" s="93"/>
      <c r="F1" s="95" t="s">
        <v>80</v>
      </c>
      <c r="G1" s="324" t="s">
        <v>81</v>
      </c>
      <c r="H1" s="324"/>
      <c r="I1" s="96"/>
      <c r="J1" s="95" t="s">
        <v>82</v>
      </c>
      <c r="K1" s="94" t="s">
        <v>83</v>
      </c>
      <c r="L1" s="95" t="s">
        <v>84</v>
      </c>
      <c r="M1" s="95"/>
      <c r="N1" s="95"/>
      <c r="O1" s="95"/>
      <c r="P1" s="95"/>
      <c r="Q1" s="95"/>
      <c r="R1" s="95"/>
      <c r="S1" s="95"/>
      <c r="T1" s="95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11" t="s">
        <v>8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21" t="s">
        <v>78</v>
      </c>
    </row>
    <row r="3" spans="1:70" ht="6.95" customHeight="1">
      <c r="B3" s="22"/>
      <c r="C3" s="23"/>
      <c r="D3" s="23"/>
      <c r="E3" s="23"/>
      <c r="F3" s="23"/>
      <c r="G3" s="23"/>
      <c r="H3" s="23"/>
      <c r="I3" s="97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85</v>
      </c>
      <c r="E4" s="26"/>
      <c r="F4" s="26"/>
      <c r="G4" s="26"/>
      <c r="H4" s="26"/>
      <c r="I4" s="98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98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98"/>
      <c r="J6" s="26"/>
      <c r="K6" s="28"/>
    </row>
    <row r="7" spans="1:70" ht="16.5" customHeight="1">
      <c r="B7" s="25"/>
      <c r="C7" s="26"/>
      <c r="D7" s="26"/>
      <c r="E7" s="325" t="str">
        <f>'Rekapitulace stavby'!K6</f>
        <v>Rekonstrukce stoupacího potrubí ZTI Blok a Sekce 4/3, Nemocnice Most</v>
      </c>
      <c r="F7" s="326"/>
      <c r="G7" s="326"/>
      <c r="H7" s="326"/>
      <c r="I7" s="98"/>
      <c r="J7" s="26"/>
      <c r="K7" s="28"/>
    </row>
    <row r="8" spans="1:70" s="1" customFormat="1" ht="15">
      <c r="B8" s="38"/>
      <c r="C8" s="39"/>
      <c r="D8" s="34" t="s">
        <v>86</v>
      </c>
      <c r="E8" s="39"/>
      <c r="F8" s="39"/>
      <c r="G8" s="39"/>
      <c r="H8" s="39"/>
      <c r="I8" s="99"/>
      <c r="J8" s="39"/>
      <c r="K8" s="42"/>
    </row>
    <row r="9" spans="1:70" s="1" customFormat="1" ht="36.950000000000003" customHeight="1">
      <c r="B9" s="38"/>
      <c r="C9" s="39"/>
      <c r="D9" s="39"/>
      <c r="E9" s="327" t="s">
        <v>87</v>
      </c>
      <c r="F9" s="328"/>
      <c r="G9" s="328"/>
      <c r="H9" s="328"/>
      <c r="I9" s="99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99"/>
      <c r="J10" s="39"/>
      <c r="K10" s="42"/>
    </row>
    <row r="11" spans="1:70" s="1" customFormat="1" ht="14.45" customHeight="1">
      <c r="B11" s="38"/>
      <c r="C11" s="39"/>
      <c r="D11" s="34" t="s">
        <v>21</v>
      </c>
      <c r="E11" s="39"/>
      <c r="F11" s="32" t="s">
        <v>5</v>
      </c>
      <c r="G11" s="39"/>
      <c r="H11" s="39"/>
      <c r="I11" s="100" t="s">
        <v>22</v>
      </c>
      <c r="J11" s="32" t="s">
        <v>5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00" t="s">
        <v>25</v>
      </c>
      <c r="J12" s="101" t="str">
        <f>'Rekapitulace stavby'!AN8</f>
        <v>16. 10. 2018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99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00" t="s">
        <v>28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 xml:space="preserve"> </v>
      </c>
      <c r="F15" s="39"/>
      <c r="G15" s="39"/>
      <c r="H15" s="39"/>
      <c r="I15" s="100" t="s">
        <v>30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99"/>
      <c r="J16" s="39"/>
      <c r="K16" s="42"/>
    </row>
    <row r="17" spans="2:11" s="1" customFormat="1" ht="14.45" customHeight="1">
      <c r="B17" s="38"/>
      <c r="C17" s="39"/>
      <c r="D17" s="34" t="s">
        <v>31</v>
      </c>
      <c r="E17" s="39"/>
      <c r="F17" s="39"/>
      <c r="G17" s="39"/>
      <c r="H17" s="39"/>
      <c r="I17" s="100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00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99"/>
      <c r="J19" s="39"/>
      <c r="K19" s="42"/>
    </row>
    <row r="20" spans="2:11" s="1" customFormat="1" ht="14.45" customHeight="1">
      <c r="B20" s="38"/>
      <c r="C20" s="39"/>
      <c r="D20" s="34" t="s">
        <v>33</v>
      </c>
      <c r="E20" s="39"/>
      <c r="F20" s="39"/>
      <c r="G20" s="39"/>
      <c r="H20" s="39"/>
      <c r="I20" s="100" t="s">
        <v>28</v>
      </c>
      <c r="J20" s="32" t="str">
        <f>IF('Rekapitulace stavby'!AN16="","",'Rekapitulace stavby'!AN16)</f>
        <v/>
      </c>
      <c r="K20" s="42"/>
    </row>
    <row r="21" spans="2:11" s="1" customFormat="1" ht="18" customHeight="1">
      <c r="B21" s="38"/>
      <c r="C21" s="39"/>
      <c r="D21" s="39"/>
      <c r="E21" s="32" t="str">
        <f>IF('Rekapitulace stavby'!E17="","",'Rekapitulace stavby'!E17)</f>
        <v xml:space="preserve"> </v>
      </c>
      <c r="F21" s="39"/>
      <c r="G21" s="39"/>
      <c r="H21" s="39"/>
      <c r="I21" s="100" t="s">
        <v>30</v>
      </c>
      <c r="J21" s="32" t="str">
        <f>IF('Rekapitulace stavby'!AN17="","",'Rekapitulace stavby'!AN17)</f>
        <v/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99"/>
      <c r="J22" s="39"/>
      <c r="K22" s="42"/>
    </row>
    <row r="23" spans="2:11" s="1" customFormat="1" ht="14.45" customHeight="1">
      <c r="B23" s="38"/>
      <c r="C23" s="39"/>
      <c r="D23" s="34" t="s">
        <v>35</v>
      </c>
      <c r="E23" s="39"/>
      <c r="F23" s="39"/>
      <c r="G23" s="39"/>
      <c r="H23" s="39"/>
      <c r="I23" s="99"/>
      <c r="J23" s="39"/>
      <c r="K23" s="42"/>
    </row>
    <row r="24" spans="2:11" s="6" customFormat="1" ht="16.5" customHeight="1">
      <c r="B24" s="102"/>
      <c r="C24" s="103"/>
      <c r="D24" s="103"/>
      <c r="E24" s="316" t="s">
        <v>5</v>
      </c>
      <c r="F24" s="316"/>
      <c r="G24" s="316"/>
      <c r="H24" s="316"/>
      <c r="I24" s="104"/>
      <c r="J24" s="103"/>
      <c r="K24" s="105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99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06"/>
      <c r="J26" s="65"/>
      <c r="K26" s="107"/>
    </row>
    <row r="27" spans="2:11" s="1" customFormat="1" ht="25.35" customHeight="1">
      <c r="B27" s="38"/>
      <c r="C27" s="39"/>
      <c r="D27" s="108" t="s">
        <v>36</v>
      </c>
      <c r="E27" s="39"/>
      <c r="F27" s="39"/>
      <c r="G27" s="39"/>
      <c r="H27" s="39"/>
      <c r="I27" s="99"/>
      <c r="J27" s="109">
        <f>ROUND(J93,2)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06"/>
      <c r="J28" s="65"/>
      <c r="K28" s="107"/>
    </row>
    <row r="29" spans="2:11" s="1" customFormat="1" ht="14.45" customHeight="1">
      <c r="B29" s="38"/>
      <c r="C29" s="39"/>
      <c r="D29" s="39"/>
      <c r="E29" s="39"/>
      <c r="F29" s="43" t="s">
        <v>38</v>
      </c>
      <c r="G29" s="39"/>
      <c r="H29" s="39"/>
      <c r="I29" s="110" t="s">
        <v>37</v>
      </c>
      <c r="J29" s="43" t="s">
        <v>39</v>
      </c>
      <c r="K29" s="42"/>
    </row>
    <row r="30" spans="2:11" s="1" customFormat="1" ht="14.45" customHeight="1">
      <c r="B30" s="38"/>
      <c r="C30" s="39"/>
      <c r="D30" s="46" t="s">
        <v>40</v>
      </c>
      <c r="E30" s="46" t="s">
        <v>41</v>
      </c>
      <c r="F30" s="111">
        <f>ROUND(SUM(BE93:BE244), 2)</f>
        <v>0</v>
      </c>
      <c r="G30" s="39"/>
      <c r="H30" s="39"/>
      <c r="I30" s="112">
        <v>0.21</v>
      </c>
      <c r="J30" s="111">
        <f>ROUND(ROUND((SUM(BE93:BE244)),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42</v>
      </c>
      <c r="F31" s="111">
        <f>ROUND(SUM(BF93:BF244), 2)</f>
        <v>0</v>
      </c>
      <c r="G31" s="39"/>
      <c r="H31" s="39"/>
      <c r="I31" s="112">
        <v>0.15</v>
      </c>
      <c r="J31" s="111">
        <f>ROUND(ROUND((SUM(BF93:BF244)),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43</v>
      </c>
      <c r="F32" s="111">
        <f>ROUND(SUM(BG93:BG244), 2)</f>
        <v>0</v>
      </c>
      <c r="G32" s="39"/>
      <c r="H32" s="39"/>
      <c r="I32" s="112">
        <v>0.21</v>
      </c>
      <c r="J32" s="111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44</v>
      </c>
      <c r="F33" s="111">
        <f>ROUND(SUM(BH93:BH244), 2)</f>
        <v>0</v>
      </c>
      <c r="G33" s="39"/>
      <c r="H33" s="39"/>
      <c r="I33" s="112">
        <v>0.15</v>
      </c>
      <c r="J33" s="111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45</v>
      </c>
      <c r="F34" s="111">
        <f>ROUND(SUM(BI93:BI244), 2)</f>
        <v>0</v>
      </c>
      <c r="G34" s="39"/>
      <c r="H34" s="39"/>
      <c r="I34" s="112">
        <v>0</v>
      </c>
      <c r="J34" s="111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99"/>
      <c r="J35" s="39"/>
      <c r="K35" s="42"/>
    </row>
    <row r="36" spans="2:11" s="1" customFormat="1" ht="25.35" customHeight="1">
      <c r="B36" s="38"/>
      <c r="C36" s="113"/>
      <c r="D36" s="114" t="s">
        <v>46</v>
      </c>
      <c r="E36" s="68"/>
      <c r="F36" s="68"/>
      <c r="G36" s="115" t="s">
        <v>47</v>
      </c>
      <c r="H36" s="116" t="s">
        <v>48</v>
      </c>
      <c r="I36" s="117"/>
      <c r="J36" s="118">
        <f>SUM(J27:J34)</f>
        <v>0</v>
      </c>
      <c r="K36" s="119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0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1"/>
      <c r="J41" s="57"/>
      <c r="K41" s="122"/>
    </row>
    <row r="42" spans="2:11" s="1" customFormat="1" ht="36.950000000000003" customHeight="1">
      <c r="B42" s="38"/>
      <c r="C42" s="27" t="s">
        <v>88</v>
      </c>
      <c r="D42" s="39"/>
      <c r="E42" s="39"/>
      <c r="F42" s="39"/>
      <c r="G42" s="39"/>
      <c r="H42" s="39"/>
      <c r="I42" s="99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99"/>
      <c r="J43" s="39"/>
      <c r="K43" s="42"/>
    </row>
    <row r="44" spans="2:11" s="1" customFormat="1" ht="14.45" customHeight="1">
      <c r="B44" s="38"/>
      <c r="C44" s="34" t="s">
        <v>19</v>
      </c>
      <c r="D44" s="39"/>
      <c r="E44" s="39"/>
      <c r="F44" s="39"/>
      <c r="G44" s="39"/>
      <c r="H44" s="39"/>
      <c r="I44" s="99"/>
      <c r="J44" s="39"/>
      <c r="K44" s="42"/>
    </row>
    <row r="45" spans="2:11" s="1" customFormat="1" ht="16.5" customHeight="1">
      <c r="B45" s="38"/>
      <c r="C45" s="39"/>
      <c r="D45" s="39"/>
      <c r="E45" s="325" t="str">
        <f>E7</f>
        <v>Rekonstrukce stoupacího potrubí ZTI Blok a Sekce 4/3, Nemocnice Most</v>
      </c>
      <c r="F45" s="326"/>
      <c r="G45" s="326"/>
      <c r="H45" s="326"/>
      <c r="I45" s="99"/>
      <c r="J45" s="39"/>
      <c r="K45" s="42"/>
    </row>
    <row r="46" spans="2:11" s="1" customFormat="1" ht="14.45" customHeight="1">
      <c r="B46" s="38"/>
      <c r="C46" s="34" t="s">
        <v>86</v>
      </c>
      <c r="D46" s="39"/>
      <c r="E46" s="39"/>
      <c r="F46" s="39"/>
      <c r="G46" s="39"/>
      <c r="H46" s="39"/>
      <c r="I46" s="99"/>
      <c r="J46" s="39"/>
      <c r="K46" s="42"/>
    </row>
    <row r="47" spans="2:11" s="1" customFormat="1" ht="17.25" customHeight="1">
      <c r="B47" s="38"/>
      <c r="C47" s="39"/>
      <c r="D47" s="39"/>
      <c r="E47" s="327" t="str">
        <f>E9</f>
        <v>1890-00 - Vnitřní vodovod a kanalizace</v>
      </c>
      <c r="F47" s="328"/>
      <c r="G47" s="328"/>
      <c r="H47" s="328"/>
      <c r="I47" s="99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99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Most</v>
      </c>
      <c r="G49" s="39"/>
      <c r="H49" s="39"/>
      <c r="I49" s="100" t="s">
        <v>25</v>
      </c>
      <c r="J49" s="101" t="str">
        <f>IF(J12="","",J12)</f>
        <v>16. 10. 2018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99"/>
      <c r="J50" s="39"/>
      <c r="K50" s="42"/>
    </row>
    <row r="51" spans="2:47" s="1" customFormat="1" ht="15">
      <c r="B51" s="38"/>
      <c r="C51" s="34" t="s">
        <v>27</v>
      </c>
      <c r="D51" s="39"/>
      <c r="E51" s="39"/>
      <c r="F51" s="32" t="str">
        <f>E15</f>
        <v xml:space="preserve"> </v>
      </c>
      <c r="G51" s="39"/>
      <c r="H51" s="39"/>
      <c r="I51" s="100" t="s">
        <v>33</v>
      </c>
      <c r="J51" s="316" t="str">
        <f>E21</f>
        <v xml:space="preserve"> </v>
      </c>
      <c r="K51" s="42"/>
    </row>
    <row r="52" spans="2:47" s="1" customFormat="1" ht="14.45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99"/>
      <c r="J52" s="320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99"/>
      <c r="J53" s="39"/>
      <c r="K53" s="42"/>
    </row>
    <row r="54" spans="2:47" s="1" customFormat="1" ht="29.25" customHeight="1">
      <c r="B54" s="38"/>
      <c r="C54" s="123" t="s">
        <v>89</v>
      </c>
      <c r="D54" s="113"/>
      <c r="E54" s="113"/>
      <c r="F54" s="113"/>
      <c r="G54" s="113"/>
      <c r="H54" s="113"/>
      <c r="I54" s="124"/>
      <c r="J54" s="125" t="s">
        <v>90</v>
      </c>
      <c r="K54" s="126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99"/>
      <c r="J55" s="39"/>
      <c r="K55" s="42"/>
    </row>
    <row r="56" spans="2:47" s="1" customFormat="1" ht="29.25" customHeight="1">
      <c r="B56" s="38"/>
      <c r="C56" s="127" t="s">
        <v>91</v>
      </c>
      <c r="D56" s="39"/>
      <c r="E56" s="39"/>
      <c r="F56" s="39"/>
      <c r="G56" s="39"/>
      <c r="H56" s="39"/>
      <c r="I56" s="99"/>
      <c r="J56" s="109">
        <f>J93</f>
        <v>0</v>
      </c>
      <c r="K56" s="42"/>
      <c r="AU56" s="21" t="s">
        <v>92</v>
      </c>
    </row>
    <row r="57" spans="2:47" s="7" customFormat="1" ht="24.95" customHeight="1">
      <c r="B57" s="128"/>
      <c r="C57" s="129"/>
      <c r="D57" s="130" t="s">
        <v>93</v>
      </c>
      <c r="E57" s="131"/>
      <c r="F57" s="131"/>
      <c r="G57" s="131"/>
      <c r="H57" s="131"/>
      <c r="I57" s="132"/>
      <c r="J57" s="133">
        <f>J94</f>
        <v>0</v>
      </c>
      <c r="K57" s="134"/>
    </row>
    <row r="58" spans="2:47" s="8" customFormat="1" ht="19.899999999999999" customHeight="1">
      <c r="B58" s="135"/>
      <c r="C58" s="136"/>
      <c r="D58" s="137" t="s">
        <v>94</v>
      </c>
      <c r="E58" s="138"/>
      <c r="F58" s="138"/>
      <c r="G58" s="138"/>
      <c r="H58" s="138"/>
      <c r="I58" s="139"/>
      <c r="J58" s="140">
        <f>J95</f>
        <v>0</v>
      </c>
      <c r="K58" s="141"/>
    </row>
    <row r="59" spans="2:47" s="8" customFormat="1" ht="19.899999999999999" customHeight="1">
      <c r="B59" s="135"/>
      <c r="C59" s="136"/>
      <c r="D59" s="137" t="s">
        <v>95</v>
      </c>
      <c r="E59" s="138"/>
      <c r="F59" s="138"/>
      <c r="G59" s="138"/>
      <c r="H59" s="138"/>
      <c r="I59" s="139"/>
      <c r="J59" s="140">
        <f>J107</f>
        <v>0</v>
      </c>
      <c r="K59" s="141"/>
    </row>
    <row r="60" spans="2:47" s="7" customFormat="1" ht="24.95" customHeight="1">
      <c r="B60" s="128"/>
      <c r="C60" s="129"/>
      <c r="D60" s="130" t="s">
        <v>96</v>
      </c>
      <c r="E60" s="131"/>
      <c r="F60" s="131"/>
      <c r="G60" s="131"/>
      <c r="H60" s="131"/>
      <c r="I60" s="132"/>
      <c r="J60" s="133">
        <f>J112</f>
        <v>0</v>
      </c>
      <c r="K60" s="134"/>
    </row>
    <row r="61" spans="2:47" s="8" customFormat="1" ht="19.899999999999999" customHeight="1">
      <c r="B61" s="135"/>
      <c r="C61" s="136"/>
      <c r="D61" s="137" t="s">
        <v>97</v>
      </c>
      <c r="E61" s="138"/>
      <c r="F61" s="138"/>
      <c r="G61" s="138"/>
      <c r="H61" s="138"/>
      <c r="I61" s="139"/>
      <c r="J61" s="140">
        <f>J113</f>
        <v>0</v>
      </c>
      <c r="K61" s="141"/>
    </row>
    <row r="62" spans="2:47" s="8" customFormat="1" ht="19.899999999999999" customHeight="1">
      <c r="B62" s="135"/>
      <c r="C62" s="136"/>
      <c r="D62" s="137" t="s">
        <v>98</v>
      </c>
      <c r="E62" s="138"/>
      <c r="F62" s="138"/>
      <c r="G62" s="138"/>
      <c r="H62" s="138"/>
      <c r="I62" s="139"/>
      <c r="J62" s="140">
        <f>J119</f>
        <v>0</v>
      </c>
      <c r="K62" s="141"/>
    </row>
    <row r="63" spans="2:47" s="8" customFormat="1" ht="19.899999999999999" customHeight="1">
      <c r="B63" s="135"/>
      <c r="C63" s="136"/>
      <c r="D63" s="137" t="s">
        <v>99</v>
      </c>
      <c r="E63" s="138"/>
      <c r="F63" s="138"/>
      <c r="G63" s="138"/>
      <c r="H63" s="138"/>
      <c r="I63" s="139"/>
      <c r="J63" s="140">
        <f>J141</f>
        <v>0</v>
      </c>
      <c r="K63" s="141"/>
    </row>
    <row r="64" spans="2:47" s="8" customFormat="1" ht="19.899999999999999" customHeight="1">
      <c r="B64" s="135"/>
      <c r="C64" s="136"/>
      <c r="D64" s="137" t="s">
        <v>100</v>
      </c>
      <c r="E64" s="138"/>
      <c r="F64" s="138"/>
      <c r="G64" s="138"/>
      <c r="H64" s="138"/>
      <c r="I64" s="139"/>
      <c r="J64" s="140">
        <f>J205</f>
        <v>0</v>
      </c>
      <c r="K64" s="141"/>
    </row>
    <row r="65" spans="2:12" s="8" customFormat="1" ht="19.899999999999999" customHeight="1">
      <c r="B65" s="135"/>
      <c r="C65" s="136"/>
      <c r="D65" s="137" t="s">
        <v>101</v>
      </c>
      <c r="E65" s="138"/>
      <c r="F65" s="138"/>
      <c r="G65" s="138"/>
      <c r="H65" s="138"/>
      <c r="I65" s="139"/>
      <c r="J65" s="140">
        <f>J208</f>
        <v>0</v>
      </c>
      <c r="K65" s="141"/>
    </row>
    <row r="66" spans="2:12" s="8" customFormat="1" ht="19.899999999999999" customHeight="1">
      <c r="B66" s="135"/>
      <c r="C66" s="136"/>
      <c r="D66" s="137" t="s">
        <v>102</v>
      </c>
      <c r="E66" s="138"/>
      <c r="F66" s="138"/>
      <c r="G66" s="138"/>
      <c r="H66" s="138"/>
      <c r="I66" s="139"/>
      <c r="J66" s="140">
        <f>J215</f>
        <v>0</v>
      </c>
      <c r="K66" s="141"/>
    </row>
    <row r="67" spans="2:12" s="8" customFormat="1" ht="19.899999999999999" customHeight="1">
      <c r="B67" s="135"/>
      <c r="C67" s="136"/>
      <c r="D67" s="137" t="s">
        <v>103</v>
      </c>
      <c r="E67" s="138"/>
      <c r="F67" s="138"/>
      <c r="G67" s="138"/>
      <c r="H67" s="138"/>
      <c r="I67" s="139"/>
      <c r="J67" s="140">
        <f>J228</f>
        <v>0</v>
      </c>
      <c r="K67" s="141"/>
    </row>
    <row r="68" spans="2:12" s="7" customFormat="1" ht="24.95" customHeight="1">
      <c r="B68" s="128"/>
      <c r="C68" s="129"/>
      <c r="D68" s="130" t="s">
        <v>104</v>
      </c>
      <c r="E68" s="131"/>
      <c r="F68" s="131"/>
      <c r="G68" s="131"/>
      <c r="H68" s="131"/>
      <c r="I68" s="132"/>
      <c r="J68" s="133">
        <f>J231</f>
        <v>0</v>
      </c>
      <c r="K68" s="134"/>
    </row>
    <row r="69" spans="2:12" s="8" customFormat="1" ht="19.899999999999999" customHeight="1">
      <c r="B69" s="135"/>
      <c r="C69" s="136"/>
      <c r="D69" s="137" t="s">
        <v>105</v>
      </c>
      <c r="E69" s="138"/>
      <c r="F69" s="138"/>
      <c r="G69" s="138"/>
      <c r="H69" s="138"/>
      <c r="I69" s="139"/>
      <c r="J69" s="140">
        <f>J232</f>
        <v>0</v>
      </c>
      <c r="K69" s="141"/>
    </row>
    <row r="70" spans="2:12" s="8" customFormat="1" ht="19.899999999999999" customHeight="1">
      <c r="B70" s="135"/>
      <c r="C70" s="136"/>
      <c r="D70" s="137" t="s">
        <v>106</v>
      </c>
      <c r="E70" s="138"/>
      <c r="F70" s="138"/>
      <c r="G70" s="138"/>
      <c r="H70" s="138"/>
      <c r="I70" s="139"/>
      <c r="J70" s="140">
        <f>J234</f>
        <v>0</v>
      </c>
      <c r="K70" s="141"/>
    </row>
    <row r="71" spans="2:12" s="8" customFormat="1" ht="19.899999999999999" customHeight="1">
      <c r="B71" s="135"/>
      <c r="C71" s="136"/>
      <c r="D71" s="137" t="s">
        <v>107</v>
      </c>
      <c r="E71" s="138"/>
      <c r="F71" s="138"/>
      <c r="G71" s="138"/>
      <c r="H71" s="138"/>
      <c r="I71" s="139"/>
      <c r="J71" s="140">
        <f>J237</f>
        <v>0</v>
      </c>
      <c r="K71" s="141"/>
    </row>
    <row r="72" spans="2:12" s="8" customFormat="1" ht="19.899999999999999" customHeight="1">
      <c r="B72" s="135"/>
      <c r="C72" s="136"/>
      <c r="D72" s="137" t="s">
        <v>108</v>
      </c>
      <c r="E72" s="138"/>
      <c r="F72" s="138"/>
      <c r="G72" s="138"/>
      <c r="H72" s="138"/>
      <c r="I72" s="139"/>
      <c r="J72" s="140">
        <f>J240</f>
        <v>0</v>
      </c>
      <c r="K72" s="141"/>
    </row>
    <row r="73" spans="2:12" s="8" customFormat="1" ht="19.899999999999999" customHeight="1">
      <c r="B73" s="135"/>
      <c r="C73" s="136"/>
      <c r="D73" s="137" t="s">
        <v>109</v>
      </c>
      <c r="E73" s="138"/>
      <c r="F73" s="138"/>
      <c r="G73" s="138"/>
      <c r="H73" s="138"/>
      <c r="I73" s="139"/>
      <c r="J73" s="140">
        <f>J243</f>
        <v>0</v>
      </c>
      <c r="K73" s="141"/>
    </row>
    <row r="74" spans="2:12" s="1" customFormat="1" ht="21.75" customHeight="1">
      <c r="B74" s="38"/>
      <c r="C74" s="39"/>
      <c r="D74" s="39"/>
      <c r="E74" s="39"/>
      <c r="F74" s="39"/>
      <c r="G74" s="39"/>
      <c r="H74" s="39"/>
      <c r="I74" s="99"/>
      <c r="J74" s="39"/>
      <c r="K74" s="42"/>
    </row>
    <row r="75" spans="2:12" s="1" customFormat="1" ht="6.95" customHeight="1">
      <c r="B75" s="53"/>
      <c r="C75" s="54"/>
      <c r="D75" s="54"/>
      <c r="E75" s="54"/>
      <c r="F75" s="54"/>
      <c r="G75" s="54"/>
      <c r="H75" s="54"/>
      <c r="I75" s="120"/>
      <c r="J75" s="54"/>
      <c r="K75" s="55"/>
    </row>
    <row r="79" spans="2:12" s="1" customFormat="1" ht="6.95" customHeight="1">
      <c r="B79" s="56"/>
      <c r="C79" s="57"/>
      <c r="D79" s="57"/>
      <c r="E79" s="57"/>
      <c r="F79" s="57"/>
      <c r="G79" s="57"/>
      <c r="H79" s="57"/>
      <c r="I79" s="121"/>
      <c r="J79" s="57"/>
      <c r="K79" s="57"/>
      <c r="L79" s="38"/>
    </row>
    <row r="80" spans="2:12" s="1" customFormat="1" ht="36.950000000000003" customHeight="1">
      <c r="B80" s="38"/>
      <c r="C80" s="58" t="s">
        <v>110</v>
      </c>
      <c r="I80" s="142"/>
      <c r="L80" s="38"/>
    </row>
    <row r="81" spans="2:65" s="1" customFormat="1" ht="6.95" customHeight="1">
      <c r="B81" s="38"/>
      <c r="I81" s="142"/>
      <c r="L81" s="38"/>
    </row>
    <row r="82" spans="2:65" s="1" customFormat="1" ht="14.45" customHeight="1">
      <c r="B82" s="38"/>
      <c r="C82" s="60" t="s">
        <v>19</v>
      </c>
      <c r="I82" s="142"/>
      <c r="L82" s="38"/>
    </row>
    <row r="83" spans="2:65" s="1" customFormat="1" ht="16.5" customHeight="1">
      <c r="B83" s="38"/>
      <c r="E83" s="321" t="str">
        <f>E7</f>
        <v>Rekonstrukce stoupacího potrubí ZTI Blok a Sekce 4/3, Nemocnice Most</v>
      </c>
      <c r="F83" s="322"/>
      <c r="G83" s="322"/>
      <c r="H83" s="322"/>
      <c r="I83" s="142"/>
      <c r="L83" s="38"/>
    </row>
    <row r="84" spans="2:65" s="1" customFormat="1" ht="14.45" customHeight="1">
      <c r="B84" s="38"/>
      <c r="C84" s="60" t="s">
        <v>86</v>
      </c>
      <c r="I84" s="142"/>
      <c r="L84" s="38"/>
    </row>
    <row r="85" spans="2:65" s="1" customFormat="1" ht="17.25" customHeight="1">
      <c r="B85" s="38"/>
      <c r="E85" s="293" t="str">
        <f>E9</f>
        <v>1890-00 - Vnitřní vodovod a kanalizace</v>
      </c>
      <c r="F85" s="323"/>
      <c r="G85" s="323"/>
      <c r="H85" s="323"/>
      <c r="I85" s="142"/>
      <c r="L85" s="38"/>
    </row>
    <row r="86" spans="2:65" s="1" customFormat="1" ht="6.95" customHeight="1">
      <c r="B86" s="38"/>
      <c r="I86" s="142"/>
      <c r="L86" s="38"/>
    </row>
    <row r="87" spans="2:65" s="1" customFormat="1" ht="18" customHeight="1">
      <c r="B87" s="38"/>
      <c r="C87" s="60" t="s">
        <v>23</v>
      </c>
      <c r="F87" s="143" t="str">
        <f>F12</f>
        <v>Most</v>
      </c>
      <c r="I87" s="144" t="s">
        <v>25</v>
      </c>
      <c r="J87" s="64" t="str">
        <f>IF(J12="","",J12)</f>
        <v>16. 10. 2018</v>
      </c>
      <c r="L87" s="38"/>
    </row>
    <row r="88" spans="2:65" s="1" customFormat="1" ht="6.95" customHeight="1">
      <c r="B88" s="38"/>
      <c r="I88" s="142"/>
      <c r="L88" s="38"/>
    </row>
    <row r="89" spans="2:65" s="1" customFormat="1" ht="15">
      <c r="B89" s="38"/>
      <c r="C89" s="60" t="s">
        <v>27</v>
      </c>
      <c r="F89" s="143" t="str">
        <f>E15</f>
        <v xml:space="preserve"> </v>
      </c>
      <c r="I89" s="144" t="s">
        <v>33</v>
      </c>
      <c r="J89" s="143" t="str">
        <f>E21</f>
        <v xml:space="preserve"> </v>
      </c>
      <c r="L89" s="38"/>
    </row>
    <row r="90" spans="2:65" s="1" customFormat="1" ht="14.45" customHeight="1">
      <c r="B90" s="38"/>
      <c r="C90" s="60" t="s">
        <v>31</v>
      </c>
      <c r="F90" s="143" t="str">
        <f>IF(E18="","",E18)</f>
        <v/>
      </c>
      <c r="I90" s="142"/>
      <c r="L90" s="38"/>
    </row>
    <row r="91" spans="2:65" s="1" customFormat="1" ht="10.35" customHeight="1">
      <c r="B91" s="38"/>
      <c r="I91" s="142"/>
      <c r="L91" s="38"/>
    </row>
    <row r="92" spans="2:65" s="9" customFormat="1" ht="29.25" customHeight="1">
      <c r="B92" s="145"/>
      <c r="C92" s="146" t="s">
        <v>111</v>
      </c>
      <c r="D92" s="147" t="s">
        <v>55</v>
      </c>
      <c r="E92" s="147" t="s">
        <v>51</v>
      </c>
      <c r="F92" s="147" t="s">
        <v>112</v>
      </c>
      <c r="G92" s="147" t="s">
        <v>113</v>
      </c>
      <c r="H92" s="147" t="s">
        <v>114</v>
      </c>
      <c r="I92" s="148" t="s">
        <v>115</v>
      </c>
      <c r="J92" s="147" t="s">
        <v>90</v>
      </c>
      <c r="K92" s="149" t="s">
        <v>116</v>
      </c>
      <c r="L92" s="145"/>
      <c r="M92" s="70" t="s">
        <v>117</v>
      </c>
      <c r="N92" s="71" t="s">
        <v>40</v>
      </c>
      <c r="O92" s="71" t="s">
        <v>118</v>
      </c>
      <c r="P92" s="71" t="s">
        <v>119</v>
      </c>
      <c r="Q92" s="71" t="s">
        <v>120</v>
      </c>
      <c r="R92" s="71" t="s">
        <v>121</v>
      </c>
      <c r="S92" s="71" t="s">
        <v>122</v>
      </c>
      <c r="T92" s="72" t="s">
        <v>123</v>
      </c>
    </row>
    <row r="93" spans="2:65" s="1" customFormat="1" ht="29.25" customHeight="1">
      <c r="B93" s="38"/>
      <c r="C93" s="74" t="s">
        <v>91</v>
      </c>
      <c r="I93" s="142"/>
      <c r="J93" s="150">
        <f>BK93</f>
        <v>0</v>
      </c>
      <c r="L93" s="38"/>
      <c r="M93" s="73"/>
      <c r="N93" s="65"/>
      <c r="O93" s="65"/>
      <c r="P93" s="151">
        <f>P94+P112+P231</f>
        <v>0</v>
      </c>
      <c r="Q93" s="65"/>
      <c r="R93" s="151">
        <f>R94+R112+R231</f>
        <v>32.438669999999995</v>
      </c>
      <c r="S93" s="65"/>
      <c r="T93" s="152">
        <f>T94+T112+T231</f>
        <v>149.74618000000001</v>
      </c>
      <c r="AT93" s="21" t="s">
        <v>69</v>
      </c>
      <c r="AU93" s="21" t="s">
        <v>92</v>
      </c>
      <c r="BK93" s="153">
        <f>BK94+BK112+BK231</f>
        <v>0</v>
      </c>
    </row>
    <row r="94" spans="2:65" s="10" customFormat="1" ht="37.35" customHeight="1">
      <c r="B94" s="154"/>
      <c r="D94" s="155" t="s">
        <v>69</v>
      </c>
      <c r="E94" s="156" t="s">
        <v>124</v>
      </c>
      <c r="F94" s="156" t="s">
        <v>125</v>
      </c>
      <c r="I94" s="157"/>
      <c r="J94" s="158">
        <f>BK94</f>
        <v>0</v>
      </c>
      <c r="L94" s="154"/>
      <c r="M94" s="159"/>
      <c r="N94" s="160"/>
      <c r="O94" s="160"/>
      <c r="P94" s="161">
        <f>P95+P107</f>
        <v>0</v>
      </c>
      <c r="Q94" s="160"/>
      <c r="R94" s="161">
        <f>R95+R107</f>
        <v>5.5000000000000005E-3</v>
      </c>
      <c r="S94" s="160"/>
      <c r="T94" s="162">
        <f>T95+T107</f>
        <v>133.6738</v>
      </c>
      <c r="AR94" s="155" t="s">
        <v>77</v>
      </c>
      <c r="AT94" s="163" t="s">
        <v>69</v>
      </c>
      <c r="AU94" s="163" t="s">
        <v>70</v>
      </c>
      <c r="AY94" s="155" t="s">
        <v>126</v>
      </c>
      <c r="BK94" s="164">
        <f>BK95+BK107</f>
        <v>0</v>
      </c>
    </row>
    <row r="95" spans="2:65" s="10" customFormat="1" ht="19.899999999999999" customHeight="1">
      <c r="B95" s="154"/>
      <c r="D95" s="155" t="s">
        <v>69</v>
      </c>
      <c r="E95" s="165" t="s">
        <v>127</v>
      </c>
      <c r="F95" s="165" t="s">
        <v>128</v>
      </c>
      <c r="I95" s="157"/>
      <c r="J95" s="166">
        <f>BK95</f>
        <v>0</v>
      </c>
      <c r="L95" s="154"/>
      <c r="M95" s="159"/>
      <c r="N95" s="160"/>
      <c r="O95" s="160"/>
      <c r="P95" s="161">
        <f>SUM(P96:P106)</f>
        <v>0</v>
      </c>
      <c r="Q95" s="160"/>
      <c r="R95" s="161">
        <f>SUM(R96:R106)</f>
        <v>5.5000000000000005E-3</v>
      </c>
      <c r="S95" s="160"/>
      <c r="T95" s="162">
        <f>SUM(T96:T106)</f>
        <v>133.6738</v>
      </c>
      <c r="AR95" s="155" t="s">
        <v>77</v>
      </c>
      <c r="AT95" s="163" t="s">
        <v>69</v>
      </c>
      <c r="AU95" s="163" t="s">
        <v>77</v>
      </c>
      <c r="AY95" s="155" t="s">
        <v>126</v>
      </c>
      <c r="BK95" s="164">
        <f>SUM(BK96:BK106)</f>
        <v>0</v>
      </c>
    </row>
    <row r="96" spans="2:65" s="1" customFormat="1" ht="38.25" customHeight="1">
      <c r="B96" s="167"/>
      <c r="C96" s="168" t="s">
        <v>77</v>
      </c>
      <c r="D96" s="168" t="s">
        <v>129</v>
      </c>
      <c r="E96" s="169" t="s">
        <v>130</v>
      </c>
      <c r="F96" s="170" t="s">
        <v>131</v>
      </c>
      <c r="G96" s="171" t="s">
        <v>132</v>
      </c>
      <c r="H96" s="172">
        <v>4</v>
      </c>
      <c r="I96" s="173"/>
      <c r="J96" s="174">
        <f>ROUND(I96*H96,2)</f>
        <v>0</v>
      </c>
      <c r="K96" s="170" t="s">
        <v>133</v>
      </c>
      <c r="L96" s="38"/>
      <c r="M96" s="175" t="s">
        <v>5</v>
      </c>
      <c r="N96" s="176" t="s">
        <v>41</v>
      </c>
      <c r="O96" s="39"/>
      <c r="P96" s="177">
        <f>O96*H96</f>
        <v>0</v>
      </c>
      <c r="Q96" s="177">
        <v>0</v>
      </c>
      <c r="R96" s="177">
        <f>Q96*H96</f>
        <v>0</v>
      </c>
      <c r="S96" s="177">
        <v>0</v>
      </c>
      <c r="T96" s="178">
        <f>S96*H96</f>
        <v>0</v>
      </c>
      <c r="AR96" s="21" t="s">
        <v>134</v>
      </c>
      <c r="AT96" s="21" t="s">
        <v>129</v>
      </c>
      <c r="AU96" s="21" t="s">
        <v>79</v>
      </c>
      <c r="AY96" s="21" t="s">
        <v>126</v>
      </c>
      <c r="BE96" s="179">
        <f>IF(N96="základní",J96,0)</f>
        <v>0</v>
      </c>
      <c r="BF96" s="179">
        <f>IF(N96="snížená",J96,0)</f>
        <v>0</v>
      </c>
      <c r="BG96" s="179">
        <f>IF(N96="zákl. přenesená",J96,0)</f>
        <v>0</v>
      </c>
      <c r="BH96" s="179">
        <f>IF(N96="sníž. přenesená",J96,0)</f>
        <v>0</v>
      </c>
      <c r="BI96" s="179">
        <f>IF(N96="nulová",J96,0)</f>
        <v>0</v>
      </c>
      <c r="BJ96" s="21" t="s">
        <v>77</v>
      </c>
      <c r="BK96" s="179">
        <f>ROUND(I96*H96,2)</f>
        <v>0</v>
      </c>
      <c r="BL96" s="21" t="s">
        <v>134</v>
      </c>
      <c r="BM96" s="21" t="s">
        <v>135</v>
      </c>
    </row>
    <row r="97" spans="2:65" s="1" customFormat="1" ht="16.5" customHeight="1">
      <c r="B97" s="167"/>
      <c r="C97" s="180" t="s">
        <v>79</v>
      </c>
      <c r="D97" s="180" t="s">
        <v>136</v>
      </c>
      <c r="E97" s="181" t="s">
        <v>137</v>
      </c>
      <c r="F97" s="182" t="s">
        <v>138</v>
      </c>
      <c r="G97" s="183" t="s">
        <v>132</v>
      </c>
      <c r="H97" s="184">
        <v>360</v>
      </c>
      <c r="I97" s="185"/>
      <c r="J97" s="186">
        <f>ROUND(I97*H97,2)</f>
        <v>0</v>
      </c>
      <c r="K97" s="182" t="s">
        <v>133</v>
      </c>
      <c r="L97" s="187"/>
      <c r="M97" s="188" t="s">
        <v>5</v>
      </c>
      <c r="N97" s="189" t="s">
        <v>41</v>
      </c>
      <c r="O97" s="39"/>
      <c r="P97" s="177">
        <f>O97*H97</f>
        <v>0</v>
      </c>
      <c r="Q97" s="177">
        <v>0</v>
      </c>
      <c r="R97" s="177">
        <f>Q97*H97</f>
        <v>0</v>
      </c>
      <c r="S97" s="177">
        <v>0</v>
      </c>
      <c r="T97" s="178">
        <f>S97*H97</f>
        <v>0</v>
      </c>
      <c r="AR97" s="21" t="s">
        <v>139</v>
      </c>
      <c r="AT97" s="21" t="s">
        <v>136</v>
      </c>
      <c r="AU97" s="21" t="s">
        <v>79</v>
      </c>
      <c r="AY97" s="21" t="s">
        <v>126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21" t="s">
        <v>77</v>
      </c>
      <c r="BK97" s="179">
        <f>ROUND(I97*H97,2)</f>
        <v>0</v>
      </c>
      <c r="BL97" s="21" t="s">
        <v>134</v>
      </c>
      <c r="BM97" s="21" t="s">
        <v>140</v>
      </c>
    </row>
    <row r="98" spans="2:65" s="11" customFormat="1">
      <c r="B98" s="190"/>
      <c r="D98" s="191" t="s">
        <v>141</v>
      </c>
      <c r="E98" s="192" t="s">
        <v>5</v>
      </c>
      <c r="F98" s="193" t="s">
        <v>142</v>
      </c>
      <c r="H98" s="194">
        <v>360</v>
      </c>
      <c r="I98" s="195"/>
      <c r="L98" s="190"/>
      <c r="M98" s="196"/>
      <c r="N98" s="197"/>
      <c r="O98" s="197"/>
      <c r="P98" s="197"/>
      <c r="Q98" s="197"/>
      <c r="R98" s="197"/>
      <c r="S98" s="197"/>
      <c r="T98" s="198"/>
      <c r="AT98" s="192" t="s">
        <v>141</v>
      </c>
      <c r="AU98" s="192" t="s">
        <v>79</v>
      </c>
      <c r="AV98" s="11" t="s">
        <v>79</v>
      </c>
      <c r="AW98" s="11" t="s">
        <v>34</v>
      </c>
      <c r="AX98" s="11" t="s">
        <v>77</v>
      </c>
      <c r="AY98" s="192" t="s">
        <v>126</v>
      </c>
    </row>
    <row r="99" spans="2:65" s="1" customFormat="1" ht="38.25" customHeight="1">
      <c r="B99" s="167"/>
      <c r="C99" s="168" t="s">
        <v>143</v>
      </c>
      <c r="D99" s="168" t="s">
        <v>129</v>
      </c>
      <c r="E99" s="169" t="s">
        <v>144</v>
      </c>
      <c r="F99" s="170" t="s">
        <v>145</v>
      </c>
      <c r="G99" s="171" t="s">
        <v>132</v>
      </c>
      <c r="H99" s="172">
        <v>4</v>
      </c>
      <c r="I99" s="173"/>
      <c r="J99" s="174">
        <f>ROUND(I99*H99,2)</f>
        <v>0</v>
      </c>
      <c r="K99" s="170" t="s">
        <v>133</v>
      </c>
      <c r="L99" s="38"/>
      <c r="M99" s="175" t="s">
        <v>5</v>
      </c>
      <c r="N99" s="176" t="s">
        <v>41</v>
      </c>
      <c r="O99" s="39"/>
      <c r="P99" s="177">
        <f>O99*H99</f>
        <v>0</v>
      </c>
      <c r="Q99" s="177">
        <v>0</v>
      </c>
      <c r="R99" s="177">
        <f>Q99*H99</f>
        <v>0</v>
      </c>
      <c r="S99" s="177">
        <v>0</v>
      </c>
      <c r="T99" s="178">
        <f>S99*H99</f>
        <v>0</v>
      </c>
      <c r="AR99" s="21" t="s">
        <v>134</v>
      </c>
      <c r="AT99" s="21" t="s">
        <v>129</v>
      </c>
      <c r="AU99" s="21" t="s">
        <v>79</v>
      </c>
      <c r="AY99" s="21" t="s">
        <v>126</v>
      </c>
      <c r="BE99" s="179">
        <f>IF(N99="základní",J99,0)</f>
        <v>0</v>
      </c>
      <c r="BF99" s="179">
        <f>IF(N99="snížená",J99,0)</f>
        <v>0</v>
      </c>
      <c r="BG99" s="179">
        <f>IF(N99="zákl. přenesená",J99,0)</f>
        <v>0</v>
      </c>
      <c r="BH99" s="179">
        <f>IF(N99="sníž. přenesená",J99,0)</f>
        <v>0</v>
      </c>
      <c r="BI99" s="179">
        <f>IF(N99="nulová",J99,0)</f>
        <v>0</v>
      </c>
      <c r="BJ99" s="21" t="s">
        <v>77</v>
      </c>
      <c r="BK99" s="179">
        <f>ROUND(I99*H99,2)</f>
        <v>0</v>
      </c>
      <c r="BL99" s="21" t="s">
        <v>134</v>
      </c>
      <c r="BM99" s="21" t="s">
        <v>146</v>
      </c>
    </row>
    <row r="100" spans="2:65" s="1" customFormat="1" ht="25.5" customHeight="1">
      <c r="B100" s="167"/>
      <c r="C100" s="168" t="s">
        <v>134</v>
      </c>
      <c r="D100" s="168" t="s">
        <v>129</v>
      </c>
      <c r="E100" s="169" t="s">
        <v>147</v>
      </c>
      <c r="F100" s="170" t="s">
        <v>148</v>
      </c>
      <c r="G100" s="171" t="s">
        <v>149</v>
      </c>
      <c r="H100" s="172">
        <v>550</v>
      </c>
      <c r="I100" s="173"/>
      <c r="J100" s="174">
        <f>ROUND(I100*H100,2)</f>
        <v>0</v>
      </c>
      <c r="K100" s="170" t="s">
        <v>133</v>
      </c>
      <c r="L100" s="38"/>
      <c r="M100" s="175" t="s">
        <v>5</v>
      </c>
      <c r="N100" s="176" t="s">
        <v>41</v>
      </c>
      <c r="O100" s="39"/>
      <c r="P100" s="177">
        <f>O100*H100</f>
        <v>0</v>
      </c>
      <c r="Q100" s="177">
        <v>0</v>
      </c>
      <c r="R100" s="177">
        <f>Q100*H100</f>
        <v>0</v>
      </c>
      <c r="S100" s="177">
        <v>0</v>
      </c>
      <c r="T100" s="178">
        <f>S100*H100</f>
        <v>0</v>
      </c>
      <c r="AR100" s="21" t="s">
        <v>134</v>
      </c>
      <c r="AT100" s="21" t="s">
        <v>129</v>
      </c>
      <c r="AU100" s="21" t="s">
        <v>79</v>
      </c>
      <c r="AY100" s="21" t="s">
        <v>126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21" t="s">
        <v>77</v>
      </c>
      <c r="BK100" s="179">
        <f>ROUND(I100*H100,2)</f>
        <v>0</v>
      </c>
      <c r="BL100" s="21" t="s">
        <v>134</v>
      </c>
      <c r="BM100" s="21" t="s">
        <v>150</v>
      </c>
    </row>
    <row r="101" spans="2:65" s="1" customFormat="1" ht="25.5" customHeight="1">
      <c r="B101" s="167"/>
      <c r="C101" s="168" t="s">
        <v>151</v>
      </c>
      <c r="D101" s="168" t="s">
        <v>129</v>
      </c>
      <c r="E101" s="169" t="s">
        <v>152</v>
      </c>
      <c r="F101" s="170" t="s">
        <v>153</v>
      </c>
      <c r="G101" s="171" t="s">
        <v>149</v>
      </c>
      <c r="H101" s="172">
        <v>550</v>
      </c>
      <c r="I101" s="173"/>
      <c r="J101" s="174">
        <f>ROUND(I101*H101,2)</f>
        <v>0</v>
      </c>
      <c r="K101" s="170" t="s">
        <v>133</v>
      </c>
      <c r="L101" s="38"/>
      <c r="M101" s="175" t="s">
        <v>5</v>
      </c>
      <c r="N101" s="176" t="s">
        <v>41</v>
      </c>
      <c r="O101" s="39"/>
      <c r="P101" s="177">
        <f>O101*H101</f>
        <v>0</v>
      </c>
      <c r="Q101" s="177">
        <v>1.0000000000000001E-5</v>
      </c>
      <c r="R101" s="177">
        <f>Q101*H101</f>
        <v>5.5000000000000005E-3</v>
      </c>
      <c r="S101" s="177">
        <v>0</v>
      </c>
      <c r="T101" s="178">
        <f>S101*H101</f>
        <v>0</v>
      </c>
      <c r="AR101" s="21" t="s">
        <v>134</v>
      </c>
      <c r="AT101" s="21" t="s">
        <v>129</v>
      </c>
      <c r="AU101" s="21" t="s">
        <v>79</v>
      </c>
      <c r="AY101" s="21" t="s">
        <v>126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21" t="s">
        <v>77</v>
      </c>
      <c r="BK101" s="179">
        <f>ROUND(I101*H101,2)</f>
        <v>0</v>
      </c>
      <c r="BL101" s="21" t="s">
        <v>134</v>
      </c>
      <c r="BM101" s="21" t="s">
        <v>154</v>
      </c>
    </row>
    <row r="102" spans="2:65" s="1" customFormat="1" ht="25.5" customHeight="1">
      <c r="B102" s="167"/>
      <c r="C102" s="168" t="s">
        <v>155</v>
      </c>
      <c r="D102" s="168" t="s">
        <v>129</v>
      </c>
      <c r="E102" s="169" t="s">
        <v>156</v>
      </c>
      <c r="F102" s="170" t="s">
        <v>157</v>
      </c>
      <c r="G102" s="171" t="s">
        <v>149</v>
      </c>
      <c r="H102" s="172">
        <v>504</v>
      </c>
      <c r="I102" s="173"/>
      <c r="J102" s="174">
        <f>ROUND(I102*H102,2)</f>
        <v>0</v>
      </c>
      <c r="K102" s="170" t="s">
        <v>133</v>
      </c>
      <c r="L102" s="38"/>
      <c r="M102" s="175" t="s">
        <v>5</v>
      </c>
      <c r="N102" s="176" t="s">
        <v>41</v>
      </c>
      <c r="O102" s="39"/>
      <c r="P102" s="177">
        <f>O102*H102</f>
        <v>0</v>
      </c>
      <c r="Q102" s="177">
        <v>0</v>
      </c>
      <c r="R102" s="177">
        <f>Q102*H102</f>
        <v>0</v>
      </c>
      <c r="S102" s="177">
        <v>0.26100000000000001</v>
      </c>
      <c r="T102" s="178">
        <f>S102*H102</f>
        <v>131.54400000000001</v>
      </c>
      <c r="AR102" s="21" t="s">
        <v>134</v>
      </c>
      <c r="AT102" s="21" t="s">
        <v>129</v>
      </c>
      <c r="AU102" s="21" t="s">
        <v>79</v>
      </c>
      <c r="AY102" s="21" t="s">
        <v>126</v>
      </c>
      <c r="BE102" s="179">
        <f>IF(N102="základní",J102,0)</f>
        <v>0</v>
      </c>
      <c r="BF102" s="179">
        <f>IF(N102="snížená",J102,0)</f>
        <v>0</v>
      </c>
      <c r="BG102" s="179">
        <f>IF(N102="zákl. přenesená",J102,0)</f>
        <v>0</v>
      </c>
      <c r="BH102" s="179">
        <f>IF(N102="sníž. přenesená",J102,0)</f>
        <v>0</v>
      </c>
      <c r="BI102" s="179">
        <f>IF(N102="nulová",J102,0)</f>
        <v>0</v>
      </c>
      <c r="BJ102" s="21" t="s">
        <v>77</v>
      </c>
      <c r="BK102" s="179">
        <f>ROUND(I102*H102,2)</f>
        <v>0</v>
      </c>
      <c r="BL102" s="21" t="s">
        <v>134</v>
      </c>
      <c r="BM102" s="21" t="s">
        <v>158</v>
      </c>
    </row>
    <row r="103" spans="2:65" s="11" customFormat="1">
      <c r="B103" s="190"/>
      <c r="D103" s="191" t="s">
        <v>141</v>
      </c>
      <c r="E103" s="192" t="s">
        <v>5</v>
      </c>
      <c r="F103" s="193" t="s">
        <v>159</v>
      </c>
      <c r="H103" s="194">
        <v>504</v>
      </c>
      <c r="I103" s="195"/>
      <c r="L103" s="190"/>
      <c r="M103" s="196"/>
      <c r="N103" s="197"/>
      <c r="O103" s="197"/>
      <c r="P103" s="197"/>
      <c r="Q103" s="197"/>
      <c r="R103" s="197"/>
      <c r="S103" s="197"/>
      <c r="T103" s="198"/>
      <c r="AT103" s="192" t="s">
        <v>141</v>
      </c>
      <c r="AU103" s="192" t="s">
        <v>79</v>
      </c>
      <c r="AV103" s="11" t="s">
        <v>79</v>
      </c>
      <c r="AW103" s="11" t="s">
        <v>34</v>
      </c>
      <c r="AX103" s="11" t="s">
        <v>77</v>
      </c>
      <c r="AY103" s="192" t="s">
        <v>126</v>
      </c>
    </row>
    <row r="104" spans="2:65" s="1" customFormat="1" ht="25.5" customHeight="1">
      <c r="B104" s="167"/>
      <c r="C104" s="168" t="s">
        <v>160</v>
      </c>
      <c r="D104" s="168" t="s">
        <v>129</v>
      </c>
      <c r="E104" s="169" t="s">
        <v>161</v>
      </c>
      <c r="F104" s="170" t="s">
        <v>162</v>
      </c>
      <c r="G104" s="171" t="s">
        <v>163</v>
      </c>
      <c r="H104" s="172">
        <v>0.76100000000000001</v>
      </c>
      <c r="I104" s="173"/>
      <c r="J104" s="174">
        <f>ROUND(I104*H104,2)</f>
        <v>0</v>
      </c>
      <c r="K104" s="170" t="s">
        <v>133</v>
      </c>
      <c r="L104" s="38"/>
      <c r="M104" s="175" t="s">
        <v>5</v>
      </c>
      <c r="N104" s="176" t="s">
        <v>41</v>
      </c>
      <c r="O104" s="39"/>
      <c r="P104" s="177">
        <f>O104*H104</f>
        <v>0</v>
      </c>
      <c r="Q104" s="177">
        <v>0</v>
      </c>
      <c r="R104" s="177">
        <f>Q104*H104</f>
        <v>0</v>
      </c>
      <c r="S104" s="177">
        <v>1.8</v>
      </c>
      <c r="T104" s="178">
        <f>S104*H104</f>
        <v>1.3698000000000001</v>
      </c>
      <c r="AR104" s="21" t="s">
        <v>134</v>
      </c>
      <c r="AT104" s="21" t="s">
        <v>129</v>
      </c>
      <c r="AU104" s="21" t="s">
        <v>79</v>
      </c>
      <c r="AY104" s="21" t="s">
        <v>126</v>
      </c>
      <c r="BE104" s="179">
        <f>IF(N104="základní",J104,0)</f>
        <v>0</v>
      </c>
      <c r="BF104" s="179">
        <f>IF(N104="snížená",J104,0)</f>
        <v>0</v>
      </c>
      <c r="BG104" s="179">
        <f>IF(N104="zákl. přenesená",J104,0)</f>
        <v>0</v>
      </c>
      <c r="BH104" s="179">
        <f>IF(N104="sníž. přenesená",J104,0)</f>
        <v>0</v>
      </c>
      <c r="BI104" s="179">
        <f>IF(N104="nulová",J104,0)</f>
        <v>0</v>
      </c>
      <c r="BJ104" s="21" t="s">
        <v>77</v>
      </c>
      <c r="BK104" s="179">
        <f>ROUND(I104*H104,2)</f>
        <v>0</v>
      </c>
      <c r="BL104" s="21" t="s">
        <v>134</v>
      </c>
      <c r="BM104" s="21" t="s">
        <v>164</v>
      </c>
    </row>
    <row r="105" spans="2:65" s="11" customFormat="1">
      <c r="B105" s="190"/>
      <c r="D105" s="191" t="s">
        <v>141</v>
      </c>
      <c r="E105" s="192" t="s">
        <v>5</v>
      </c>
      <c r="F105" s="193" t="s">
        <v>165</v>
      </c>
      <c r="H105" s="194">
        <v>0.76100000000000001</v>
      </c>
      <c r="I105" s="195"/>
      <c r="L105" s="190"/>
      <c r="M105" s="196"/>
      <c r="N105" s="197"/>
      <c r="O105" s="197"/>
      <c r="P105" s="197"/>
      <c r="Q105" s="197"/>
      <c r="R105" s="197"/>
      <c r="S105" s="197"/>
      <c r="T105" s="198"/>
      <c r="AT105" s="192" t="s">
        <v>141</v>
      </c>
      <c r="AU105" s="192" t="s">
        <v>79</v>
      </c>
      <c r="AV105" s="11" t="s">
        <v>79</v>
      </c>
      <c r="AW105" s="11" t="s">
        <v>34</v>
      </c>
      <c r="AX105" s="11" t="s">
        <v>77</v>
      </c>
      <c r="AY105" s="192" t="s">
        <v>126</v>
      </c>
    </row>
    <row r="106" spans="2:65" s="1" customFormat="1" ht="38.25" customHeight="1">
      <c r="B106" s="167"/>
      <c r="C106" s="168" t="s">
        <v>139</v>
      </c>
      <c r="D106" s="168" t="s">
        <v>129</v>
      </c>
      <c r="E106" s="169" t="s">
        <v>166</v>
      </c>
      <c r="F106" s="170" t="s">
        <v>167</v>
      </c>
      <c r="G106" s="171" t="s">
        <v>132</v>
      </c>
      <c r="H106" s="172">
        <v>40</v>
      </c>
      <c r="I106" s="173"/>
      <c r="J106" s="174">
        <f>ROUND(I106*H106,2)</f>
        <v>0</v>
      </c>
      <c r="K106" s="170" t="s">
        <v>133</v>
      </c>
      <c r="L106" s="38"/>
      <c r="M106" s="175" t="s">
        <v>5</v>
      </c>
      <c r="N106" s="176" t="s">
        <v>41</v>
      </c>
      <c r="O106" s="39"/>
      <c r="P106" s="177">
        <f>O106*H106</f>
        <v>0</v>
      </c>
      <c r="Q106" s="177">
        <v>0</v>
      </c>
      <c r="R106" s="177">
        <f>Q106*H106</f>
        <v>0</v>
      </c>
      <c r="S106" s="177">
        <v>1.9E-2</v>
      </c>
      <c r="T106" s="178">
        <f>S106*H106</f>
        <v>0.76</v>
      </c>
      <c r="AR106" s="21" t="s">
        <v>134</v>
      </c>
      <c r="AT106" s="21" t="s">
        <v>129</v>
      </c>
      <c r="AU106" s="21" t="s">
        <v>79</v>
      </c>
      <c r="AY106" s="21" t="s">
        <v>126</v>
      </c>
      <c r="BE106" s="179">
        <f>IF(N106="základní",J106,0)</f>
        <v>0</v>
      </c>
      <c r="BF106" s="179">
        <f>IF(N106="snížená",J106,0)</f>
        <v>0</v>
      </c>
      <c r="BG106" s="179">
        <f>IF(N106="zákl. přenesená",J106,0)</f>
        <v>0</v>
      </c>
      <c r="BH106" s="179">
        <f>IF(N106="sníž. přenesená",J106,0)</f>
        <v>0</v>
      </c>
      <c r="BI106" s="179">
        <f>IF(N106="nulová",J106,0)</f>
        <v>0</v>
      </c>
      <c r="BJ106" s="21" t="s">
        <v>77</v>
      </c>
      <c r="BK106" s="179">
        <f>ROUND(I106*H106,2)</f>
        <v>0</v>
      </c>
      <c r="BL106" s="21" t="s">
        <v>134</v>
      </c>
      <c r="BM106" s="21" t="s">
        <v>168</v>
      </c>
    </row>
    <row r="107" spans="2:65" s="10" customFormat="1" ht="29.85" customHeight="1">
      <c r="B107" s="154"/>
      <c r="D107" s="155" t="s">
        <v>69</v>
      </c>
      <c r="E107" s="165" t="s">
        <v>169</v>
      </c>
      <c r="F107" s="165" t="s">
        <v>170</v>
      </c>
      <c r="I107" s="157"/>
      <c r="J107" s="166">
        <f>BK107</f>
        <v>0</v>
      </c>
      <c r="L107" s="154"/>
      <c r="M107" s="159"/>
      <c r="N107" s="160"/>
      <c r="O107" s="160"/>
      <c r="P107" s="161">
        <f>SUM(P108:P111)</f>
        <v>0</v>
      </c>
      <c r="Q107" s="160"/>
      <c r="R107" s="161">
        <f>SUM(R108:R111)</f>
        <v>0</v>
      </c>
      <c r="S107" s="160"/>
      <c r="T107" s="162">
        <f>SUM(T108:T111)</f>
        <v>0</v>
      </c>
      <c r="AR107" s="155" t="s">
        <v>77</v>
      </c>
      <c r="AT107" s="163" t="s">
        <v>69</v>
      </c>
      <c r="AU107" s="163" t="s">
        <v>77</v>
      </c>
      <c r="AY107" s="155" t="s">
        <v>126</v>
      </c>
      <c r="BK107" s="164">
        <f>SUM(BK108:BK111)</f>
        <v>0</v>
      </c>
    </row>
    <row r="108" spans="2:65" s="1" customFormat="1" ht="25.5" customHeight="1">
      <c r="B108" s="167"/>
      <c r="C108" s="168" t="s">
        <v>127</v>
      </c>
      <c r="D108" s="168" t="s">
        <v>129</v>
      </c>
      <c r="E108" s="169" t="s">
        <v>171</v>
      </c>
      <c r="F108" s="170" t="s">
        <v>172</v>
      </c>
      <c r="G108" s="171" t="s">
        <v>173</v>
      </c>
      <c r="H108" s="172">
        <v>149.74600000000001</v>
      </c>
      <c r="I108" s="173"/>
      <c r="J108" s="174">
        <f>ROUND(I108*H108,2)</f>
        <v>0</v>
      </c>
      <c r="K108" s="170" t="s">
        <v>133</v>
      </c>
      <c r="L108" s="38"/>
      <c r="M108" s="175" t="s">
        <v>5</v>
      </c>
      <c r="N108" s="176" t="s">
        <v>41</v>
      </c>
      <c r="O108" s="39"/>
      <c r="P108" s="177">
        <f>O108*H108</f>
        <v>0</v>
      </c>
      <c r="Q108" s="177">
        <v>0</v>
      </c>
      <c r="R108" s="177">
        <f>Q108*H108</f>
        <v>0</v>
      </c>
      <c r="S108" s="177">
        <v>0</v>
      </c>
      <c r="T108" s="178">
        <f>S108*H108</f>
        <v>0</v>
      </c>
      <c r="AR108" s="21" t="s">
        <v>174</v>
      </c>
      <c r="AT108" s="21" t="s">
        <v>129</v>
      </c>
      <c r="AU108" s="21" t="s">
        <v>79</v>
      </c>
      <c r="AY108" s="21" t="s">
        <v>126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21" t="s">
        <v>77</v>
      </c>
      <c r="BK108" s="179">
        <f>ROUND(I108*H108,2)</f>
        <v>0</v>
      </c>
      <c r="BL108" s="21" t="s">
        <v>174</v>
      </c>
      <c r="BM108" s="21" t="s">
        <v>175</v>
      </c>
    </row>
    <row r="109" spans="2:65" s="1" customFormat="1" ht="25.5" customHeight="1">
      <c r="B109" s="167"/>
      <c r="C109" s="168" t="s">
        <v>176</v>
      </c>
      <c r="D109" s="168" t="s">
        <v>129</v>
      </c>
      <c r="E109" s="169" t="s">
        <v>177</v>
      </c>
      <c r="F109" s="170" t="s">
        <v>178</v>
      </c>
      <c r="G109" s="171" t="s">
        <v>173</v>
      </c>
      <c r="H109" s="172">
        <v>1347.7139999999999</v>
      </c>
      <c r="I109" s="173"/>
      <c r="J109" s="174">
        <f>ROUND(I109*H109,2)</f>
        <v>0</v>
      </c>
      <c r="K109" s="170" t="s">
        <v>133</v>
      </c>
      <c r="L109" s="38"/>
      <c r="M109" s="175" t="s">
        <v>5</v>
      </c>
      <c r="N109" s="176" t="s">
        <v>41</v>
      </c>
      <c r="O109" s="39"/>
      <c r="P109" s="177">
        <f>O109*H109</f>
        <v>0</v>
      </c>
      <c r="Q109" s="177">
        <v>0</v>
      </c>
      <c r="R109" s="177">
        <f>Q109*H109</f>
        <v>0</v>
      </c>
      <c r="S109" s="177">
        <v>0</v>
      </c>
      <c r="T109" s="178">
        <f>S109*H109</f>
        <v>0</v>
      </c>
      <c r="AR109" s="21" t="s">
        <v>134</v>
      </c>
      <c r="AT109" s="21" t="s">
        <v>129</v>
      </c>
      <c r="AU109" s="21" t="s">
        <v>79</v>
      </c>
      <c r="AY109" s="21" t="s">
        <v>126</v>
      </c>
      <c r="BE109" s="179">
        <f>IF(N109="základní",J109,0)</f>
        <v>0</v>
      </c>
      <c r="BF109" s="179">
        <f>IF(N109="snížená",J109,0)</f>
        <v>0</v>
      </c>
      <c r="BG109" s="179">
        <f>IF(N109="zákl. přenesená",J109,0)</f>
        <v>0</v>
      </c>
      <c r="BH109" s="179">
        <f>IF(N109="sníž. přenesená",J109,0)</f>
        <v>0</v>
      </c>
      <c r="BI109" s="179">
        <f>IF(N109="nulová",J109,0)</f>
        <v>0</v>
      </c>
      <c r="BJ109" s="21" t="s">
        <v>77</v>
      </c>
      <c r="BK109" s="179">
        <f>ROUND(I109*H109,2)</f>
        <v>0</v>
      </c>
      <c r="BL109" s="21" t="s">
        <v>134</v>
      </c>
      <c r="BM109" s="21" t="s">
        <v>179</v>
      </c>
    </row>
    <row r="110" spans="2:65" s="11" customFormat="1">
      <c r="B110" s="190"/>
      <c r="D110" s="191" t="s">
        <v>141</v>
      </c>
      <c r="F110" s="193" t="s">
        <v>180</v>
      </c>
      <c r="H110" s="194">
        <v>1347.7139999999999</v>
      </c>
      <c r="I110" s="195"/>
      <c r="L110" s="190"/>
      <c r="M110" s="196"/>
      <c r="N110" s="197"/>
      <c r="O110" s="197"/>
      <c r="P110" s="197"/>
      <c r="Q110" s="197"/>
      <c r="R110" s="197"/>
      <c r="S110" s="197"/>
      <c r="T110" s="198"/>
      <c r="AT110" s="192" t="s">
        <v>141</v>
      </c>
      <c r="AU110" s="192" t="s">
        <v>79</v>
      </c>
      <c r="AV110" s="11" t="s">
        <v>79</v>
      </c>
      <c r="AW110" s="11" t="s">
        <v>6</v>
      </c>
      <c r="AX110" s="11" t="s">
        <v>77</v>
      </c>
      <c r="AY110" s="192" t="s">
        <v>126</v>
      </c>
    </row>
    <row r="111" spans="2:65" s="1" customFormat="1" ht="25.5" customHeight="1">
      <c r="B111" s="167"/>
      <c r="C111" s="168" t="s">
        <v>181</v>
      </c>
      <c r="D111" s="168" t="s">
        <v>129</v>
      </c>
      <c r="E111" s="169" t="s">
        <v>182</v>
      </c>
      <c r="F111" s="170" t="s">
        <v>183</v>
      </c>
      <c r="G111" s="171" t="s">
        <v>173</v>
      </c>
      <c r="H111" s="172">
        <v>149.74600000000001</v>
      </c>
      <c r="I111" s="173"/>
      <c r="J111" s="174">
        <f>ROUND(I111*H111,2)</f>
        <v>0</v>
      </c>
      <c r="K111" s="170" t="s">
        <v>133</v>
      </c>
      <c r="L111" s="38"/>
      <c r="M111" s="175" t="s">
        <v>5</v>
      </c>
      <c r="N111" s="176" t="s">
        <v>41</v>
      </c>
      <c r="O111" s="39"/>
      <c r="P111" s="177">
        <f>O111*H111</f>
        <v>0</v>
      </c>
      <c r="Q111" s="177">
        <v>0</v>
      </c>
      <c r="R111" s="177">
        <f>Q111*H111</f>
        <v>0</v>
      </c>
      <c r="S111" s="177">
        <v>0</v>
      </c>
      <c r="T111" s="178">
        <f>S111*H111</f>
        <v>0</v>
      </c>
      <c r="AR111" s="21" t="s">
        <v>134</v>
      </c>
      <c r="AT111" s="21" t="s">
        <v>129</v>
      </c>
      <c r="AU111" s="21" t="s">
        <v>79</v>
      </c>
      <c r="AY111" s="21" t="s">
        <v>126</v>
      </c>
      <c r="BE111" s="179">
        <f>IF(N111="základní",J111,0)</f>
        <v>0</v>
      </c>
      <c r="BF111" s="179">
        <f>IF(N111="snížená",J111,0)</f>
        <v>0</v>
      </c>
      <c r="BG111" s="179">
        <f>IF(N111="zákl. přenesená",J111,0)</f>
        <v>0</v>
      </c>
      <c r="BH111" s="179">
        <f>IF(N111="sníž. přenesená",J111,0)</f>
        <v>0</v>
      </c>
      <c r="BI111" s="179">
        <f>IF(N111="nulová",J111,0)</f>
        <v>0</v>
      </c>
      <c r="BJ111" s="21" t="s">
        <v>77</v>
      </c>
      <c r="BK111" s="179">
        <f>ROUND(I111*H111,2)</f>
        <v>0</v>
      </c>
      <c r="BL111" s="21" t="s">
        <v>134</v>
      </c>
      <c r="BM111" s="21" t="s">
        <v>184</v>
      </c>
    </row>
    <row r="112" spans="2:65" s="10" customFormat="1" ht="37.35" customHeight="1">
      <c r="B112" s="154"/>
      <c r="D112" s="155" t="s">
        <v>69</v>
      </c>
      <c r="E112" s="156" t="s">
        <v>185</v>
      </c>
      <c r="F112" s="156" t="s">
        <v>186</v>
      </c>
      <c r="I112" s="157"/>
      <c r="J112" s="158">
        <f>BK112</f>
        <v>0</v>
      </c>
      <c r="L112" s="154"/>
      <c r="M112" s="159"/>
      <c r="N112" s="160"/>
      <c r="O112" s="160"/>
      <c r="P112" s="161">
        <f>P113+P119+P141+P205+P208+P215+P228</f>
        <v>0</v>
      </c>
      <c r="Q112" s="160"/>
      <c r="R112" s="161">
        <f>R113+R119+R141+R205+R208+R215+R228</f>
        <v>32.433169999999997</v>
      </c>
      <c r="S112" s="160"/>
      <c r="T112" s="162">
        <f>T113+T119+T141+T205+T208+T215+T228</f>
        <v>16.072380000000003</v>
      </c>
      <c r="AR112" s="155" t="s">
        <v>79</v>
      </c>
      <c r="AT112" s="163" t="s">
        <v>69</v>
      </c>
      <c r="AU112" s="163" t="s">
        <v>70</v>
      </c>
      <c r="AY112" s="155" t="s">
        <v>126</v>
      </c>
      <c r="BK112" s="164">
        <f>BK113+BK119+BK141+BK205+BK208+BK215+BK228</f>
        <v>0</v>
      </c>
    </row>
    <row r="113" spans="2:65" s="10" customFormat="1" ht="19.899999999999999" customHeight="1">
      <c r="B113" s="154"/>
      <c r="D113" s="155" t="s">
        <v>69</v>
      </c>
      <c r="E113" s="165" t="s">
        <v>187</v>
      </c>
      <c r="F113" s="165" t="s">
        <v>188</v>
      </c>
      <c r="I113" s="157"/>
      <c r="J113" s="166">
        <f>BK113</f>
        <v>0</v>
      </c>
      <c r="L113" s="154"/>
      <c r="M113" s="159"/>
      <c r="N113" s="160"/>
      <c r="O113" s="160"/>
      <c r="P113" s="161">
        <f>SUM(P114:P118)</f>
        <v>0</v>
      </c>
      <c r="Q113" s="160"/>
      <c r="R113" s="161">
        <f>SUM(R114:R118)</f>
        <v>1.848E-2</v>
      </c>
      <c r="S113" s="160"/>
      <c r="T113" s="162">
        <f>SUM(T114:T118)</f>
        <v>0</v>
      </c>
      <c r="AR113" s="155" t="s">
        <v>79</v>
      </c>
      <c r="AT113" s="163" t="s">
        <v>69</v>
      </c>
      <c r="AU113" s="163" t="s">
        <v>77</v>
      </c>
      <c r="AY113" s="155" t="s">
        <v>126</v>
      </c>
      <c r="BK113" s="164">
        <f>SUM(BK114:BK118)</f>
        <v>0</v>
      </c>
    </row>
    <row r="114" spans="2:65" s="1" customFormat="1" ht="25.5" customHeight="1">
      <c r="B114" s="167"/>
      <c r="C114" s="168" t="s">
        <v>189</v>
      </c>
      <c r="D114" s="168" t="s">
        <v>129</v>
      </c>
      <c r="E114" s="169" t="s">
        <v>190</v>
      </c>
      <c r="F114" s="170" t="s">
        <v>191</v>
      </c>
      <c r="G114" s="171" t="s">
        <v>192</v>
      </c>
      <c r="H114" s="172">
        <v>48</v>
      </c>
      <c r="I114" s="173"/>
      <c r="J114" s="174">
        <f>ROUND(I114*H114,2)</f>
        <v>0</v>
      </c>
      <c r="K114" s="170" t="s">
        <v>133</v>
      </c>
      <c r="L114" s="38"/>
      <c r="M114" s="175" t="s">
        <v>5</v>
      </c>
      <c r="N114" s="176" t="s">
        <v>41</v>
      </c>
      <c r="O114" s="39"/>
      <c r="P114" s="177">
        <f>O114*H114</f>
        <v>0</v>
      </c>
      <c r="Q114" s="177">
        <v>0</v>
      </c>
      <c r="R114" s="177">
        <f>Q114*H114</f>
        <v>0</v>
      </c>
      <c r="S114" s="177">
        <v>0</v>
      </c>
      <c r="T114" s="178">
        <f>S114*H114</f>
        <v>0</v>
      </c>
      <c r="AR114" s="21" t="s">
        <v>174</v>
      </c>
      <c r="AT114" s="21" t="s">
        <v>129</v>
      </c>
      <c r="AU114" s="21" t="s">
        <v>79</v>
      </c>
      <c r="AY114" s="21" t="s">
        <v>126</v>
      </c>
      <c r="BE114" s="179">
        <f>IF(N114="základní",J114,0)</f>
        <v>0</v>
      </c>
      <c r="BF114" s="179">
        <f>IF(N114="snížená",J114,0)</f>
        <v>0</v>
      </c>
      <c r="BG114" s="179">
        <f>IF(N114="zákl. přenesená",J114,0)</f>
        <v>0</v>
      </c>
      <c r="BH114" s="179">
        <f>IF(N114="sníž. přenesená",J114,0)</f>
        <v>0</v>
      </c>
      <c r="BI114" s="179">
        <f>IF(N114="nulová",J114,0)</f>
        <v>0</v>
      </c>
      <c r="BJ114" s="21" t="s">
        <v>77</v>
      </c>
      <c r="BK114" s="179">
        <f>ROUND(I114*H114,2)</f>
        <v>0</v>
      </c>
      <c r="BL114" s="21" t="s">
        <v>174</v>
      </c>
      <c r="BM114" s="21" t="s">
        <v>193</v>
      </c>
    </row>
    <row r="115" spans="2:65" s="11" customFormat="1">
      <c r="B115" s="190"/>
      <c r="D115" s="191" t="s">
        <v>141</v>
      </c>
      <c r="E115" s="192" t="s">
        <v>5</v>
      </c>
      <c r="F115" s="193" t="s">
        <v>194</v>
      </c>
      <c r="H115" s="194">
        <v>48</v>
      </c>
      <c r="I115" s="195"/>
      <c r="L115" s="190"/>
      <c r="M115" s="196"/>
      <c r="N115" s="197"/>
      <c r="O115" s="197"/>
      <c r="P115" s="197"/>
      <c r="Q115" s="197"/>
      <c r="R115" s="197"/>
      <c r="S115" s="197"/>
      <c r="T115" s="198"/>
      <c r="AT115" s="192" t="s">
        <v>141</v>
      </c>
      <c r="AU115" s="192" t="s">
        <v>79</v>
      </c>
      <c r="AV115" s="11" t="s">
        <v>79</v>
      </c>
      <c r="AW115" s="11" t="s">
        <v>34</v>
      </c>
      <c r="AX115" s="11" t="s">
        <v>77</v>
      </c>
      <c r="AY115" s="192" t="s">
        <v>126</v>
      </c>
    </row>
    <row r="116" spans="2:65" s="1" customFormat="1" ht="16.5" customHeight="1">
      <c r="B116" s="167"/>
      <c r="C116" s="180" t="s">
        <v>195</v>
      </c>
      <c r="D116" s="180" t="s">
        <v>136</v>
      </c>
      <c r="E116" s="181" t="s">
        <v>196</v>
      </c>
      <c r="F116" s="182" t="s">
        <v>811</v>
      </c>
      <c r="G116" s="183" t="s">
        <v>192</v>
      </c>
      <c r="H116" s="184">
        <v>52.8</v>
      </c>
      <c r="I116" s="185"/>
      <c r="J116" s="186">
        <f>ROUND(I116*H116,2)</f>
        <v>0</v>
      </c>
      <c r="K116" s="182" t="s">
        <v>5</v>
      </c>
      <c r="L116" s="187"/>
      <c r="M116" s="188" t="s">
        <v>5</v>
      </c>
      <c r="N116" s="189" t="s">
        <v>41</v>
      </c>
      <c r="O116" s="39"/>
      <c r="P116" s="177">
        <f>O116*H116</f>
        <v>0</v>
      </c>
      <c r="Q116" s="177">
        <v>3.5E-4</v>
      </c>
      <c r="R116" s="177">
        <f>Q116*H116</f>
        <v>1.848E-2</v>
      </c>
      <c r="S116" s="177">
        <v>0</v>
      </c>
      <c r="T116" s="178">
        <f>S116*H116</f>
        <v>0</v>
      </c>
      <c r="AR116" s="21" t="s">
        <v>197</v>
      </c>
      <c r="AT116" s="21" t="s">
        <v>136</v>
      </c>
      <c r="AU116" s="21" t="s">
        <v>79</v>
      </c>
      <c r="AY116" s="21" t="s">
        <v>126</v>
      </c>
      <c r="BE116" s="179">
        <f>IF(N116="základní",J116,0)</f>
        <v>0</v>
      </c>
      <c r="BF116" s="179">
        <f>IF(N116="snížená",J116,0)</f>
        <v>0</v>
      </c>
      <c r="BG116" s="179">
        <f>IF(N116="zákl. přenesená",J116,0)</f>
        <v>0</v>
      </c>
      <c r="BH116" s="179">
        <f>IF(N116="sníž. přenesená",J116,0)</f>
        <v>0</v>
      </c>
      <c r="BI116" s="179">
        <f>IF(N116="nulová",J116,0)</f>
        <v>0</v>
      </c>
      <c r="BJ116" s="21" t="s">
        <v>77</v>
      </c>
      <c r="BK116" s="179">
        <f>ROUND(I116*H116,2)</f>
        <v>0</v>
      </c>
      <c r="BL116" s="21" t="s">
        <v>174</v>
      </c>
      <c r="BM116" s="21" t="s">
        <v>198</v>
      </c>
    </row>
    <row r="117" spans="2:65" s="11" customFormat="1">
      <c r="B117" s="190"/>
      <c r="D117" s="191" t="s">
        <v>141</v>
      </c>
      <c r="F117" s="193" t="s">
        <v>199</v>
      </c>
      <c r="H117" s="194">
        <v>52.8</v>
      </c>
      <c r="I117" s="195"/>
      <c r="L117" s="190"/>
      <c r="M117" s="196"/>
      <c r="N117" s="197"/>
      <c r="O117" s="197"/>
      <c r="P117" s="197"/>
      <c r="Q117" s="197"/>
      <c r="R117" s="197"/>
      <c r="S117" s="197"/>
      <c r="T117" s="198"/>
      <c r="AT117" s="192" t="s">
        <v>141</v>
      </c>
      <c r="AU117" s="192" t="s">
        <v>79</v>
      </c>
      <c r="AV117" s="11" t="s">
        <v>79</v>
      </c>
      <c r="AW117" s="11" t="s">
        <v>6</v>
      </c>
      <c r="AX117" s="11" t="s">
        <v>77</v>
      </c>
      <c r="AY117" s="192" t="s">
        <v>126</v>
      </c>
    </row>
    <row r="118" spans="2:65" s="1" customFormat="1" ht="38.25" customHeight="1">
      <c r="B118" s="167"/>
      <c r="C118" s="168" t="s">
        <v>200</v>
      </c>
      <c r="D118" s="168" t="s">
        <v>129</v>
      </c>
      <c r="E118" s="169" t="s">
        <v>201</v>
      </c>
      <c r="F118" s="170" t="s">
        <v>202</v>
      </c>
      <c r="G118" s="171" t="s">
        <v>173</v>
      </c>
      <c r="H118" s="172">
        <v>1.7999999999999999E-2</v>
      </c>
      <c r="I118" s="173"/>
      <c r="J118" s="174">
        <f>ROUND(I118*H118,2)</f>
        <v>0</v>
      </c>
      <c r="K118" s="170" t="s">
        <v>133</v>
      </c>
      <c r="L118" s="38"/>
      <c r="M118" s="175" t="s">
        <v>5</v>
      </c>
      <c r="N118" s="176" t="s">
        <v>41</v>
      </c>
      <c r="O118" s="39"/>
      <c r="P118" s="177">
        <f>O118*H118</f>
        <v>0</v>
      </c>
      <c r="Q118" s="177">
        <v>0</v>
      </c>
      <c r="R118" s="177">
        <f>Q118*H118</f>
        <v>0</v>
      </c>
      <c r="S118" s="177">
        <v>0</v>
      </c>
      <c r="T118" s="178">
        <f>S118*H118</f>
        <v>0</v>
      </c>
      <c r="AR118" s="21" t="s">
        <v>174</v>
      </c>
      <c r="AT118" s="21" t="s">
        <v>129</v>
      </c>
      <c r="AU118" s="21" t="s">
        <v>79</v>
      </c>
      <c r="AY118" s="21" t="s">
        <v>126</v>
      </c>
      <c r="BE118" s="179">
        <f>IF(N118="základní",J118,0)</f>
        <v>0</v>
      </c>
      <c r="BF118" s="179">
        <f>IF(N118="snížená",J118,0)</f>
        <v>0</v>
      </c>
      <c r="BG118" s="179">
        <f>IF(N118="zákl. přenesená",J118,0)</f>
        <v>0</v>
      </c>
      <c r="BH118" s="179">
        <f>IF(N118="sníž. přenesená",J118,0)</f>
        <v>0</v>
      </c>
      <c r="BI118" s="179">
        <f>IF(N118="nulová",J118,0)</f>
        <v>0</v>
      </c>
      <c r="BJ118" s="21" t="s">
        <v>77</v>
      </c>
      <c r="BK118" s="179">
        <f>ROUND(I118*H118,2)</f>
        <v>0</v>
      </c>
      <c r="BL118" s="21" t="s">
        <v>174</v>
      </c>
      <c r="BM118" s="21" t="s">
        <v>203</v>
      </c>
    </row>
    <row r="119" spans="2:65" s="10" customFormat="1" ht="29.85" customHeight="1">
      <c r="B119" s="154"/>
      <c r="D119" s="155" t="s">
        <v>69</v>
      </c>
      <c r="E119" s="165" t="s">
        <v>204</v>
      </c>
      <c r="F119" s="165" t="s">
        <v>205</v>
      </c>
      <c r="I119" s="157"/>
      <c r="J119" s="166">
        <f>BK119</f>
        <v>0</v>
      </c>
      <c r="L119" s="154"/>
      <c r="M119" s="159"/>
      <c r="N119" s="160"/>
      <c r="O119" s="160"/>
      <c r="P119" s="161">
        <f>SUM(P120:P140)</f>
        <v>0</v>
      </c>
      <c r="Q119" s="160"/>
      <c r="R119" s="161">
        <f>SUM(R120:R140)</f>
        <v>1.1632200000000001</v>
      </c>
      <c r="S119" s="160"/>
      <c r="T119" s="162">
        <f>SUM(T120:T140)</f>
        <v>9.5211000000000006</v>
      </c>
      <c r="AR119" s="155" t="s">
        <v>79</v>
      </c>
      <c r="AT119" s="163" t="s">
        <v>69</v>
      </c>
      <c r="AU119" s="163" t="s">
        <v>77</v>
      </c>
      <c r="AY119" s="155" t="s">
        <v>126</v>
      </c>
      <c r="BK119" s="164">
        <f>SUM(BK120:BK140)</f>
        <v>0</v>
      </c>
    </row>
    <row r="120" spans="2:65" s="1" customFormat="1" ht="16.5" customHeight="1">
      <c r="B120" s="167"/>
      <c r="C120" s="168" t="s">
        <v>11</v>
      </c>
      <c r="D120" s="168" t="s">
        <v>129</v>
      </c>
      <c r="E120" s="169" t="s">
        <v>206</v>
      </c>
      <c r="F120" s="170" t="s">
        <v>207</v>
      </c>
      <c r="G120" s="171" t="s">
        <v>192</v>
      </c>
      <c r="H120" s="172">
        <v>330</v>
      </c>
      <c r="I120" s="173"/>
      <c r="J120" s="174">
        <f>ROUND(I120*H120,2)</f>
        <v>0</v>
      </c>
      <c r="K120" s="170" t="s">
        <v>133</v>
      </c>
      <c r="L120" s="38"/>
      <c r="M120" s="175" t="s">
        <v>5</v>
      </c>
      <c r="N120" s="176" t="s">
        <v>41</v>
      </c>
      <c r="O120" s="39"/>
      <c r="P120" s="177">
        <f>O120*H120</f>
        <v>0</v>
      </c>
      <c r="Q120" s="177">
        <v>0</v>
      </c>
      <c r="R120" s="177">
        <f>Q120*H120</f>
        <v>0</v>
      </c>
      <c r="S120" s="177">
        <v>1.4919999999999999E-2</v>
      </c>
      <c r="T120" s="178">
        <f>S120*H120</f>
        <v>4.9235999999999995</v>
      </c>
      <c r="AR120" s="21" t="s">
        <v>174</v>
      </c>
      <c r="AT120" s="21" t="s">
        <v>129</v>
      </c>
      <c r="AU120" s="21" t="s">
        <v>79</v>
      </c>
      <c r="AY120" s="21" t="s">
        <v>126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21" t="s">
        <v>77</v>
      </c>
      <c r="BK120" s="179">
        <f>ROUND(I120*H120,2)</f>
        <v>0</v>
      </c>
      <c r="BL120" s="21" t="s">
        <v>174</v>
      </c>
      <c r="BM120" s="21" t="s">
        <v>208</v>
      </c>
    </row>
    <row r="121" spans="2:65" s="11" customFormat="1">
      <c r="B121" s="190"/>
      <c r="D121" s="191" t="s">
        <v>141</v>
      </c>
      <c r="E121" s="192" t="s">
        <v>5</v>
      </c>
      <c r="F121" s="193" t="s">
        <v>209</v>
      </c>
      <c r="H121" s="194">
        <v>330</v>
      </c>
      <c r="I121" s="195"/>
      <c r="L121" s="190"/>
      <c r="M121" s="196"/>
      <c r="N121" s="197"/>
      <c r="O121" s="197"/>
      <c r="P121" s="197"/>
      <c r="Q121" s="197"/>
      <c r="R121" s="197"/>
      <c r="S121" s="197"/>
      <c r="T121" s="198"/>
      <c r="AT121" s="192" t="s">
        <v>141</v>
      </c>
      <c r="AU121" s="192" t="s">
        <v>79</v>
      </c>
      <c r="AV121" s="11" t="s">
        <v>79</v>
      </c>
      <c r="AW121" s="11" t="s">
        <v>34</v>
      </c>
      <c r="AX121" s="11" t="s">
        <v>77</v>
      </c>
      <c r="AY121" s="192" t="s">
        <v>126</v>
      </c>
    </row>
    <row r="122" spans="2:65" s="1" customFormat="1" ht="25.5" customHeight="1">
      <c r="B122" s="167"/>
      <c r="C122" s="168" t="s">
        <v>174</v>
      </c>
      <c r="D122" s="168" t="s">
        <v>129</v>
      </c>
      <c r="E122" s="169" t="s">
        <v>210</v>
      </c>
      <c r="F122" s="170" t="s">
        <v>211</v>
      </c>
      <c r="G122" s="171" t="s">
        <v>192</v>
      </c>
      <c r="H122" s="172">
        <v>150</v>
      </c>
      <c r="I122" s="173"/>
      <c r="J122" s="174">
        <f>ROUND(I122*H122,2)</f>
        <v>0</v>
      </c>
      <c r="K122" s="170" t="s">
        <v>133</v>
      </c>
      <c r="L122" s="38"/>
      <c r="M122" s="175" t="s">
        <v>5</v>
      </c>
      <c r="N122" s="176" t="s">
        <v>41</v>
      </c>
      <c r="O122" s="39"/>
      <c r="P122" s="177">
        <f>O122*H122</f>
        <v>0</v>
      </c>
      <c r="Q122" s="177">
        <v>0</v>
      </c>
      <c r="R122" s="177">
        <f>Q122*H122</f>
        <v>0</v>
      </c>
      <c r="S122" s="177">
        <v>3.065E-2</v>
      </c>
      <c r="T122" s="178">
        <f>S122*H122</f>
        <v>4.5975000000000001</v>
      </c>
      <c r="AR122" s="21" t="s">
        <v>174</v>
      </c>
      <c r="AT122" s="21" t="s">
        <v>129</v>
      </c>
      <c r="AU122" s="21" t="s">
        <v>79</v>
      </c>
      <c r="AY122" s="21" t="s">
        <v>126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21" t="s">
        <v>77</v>
      </c>
      <c r="BK122" s="179">
        <f>ROUND(I122*H122,2)</f>
        <v>0</v>
      </c>
      <c r="BL122" s="21" t="s">
        <v>174</v>
      </c>
      <c r="BM122" s="21" t="s">
        <v>212</v>
      </c>
    </row>
    <row r="123" spans="2:65" s="11" customFormat="1">
      <c r="B123" s="190"/>
      <c r="D123" s="191" t="s">
        <v>141</v>
      </c>
      <c r="E123" s="192" t="s">
        <v>5</v>
      </c>
      <c r="F123" s="193" t="s">
        <v>213</v>
      </c>
      <c r="H123" s="194">
        <v>150</v>
      </c>
      <c r="I123" s="195"/>
      <c r="L123" s="190"/>
      <c r="M123" s="196"/>
      <c r="N123" s="197"/>
      <c r="O123" s="197"/>
      <c r="P123" s="197"/>
      <c r="Q123" s="197"/>
      <c r="R123" s="197"/>
      <c r="S123" s="197"/>
      <c r="T123" s="198"/>
      <c r="AT123" s="192" t="s">
        <v>141</v>
      </c>
      <c r="AU123" s="192" t="s">
        <v>79</v>
      </c>
      <c r="AV123" s="11" t="s">
        <v>79</v>
      </c>
      <c r="AW123" s="11" t="s">
        <v>34</v>
      </c>
      <c r="AX123" s="11" t="s">
        <v>77</v>
      </c>
      <c r="AY123" s="192" t="s">
        <v>126</v>
      </c>
    </row>
    <row r="124" spans="2:65" s="1" customFormat="1" ht="16.5" customHeight="1">
      <c r="B124" s="167"/>
      <c r="C124" s="168" t="s">
        <v>214</v>
      </c>
      <c r="D124" s="168" t="s">
        <v>129</v>
      </c>
      <c r="E124" s="169" t="s">
        <v>215</v>
      </c>
      <c r="F124" s="170" t="s">
        <v>216</v>
      </c>
      <c r="G124" s="171" t="s">
        <v>132</v>
      </c>
      <c r="H124" s="172">
        <v>23</v>
      </c>
      <c r="I124" s="173"/>
      <c r="J124" s="174">
        <f t="shared" ref="J124:J136" si="0">ROUND(I124*H124,2)</f>
        <v>0</v>
      </c>
      <c r="K124" s="170" t="s">
        <v>133</v>
      </c>
      <c r="L124" s="38"/>
      <c r="M124" s="175" t="s">
        <v>5</v>
      </c>
      <c r="N124" s="176" t="s">
        <v>41</v>
      </c>
      <c r="O124" s="39"/>
      <c r="P124" s="177">
        <f t="shared" ref="P124:P136" si="1">O124*H124</f>
        <v>0</v>
      </c>
      <c r="Q124" s="177">
        <v>2.2599999999999999E-3</v>
      </c>
      <c r="R124" s="177">
        <f t="shared" ref="R124:R136" si="2">Q124*H124</f>
        <v>5.1979999999999998E-2</v>
      </c>
      <c r="S124" s="177">
        <v>0</v>
      </c>
      <c r="T124" s="178">
        <f t="shared" ref="T124:T136" si="3">S124*H124</f>
        <v>0</v>
      </c>
      <c r="AR124" s="21" t="s">
        <v>174</v>
      </c>
      <c r="AT124" s="21" t="s">
        <v>129</v>
      </c>
      <c r="AU124" s="21" t="s">
        <v>79</v>
      </c>
      <c r="AY124" s="21" t="s">
        <v>126</v>
      </c>
      <c r="BE124" s="179">
        <f t="shared" ref="BE124:BE136" si="4">IF(N124="základní",J124,0)</f>
        <v>0</v>
      </c>
      <c r="BF124" s="179">
        <f t="shared" ref="BF124:BF136" si="5">IF(N124="snížená",J124,0)</f>
        <v>0</v>
      </c>
      <c r="BG124" s="179">
        <f t="shared" ref="BG124:BG136" si="6">IF(N124="zákl. přenesená",J124,0)</f>
        <v>0</v>
      </c>
      <c r="BH124" s="179">
        <f t="shared" ref="BH124:BH136" si="7">IF(N124="sníž. přenesená",J124,0)</f>
        <v>0</v>
      </c>
      <c r="BI124" s="179">
        <f t="shared" ref="BI124:BI136" si="8">IF(N124="nulová",J124,0)</f>
        <v>0</v>
      </c>
      <c r="BJ124" s="21" t="s">
        <v>77</v>
      </c>
      <c r="BK124" s="179">
        <f t="shared" ref="BK124:BK136" si="9">ROUND(I124*H124,2)</f>
        <v>0</v>
      </c>
      <c r="BL124" s="21" t="s">
        <v>174</v>
      </c>
      <c r="BM124" s="21" t="s">
        <v>217</v>
      </c>
    </row>
    <row r="125" spans="2:65" s="1" customFormat="1" ht="16.5" customHeight="1">
      <c r="B125" s="167"/>
      <c r="C125" s="168" t="s">
        <v>218</v>
      </c>
      <c r="D125" s="168" t="s">
        <v>129</v>
      </c>
      <c r="E125" s="169" t="s">
        <v>219</v>
      </c>
      <c r="F125" s="170" t="s">
        <v>220</v>
      </c>
      <c r="G125" s="171" t="s">
        <v>132</v>
      </c>
      <c r="H125" s="172">
        <v>42</v>
      </c>
      <c r="I125" s="173"/>
      <c r="J125" s="174">
        <f t="shared" si="0"/>
        <v>0</v>
      </c>
      <c r="K125" s="170" t="s">
        <v>133</v>
      </c>
      <c r="L125" s="38"/>
      <c r="M125" s="175" t="s">
        <v>5</v>
      </c>
      <c r="N125" s="176" t="s">
        <v>41</v>
      </c>
      <c r="O125" s="39"/>
      <c r="P125" s="177">
        <f t="shared" si="1"/>
        <v>0</v>
      </c>
      <c r="Q125" s="177">
        <v>3.1E-4</v>
      </c>
      <c r="R125" s="177">
        <f t="shared" si="2"/>
        <v>1.302E-2</v>
      </c>
      <c r="S125" s="177">
        <v>0</v>
      </c>
      <c r="T125" s="178">
        <f t="shared" si="3"/>
        <v>0</v>
      </c>
      <c r="AR125" s="21" t="s">
        <v>174</v>
      </c>
      <c r="AT125" s="21" t="s">
        <v>129</v>
      </c>
      <c r="AU125" s="21" t="s">
        <v>79</v>
      </c>
      <c r="AY125" s="21" t="s">
        <v>126</v>
      </c>
      <c r="BE125" s="179">
        <f t="shared" si="4"/>
        <v>0</v>
      </c>
      <c r="BF125" s="179">
        <f t="shared" si="5"/>
        <v>0</v>
      </c>
      <c r="BG125" s="179">
        <f t="shared" si="6"/>
        <v>0</v>
      </c>
      <c r="BH125" s="179">
        <f t="shared" si="7"/>
        <v>0</v>
      </c>
      <c r="BI125" s="179">
        <f t="shared" si="8"/>
        <v>0</v>
      </c>
      <c r="BJ125" s="21" t="s">
        <v>77</v>
      </c>
      <c r="BK125" s="179">
        <f t="shared" si="9"/>
        <v>0</v>
      </c>
      <c r="BL125" s="21" t="s">
        <v>174</v>
      </c>
      <c r="BM125" s="21" t="s">
        <v>221</v>
      </c>
    </row>
    <row r="126" spans="2:65" s="1" customFormat="1" ht="16.5" customHeight="1">
      <c r="B126" s="167"/>
      <c r="C126" s="168" t="s">
        <v>222</v>
      </c>
      <c r="D126" s="168" t="s">
        <v>129</v>
      </c>
      <c r="E126" s="169" t="s">
        <v>223</v>
      </c>
      <c r="F126" s="170" t="s">
        <v>224</v>
      </c>
      <c r="G126" s="171" t="s">
        <v>132</v>
      </c>
      <c r="H126" s="172">
        <v>10</v>
      </c>
      <c r="I126" s="173"/>
      <c r="J126" s="174">
        <f t="shared" si="0"/>
        <v>0</v>
      </c>
      <c r="K126" s="170" t="s">
        <v>133</v>
      </c>
      <c r="L126" s="38"/>
      <c r="M126" s="175" t="s">
        <v>5</v>
      </c>
      <c r="N126" s="176" t="s">
        <v>41</v>
      </c>
      <c r="O126" s="39"/>
      <c r="P126" s="177">
        <f t="shared" si="1"/>
        <v>0</v>
      </c>
      <c r="Q126" s="177">
        <v>5.2999999999999998E-4</v>
      </c>
      <c r="R126" s="177">
        <f t="shared" si="2"/>
        <v>5.3E-3</v>
      </c>
      <c r="S126" s="177">
        <v>0</v>
      </c>
      <c r="T126" s="178">
        <f t="shared" si="3"/>
        <v>0</v>
      </c>
      <c r="AR126" s="21" t="s">
        <v>174</v>
      </c>
      <c r="AT126" s="21" t="s">
        <v>129</v>
      </c>
      <c r="AU126" s="21" t="s">
        <v>79</v>
      </c>
      <c r="AY126" s="21" t="s">
        <v>126</v>
      </c>
      <c r="BE126" s="179">
        <f t="shared" si="4"/>
        <v>0</v>
      </c>
      <c r="BF126" s="179">
        <f t="shared" si="5"/>
        <v>0</v>
      </c>
      <c r="BG126" s="179">
        <f t="shared" si="6"/>
        <v>0</v>
      </c>
      <c r="BH126" s="179">
        <f t="shared" si="7"/>
        <v>0</v>
      </c>
      <c r="BI126" s="179">
        <f t="shared" si="8"/>
        <v>0</v>
      </c>
      <c r="BJ126" s="21" t="s">
        <v>77</v>
      </c>
      <c r="BK126" s="179">
        <f t="shared" si="9"/>
        <v>0</v>
      </c>
      <c r="BL126" s="21" t="s">
        <v>174</v>
      </c>
      <c r="BM126" s="21" t="s">
        <v>225</v>
      </c>
    </row>
    <row r="127" spans="2:65" s="1" customFormat="1" ht="16.5" customHeight="1">
      <c r="B127" s="167"/>
      <c r="C127" s="168" t="s">
        <v>226</v>
      </c>
      <c r="D127" s="168" t="s">
        <v>129</v>
      </c>
      <c r="E127" s="169" t="s">
        <v>227</v>
      </c>
      <c r="F127" s="170" t="s">
        <v>228</v>
      </c>
      <c r="G127" s="171" t="s">
        <v>132</v>
      </c>
      <c r="H127" s="172">
        <v>26</v>
      </c>
      <c r="I127" s="173"/>
      <c r="J127" s="174">
        <f t="shared" si="0"/>
        <v>0</v>
      </c>
      <c r="K127" s="170" t="s">
        <v>133</v>
      </c>
      <c r="L127" s="38"/>
      <c r="M127" s="175" t="s">
        <v>5</v>
      </c>
      <c r="N127" s="176" t="s">
        <v>41</v>
      </c>
      <c r="O127" s="39"/>
      <c r="P127" s="177">
        <f t="shared" si="1"/>
        <v>0</v>
      </c>
      <c r="Q127" s="177">
        <v>1.01E-3</v>
      </c>
      <c r="R127" s="177">
        <f t="shared" si="2"/>
        <v>2.6260000000000002E-2</v>
      </c>
      <c r="S127" s="177">
        <v>0</v>
      </c>
      <c r="T127" s="178">
        <f t="shared" si="3"/>
        <v>0</v>
      </c>
      <c r="AR127" s="21" t="s">
        <v>174</v>
      </c>
      <c r="AT127" s="21" t="s">
        <v>129</v>
      </c>
      <c r="AU127" s="21" t="s">
        <v>79</v>
      </c>
      <c r="AY127" s="21" t="s">
        <v>126</v>
      </c>
      <c r="BE127" s="179">
        <f t="shared" si="4"/>
        <v>0</v>
      </c>
      <c r="BF127" s="179">
        <f t="shared" si="5"/>
        <v>0</v>
      </c>
      <c r="BG127" s="179">
        <f t="shared" si="6"/>
        <v>0</v>
      </c>
      <c r="BH127" s="179">
        <f t="shared" si="7"/>
        <v>0</v>
      </c>
      <c r="BI127" s="179">
        <f t="shared" si="8"/>
        <v>0</v>
      </c>
      <c r="BJ127" s="21" t="s">
        <v>77</v>
      </c>
      <c r="BK127" s="179">
        <f t="shared" si="9"/>
        <v>0</v>
      </c>
      <c r="BL127" s="21" t="s">
        <v>174</v>
      </c>
      <c r="BM127" s="21" t="s">
        <v>229</v>
      </c>
    </row>
    <row r="128" spans="2:65" s="1" customFormat="1" ht="16.5" customHeight="1">
      <c r="B128" s="167"/>
      <c r="C128" s="168" t="s">
        <v>10</v>
      </c>
      <c r="D128" s="168" t="s">
        <v>129</v>
      </c>
      <c r="E128" s="169" t="s">
        <v>230</v>
      </c>
      <c r="F128" s="170" t="s">
        <v>231</v>
      </c>
      <c r="G128" s="171" t="s">
        <v>192</v>
      </c>
      <c r="H128" s="172">
        <v>55</v>
      </c>
      <c r="I128" s="173"/>
      <c r="J128" s="174">
        <f t="shared" si="0"/>
        <v>0</v>
      </c>
      <c r="K128" s="170" t="s">
        <v>133</v>
      </c>
      <c r="L128" s="38"/>
      <c r="M128" s="175" t="s">
        <v>5</v>
      </c>
      <c r="N128" s="176" t="s">
        <v>41</v>
      </c>
      <c r="O128" s="39"/>
      <c r="P128" s="177">
        <f t="shared" si="1"/>
        <v>0</v>
      </c>
      <c r="Q128" s="177">
        <v>1.82E-3</v>
      </c>
      <c r="R128" s="177">
        <f t="shared" si="2"/>
        <v>0.10009999999999999</v>
      </c>
      <c r="S128" s="177">
        <v>0</v>
      </c>
      <c r="T128" s="178">
        <f t="shared" si="3"/>
        <v>0</v>
      </c>
      <c r="AR128" s="21" t="s">
        <v>174</v>
      </c>
      <c r="AT128" s="21" t="s">
        <v>129</v>
      </c>
      <c r="AU128" s="21" t="s">
        <v>79</v>
      </c>
      <c r="AY128" s="21" t="s">
        <v>126</v>
      </c>
      <c r="BE128" s="179">
        <f t="shared" si="4"/>
        <v>0</v>
      </c>
      <c r="BF128" s="179">
        <f t="shared" si="5"/>
        <v>0</v>
      </c>
      <c r="BG128" s="179">
        <f t="shared" si="6"/>
        <v>0</v>
      </c>
      <c r="BH128" s="179">
        <f t="shared" si="7"/>
        <v>0</v>
      </c>
      <c r="BI128" s="179">
        <f t="shared" si="8"/>
        <v>0</v>
      </c>
      <c r="BJ128" s="21" t="s">
        <v>77</v>
      </c>
      <c r="BK128" s="179">
        <f t="shared" si="9"/>
        <v>0</v>
      </c>
      <c r="BL128" s="21" t="s">
        <v>174</v>
      </c>
      <c r="BM128" s="21" t="s">
        <v>232</v>
      </c>
    </row>
    <row r="129" spans="2:65" s="1" customFormat="1" ht="16.5" customHeight="1">
      <c r="B129" s="167"/>
      <c r="C129" s="168" t="s">
        <v>233</v>
      </c>
      <c r="D129" s="168" t="s">
        <v>129</v>
      </c>
      <c r="E129" s="169" t="s">
        <v>234</v>
      </c>
      <c r="F129" s="170" t="s">
        <v>235</v>
      </c>
      <c r="G129" s="171" t="s">
        <v>192</v>
      </c>
      <c r="H129" s="172">
        <v>33</v>
      </c>
      <c r="I129" s="173"/>
      <c r="J129" s="174">
        <f t="shared" si="0"/>
        <v>0</v>
      </c>
      <c r="K129" s="170" t="s">
        <v>133</v>
      </c>
      <c r="L129" s="38"/>
      <c r="M129" s="175" t="s">
        <v>5</v>
      </c>
      <c r="N129" s="176" t="s">
        <v>41</v>
      </c>
      <c r="O129" s="39"/>
      <c r="P129" s="177">
        <f t="shared" si="1"/>
        <v>0</v>
      </c>
      <c r="Q129" s="177">
        <v>2.82E-3</v>
      </c>
      <c r="R129" s="177">
        <f t="shared" si="2"/>
        <v>9.3060000000000004E-2</v>
      </c>
      <c r="S129" s="177">
        <v>0</v>
      </c>
      <c r="T129" s="178">
        <f t="shared" si="3"/>
        <v>0</v>
      </c>
      <c r="AR129" s="21" t="s">
        <v>174</v>
      </c>
      <c r="AT129" s="21" t="s">
        <v>129</v>
      </c>
      <c r="AU129" s="21" t="s">
        <v>79</v>
      </c>
      <c r="AY129" s="21" t="s">
        <v>126</v>
      </c>
      <c r="BE129" s="179">
        <f t="shared" si="4"/>
        <v>0</v>
      </c>
      <c r="BF129" s="179">
        <f t="shared" si="5"/>
        <v>0</v>
      </c>
      <c r="BG129" s="179">
        <f t="shared" si="6"/>
        <v>0</v>
      </c>
      <c r="BH129" s="179">
        <f t="shared" si="7"/>
        <v>0</v>
      </c>
      <c r="BI129" s="179">
        <f t="shared" si="8"/>
        <v>0</v>
      </c>
      <c r="BJ129" s="21" t="s">
        <v>77</v>
      </c>
      <c r="BK129" s="179">
        <f t="shared" si="9"/>
        <v>0</v>
      </c>
      <c r="BL129" s="21" t="s">
        <v>174</v>
      </c>
      <c r="BM129" s="21" t="s">
        <v>236</v>
      </c>
    </row>
    <row r="130" spans="2:65" s="1" customFormat="1" ht="16.5" customHeight="1">
      <c r="B130" s="167"/>
      <c r="C130" s="168" t="s">
        <v>237</v>
      </c>
      <c r="D130" s="168" t="s">
        <v>129</v>
      </c>
      <c r="E130" s="169" t="s">
        <v>238</v>
      </c>
      <c r="F130" s="170" t="s">
        <v>239</v>
      </c>
      <c r="G130" s="171" t="s">
        <v>192</v>
      </c>
      <c r="H130" s="172">
        <v>17</v>
      </c>
      <c r="I130" s="173"/>
      <c r="J130" s="174">
        <f t="shared" si="0"/>
        <v>0</v>
      </c>
      <c r="K130" s="170" t="s">
        <v>133</v>
      </c>
      <c r="L130" s="38"/>
      <c r="M130" s="175" t="s">
        <v>5</v>
      </c>
      <c r="N130" s="176" t="s">
        <v>41</v>
      </c>
      <c r="O130" s="39"/>
      <c r="P130" s="177">
        <f t="shared" si="1"/>
        <v>0</v>
      </c>
      <c r="Q130" s="177">
        <v>4.4099999999999999E-3</v>
      </c>
      <c r="R130" s="177">
        <f t="shared" si="2"/>
        <v>7.4969999999999995E-2</v>
      </c>
      <c r="S130" s="177">
        <v>0</v>
      </c>
      <c r="T130" s="178">
        <f t="shared" si="3"/>
        <v>0</v>
      </c>
      <c r="AR130" s="21" t="s">
        <v>174</v>
      </c>
      <c r="AT130" s="21" t="s">
        <v>129</v>
      </c>
      <c r="AU130" s="21" t="s">
        <v>79</v>
      </c>
      <c r="AY130" s="21" t="s">
        <v>126</v>
      </c>
      <c r="BE130" s="179">
        <f t="shared" si="4"/>
        <v>0</v>
      </c>
      <c r="BF130" s="179">
        <f t="shared" si="5"/>
        <v>0</v>
      </c>
      <c r="BG130" s="179">
        <f t="shared" si="6"/>
        <v>0</v>
      </c>
      <c r="BH130" s="179">
        <f t="shared" si="7"/>
        <v>0</v>
      </c>
      <c r="BI130" s="179">
        <f t="shared" si="8"/>
        <v>0</v>
      </c>
      <c r="BJ130" s="21" t="s">
        <v>77</v>
      </c>
      <c r="BK130" s="179">
        <f t="shared" si="9"/>
        <v>0</v>
      </c>
      <c r="BL130" s="21" t="s">
        <v>174</v>
      </c>
      <c r="BM130" s="21" t="s">
        <v>240</v>
      </c>
    </row>
    <row r="131" spans="2:65" s="1" customFormat="1" ht="25.5" customHeight="1">
      <c r="B131" s="167"/>
      <c r="C131" s="168" t="s">
        <v>241</v>
      </c>
      <c r="D131" s="168" t="s">
        <v>129</v>
      </c>
      <c r="E131" s="169" t="s">
        <v>242</v>
      </c>
      <c r="F131" s="170" t="s">
        <v>243</v>
      </c>
      <c r="G131" s="171" t="s">
        <v>192</v>
      </c>
      <c r="H131" s="172">
        <v>363</v>
      </c>
      <c r="I131" s="173"/>
      <c r="J131" s="174">
        <f t="shared" si="0"/>
        <v>0</v>
      </c>
      <c r="K131" s="170" t="s">
        <v>133</v>
      </c>
      <c r="L131" s="38"/>
      <c r="M131" s="175" t="s">
        <v>5</v>
      </c>
      <c r="N131" s="176" t="s">
        <v>41</v>
      </c>
      <c r="O131" s="39"/>
      <c r="P131" s="177">
        <f t="shared" si="1"/>
        <v>0</v>
      </c>
      <c r="Q131" s="177">
        <v>1.73E-3</v>
      </c>
      <c r="R131" s="177">
        <f t="shared" si="2"/>
        <v>0.62799000000000005</v>
      </c>
      <c r="S131" s="177">
        <v>0</v>
      </c>
      <c r="T131" s="178">
        <f t="shared" si="3"/>
        <v>0</v>
      </c>
      <c r="AR131" s="21" t="s">
        <v>174</v>
      </c>
      <c r="AT131" s="21" t="s">
        <v>129</v>
      </c>
      <c r="AU131" s="21" t="s">
        <v>79</v>
      </c>
      <c r="AY131" s="21" t="s">
        <v>126</v>
      </c>
      <c r="BE131" s="179">
        <f t="shared" si="4"/>
        <v>0</v>
      </c>
      <c r="BF131" s="179">
        <f t="shared" si="5"/>
        <v>0</v>
      </c>
      <c r="BG131" s="179">
        <f t="shared" si="6"/>
        <v>0</v>
      </c>
      <c r="BH131" s="179">
        <f t="shared" si="7"/>
        <v>0</v>
      </c>
      <c r="BI131" s="179">
        <f t="shared" si="8"/>
        <v>0</v>
      </c>
      <c r="BJ131" s="21" t="s">
        <v>77</v>
      </c>
      <c r="BK131" s="179">
        <f t="shared" si="9"/>
        <v>0</v>
      </c>
      <c r="BL131" s="21" t="s">
        <v>174</v>
      </c>
      <c r="BM131" s="21" t="s">
        <v>244</v>
      </c>
    </row>
    <row r="132" spans="2:65" s="1" customFormat="1" ht="25.5" customHeight="1">
      <c r="B132" s="167"/>
      <c r="C132" s="168" t="s">
        <v>245</v>
      </c>
      <c r="D132" s="168" t="s">
        <v>129</v>
      </c>
      <c r="E132" s="169" t="s">
        <v>246</v>
      </c>
      <c r="F132" s="170" t="s">
        <v>247</v>
      </c>
      <c r="G132" s="171" t="s">
        <v>192</v>
      </c>
      <c r="H132" s="172">
        <v>61</v>
      </c>
      <c r="I132" s="173"/>
      <c r="J132" s="174">
        <f t="shared" si="0"/>
        <v>0</v>
      </c>
      <c r="K132" s="170" t="s">
        <v>133</v>
      </c>
      <c r="L132" s="38"/>
      <c r="M132" s="175" t="s">
        <v>5</v>
      </c>
      <c r="N132" s="176" t="s">
        <v>41</v>
      </c>
      <c r="O132" s="39"/>
      <c r="P132" s="177">
        <f t="shared" si="1"/>
        <v>0</v>
      </c>
      <c r="Q132" s="177">
        <v>2.2200000000000002E-3</v>
      </c>
      <c r="R132" s="177">
        <f t="shared" si="2"/>
        <v>0.13542000000000001</v>
      </c>
      <c r="S132" s="177">
        <v>0</v>
      </c>
      <c r="T132" s="178">
        <f t="shared" si="3"/>
        <v>0</v>
      </c>
      <c r="AR132" s="21" t="s">
        <v>174</v>
      </c>
      <c r="AT132" s="21" t="s">
        <v>129</v>
      </c>
      <c r="AU132" s="21" t="s">
        <v>79</v>
      </c>
      <c r="AY132" s="21" t="s">
        <v>126</v>
      </c>
      <c r="BE132" s="179">
        <f t="shared" si="4"/>
        <v>0</v>
      </c>
      <c r="BF132" s="179">
        <f t="shared" si="5"/>
        <v>0</v>
      </c>
      <c r="BG132" s="179">
        <f t="shared" si="6"/>
        <v>0</v>
      </c>
      <c r="BH132" s="179">
        <f t="shared" si="7"/>
        <v>0</v>
      </c>
      <c r="BI132" s="179">
        <f t="shared" si="8"/>
        <v>0</v>
      </c>
      <c r="BJ132" s="21" t="s">
        <v>77</v>
      </c>
      <c r="BK132" s="179">
        <f t="shared" si="9"/>
        <v>0</v>
      </c>
      <c r="BL132" s="21" t="s">
        <v>174</v>
      </c>
      <c r="BM132" s="21" t="s">
        <v>248</v>
      </c>
    </row>
    <row r="133" spans="2:65" s="1" customFormat="1" ht="16.5" customHeight="1">
      <c r="B133" s="167"/>
      <c r="C133" s="180" t="s">
        <v>249</v>
      </c>
      <c r="D133" s="180" t="s">
        <v>136</v>
      </c>
      <c r="E133" s="181" t="s">
        <v>250</v>
      </c>
      <c r="F133" s="182" t="s">
        <v>251</v>
      </c>
      <c r="G133" s="183" t="s">
        <v>132</v>
      </c>
      <c r="H133" s="184">
        <v>37</v>
      </c>
      <c r="I133" s="185"/>
      <c r="J133" s="186">
        <f t="shared" si="0"/>
        <v>0</v>
      </c>
      <c r="K133" s="182" t="s">
        <v>5</v>
      </c>
      <c r="L133" s="187"/>
      <c r="M133" s="188" t="s">
        <v>5</v>
      </c>
      <c r="N133" s="189" t="s">
        <v>41</v>
      </c>
      <c r="O133" s="39"/>
      <c r="P133" s="177">
        <f t="shared" si="1"/>
        <v>0</v>
      </c>
      <c r="Q133" s="177">
        <v>2.7E-4</v>
      </c>
      <c r="R133" s="177">
        <f t="shared" si="2"/>
        <v>9.9900000000000006E-3</v>
      </c>
      <c r="S133" s="177">
        <v>0</v>
      </c>
      <c r="T133" s="178">
        <f t="shared" si="3"/>
        <v>0</v>
      </c>
      <c r="AR133" s="21" t="s">
        <v>197</v>
      </c>
      <c r="AT133" s="21" t="s">
        <v>136</v>
      </c>
      <c r="AU133" s="21" t="s">
        <v>79</v>
      </c>
      <c r="AY133" s="21" t="s">
        <v>126</v>
      </c>
      <c r="BE133" s="179">
        <f t="shared" si="4"/>
        <v>0</v>
      </c>
      <c r="BF133" s="179">
        <f t="shared" si="5"/>
        <v>0</v>
      </c>
      <c r="BG133" s="179">
        <f t="shared" si="6"/>
        <v>0</v>
      </c>
      <c r="BH133" s="179">
        <f t="shared" si="7"/>
        <v>0</v>
      </c>
      <c r="BI133" s="179">
        <f t="shared" si="8"/>
        <v>0</v>
      </c>
      <c r="BJ133" s="21" t="s">
        <v>77</v>
      </c>
      <c r="BK133" s="179">
        <f t="shared" si="9"/>
        <v>0</v>
      </c>
      <c r="BL133" s="21" t="s">
        <v>174</v>
      </c>
      <c r="BM133" s="21" t="s">
        <v>252</v>
      </c>
    </row>
    <row r="134" spans="2:65" s="1" customFormat="1" ht="16.5" customHeight="1">
      <c r="B134" s="167"/>
      <c r="C134" s="180" t="s">
        <v>253</v>
      </c>
      <c r="D134" s="180" t="s">
        <v>136</v>
      </c>
      <c r="E134" s="181" t="s">
        <v>254</v>
      </c>
      <c r="F134" s="182" t="s">
        <v>255</v>
      </c>
      <c r="G134" s="183" t="s">
        <v>132</v>
      </c>
      <c r="H134" s="184">
        <v>41</v>
      </c>
      <c r="I134" s="185"/>
      <c r="J134" s="186">
        <f t="shared" si="0"/>
        <v>0</v>
      </c>
      <c r="K134" s="182" t="s">
        <v>5</v>
      </c>
      <c r="L134" s="187"/>
      <c r="M134" s="188" t="s">
        <v>5</v>
      </c>
      <c r="N134" s="189" t="s">
        <v>41</v>
      </c>
      <c r="O134" s="39"/>
      <c r="P134" s="177">
        <f t="shared" si="1"/>
        <v>0</v>
      </c>
      <c r="Q134" s="177">
        <v>4.0999999999999999E-4</v>
      </c>
      <c r="R134" s="177">
        <f t="shared" si="2"/>
        <v>1.6809999999999999E-2</v>
      </c>
      <c r="S134" s="177">
        <v>0</v>
      </c>
      <c r="T134" s="178">
        <f t="shared" si="3"/>
        <v>0</v>
      </c>
      <c r="AR134" s="21" t="s">
        <v>197</v>
      </c>
      <c r="AT134" s="21" t="s">
        <v>136</v>
      </c>
      <c r="AU134" s="21" t="s">
        <v>79</v>
      </c>
      <c r="AY134" s="21" t="s">
        <v>126</v>
      </c>
      <c r="BE134" s="179">
        <f t="shared" si="4"/>
        <v>0</v>
      </c>
      <c r="BF134" s="179">
        <f t="shared" si="5"/>
        <v>0</v>
      </c>
      <c r="BG134" s="179">
        <f t="shared" si="6"/>
        <v>0</v>
      </c>
      <c r="BH134" s="179">
        <f t="shared" si="7"/>
        <v>0</v>
      </c>
      <c r="BI134" s="179">
        <f t="shared" si="8"/>
        <v>0</v>
      </c>
      <c r="BJ134" s="21" t="s">
        <v>77</v>
      </c>
      <c r="BK134" s="179">
        <f t="shared" si="9"/>
        <v>0</v>
      </c>
      <c r="BL134" s="21" t="s">
        <v>174</v>
      </c>
      <c r="BM134" s="21" t="s">
        <v>256</v>
      </c>
    </row>
    <row r="135" spans="2:65" s="1" customFormat="1" ht="16.5" customHeight="1">
      <c r="B135" s="167"/>
      <c r="C135" s="180" t="s">
        <v>257</v>
      </c>
      <c r="D135" s="180" t="s">
        <v>136</v>
      </c>
      <c r="E135" s="181" t="s">
        <v>258</v>
      </c>
      <c r="F135" s="182" t="s">
        <v>259</v>
      </c>
      <c r="G135" s="183" t="s">
        <v>132</v>
      </c>
      <c r="H135" s="184">
        <v>16</v>
      </c>
      <c r="I135" s="185"/>
      <c r="J135" s="186">
        <f t="shared" si="0"/>
        <v>0</v>
      </c>
      <c r="K135" s="182" t="s">
        <v>5</v>
      </c>
      <c r="L135" s="187"/>
      <c r="M135" s="188" t="s">
        <v>5</v>
      </c>
      <c r="N135" s="189" t="s">
        <v>41</v>
      </c>
      <c r="O135" s="39"/>
      <c r="P135" s="177">
        <f t="shared" si="1"/>
        <v>0</v>
      </c>
      <c r="Q135" s="177">
        <v>5.1999999999999995E-4</v>
      </c>
      <c r="R135" s="177">
        <f t="shared" si="2"/>
        <v>8.3199999999999993E-3</v>
      </c>
      <c r="S135" s="177">
        <v>0</v>
      </c>
      <c r="T135" s="178">
        <f t="shared" si="3"/>
        <v>0</v>
      </c>
      <c r="AR135" s="21" t="s">
        <v>197</v>
      </c>
      <c r="AT135" s="21" t="s">
        <v>136</v>
      </c>
      <c r="AU135" s="21" t="s">
        <v>79</v>
      </c>
      <c r="AY135" s="21" t="s">
        <v>126</v>
      </c>
      <c r="BE135" s="179">
        <f t="shared" si="4"/>
        <v>0</v>
      </c>
      <c r="BF135" s="179">
        <f t="shared" si="5"/>
        <v>0</v>
      </c>
      <c r="BG135" s="179">
        <f t="shared" si="6"/>
        <v>0</v>
      </c>
      <c r="BH135" s="179">
        <f t="shared" si="7"/>
        <v>0</v>
      </c>
      <c r="BI135" s="179">
        <f t="shared" si="8"/>
        <v>0</v>
      </c>
      <c r="BJ135" s="21" t="s">
        <v>77</v>
      </c>
      <c r="BK135" s="179">
        <f t="shared" si="9"/>
        <v>0</v>
      </c>
      <c r="BL135" s="21" t="s">
        <v>174</v>
      </c>
      <c r="BM135" s="21" t="s">
        <v>260</v>
      </c>
    </row>
    <row r="136" spans="2:65" s="1" customFormat="1" ht="16.5" customHeight="1">
      <c r="B136" s="167"/>
      <c r="C136" s="168" t="s">
        <v>261</v>
      </c>
      <c r="D136" s="168" t="s">
        <v>129</v>
      </c>
      <c r="E136" s="169" t="s">
        <v>262</v>
      </c>
      <c r="F136" s="170" t="s">
        <v>263</v>
      </c>
      <c r="G136" s="171" t="s">
        <v>192</v>
      </c>
      <c r="H136" s="172">
        <v>479</v>
      </c>
      <c r="I136" s="173"/>
      <c r="J136" s="174">
        <f t="shared" si="0"/>
        <v>0</v>
      </c>
      <c r="K136" s="170" t="s">
        <v>133</v>
      </c>
      <c r="L136" s="38"/>
      <c r="M136" s="175" t="s">
        <v>5</v>
      </c>
      <c r="N136" s="176" t="s">
        <v>41</v>
      </c>
      <c r="O136" s="39"/>
      <c r="P136" s="177">
        <f t="shared" si="1"/>
        <v>0</v>
      </c>
      <c r="Q136" s="177">
        <v>0</v>
      </c>
      <c r="R136" s="177">
        <f t="shared" si="2"/>
        <v>0</v>
      </c>
      <c r="S136" s="177">
        <v>0</v>
      </c>
      <c r="T136" s="178">
        <f t="shared" si="3"/>
        <v>0</v>
      </c>
      <c r="AR136" s="21" t="s">
        <v>174</v>
      </c>
      <c r="AT136" s="21" t="s">
        <v>129</v>
      </c>
      <c r="AU136" s="21" t="s">
        <v>79</v>
      </c>
      <c r="AY136" s="21" t="s">
        <v>126</v>
      </c>
      <c r="BE136" s="179">
        <f t="shared" si="4"/>
        <v>0</v>
      </c>
      <c r="BF136" s="179">
        <f t="shared" si="5"/>
        <v>0</v>
      </c>
      <c r="BG136" s="179">
        <f t="shared" si="6"/>
        <v>0</v>
      </c>
      <c r="BH136" s="179">
        <f t="shared" si="7"/>
        <v>0</v>
      </c>
      <c r="BI136" s="179">
        <f t="shared" si="8"/>
        <v>0</v>
      </c>
      <c r="BJ136" s="21" t="s">
        <v>77</v>
      </c>
      <c r="BK136" s="179">
        <f t="shared" si="9"/>
        <v>0</v>
      </c>
      <c r="BL136" s="21" t="s">
        <v>174</v>
      </c>
      <c r="BM136" s="21" t="s">
        <v>264</v>
      </c>
    </row>
    <row r="137" spans="2:65" s="11" customFormat="1">
      <c r="B137" s="190"/>
      <c r="D137" s="191" t="s">
        <v>141</v>
      </c>
      <c r="E137" s="192" t="s">
        <v>5</v>
      </c>
      <c r="F137" s="193" t="s">
        <v>265</v>
      </c>
      <c r="H137" s="194">
        <v>479</v>
      </c>
      <c r="I137" s="195"/>
      <c r="L137" s="190"/>
      <c r="M137" s="196"/>
      <c r="N137" s="197"/>
      <c r="O137" s="197"/>
      <c r="P137" s="197"/>
      <c r="Q137" s="197"/>
      <c r="R137" s="197"/>
      <c r="S137" s="197"/>
      <c r="T137" s="198"/>
      <c r="AT137" s="192" t="s">
        <v>141</v>
      </c>
      <c r="AU137" s="192" t="s">
        <v>79</v>
      </c>
      <c r="AV137" s="11" t="s">
        <v>79</v>
      </c>
      <c r="AW137" s="11" t="s">
        <v>34</v>
      </c>
      <c r="AX137" s="11" t="s">
        <v>77</v>
      </c>
      <c r="AY137" s="192" t="s">
        <v>126</v>
      </c>
    </row>
    <row r="138" spans="2:65" s="1" customFormat="1" ht="16.5" customHeight="1">
      <c r="B138" s="167"/>
      <c r="C138" s="168" t="s">
        <v>266</v>
      </c>
      <c r="D138" s="168" t="s">
        <v>129</v>
      </c>
      <c r="E138" s="169" t="s">
        <v>267</v>
      </c>
      <c r="F138" s="170" t="s">
        <v>268</v>
      </c>
      <c r="G138" s="171" t="s">
        <v>192</v>
      </c>
      <c r="H138" s="172">
        <v>50</v>
      </c>
      <c r="I138" s="173"/>
      <c r="J138" s="174">
        <f>ROUND(I138*H138,2)</f>
        <v>0</v>
      </c>
      <c r="K138" s="170" t="s">
        <v>133</v>
      </c>
      <c r="L138" s="38"/>
      <c r="M138" s="175" t="s">
        <v>5</v>
      </c>
      <c r="N138" s="176" t="s">
        <v>41</v>
      </c>
      <c r="O138" s="39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AR138" s="21" t="s">
        <v>174</v>
      </c>
      <c r="AT138" s="21" t="s">
        <v>129</v>
      </c>
      <c r="AU138" s="21" t="s">
        <v>79</v>
      </c>
      <c r="AY138" s="21" t="s">
        <v>126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21" t="s">
        <v>77</v>
      </c>
      <c r="BK138" s="179">
        <f>ROUND(I138*H138,2)</f>
        <v>0</v>
      </c>
      <c r="BL138" s="21" t="s">
        <v>174</v>
      </c>
      <c r="BM138" s="21" t="s">
        <v>269</v>
      </c>
    </row>
    <row r="139" spans="2:65" s="11" customFormat="1">
      <c r="B139" s="190"/>
      <c r="D139" s="191" t="s">
        <v>141</v>
      </c>
      <c r="E139" s="192" t="s">
        <v>5</v>
      </c>
      <c r="F139" s="193" t="s">
        <v>270</v>
      </c>
      <c r="H139" s="194">
        <v>50</v>
      </c>
      <c r="I139" s="195"/>
      <c r="L139" s="190"/>
      <c r="M139" s="196"/>
      <c r="N139" s="197"/>
      <c r="O139" s="197"/>
      <c r="P139" s="197"/>
      <c r="Q139" s="197"/>
      <c r="R139" s="197"/>
      <c r="S139" s="197"/>
      <c r="T139" s="198"/>
      <c r="AT139" s="192" t="s">
        <v>141</v>
      </c>
      <c r="AU139" s="192" t="s">
        <v>79</v>
      </c>
      <c r="AV139" s="11" t="s">
        <v>79</v>
      </c>
      <c r="AW139" s="11" t="s">
        <v>34</v>
      </c>
      <c r="AX139" s="11" t="s">
        <v>77</v>
      </c>
      <c r="AY139" s="192" t="s">
        <v>126</v>
      </c>
    </row>
    <row r="140" spans="2:65" s="1" customFormat="1" ht="38.25" customHeight="1">
      <c r="B140" s="167"/>
      <c r="C140" s="168" t="s">
        <v>271</v>
      </c>
      <c r="D140" s="168" t="s">
        <v>129</v>
      </c>
      <c r="E140" s="169" t="s">
        <v>272</v>
      </c>
      <c r="F140" s="170" t="s">
        <v>273</v>
      </c>
      <c r="G140" s="171" t="s">
        <v>173</v>
      </c>
      <c r="H140" s="172">
        <v>1.163</v>
      </c>
      <c r="I140" s="173"/>
      <c r="J140" s="174">
        <f>ROUND(I140*H140,2)</f>
        <v>0</v>
      </c>
      <c r="K140" s="170" t="s">
        <v>133</v>
      </c>
      <c r="L140" s="38"/>
      <c r="M140" s="175" t="s">
        <v>5</v>
      </c>
      <c r="N140" s="176" t="s">
        <v>41</v>
      </c>
      <c r="O140" s="39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AR140" s="21" t="s">
        <v>174</v>
      </c>
      <c r="AT140" s="21" t="s">
        <v>129</v>
      </c>
      <c r="AU140" s="21" t="s">
        <v>79</v>
      </c>
      <c r="AY140" s="21" t="s">
        <v>126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21" t="s">
        <v>77</v>
      </c>
      <c r="BK140" s="179">
        <f>ROUND(I140*H140,2)</f>
        <v>0</v>
      </c>
      <c r="BL140" s="21" t="s">
        <v>174</v>
      </c>
      <c r="BM140" s="21" t="s">
        <v>274</v>
      </c>
    </row>
    <row r="141" spans="2:65" s="10" customFormat="1" ht="29.85" customHeight="1">
      <c r="B141" s="154"/>
      <c r="D141" s="155" t="s">
        <v>69</v>
      </c>
      <c r="E141" s="165" t="s">
        <v>275</v>
      </c>
      <c r="F141" s="165" t="s">
        <v>276</v>
      </c>
      <c r="I141" s="157"/>
      <c r="J141" s="166">
        <f>BK141</f>
        <v>0</v>
      </c>
      <c r="L141" s="154"/>
      <c r="M141" s="159"/>
      <c r="N141" s="160"/>
      <c r="O141" s="160"/>
      <c r="P141" s="161">
        <f>SUM(P142:P204)</f>
        <v>0</v>
      </c>
      <c r="Q141" s="160"/>
      <c r="R141" s="161">
        <f>SUM(R142:R204)</f>
        <v>1.6210199999999999</v>
      </c>
      <c r="S141" s="160"/>
      <c r="T141" s="162">
        <f>SUM(T142:T204)</f>
        <v>1.4656800000000001</v>
      </c>
      <c r="AR141" s="155" t="s">
        <v>79</v>
      </c>
      <c r="AT141" s="163" t="s">
        <v>69</v>
      </c>
      <c r="AU141" s="163" t="s">
        <v>77</v>
      </c>
      <c r="AY141" s="155" t="s">
        <v>126</v>
      </c>
      <c r="BK141" s="164">
        <f>SUM(BK142:BK204)</f>
        <v>0</v>
      </c>
    </row>
    <row r="142" spans="2:65" s="1" customFormat="1" ht="16.5" customHeight="1">
      <c r="B142" s="167"/>
      <c r="C142" s="168" t="s">
        <v>197</v>
      </c>
      <c r="D142" s="168" t="s">
        <v>129</v>
      </c>
      <c r="E142" s="169" t="s">
        <v>277</v>
      </c>
      <c r="F142" s="170" t="s">
        <v>278</v>
      </c>
      <c r="G142" s="171" t="s">
        <v>192</v>
      </c>
      <c r="H142" s="172">
        <v>245</v>
      </c>
      <c r="I142" s="173"/>
      <c r="J142" s="174">
        <f>ROUND(I142*H142,2)</f>
        <v>0</v>
      </c>
      <c r="K142" s="170" t="s">
        <v>133</v>
      </c>
      <c r="L142" s="38"/>
      <c r="M142" s="175" t="s">
        <v>5</v>
      </c>
      <c r="N142" s="176" t="s">
        <v>41</v>
      </c>
      <c r="O142" s="39"/>
      <c r="P142" s="177">
        <f>O142*H142</f>
        <v>0</v>
      </c>
      <c r="Q142" s="177">
        <v>0</v>
      </c>
      <c r="R142" s="177">
        <f>Q142*H142</f>
        <v>0</v>
      </c>
      <c r="S142" s="177">
        <v>2.1299999999999999E-3</v>
      </c>
      <c r="T142" s="178">
        <f>S142*H142</f>
        <v>0.52185000000000004</v>
      </c>
      <c r="AR142" s="21" t="s">
        <v>174</v>
      </c>
      <c r="AT142" s="21" t="s">
        <v>129</v>
      </c>
      <c r="AU142" s="21" t="s">
        <v>79</v>
      </c>
      <c r="AY142" s="21" t="s">
        <v>126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21" t="s">
        <v>77</v>
      </c>
      <c r="BK142" s="179">
        <f>ROUND(I142*H142,2)</f>
        <v>0</v>
      </c>
      <c r="BL142" s="21" t="s">
        <v>174</v>
      </c>
      <c r="BM142" s="21" t="s">
        <v>279</v>
      </c>
    </row>
    <row r="143" spans="2:65" s="11" customFormat="1">
      <c r="B143" s="190"/>
      <c r="D143" s="191" t="s">
        <v>141</v>
      </c>
      <c r="E143" s="192" t="s">
        <v>5</v>
      </c>
      <c r="F143" s="193" t="s">
        <v>280</v>
      </c>
      <c r="H143" s="194">
        <v>245</v>
      </c>
      <c r="I143" s="195"/>
      <c r="L143" s="190"/>
      <c r="M143" s="196"/>
      <c r="N143" s="197"/>
      <c r="O143" s="197"/>
      <c r="P143" s="197"/>
      <c r="Q143" s="197"/>
      <c r="R143" s="197"/>
      <c r="S143" s="197"/>
      <c r="T143" s="198"/>
      <c r="AT143" s="192" t="s">
        <v>141</v>
      </c>
      <c r="AU143" s="192" t="s">
        <v>79</v>
      </c>
      <c r="AV143" s="11" t="s">
        <v>79</v>
      </c>
      <c r="AW143" s="11" t="s">
        <v>34</v>
      </c>
      <c r="AX143" s="11" t="s">
        <v>77</v>
      </c>
      <c r="AY143" s="192" t="s">
        <v>126</v>
      </c>
    </row>
    <row r="144" spans="2:65" s="1" customFormat="1" ht="25.5" customHeight="1">
      <c r="B144" s="167"/>
      <c r="C144" s="168" t="s">
        <v>281</v>
      </c>
      <c r="D144" s="168" t="s">
        <v>129</v>
      </c>
      <c r="E144" s="169" t="s">
        <v>282</v>
      </c>
      <c r="F144" s="170" t="s">
        <v>283</v>
      </c>
      <c r="G144" s="171" t="s">
        <v>192</v>
      </c>
      <c r="H144" s="172">
        <v>40</v>
      </c>
      <c r="I144" s="173"/>
      <c r="J144" s="174">
        <f t="shared" ref="J144:J165" si="10">ROUND(I144*H144,2)</f>
        <v>0</v>
      </c>
      <c r="K144" s="170" t="s">
        <v>133</v>
      </c>
      <c r="L144" s="38"/>
      <c r="M144" s="175" t="s">
        <v>5</v>
      </c>
      <c r="N144" s="176" t="s">
        <v>41</v>
      </c>
      <c r="O144" s="39"/>
      <c r="P144" s="177">
        <f t="shared" ref="P144:P165" si="11">O144*H144</f>
        <v>0</v>
      </c>
      <c r="Q144" s="177">
        <v>0</v>
      </c>
      <c r="R144" s="177">
        <f t="shared" ref="R144:R165" si="12">Q144*H144</f>
        <v>0</v>
      </c>
      <c r="S144" s="177">
        <v>6.7000000000000002E-3</v>
      </c>
      <c r="T144" s="178">
        <f t="shared" ref="T144:T165" si="13">S144*H144</f>
        <v>0.26800000000000002</v>
      </c>
      <c r="AR144" s="21" t="s">
        <v>174</v>
      </c>
      <c r="AT144" s="21" t="s">
        <v>129</v>
      </c>
      <c r="AU144" s="21" t="s">
        <v>79</v>
      </c>
      <c r="AY144" s="21" t="s">
        <v>126</v>
      </c>
      <c r="BE144" s="179">
        <f t="shared" ref="BE144:BE165" si="14">IF(N144="základní",J144,0)</f>
        <v>0</v>
      </c>
      <c r="BF144" s="179">
        <f t="shared" ref="BF144:BF165" si="15">IF(N144="snížená",J144,0)</f>
        <v>0</v>
      </c>
      <c r="BG144" s="179">
        <f t="shared" ref="BG144:BG165" si="16">IF(N144="zákl. přenesená",J144,0)</f>
        <v>0</v>
      </c>
      <c r="BH144" s="179">
        <f t="shared" ref="BH144:BH165" si="17">IF(N144="sníž. přenesená",J144,0)</f>
        <v>0</v>
      </c>
      <c r="BI144" s="179">
        <f t="shared" ref="BI144:BI165" si="18">IF(N144="nulová",J144,0)</f>
        <v>0</v>
      </c>
      <c r="BJ144" s="21" t="s">
        <v>77</v>
      </c>
      <c r="BK144" s="179">
        <f t="shared" ref="BK144:BK165" si="19">ROUND(I144*H144,2)</f>
        <v>0</v>
      </c>
      <c r="BL144" s="21" t="s">
        <v>174</v>
      </c>
      <c r="BM144" s="21" t="s">
        <v>284</v>
      </c>
    </row>
    <row r="145" spans="2:65" s="1" customFormat="1" ht="16.5" customHeight="1">
      <c r="B145" s="167"/>
      <c r="C145" s="168" t="s">
        <v>285</v>
      </c>
      <c r="D145" s="168" t="s">
        <v>129</v>
      </c>
      <c r="E145" s="169" t="s">
        <v>286</v>
      </c>
      <c r="F145" s="170" t="s">
        <v>287</v>
      </c>
      <c r="G145" s="171" t="s">
        <v>192</v>
      </c>
      <c r="H145" s="172">
        <v>50</v>
      </c>
      <c r="I145" s="173"/>
      <c r="J145" s="174">
        <f t="shared" si="10"/>
        <v>0</v>
      </c>
      <c r="K145" s="170" t="s">
        <v>133</v>
      </c>
      <c r="L145" s="38"/>
      <c r="M145" s="175" t="s">
        <v>5</v>
      </c>
      <c r="N145" s="176" t="s">
        <v>41</v>
      </c>
      <c r="O145" s="39"/>
      <c r="P145" s="177">
        <f t="shared" si="11"/>
        <v>0</v>
      </c>
      <c r="Q145" s="177">
        <v>0</v>
      </c>
      <c r="R145" s="177">
        <f t="shared" si="12"/>
        <v>0</v>
      </c>
      <c r="S145" s="177">
        <v>1.102E-2</v>
      </c>
      <c r="T145" s="178">
        <f t="shared" si="13"/>
        <v>0.55100000000000005</v>
      </c>
      <c r="AR145" s="21" t="s">
        <v>174</v>
      </c>
      <c r="AT145" s="21" t="s">
        <v>129</v>
      </c>
      <c r="AU145" s="21" t="s">
        <v>79</v>
      </c>
      <c r="AY145" s="21" t="s">
        <v>126</v>
      </c>
      <c r="BE145" s="179">
        <f t="shared" si="14"/>
        <v>0</v>
      </c>
      <c r="BF145" s="179">
        <f t="shared" si="15"/>
        <v>0</v>
      </c>
      <c r="BG145" s="179">
        <f t="shared" si="16"/>
        <v>0</v>
      </c>
      <c r="BH145" s="179">
        <f t="shared" si="17"/>
        <v>0</v>
      </c>
      <c r="BI145" s="179">
        <f t="shared" si="18"/>
        <v>0</v>
      </c>
      <c r="BJ145" s="21" t="s">
        <v>77</v>
      </c>
      <c r="BK145" s="179">
        <f t="shared" si="19"/>
        <v>0</v>
      </c>
      <c r="BL145" s="21" t="s">
        <v>174</v>
      </c>
      <c r="BM145" s="21" t="s">
        <v>288</v>
      </c>
    </row>
    <row r="146" spans="2:65" s="1" customFormat="1" ht="25.5" customHeight="1">
      <c r="B146" s="167"/>
      <c r="C146" s="168" t="s">
        <v>289</v>
      </c>
      <c r="D146" s="168" t="s">
        <v>129</v>
      </c>
      <c r="E146" s="169" t="s">
        <v>290</v>
      </c>
      <c r="F146" s="170" t="s">
        <v>291</v>
      </c>
      <c r="G146" s="171" t="s">
        <v>132</v>
      </c>
      <c r="H146" s="172">
        <v>25</v>
      </c>
      <c r="I146" s="173"/>
      <c r="J146" s="174">
        <f t="shared" si="10"/>
        <v>0</v>
      </c>
      <c r="K146" s="170" t="s">
        <v>133</v>
      </c>
      <c r="L146" s="38"/>
      <c r="M146" s="175" t="s">
        <v>5</v>
      </c>
      <c r="N146" s="176" t="s">
        <v>41</v>
      </c>
      <c r="O146" s="39"/>
      <c r="P146" s="177">
        <f t="shared" si="11"/>
        <v>0</v>
      </c>
      <c r="Q146" s="177">
        <v>4.2999999999999999E-4</v>
      </c>
      <c r="R146" s="177">
        <f t="shared" si="12"/>
        <v>1.0749999999999999E-2</v>
      </c>
      <c r="S146" s="177">
        <v>0</v>
      </c>
      <c r="T146" s="178">
        <f t="shared" si="13"/>
        <v>0</v>
      </c>
      <c r="AR146" s="21" t="s">
        <v>174</v>
      </c>
      <c r="AT146" s="21" t="s">
        <v>129</v>
      </c>
      <c r="AU146" s="21" t="s">
        <v>79</v>
      </c>
      <c r="AY146" s="21" t="s">
        <v>126</v>
      </c>
      <c r="BE146" s="179">
        <f t="shared" si="14"/>
        <v>0</v>
      </c>
      <c r="BF146" s="179">
        <f t="shared" si="15"/>
        <v>0</v>
      </c>
      <c r="BG146" s="179">
        <f t="shared" si="16"/>
        <v>0</v>
      </c>
      <c r="BH146" s="179">
        <f t="shared" si="17"/>
        <v>0</v>
      </c>
      <c r="BI146" s="179">
        <f t="shared" si="18"/>
        <v>0</v>
      </c>
      <c r="BJ146" s="21" t="s">
        <v>77</v>
      </c>
      <c r="BK146" s="179">
        <f t="shared" si="19"/>
        <v>0</v>
      </c>
      <c r="BL146" s="21" t="s">
        <v>174</v>
      </c>
      <c r="BM146" s="21" t="s">
        <v>292</v>
      </c>
    </row>
    <row r="147" spans="2:65" s="1" customFormat="1" ht="25.5" customHeight="1">
      <c r="B147" s="167"/>
      <c r="C147" s="168" t="s">
        <v>293</v>
      </c>
      <c r="D147" s="168" t="s">
        <v>129</v>
      </c>
      <c r="E147" s="169" t="s">
        <v>294</v>
      </c>
      <c r="F147" s="170" t="s">
        <v>295</v>
      </c>
      <c r="G147" s="171" t="s">
        <v>132</v>
      </c>
      <c r="H147" s="172">
        <v>15</v>
      </c>
      <c r="I147" s="173"/>
      <c r="J147" s="174">
        <f t="shared" si="10"/>
        <v>0</v>
      </c>
      <c r="K147" s="170" t="s">
        <v>133</v>
      </c>
      <c r="L147" s="38"/>
      <c r="M147" s="175" t="s">
        <v>5</v>
      </c>
      <c r="N147" s="176" t="s">
        <v>41</v>
      </c>
      <c r="O147" s="39"/>
      <c r="P147" s="177">
        <f t="shared" si="11"/>
        <v>0</v>
      </c>
      <c r="Q147" s="177">
        <v>1.1999999999999999E-3</v>
      </c>
      <c r="R147" s="177">
        <f t="shared" si="12"/>
        <v>1.7999999999999999E-2</v>
      </c>
      <c r="S147" s="177">
        <v>0</v>
      </c>
      <c r="T147" s="178">
        <f t="shared" si="13"/>
        <v>0</v>
      </c>
      <c r="AR147" s="21" t="s">
        <v>174</v>
      </c>
      <c r="AT147" s="21" t="s">
        <v>129</v>
      </c>
      <c r="AU147" s="21" t="s">
        <v>79</v>
      </c>
      <c r="AY147" s="21" t="s">
        <v>126</v>
      </c>
      <c r="BE147" s="179">
        <f t="shared" si="14"/>
        <v>0</v>
      </c>
      <c r="BF147" s="179">
        <f t="shared" si="15"/>
        <v>0</v>
      </c>
      <c r="BG147" s="179">
        <f t="shared" si="16"/>
        <v>0</v>
      </c>
      <c r="BH147" s="179">
        <f t="shared" si="17"/>
        <v>0</v>
      </c>
      <c r="BI147" s="179">
        <f t="shared" si="18"/>
        <v>0</v>
      </c>
      <c r="BJ147" s="21" t="s">
        <v>77</v>
      </c>
      <c r="BK147" s="179">
        <f t="shared" si="19"/>
        <v>0</v>
      </c>
      <c r="BL147" s="21" t="s">
        <v>174</v>
      </c>
      <c r="BM147" s="21" t="s">
        <v>296</v>
      </c>
    </row>
    <row r="148" spans="2:65" s="1" customFormat="1" ht="25.5" customHeight="1">
      <c r="B148" s="167"/>
      <c r="C148" s="168" t="s">
        <v>297</v>
      </c>
      <c r="D148" s="168" t="s">
        <v>129</v>
      </c>
      <c r="E148" s="169" t="s">
        <v>298</v>
      </c>
      <c r="F148" s="170" t="s">
        <v>299</v>
      </c>
      <c r="G148" s="171" t="s">
        <v>132</v>
      </c>
      <c r="H148" s="172">
        <v>1</v>
      </c>
      <c r="I148" s="173"/>
      <c r="J148" s="174">
        <f t="shared" si="10"/>
        <v>0</v>
      </c>
      <c r="K148" s="170" t="s">
        <v>133</v>
      </c>
      <c r="L148" s="38"/>
      <c r="M148" s="175" t="s">
        <v>5</v>
      </c>
      <c r="N148" s="176" t="s">
        <v>41</v>
      </c>
      <c r="O148" s="39"/>
      <c r="P148" s="177">
        <f t="shared" si="11"/>
        <v>0</v>
      </c>
      <c r="Q148" s="177">
        <v>1.6900000000000001E-3</v>
      </c>
      <c r="R148" s="177">
        <f t="shared" si="12"/>
        <v>1.6900000000000001E-3</v>
      </c>
      <c r="S148" s="177">
        <v>0</v>
      </c>
      <c r="T148" s="178">
        <f t="shared" si="13"/>
        <v>0</v>
      </c>
      <c r="AR148" s="21" t="s">
        <v>174</v>
      </c>
      <c r="AT148" s="21" t="s">
        <v>129</v>
      </c>
      <c r="AU148" s="21" t="s">
        <v>79</v>
      </c>
      <c r="AY148" s="21" t="s">
        <v>126</v>
      </c>
      <c r="BE148" s="179">
        <f t="shared" si="14"/>
        <v>0</v>
      </c>
      <c r="BF148" s="179">
        <f t="shared" si="15"/>
        <v>0</v>
      </c>
      <c r="BG148" s="179">
        <f t="shared" si="16"/>
        <v>0</v>
      </c>
      <c r="BH148" s="179">
        <f t="shared" si="17"/>
        <v>0</v>
      </c>
      <c r="BI148" s="179">
        <f t="shared" si="18"/>
        <v>0</v>
      </c>
      <c r="BJ148" s="21" t="s">
        <v>77</v>
      </c>
      <c r="BK148" s="179">
        <f t="shared" si="19"/>
        <v>0</v>
      </c>
      <c r="BL148" s="21" t="s">
        <v>174</v>
      </c>
      <c r="BM148" s="21" t="s">
        <v>300</v>
      </c>
    </row>
    <row r="149" spans="2:65" s="1" customFormat="1" ht="25.5" customHeight="1">
      <c r="B149" s="167"/>
      <c r="C149" s="168" t="s">
        <v>301</v>
      </c>
      <c r="D149" s="168" t="s">
        <v>129</v>
      </c>
      <c r="E149" s="169" t="s">
        <v>302</v>
      </c>
      <c r="F149" s="170" t="s">
        <v>303</v>
      </c>
      <c r="G149" s="171" t="s">
        <v>132</v>
      </c>
      <c r="H149" s="172">
        <v>3</v>
      </c>
      <c r="I149" s="173"/>
      <c r="J149" s="174">
        <f t="shared" si="10"/>
        <v>0</v>
      </c>
      <c r="K149" s="170" t="s">
        <v>133</v>
      </c>
      <c r="L149" s="38"/>
      <c r="M149" s="175" t="s">
        <v>5</v>
      </c>
      <c r="N149" s="176" t="s">
        <v>41</v>
      </c>
      <c r="O149" s="39"/>
      <c r="P149" s="177">
        <f t="shared" si="11"/>
        <v>0</v>
      </c>
      <c r="Q149" s="177">
        <v>3.8899999999999998E-3</v>
      </c>
      <c r="R149" s="177">
        <f t="shared" si="12"/>
        <v>1.167E-2</v>
      </c>
      <c r="S149" s="177">
        <v>0</v>
      </c>
      <c r="T149" s="178">
        <f t="shared" si="13"/>
        <v>0</v>
      </c>
      <c r="AR149" s="21" t="s">
        <v>174</v>
      </c>
      <c r="AT149" s="21" t="s">
        <v>129</v>
      </c>
      <c r="AU149" s="21" t="s">
        <v>79</v>
      </c>
      <c r="AY149" s="21" t="s">
        <v>126</v>
      </c>
      <c r="BE149" s="179">
        <f t="shared" si="14"/>
        <v>0</v>
      </c>
      <c r="BF149" s="179">
        <f t="shared" si="15"/>
        <v>0</v>
      </c>
      <c r="BG149" s="179">
        <f t="shared" si="16"/>
        <v>0</v>
      </c>
      <c r="BH149" s="179">
        <f t="shared" si="17"/>
        <v>0</v>
      </c>
      <c r="BI149" s="179">
        <f t="shared" si="18"/>
        <v>0</v>
      </c>
      <c r="BJ149" s="21" t="s">
        <v>77</v>
      </c>
      <c r="BK149" s="179">
        <f t="shared" si="19"/>
        <v>0</v>
      </c>
      <c r="BL149" s="21" t="s">
        <v>174</v>
      </c>
      <c r="BM149" s="21" t="s">
        <v>304</v>
      </c>
    </row>
    <row r="150" spans="2:65" s="1" customFormat="1" ht="16.5" customHeight="1">
      <c r="B150" s="167"/>
      <c r="C150" s="168" t="s">
        <v>305</v>
      </c>
      <c r="D150" s="168" t="s">
        <v>129</v>
      </c>
      <c r="E150" s="169" t="s">
        <v>306</v>
      </c>
      <c r="F150" s="170" t="s">
        <v>307</v>
      </c>
      <c r="G150" s="171" t="s">
        <v>192</v>
      </c>
      <c r="H150" s="172">
        <v>8</v>
      </c>
      <c r="I150" s="173"/>
      <c r="J150" s="174">
        <f t="shared" si="10"/>
        <v>0</v>
      </c>
      <c r="K150" s="170" t="s">
        <v>133</v>
      </c>
      <c r="L150" s="38"/>
      <c r="M150" s="175" t="s">
        <v>5</v>
      </c>
      <c r="N150" s="176" t="s">
        <v>41</v>
      </c>
      <c r="O150" s="39"/>
      <c r="P150" s="177">
        <f t="shared" si="11"/>
        <v>0</v>
      </c>
      <c r="Q150" s="177">
        <v>9.1E-4</v>
      </c>
      <c r="R150" s="177">
        <f t="shared" si="12"/>
        <v>7.28E-3</v>
      </c>
      <c r="S150" s="177">
        <v>0</v>
      </c>
      <c r="T150" s="178">
        <f t="shared" si="13"/>
        <v>0</v>
      </c>
      <c r="AR150" s="21" t="s">
        <v>174</v>
      </c>
      <c r="AT150" s="21" t="s">
        <v>129</v>
      </c>
      <c r="AU150" s="21" t="s">
        <v>79</v>
      </c>
      <c r="AY150" s="21" t="s">
        <v>126</v>
      </c>
      <c r="BE150" s="179">
        <f t="shared" si="14"/>
        <v>0</v>
      </c>
      <c r="BF150" s="179">
        <f t="shared" si="15"/>
        <v>0</v>
      </c>
      <c r="BG150" s="179">
        <f t="shared" si="16"/>
        <v>0</v>
      </c>
      <c r="BH150" s="179">
        <f t="shared" si="17"/>
        <v>0</v>
      </c>
      <c r="BI150" s="179">
        <f t="shared" si="18"/>
        <v>0</v>
      </c>
      <c r="BJ150" s="21" t="s">
        <v>77</v>
      </c>
      <c r="BK150" s="179">
        <f t="shared" si="19"/>
        <v>0</v>
      </c>
      <c r="BL150" s="21" t="s">
        <v>174</v>
      </c>
      <c r="BM150" s="21" t="s">
        <v>308</v>
      </c>
    </row>
    <row r="151" spans="2:65" s="1" customFormat="1" ht="16.5" customHeight="1">
      <c r="B151" s="167"/>
      <c r="C151" s="168" t="s">
        <v>309</v>
      </c>
      <c r="D151" s="168" t="s">
        <v>129</v>
      </c>
      <c r="E151" s="169" t="s">
        <v>310</v>
      </c>
      <c r="F151" s="170" t="s">
        <v>311</v>
      </c>
      <c r="G151" s="171" t="s">
        <v>192</v>
      </c>
      <c r="H151" s="172">
        <v>50</v>
      </c>
      <c r="I151" s="173"/>
      <c r="J151" s="174">
        <f t="shared" si="10"/>
        <v>0</v>
      </c>
      <c r="K151" s="170" t="s">
        <v>133</v>
      </c>
      <c r="L151" s="38"/>
      <c r="M151" s="175" t="s">
        <v>5</v>
      </c>
      <c r="N151" s="176" t="s">
        <v>41</v>
      </c>
      <c r="O151" s="39"/>
      <c r="P151" s="177">
        <f t="shared" si="11"/>
        <v>0</v>
      </c>
      <c r="Q151" s="177">
        <v>1.1800000000000001E-3</v>
      </c>
      <c r="R151" s="177">
        <f t="shared" si="12"/>
        <v>5.9000000000000004E-2</v>
      </c>
      <c r="S151" s="177">
        <v>0</v>
      </c>
      <c r="T151" s="178">
        <f t="shared" si="13"/>
        <v>0</v>
      </c>
      <c r="AR151" s="21" t="s">
        <v>174</v>
      </c>
      <c r="AT151" s="21" t="s">
        <v>129</v>
      </c>
      <c r="AU151" s="21" t="s">
        <v>79</v>
      </c>
      <c r="AY151" s="21" t="s">
        <v>126</v>
      </c>
      <c r="BE151" s="179">
        <f t="shared" si="14"/>
        <v>0</v>
      </c>
      <c r="BF151" s="179">
        <f t="shared" si="15"/>
        <v>0</v>
      </c>
      <c r="BG151" s="179">
        <f t="shared" si="16"/>
        <v>0</v>
      </c>
      <c r="BH151" s="179">
        <f t="shared" si="17"/>
        <v>0</v>
      </c>
      <c r="BI151" s="179">
        <f t="shared" si="18"/>
        <v>0</v>
      </c>
      <c r="BJ151" s="21" t="s">
        <v>77</v>
      </c>
      <c r="BK151" s="179">
        <f t="shared" si="19"/>
        <v>0</v>
      </c>
      <c r="BL151" s="21" t="s">
        <v>174</v>
      </c>
      <c r="BM151" s="21" t="s">
        <v>312</v>
      </c>
    </row>
    <row r="152" spans="2:65" s="1" customFormat="1" ht="16.5" customHeight="1">
      <c r="B152" s="167"/>
      <c r="C152" s="168" t="s">
        <v>313</v>
      </c>
      <c r="D152" s="168" t="s">
        <v>129</v>
      </c>
      <c r="E152" s="169" t="s">
        <v>314</v>
      </c>
      <c r="F152" s="170" t="s">
        <v>315</v>
      </c>
      <c r="G152" s="171" t="s">
        <v>192</v>
      </c>
      <c r="H152" s="172">
        <v>39</v>
      </c>
      <c r="I152" s="173"/>
      <c r="J152" s="174">
        <f t="shared" si="10"/>
        <v>0</v>
      </c>
      <c r="K152" s="170" t="s">
        <v>133</v>
      </c>
      <c r="L152" s="38"/>
      <c r="M152" s="175" t="s">
        <v>5</v>
      </c>
      <c r="N152" s="176" t="s">
        <v>41</v>
      </c>
      <c r="O152" s="39"/>
      <c r="P152" s="177">
        <f t="shared" si="11"/>
        <v>0</v>
      </c>
      <c r="Q152" s="177">
        <v>1.5E-3</v>
      </c>
      <c r="R152" s="177">
        <f t="shared" si="12"/>
        <v>5.8500000000000003E-2</v>
      </c>
      <c r="S152" s="177">
        <v>0</v>
      </c>
      <c r="T152" s="178">
        <f t="shared" si="13"/>
        <v>0</v>
      </c>
      <c r="AR152" s="21" t="s">
        <v>174</v>
      </c>
      <c r="AT152" s="21" t="s">
        <v>129</v>
      </c>
      <c r="AU152" s="21" t="s">
        <v>79</v>
      </c>
      <c r="AY152" s="21" t="s">
        <v>126</v>
      </c>
      <c r="BE152" s="179">
        <f t="shared" si="14"/>
        <v>0</v>
      </c>
      <c r="BF152" s="179">
        <f t="shared" si="15"/>
        <v>0</v>
      </c>
      <c r="BG152" s="179">
        <f t="shared" si="16"/>
        <v>0</v>
      </c>
      <c r="BH152" s="179">
        <f t="shared" si="17"/>
        <v>0</v>
      </c>
      <c r="BI152" s="179">
        <f t="shared" si="18"/>
        <v>0</v>
      </c>
      <c r="BJ152" s="21" t="s">
        <v>77</v>
      </c>
      <c r="BK152" s="179">
        <f t="shared" si="19"/>
        <v>0</v>
      </c>
      <c r="BL152" s="21" t="s">
        <v>174</v>
      </c>
      <c r="BM152" s="21" t="s">
        <v>316</v>
      </c>
    </row>
    <row r="153" spans="2:65" s="1" customFormat="1" ht="16.5" customHeight="1">
      <c r="B153" s="167"/>
      <c r="C153" s="168" t="s">
        <v>317</v>
      </c>
      <c r="D153" s="168" t="s">
        <v>129</v>
      </c>
      <c r="E153" s="169" t="s">
        <v>318</v>
      </c>
      <c r="F153" s="170" t="s">
        <v>319</v>
      </c>
      <c r="G153" s="171" t="s">
        <v>192</v>
      </c>
      <c r="H153" s="172">
        <v>25</v>
      </c>
      <c r="I153" s="173"/>
      <c r="J153" s="174">
        <f t="shared" si="10"/>
        <v>0</v>
      </c>
      <c r="K153" s="170" t="s">
        <v>133</v>
      </c>
      <c r="L153" s="38"/>
      <c r="M153" s="175" t="s">
        <v>5</v>
      </c>
      <c r="N153" s="176" t="s">
        <v>41</v>
      </c>
      <c r="O153" s="39"/>
      <c r="P153" s="177">
        <f t="shared" si="11"/>
        <v>0</v>
      </c>
      <c r="Q153" s="177">
        <v>1.9400000000000001E-3</v>
      </c>
      <c r="R153" s="177">
        <f t="shared" si="12"/>
        <v>4.8500000000000001E-2</v>
      </c>
      <c r="S153" s="177">
        <v>0</v>
      </c>
      <c r="T153" s="178">
        <f t="shared" si="13"/>
        <v>0</v>
      </c>
      <c r="AR153" s="21" t="s">
        <v>174</v>
      </c>
      <c r="AT153" s="21" t="s">
        <v>129</v>
      </c>
      <c r="AU153" s="21" t="s">
        <v>79</v>
      </c>
      <c r="AY153" s="21" t="s">
        <v>126</v>
      </c>
      <c r="BE153" s="179">
        <f t="shared" si="14"/>
        <v>0</v>
      </c>
      <c r="BF153" s="179">
        <f t="shared" si="15"/>
        <v>0</v>
      </c>
      <c r="BG153" s="179">
        <f t="shared" si="16"/>
        <v>0</v>
      </c>
      <c r="BH153" s="179">
        <f t="shared" si="17"/>
        <v>0</v>
      </c>
      <c r="BI153" s="179">
        <f t="shared" si="18"/>
        <v>0</v>
      </c>
      <c r="BJ153" s="21" t="s">
        <v>77</v>
      </c>
      <c r="BK153" s="179">
        <f t="shared" si="19"/>
        <v>0</v>
      </c>
      <c r="BL153" s="21" t="s">
        <v>174</v>
      </c>
      <c r="BM153" s="21" t="s">
        <v>320</v>
      </c>
    </row>
    <row r="154" spans="2:65" s="1" customFormat="1" ht="16.5" customHeight="1">
      <c r="B154" s="167"/>
      <c r="C154" s="168" t="s">
        <v>321</v>
      </c>
      <c r="D154" s="168" t="s">
        <v>129</v>
      </c>
      <c r="E154" s="169" t="s">
        <v>322</v>
      </c>
      <c r="F154" s="170" t="s">
        <v>323</v>
      </c>
      <c r="G154" s="171" t="s">
        <v>192</v>
      </c>
      <c r="H154" s="172">
        <v>7</v>
      </c>
      <c r="I154" s="173"/>
      <c r="J154" s="174">
        <f t="shared" si="10"/>
        <v>0</v>
      </c>
      <c r="K154" s="170" t="s">
        <v>133</v>
      </c>
      <c r="L154" s="38"/>
      <c r="M154" s="175" t="s">
        <v>5</v>
      </c>
      <c r="N154" s="176" t="s">
        <v>41</v>
      </c>
      <c r="O154" s="39"/>
      <c r="P154" s="177">
        <f t="shared" si="11"/>
        <v>0</v>
      </c>
      <c r="Q154" s="177">
        <v>2.6099999999999999E-3</v>
      </c>
      <c r="R154" s="177">
        <f t="shared" si="12"/>
        <v>1.8269999999999998E-2</v>
      </c>
      <c r="S154" s="177">
        <v>0</v>
      </c>
      <c r="T154" s="178">
        <f t="shared" si="13"/>
        <v>0</v>
      </c>
      <c r="AR154" s="21" t="s">
        <v>174</v>
      </c>
      <c r="AT154" s="21" t="s">
        <v>129</v>
      </c>
      <c r="AU154" s="21" t="s">
        <v>79</v>
      </c>
      <c r="AY154" s="21" t="s">
        <v>126</v>
      </c>
      <c r="BE154" s="179">
        <f t="shared" si="14"/>
        <v>0</v>
      </c>
      <c r="BF154" s="179">
        <f t="shared" si="15"/>
        <v>0</v>
      </c>
      <c r="BG154" s="179">
        <f t="shared" si="16"/>
        <v>0</v>
      </c>
      <c r="BH154" s="179">
        <f t="shared" si="17"/>
        <v>0</v>
      </c>
      <c r="BI154" s="179">
        <f t="shared" si="18"/>
        <v>0</v>
      </c>
      <c r="BJ154" s="21" t="s">
        <v>77</v>
      </c>
      <c r="BK154" s="179">
        <f t="shared" si="19"/>
        <v>0</v>
      </c>
      <c r="BL154" s="21" t="s">
        <v>174</v>
      </c>
      <c r="BM154" s="21" t="s">
        <v>324</v>
      </c>
    </row>
    <row r="155" spans="2:65" s="1" customFormat="1" ht="16.5" customHeight="1">
      <c r="B155" s="167"/>
      <c r="C155" s="168" t="s">
        <v>325</v>
      </c>
      <c r="D155" s="168" t="s">
        <v>129</v>
      </c>
      <c r="E155" s="169" t="s">
        <v>326</v>
      </c>
      <c r="F155" s="170" t="s">
        <v>327</v>
      </c>
      <c r="G155" s="171" t="s">
        <v>192</v>
      </c>
      <c r="H155" s="172">
        <v>37</v>
      </c>
      <c r="I155" s="173"/>
      <c r="J155" s="174">
        <f t="shared" si="10"/>
        <v>0</v>
      </c>
      <c r="K155" s="170" t="s">
        <v>133</v>
      </c>
      <c r="L155" s="38"/>
      <c r="M155" s="175" t="s">
        <v>5</v>
      </c>
      <c r="N155" s="176" t="s">
        <v>41</v>
      </c>
      <c r="O155" s="39"/>
      <c r="P155" s="177">
        <f t="shared" si="11"/>
        <v>0</v>
      </c>
      <c r="Q155" s="177">
        <v>3.5200000000000001E-3</v>
      </c>
      <c r="R155" s="177">
        <f t="shared" si="12"/>
        <v>0.13023999999999999</v>
      </c>
      <c r="S155" s="177">
        <v>0</v>
      </c>
      <c r="T155" s="178">
        <f t="shared" si="13"/>
        <v>0</v>
      </c>
      <c r="AR155" s="21" t="s">
        <v>174</v>
      </c>
      <c r="AT155" s="21" t="s">
        <v>129</v>
      </c>
      <c r="AU155" s="21" t="s">
        <v>79</v>
      </c>
      <c r="AY155" s="21" t="s">
        <v>126</v>
      </c>
      <c r="BE155" s="179">
        <f t="shared" si="14"/>
        <v>0</v>
      </c>
      <c r="BF155" s="179">
        <f t="shared" si="15"/>
        <v>0</v>
      </c>
      <c r="BG155" s="179">
        <f t="shared" si="16"/>
        <v>0</v>
      </c>
      <c r="BH155" s="179">
        <f t="shared" si="17"/>
        <v>0</v>
      </c>
      <c r="BI155" s="179">
        <f t="shared" si="18"/>
        <v>0</v>
      </c>
      <c r="BJ155" s="21" t="s">
        <v>77</v>
      </c>
      <c r="BK155" s="179">
        <f t="shared" si="19"/>
        <v>0</v>
      </c>
      <c r="BL155" s="21" t="s">
        <v>174</v>
      </c>
      <c r="BM155" s="21" t="s">
        <v>328</v>
      </c>
    </row>
    <row r="156" spans="2:65" s="1" customFormat="1" ht="16.5" customHeight="1">
      <c r="B156" s="167"/>
      <c r="C156" s="168" t="s">
        <v>329</v>
      </c>
      <c r="D156" s="168" t="s">
        <v>129</v>
      </c>
      <c r="E156" s="169" t="s">
        <v>330</v>
      </c>
      <c r="F156" s="170" t="s">
        <v>331</v>
      </c>
      <c r="G156" s="171" t="s">
        <v>192</v>
      </c>
      <c r="H156" s="172">
        <v>17</v>
      </c>
      <c r="I156" s="173"/>
      <c r="J156" s="174">
        <f t="shared" si="10"/>
        <v>0</v>
      </c>
      <c r="K156" s="170" t="s">
        <v>133</v>
      </c>
      <c r="L156" s="38"/>
      <c r="M156" s="175" t="s">
        <v>5</v>
      </c>
      <c r="N156" s="176" t="s">
        <v>41</v>
      </c>
      <c r="O156" s="39"/>
      <c r="P156" s="177">
        <f t="shared" si="11"/>
        <v>0</v>
      </c>
      <c r="Q156" s="177">
        <v>4.4799999999999996E-3</v>
      </c>
      <c r="R156" s="177">
        <f t="shared" si="12"/>
        <v>7.6159999999999992E-2</v>
      </c>
      <c r="S156" s="177">
        <v>0</v>
      </c>
      <c r="T156" s="178">
        <f t="shared" si="13"/>
        <v>0</v>
      </c>
      <c r="AR156" s="21" t="s">
        <v>174</v>
      </c>
      <c r="AT156" s="21" t="s">
        <v>129</v>
      </c>
      <c r="AU156" s="21" t="s">
        <v>79</v>
      </c>
      <c r="AY156" s="21" t="s">
        <v>126</v>
      </c>
      <c r="BE156" s="179">
        <f t="shared" si="14"/>
        <v>0</v>
      </c>
      <c r="BF156" s="179">
        <f t="shared" si="15"/>
        <v>0</v>
      </c>
      <c r="BG156" s="179">
        <f t="shared" si="16"/>
        <v>0</v>
      </c>
      <c r="BH156" s="179">
        <f t="shared" si="17"/>
        <v>0</v>
      </c>
      <c r="BI156" s="179">
        <f t="shared" si="18"/>
        <v>0</v>
      </c>
      <c r="BJ156" s="21" t="s">
        <v>77</v>
      </c>
      <c r="BK156" s="179">
        <f t="shared" si="19"/>
        <v>0</v>
      </c>
      <c r="BL156" s="21" t="s">
        <v>174</v>
      </c>
      <c r="BM156" s="21" t="s">
        <v>332</v>
      </c>
    </row>
    <row r="157" spans="2:65" s="1" customFormat="1" ht="25.5" customHeight="1">
      <c r="B157" s="167"/>
      <c r="C157" s="168" t="s">
        <v>333</v>
      </c>
      <c r="D157" s="168" t="s">
        <v>129</v>
      </c>
      <c r="E157" s="169" t="s">
        <v>334</v>
      </c>
      <c r="F157" s="170" t="s">
        <v>335</v>
      </c>
      <c r="G157" s="171" t="s">
        <v>132</v>
      </c>
      <c r="H157" s="172">
        <v>3</v>
      </c>
      <c r="I157" s="173"/>
      <c r="J157" s="174">
        <f t="shared" si="10"/>
        <v>0</v>
      </c>
      <c r="K157" s="170" t="s">
        <v>133</v>
      </c>
      <c r="L157" s="38"/>
      <c r="M157" s="175" t="s">
        <v>5</v>
      </c>
      <c r="N157" s="176" t="s">
        <v>41</v>
      </c>
      <c r="O157" s="39"/>
      <c r="P157" s="177">
        <f t="shared" si="11"/>
        <v>0</v>
      </c>
      <c r="Q157" s="177">
        <v>1.1E-4</v>
      </c>
      <c r="R157" s="177">
        <f t="shared" si="12"/>
        <v>3.3E-4</v>
      </c>
      <c r="S157" s="177">
        <v>0</v>
      </c>
      <c r="T157" s="178">
        <f t="shared" si="13"/>
        <v>0</v>
      </c>
      <c r="AR157" s="21" t="s">
        <v>174</v>
      </c>
      <c r="AT157" s="21" t="s">
        <v>129</v>
      </c>
      <c r="AU157" s="21" t="s">
        <v>79</v>
      </c>
      <c r="AY157" s="21" t="s">
        <v>126</v>
      </c>
      <c r="BE157" s="179">
        <f t="shared" si="14"/>
        <v>0</v>
      </c>
      <c r="BF157" s="179">
        <f t="shared" si="15"/>
        <v>0</v>
      </c>
      <c r="BG157" s="179">
        <f t="shared" si="16"/>
        <v>0</v>
      </c>
      <c r="BH157" s="179">
        <f t="shared" si="17"/>
        <v>0</v>
      </c>
      <c r="BI157" s="179">
        <f t="shared" si="18"/>
        <v>0</v>
      </c>
      <c r="BJ157" s="21" t="s">
        <v>77</v>
      </c>
      <c r="BK157" s="179">
        <f t="shared" si="19"/>
        <v>0</v>
      </c>
      <c r="BL157" s="21" t="s">
        <v>174</v>
      </c>
      <c r="BM157" s="21" t="s">
        <v>336</v>
      </c>
    </row>
    <row r="158" spans="2:65" s="1" customFormat="1" ht="25.5" customHeight="1">
      <c r="B158" s="167"/>
      <c r="C158" s="168" t="s">
        <v>337</v>
      </c>
      <c r="D158" s="168" t="s">
        <v>129</v>
      </c>
      <c r="E158" s="169" t="s">
        <v>338</v>
      </c>
      <c r="F158" s="170" t="s">
        <v>339</v>
      </c>
      <c r="G158" s="171" t="s">
        <v>192</v>
      </c>
      <c r="H158" s="172">
        <v>44</v>
      </c>
      <c r="I158" s="173"/>
      <c r="J158" s="174">
        <f t="shared" si="10"/>
        <v>0</v>
      </c>
      <c r="K158" s="170" t="s">
        <v>133</v>
      </c>
      <c r="L158" s="38"/>
      <c r="M158" s="175" t="s">
        <v>5</v>
      </c>
      <c r="N158" s="176" t="s">
        <v>41</v>
      </c>
      <c r="O158" s="39"/>
      <c r="P158" s="177">
        <f t="shared" si="11"/>
        <v>0</v>
      </c>
      <c r="Q158" s="177">
        <v>9.6000000000000002E-4</v>
      </c>
      <c r="R158" s="177">
        <f t="shared" si="12"/>
        <v>4.224E-2</v>
      </c>
      <c r="S158" s="177">
        <v>0</v>
      </c>
      <c r="T158" s="178">
        <f t="shared" si="13"/>
        <v>0</v>
      </c>
      <c r="AR158" s="21" t="s">
        <v>174</v>
      </c>
      <c r="AT158" s="21" t="s">
        <v>129</v>
      </c>
      <c r="AU158" s="21" t="s">
        <v>79</v>
      </c>
      <c r="AY158" s="21" t="s">
        <v>126</v>
      </c>
      <c r="BE158" s="179">
        <f t="shared" si="14"/>
        <v>0</v>
      </c>
      <c r="BF158" s="179">
        <f t="shared" si="15"/>
        <v>0</v>
      </c>
      <c r="BG158" s="179">
        <f t="shared" si="16"/>
        <v>0</v>
      </c>
      <c r="BH158" s="179">
        <f t="shared" si="17"/>
        <v>0</v>
      </c>
      <c r="BI158" s="179">
        <f t="shared" si="18"/>
        <v>0</v>
      </c>
      <c r="BJ158" s="21" t="s">
        <v>77</v>
      </c>
      <c r="BK158" s="179">
        <f t="shared" si="19"/>
        <v>0</v>
      </c>
      <c r="BL158" s="21" t="s">
        <v>174</v>
      </c>
      <c r="BM158" s="21" t="s">
        <v>340</v>
      </c>
    </row>
    <row r="159" spans="2:65" s="1" customFormat="1" ht="25.5" customHeight="1">
      <c r="B159" s="167"/>
      <c r="C159" s="168" t="s">
        <v>341</v>
      </c>
      <c r="D159" s="168" t="s">
        <v>129</v>
      </c>
      <c r="E159" s="169" t="s">
        <v>342</v>
      </c>
      <c r="F159" s="170" t="s">
        <v>343</v>
      </c>
      <c r="G159" s="171" t="s">
        <v>192</v>
      </c>
      <c r="H159" s="172">
        <v>138</v>
      </c>
      <c r="I159" s="173"/>
      <c r="J159" s="174">
        <f t="shared" si="10"/>
        <v>0</v>
      </c>
      <c r="K159" s="170" t="s">
        <v>133</v>
      </c>
      <c r="L159" s="38"/>
      <c r="M159" s="175" t="s">
        <v>5</v>
      </c>
      <c r="N159" s="176" t="s">
        <v>41</v>
      </c>
      <c r="O159" s="39"/>
      <c r="P159" s="177">
        <f t="shared" si="11"/>
        <v>0</v>
      </c>
      <c r="Q159" s="177">
        <v>1.25E-3</v>
      </c>
      <c r="R159" s="177">
        <f t="shared" si="12"/>
        <v>0.17250000000000001</v>
      </c>
      <c r="S159" s="177">
        <v>0</v>
      </c>
      <c r="T159" s="178">
        <f t="shared" si="13"/>
        <v>0</v>
      </c>
      <c r="AR159" s="21" t="s">
        <v>174</v>
      </c>
      <c r="AT159" s="21" t="s">
        <v>129</v>
      </c>
      <c r="AU159" s="21" t="s">
        <v>79</v>
      </c>
      <c r="AY159" s="21" t="s">
        <v>126</v>
      </c>
      <c r="BE159" s="179">
        <f t="shared" si="14"/>
        <v>0</v>
      </c>
      <c r="BF159" s="179">
        <f t="shared" si="15"/>
        <v>0</v>
      </c>
      <c r="BG159" s="179">
        <f t="shared" si="16"/>
        <v>0</v>
      </c>
      <c r="BH159" s="179">
        <f t="shared" si="17"/>
        <v>0</v>
      </c>
      <c r="BI159" s="179">
        <f t="shared" si="18"/>
        <v>0</v>
      </c>
      <c r="BJ159" s="21" t="s">
        <v>77</v>
      </c>
      <c r="BK159" s="179">
        <f t="shared" si="19"/>
        <v>0</v>
      </c>
      <c r="BL159" s="21" t="s">
        <v>174</v>
      </c>
      <c r="BM159" s="21" t="s">
        <v>344</v>
      </c>
    </row>
    <row r="160" spans="2:65" s="1" customFormat="1" ht="25.5" customHeight="1">
      <c r="B160" s="167"/>
      <c r="C160" s="168" t="s">
        <v>345</v>
      </c>
      <c r="D160" s="168" t="s">
        <v>129</v>
      </c>
      <c r="E160" s="169" t="s">
        <v>346</v>
      </c>
      <c r="F160" s="170" t="s">
        <v>347</v>
      </c>
      <c r="G160" s="171" t="s">
        <v>192</v>
      </c>
      <c r="H160" s="172">
        <v>83</v>
      </c>
      <c r="I160" s="173"/>
      <c r="J160" s="174">
        <f t="shared" si="10"/>
        <v>0</v>
      </c>
      <c r="K160" s="170" t="s">
        <v>133</v>
      </c>
      <c r="L160" s="38"/>
      <c r="M160" s="175" t="s">
        <v>5</v>
      </c>
      <c r="N160" s="176" t="s">
        <v>41</v>
      </c>
      <c r="O160" s="39"/>
      <c r="P160" s="177">
        <f t="shared" si="11"/>
        <v>0</v>
      </c>
      <c r="Q160" s="177">
        <v>2.5600000000000002E-3</v>
      </c>
      <c r="R160" s="177">
        <f t="shared" si="12"/>
        <v>0.21248000000000003</v>
      </c>
      <c r="S160" s="177">
        <v>0</v>
      </c>
      <c r="T160" s="178">
        <f t="shared" si="13"/>
        <v>0</v>
      </c>
      <c r="AR160" s="21" t="s">
        <v>174</v>
      </c>
      <c r="AT160" s="21" t="s">
        <v>129</v>
      </c>
      <c r="AU160" s="21" t="s">
        <v>79</v>
      </c>
      <c r="AY160" s="21" t="s">
        <v>126</v>
      </c>
      <c r="BE160" s="179">
        <f t="shared" si="14"/>
        <v>0</v>
      </c>
      <c r="BF160" s="179">
        <f t="shared" si="15"/>
        <v>0</v>
      </c>
      <c r="BG160" s="179">
        <f t="shared" si="16"/>
        <v>0</v>
      </c>
      <c r="BH160" s="179">
        <f t="shared" si="17"/>
        <v>0</v>
      </c>
      <c r="BI160" s="179">
        <f t="shared" si="18"/>
        <v>0</v>
      </c>
      <c r="BJ160" s="21" t="s">
        <v>77</v>
      </c>
      <c r="BK160" s="179">
        <f t="shared" si="19"/>
        <v>0</v>
      </c>
      <c r="BL160" s="21" t="s">
        <v>174</v>
      </c>
      <c r="BM160" s="21" t="s">
        <v>348</v>
      </c>
    </row>
    <row r="161" spans="2:65" s="1" customFormat="1" ht="25.5" customHeight="1">
      <c r="B161" s="167"/>
      <c r="C161" s="168" t="s">
        <v>349</v>
      </c>
      <c r="D161" s="168" t="s">
        <v>129</v>
      </c>
      <c r="E161" s="169" t="s">
        <v>350</v>
      </c>
      <c r="F161" s="170" t="s">
        <v>351</v>
      </c>
      <c r="G161" s="171" t="s">
        <v>192</v>
      </c>
      <c r="H161" s="172">
        <v>8</v>
      </c>
      <c r="I161" s="173"/>
      <c r="J161" s="174">
        <f t="shared" si="10"/>
        <v>0</v>
      </c>
      <c r="K161" s="170" t="s">
        <v>133</v>
      </c>
      <c r="L161" s="38"/>
      <c r="M161" s="175" t="s">
        <v>5</v>
      </c>
      <c r="N161" s="176" t="s">
        <v>41</v>
      </c>
      <c r="O161" s="39"/>
      <c r="P161" s="177">
        <f t="shared" si="11"/>
        <v>0</v>
      </c>
      <c r="Q161" s="177">
        <v>3.64E-3</v>
      </c>
      <c r="R161" s="177">
        <f t="shared" si="12"/>
        <v>2.912E-2</v>
      </c>
      <c r="S161" s="177">
        <v>0</v>
      </c>
      <c r="T161" s="178">
        <f t="shared" si="13"/>
        <v>0</v>
      </c>
      <c r="AR161" s="21" t="s">
        <v>174</v>
      </c>
      <c r="AT161" s="21" t="s">
        <v>129</v>
      </c>
      <c r="AU161" s="21" t="s">
        <v>79</v>
      </c>
      <c r="AY161" s="21" t="s">
        <v>126</v>
      </c>
      <c r="BE161" s="179">
        <f t="shared" si="14"/>
        <v>0</v>
      </c>
      <c r="BF161" s="179">
        <f t="shared" si="15"/>
        <v>0</v>
      </c>
      <c r="BG161" s="179">
        <f t="shared" si="16"/>
        <v>0</v>
      </c>
      <c r="BH161" s="179">
        <f t="shared" si="17"/>
        <v>0</v>
      </c>
      <c r="BI161" s="179">
        <f t="shared" si="18"/>
        <v>0</v>
      </c>
      <c r="BJ161" s="21" t="s">
        <v>77</v>
      </c>
      <c r="BK161" s="179">
        <f t="shared" si="19"/>
        <v>0</v>
      </c>
      <c r="BL161" s="21" t="s">
        <v>174</v>
      </c>
      <c r="BM161" s="21" t="s">
        <v>352</v>
      </c>
    </row>
    <row r="162" spans="2:65" s="1" customFormat="1" ht="25.5" customHeight="1">
      <c r="B162" s="167"/>
      <c r="C162" s="168" t="s">
        <v>353</v>
      </c>
      <c r="D162" s="168" t="s">
        <v>129</v>
      </c>
      <c r="E162" s="169" t="s">
        <v>354</v>
      </c>
      <c r="F162" s="170" t="s">
        <v>355</v>
      </c>
      <c r="G162" s="171" t="s">
        <v>132</v>
      </c>
      <c r="H162" s="172">
        <v>4</v>
      </c>
      <c r="I162" s="173"/>
      <c r="J162" s="174">
        <f t="shared" si="10"/>
        <v>0</v>
      </c>
      <c r="K162" s="170" t="s">
        <v>133</v>
      </c>
      <c r="L162" s="38"/>
      <c r="M162" s="175" t="s">
        <v>5</v>
      </c>
      <c r="N162" s="176" t="s">
        <v>41</v>
      </c>
      <c r="O162" s="39"/>
      <c r="P162" s="177">
        <f t="shared" si="11"/>
        <v>0</v>
      </c>
      <c r="Q162" s="177">
        <v>1.08E-3</v>
      </c>
      <c r="R162" s="177">
        <f t="shared" si="12"/>
        <v>4.3200000000000001E-3</v>
      </c>
      <c r="S162" s="177">
        <v>0</v>
      </c>
      <c r="T162" s="178">
        <f t="shared" si="13"/>
        <v>0</v>
      </c>
      <c r="AR162" s="21" t="s">
        <v>174</v>
      </c>
      <c r="AT162" s="21" t="s">
        <v>129</v>
      </c>
      <c r="AU162" s="21" t="s">
        <v>79</v>
      </c>
      <c r="AY162" s="21" t="s">
        <v>126</v>
      </c>
      <c r="BE162" s="179">
        <f t="shared" si="14"/>
        <v>0</v>
      </c>
      <c r="BF162" s="179">
        <f t="shared" si="15"/>
        <v>0</v>
      </c>
      <c r="BG162" s="179">
        <f t="shared" si="16"/>
        <v>0</v>
      </c>
      <c r="BH162" s="179">
        <f t="shared" si="17"/>
        <v>0</v>
      </c>
      <c r="BI162" s="179">
        <f t="shared" si="18"/>
        <v>0</v>
      </c>
      <c r="BJ162" s="21" t="s">
        <v>77</v>
      </c>
      <c r="BK162" s="179">
        <f t="shared" si="19"/>
        <v>0</v>
      </c>
      <c r="BL162" s="21" t="s">
        <v>174</v>
      </c>
      <c r="BM162" s="21" t="s">
        <v>356</v>
      </c>
    </row>
    <row r="163" spans="2:65" s="1" customFormat="1" ht="25.5" customHeight="1">
      <c r="B163" s="167"/>
      <c r="C163" s="168" t="s">
        <v>357</v>
      </c>
      <c r="D163" s="168" t="s">
        <v>129</v>
      </c>
      <c r="E163" s="169" t="s">
        <v>358</v>
      </c>
      <c r="F163" s="170" t="s">
        <v>359</v>
      </c>
      <c r="G163" s="171" t="s">
        <v>132</v>
      </c>
      <c r="H163" s="172">
        <v>22</v>
      </c>
      <c r="I163" s="173"/>
      <c r="J163" s="174">
        <f t="shared" si="10"/>
        <v>0</v>
      </c>
      <c r="K163" s="170" t="s">
        <v>133</v>
      </c>
      <c r="L163" s="38"/>
      <c r="M163" s="175" t="s">
        <v>5</v>
      </c>
      <c r="N163" s="176" t="s">
        <v>41</v>
      </c>
      <c r="O163" s="39"/>
      <c r="P163" s="177">
        <f t="shared" si="11"/>
        <v>0</v>
      </c>
      <c r="Q163" s="177">
        <v>1.4499999999999999E-3</v>
      </c>
      <c r="R163" s="177">
        <f t="shared" si="12"/>
        <v>3.1899999999999998E-2</v>
      </c>
      <c r="S163" s="177">
        <v>0</v>
      </c>
      <c r="T163" s="178">
        <f t="shared" si="13"/>
        <v>0</v>
      </c>
      <c r="AR163" s="21" t="s">
        <v>174</v>
      </c>
      <c r="AT163" s="21" t="s">
        <v>129</v>
      </c>
      <c r="AU163" s="21" t="s">
        <v>79</v>
      </c>
      <c r="AY163" s="21" t="s">
        <v>126</v>
      </c>
      <c r="BE163" s="179">
        <f t="shared" si="14"/>
        <v>0</v>
      </c>
      <c r="BF163" s="179">
        <f t="shared" si="15"/>
        <v>0</v>
      </c>
      <c r="BG163" s="179">
        <f t="shared" si="16"/>
        <v>0</v>
      </c>
      <c r="BH163" s="179">
        <f t="shared" si="17"/>
        <v>0</v>
      </c>
      <c r="BI163" s="179">
        <f t="shared" si="18"/>
        <v>0</v>
      </c>
      <c r="BJ163" s="21" t="s">
        <v>77</v>
      </c>
      <c r="BK163" s="179">
        <f t="shared" si="19"/>
        <v>0</v>
      </c>
      <c r="BL163" s="21" t="s">
        <v>174</v>
      </c>
      <c r="BM163" s="21" t="s">
        <v>360</v>
      </c>
    </row>
    <row r="164" spans="2:65" s="1" customFormat="1" ht="25.5" customHeight="1">
      <c r="B164" s="167"/>
      <c r="C164" s="168" t="s">
        <v>361</v>
      </c>
      <c r="D164" s="168" t="s">
        <v>129</v>
      </c>
      <c r="E164" s="169" t="s">
        <v>362</v>
      </c>
      <c r="F164" s="170" t="s">
        <v>363</v>
      </c>
      <c r="G164" s="171" t="s">
        <v>132</v>
      </c>
      <c r="H164" s="172">
        <v>12</v>
      </c>
      <c r="I164" s="173"/>
      <c r="J164" s="174">
        <f t="shared" si="10"/>
        <v>0</v>
      </c>
      <c r="K164" s="170" t="s">
        <v>133</v>
      </c>
      <c r="L164" s="38"/>
      <c r="M164" s="175" t="s">
        <v>5</v>
      </c>
      <c r="N164" s="176" t="s">
        <v>41</v>
      </c>
      <c r="O164" s="39"/>
      <c r="P164" s="177">
        <f t="shared" si="11"/>
        <v>0</v>
      </c>
      <c r="Q164" s="177">
        <v>2.1800000000000001E-3</v>
      </c>
      <c r="R164" s="177">
        <f t="shared" si="12"/>
        <v>2.6160000000000003E-2</v>
      </c>
      <c r="S164" s="177">
        <v>0</v>
      </c>
      <c r="T164" s="178">
        <f t="shared" si="13"/>
        <v>0</v>
      </c>
      <c r="AR164" s="21" t="s">
        <v>174</v>
      </c>
      <c r="AT164" s="21" t="s">
        <v>129</v>
      </c>
      <c r="AU164" s="21" t="s">
        <v>79</v>
      </c>
      <c r="AY164" s="21" t="s">
        <v>126</v>
      </c>
      <c r="BE164" s="179">
        <f t="shared" si="14"/>
        <v>0</v>
      </c>
      <c r="BF164" s="179">
        <f t="shared" si="15"/>
        <v>0</v>
      </c>
      <c r="BG164" s="179">
        <f t="shared" si="16"/>
        <v>0</v>
      </c>
      <c r="BH164" s="179">
        <f t="shared" si="17"/>
        <v>0</v>
      </c>
      <c r="BI164" s="179">
        <f t="shared" si="18"/>
        <v>0</v>
      </c>
      <c r="BJ164" s="21" t="s">
        <v>77</v>
      </c>
      <c r="BK164" s="179">
        <f t="shared" si="19"/>
        <v>0</v>
      </c>
      <c r="BL164" s="21" t="s">
        <v>174</v>
      </c>
      <c r="BM164" s="21" t="s">
        <v>364</v>
      </c>
    </row>
    <row r="165" spans="2:65" s="1" customFormat="1" ht="38.25" customHeight="1">
      <c r="B165" s="167"/>
      <c r="C165" s="168" t="s">
        <v>365</v>
      </c>
      <c r="D165" s="168" t="s">
        <v>129</v>
      </c>
      <c r="E165" s="169" t="s">
        <v>366</v>
      </c>
      <c r="F165" s="170" t="s">
        <v>367</v>
      </c>
      <c r="G165" s="171" t="s">
        <v>192</v>
      </c>
      <c r="H165" s="172">
        <v>265</v>
      </c>
      <c r="I165" s="173"/>
      <c r="J165" s="174">
        <f t="shared" si="10"/>
        <v>0</v>
      </c>
      <c r="K165" s="170" t="s">
        <v>133</v>
      </c>
      <c r="L165" s="38"/>
      <c r="M165" s="175" t="s">
        <v>5</v>
      </c>
      <c r="N165" s="176" t="s">
        <v>41</v>
      </c>
      <c r="O165" s="39"/>
      <c r="P165" s="177">
        <f t="shared" si="11"/>
        <v>0</v>
      </c>
      <c r="Q165" s="177">
        <v>6.9999999999999994E-5</v>
      </c>
      <c r="R165" s="177">
        <f t="shared" si="12"/>
        <v>1.8549999999999997E-2</v>
      </c>
      <c r="S165" s="177">
        <v>0</v>
      </c>
      <c r="T165" s="178">
        <f t="shared" si="13"/>
        <v>0</v>
      </c>
      <c r="AR165" s="21" t="s">
        <v>174</v>
      </c>
      <c r="AT165" s="21" t="s">
        <v>129</v>
      </c>
      <c r="AU165" s="21" t="s">
        <v>79</v>
      </c>
      <c r="AY165" s="21" t="s">
        <v>126</v>
      </c>
      <c r="BE165" s="179">
        <f t="shared" si="14"/>
        <v>0</v>
      </c>
      <c r="BF165" s="179">
        <f t="shared" si="15"/>
        <v>0</v>
      </c>
      <c r="BG165" s="179">
        <f t="shared" si="16"/>
        <v>0</v>
      </c>
      <c r="BH165" s="179">
        <f t="shared" si="17"/>
        <v>0</v>
      </c>
      <c r="BI165" s="179">
        <f t="shared" si="18"/>
        <v>0</v>
      </c>
      <c r="BJ165" s="21" t="s">
        <v>77</v>
      </c>
      <c r="BK165" s="179">
        <f t="shared" si="19"/>
        <v>0</v>
      </c>
      <c r="BL165" s="21" t="s">
        <v>174</v>
      </c>
      <c r="BM165" s="21" t="s">
        <v>368</v>
      </c>
    </row>
    <row r="166" spans="2:65" s="11" customFormat="1">
      <c r="B166" s="190"/>
      <c r="D166" s="191" t="s">
        <v>141</v>
      </c>
      <c r="E166" s="192" t="s">
        <v>5</v>
      </c>
      <c r="F166" s="193" t="s">
        <v>369</v>
      </c>
      <c r="H166" s="194">
        <v>265</v>
      </c>
      <c r="I166" s="195"/>
      <c r="L166" s="190"/>
      <c r="M166" s="196"/>
      <c r="N166" s="197"/>
      <c r="O166" s="197"/>
      <c r="P166" s="197"/>
      <c r="Q166" s="197"/>
      <c r="R166" s="197"/>
      <c r="S166" s="197"/>
      <c r="T166" s="198"/>
      <c r="AT166" s="192" t="s">
        <v>141</v>
      </c>
      <c r="AU166" s="192" t="s">
        <v>79</v>
      </c>
      <c r="AV166" s="11" t="s">
        <v>79</v>
      </c>
      <c r="AW166" s="11" t="s">
        <v>34</v>
      </c>
      <c r="AX166" s="11" t="s">
        <v>77</v>
      </c>
      <c r="AY166" s="192" t="s">
        <v>126</v>
      </c>
    </row>
    <row r="167" spans="2:65" s="1" customFormat="1" ht="38.25" customHeight="1">
      <c r="B167" s="167"/>
      <c r="C167" s="168" t="s">
        <v>370</v>
      </c>
      <c r="D167" s="168" t="s">
        <v>129</v>
      </c>
      <c r="E167" s="169" t="s">
        <v>371</v>
      </c>
      <c r="F167" s="170" t="s">
        <v>372</v>
      </c>
      <c r="G167" s="171" t="s">
        <v>192</v>
      </c>
      <c r="H167" s="172">
        <v>8</v>
      </c>
      <c r="I167" s="173"/>
      <c r="J167" s="174">
        <f>ROUND(I167*H167,2)</f>
        <v>0</v>
      </c>
      <c r="K167" s="170" t="s">
        <v>133</v>
      </c>
      <c r="L167" s="38"/>
      <c r="M167" s="175" t="s">
        <v>5</v>
      </c>
      <c r="N167" s="176" t="s">
        <v>41</v>
      </c>
      <c r="O167" s="39"/>
      <c r="P167" s="177">
        <f>O167*H167</f>
        <v>0</v>
      </c>
      <c r="Q167" s="177">
        <v>8.0000000000000007E-5</v>
      </c>
      <c r="R167" s="177">
        <f>Q167*H167</f>
        <v>6.4000000000000005E-4</v>
      </c>
      <c r="S167" s="177">
        <v>0</v>
      </c>
      <c r="T167" s="178">
        <f>S167*H167</f>
        <v>0</v>
      </c>
      <c r="AR167" s="21" t="s">
        <v>174</v>
      </c>
      <c r="AT167" s="21" t="s">
        <v>129</v>
      </c>
      <c r="AU167" s="21" t="s">
        <v>79</v>
      </c>
      <c r="AY167" s="21" t="s">
        <v>126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21" t="s">
        <v>77</v>
      </c>
      <c r="BK167" s="179">
        <f>ROUND(I167*H167,2)</f>
        <v>0</v>
      </c>
      <c r="BL167" s="21" t="s">
        <v>174</v>
      </c>
      <c r="BM167" s="21" t="s">
        <v>373</v>
      </c>
    </row>
    <row r="168" spans="2:65" s="1" customFormat="1" ht="38.25" customHeight="1">
      <c r="B168" s="167"/>
      <c r="C168" s="168" t="s">
        <v>374</v>
      </c>
      <c r="D168" s="168" t="s">
        <v>129</v>
      </c>
      <c r="E168" s="169" t="s">
        <v>375</v>
      </c>
      <c r="F168" s="170" t="s">
        <v>376</v>
      </c>
      <c r="G168" s="171" t="s">
        <v>192</v>
      </c>
      <c r="H168" s="172">
        <v>97</v>
      </c>
      <c r="I168" s="173"/>
      <c r="J168" s="174">
        <f>ROUND(I168*H168,2)</f>
        <v>0</v>
      </c>
      <c r="K168" s="170" t="s">
        <v>133</v>
      </c>
      <c r="L168" s="38"/>
      <c r="M168" s="175" t="s">
        <v>5</v>
      </c>
      <c r="N168" s="176" t="s">
        <v>41</v>
      </c>
      <c r="O168" s="39"/>
      <c r="P168" s="177">
        <f>O168*H168</f>
        <v>0</v>
      </c>
      <c r="Q168" s="177">
        <v>9.0000000000000006E-5</v>
      </c>
      <c r="R168" s="177">
        <f>Q168*H168</f>
        <v>8.7299999999999999E-3</v>
      </c>
      <c r="S168" s="177">
        <v>0</v>
      </c>
      <c r="T168" s="178">
        <f>S168*H168</f>
        <v>0</v>
      </c>
      <c r="AR168" s="21" t="s">
        <v>174</v>
      </c>
      <c r="AT168" s="21" t="s">
        <v>129</v>
      </c>
      <c r="AU168" s="21" t="s">
        <v>79</v>
      </c>
      <c r="AY168" s="21" t="s">
        <v>126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21" t="s">
        <v>77</v>
      </c>
      <c r="BK168" s="179">
        <f>ROUND(I168*H168,2)</f>
        <v>0</v>
      </c>
      <c r="BL168" s="21" t="s">
        <v>174</v>
      </c>
      <c r="BM168" s="21" t="s">
        <v>377</v>
      </c>
    </row>
    <row r="169" spans="2:65" s="11" customFormat="1">
      <c r="B169" s="190"/>
      <c r="D169" s="191" t="s">
        <v>141</v>
      </c>
      <c r="E169" s="192" t="s">
        <v>5</v>
      </c>
      <c r="F169" s="193" t="s">
        <v>378</v>
      </c>
      <c r="H169" s="194">
        <v>97</v>
      </c>
      <c r="I169" s="195"/>
      <c r="L169" s="190"/>
      <c r="M169" s="196"/>
      <c r="N169" s="197"/>
      <c r="O169" s="197"/>
      <c r="P169" s="197"/>
      <c r="Q169" s="197"/>
      <c r="R169" s="197"/>
      <c r="S169" s="197"/>
      <c r="T169" s="198"/>
      <c r="AT169" s="192" t="s">
        <v>141</v>
      </c>
      <c r="AU169" s="192" t="s">
        <v>79</v>
      </c>
      <c r="AV169" s="11" t="s">
        <v>79</v>
      </c>
      <c r="AW169" s="11" t="s">
        <v>34</v>
      </c>
      <c r="AX169" s="11" t="s">
        <v>77</v>
      </c>
      <c r="AY169" s="192" t="s">
        <v>126</v>
      </c>
    </row>
    <row r="170" spans="2:65" s="1" customFormat="1" ht="38.25" customHeight="1">
      <c r="B170" s="167"/>
      <c r="C170" s="168" t="s">
        <v>379</v>
      </c>
      <c r="D170" s="168" t="s">
        <v>129</v>
      </c>
      <c r="E170" s="169" t="s">
        <v>380</v>
      </c>
      <c r="F170" s="170" t="s">
        <v>381</v>
      </c>
      <c r="G170" s="171" t="s">
        <v>192</v>
      </c>
      <c r="H170" s="172">
        <v>32</v>
      </c>
      <c r="I170" s="173"/>
      <c r="J170" s="174">
        <f>ROUND(I170*H170,2)</f>
        <v>0</v>
      </c>
      <c r="K170" s="170" t="s">
        <v>133</v>
      </c>
      <c r="L170" s="38"/>
      <c r="M170" s="175" t="s">
        <v>5</v>
      </c>
      <c r="N170" s="176" t="s">
        <v>41</v>
      </c>
      <c r="O170" s="39"/>
      <c r="P170" s="177">
        <f>O170*H170</f>
        <v>0</v>
      </c>
      <c r="Q170" s="177">
        <v>1.2E-4</v>
      </c>
      <c r="R170" s="177">
        <f>Q170*H170</f>
        <v>3.8400000000000001E-3</v>
      </c>
      <c r="S170" s="177">
        <v>0</v>
      </c>
      <c r="T170" s="178">
        <f>S170*H170</f>
        <v>0</v>
      </c>
      <c r="AR170" s="21" t="s">
        <v>174</v>
      </c>
      <c r="AT170" s="21" t="s">
        <v>129</v>
      </c>
      <c r="AU170" s="21" t="s">
        <v>79</v>
      </c>
      <c r="AY170" s="21" t="s">
        <v>126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21" t="s">
        <v>77</v>
      </c>
      <c r="BK170" s="179">
        <f>ROUND(I170*H170,2)</f>
        <v>0</v>
      </c>
      <c r="BL170" s="21" t="s">
        <v>174</v>
      </c>
      <c r="BM170" s="21" t="s">
        <v>382</v>
      </c>
    </row>
    <row r="171" spans="2:65" s="11" customFormat="1">
      <c r="B171" s="190"/>
      <c r="D171" s="191" t="s">
        <v>141</v>
      </c>
      <c r="E171" s="192" t="s">
        <v>5</v>
      </c>
      <c r="F171" s="193" t="s">
        <v>383</v>
      </c>
      <c r="H171" s="194">
        <v>32</v>
      </c>
      <c r="I171" s="195"/>
      <c r="L171" s="190"/>
      <c r="M171" s="196"/>
      <c r="N171" s="197"/>
      <c r="O171" s="197"/>
      <c r="P171" s="197"/>
      <c r="Q171" s="197"/>
      <c r="R171" s="197"/>
      <c r="S171" s="197"/>
      <c r="T171" s="198"/>
      <c r="AT171" s="192" t="s">
        <v>141</v>
      </c>
      <c r="AU171" s="192" t="s">
        <v>79</v>
      </c>
      <c r="AV171" s="11" t="s">
        <v>79</v>
      </c>
      <c r="AW171" s="11" t="s">
        <v>34</v>
      </c>
      <c r="AX171" s="11" t="s">
        <v>77</v>
      </c>
      <c r="AY171" s="192" t="s">
        <v>126</v>
      </c>
    </row>
    <row r="172" spans="2:65" s="1" customFormat="1" ht="38.25" customHeight="1">
      <c r="B172" s="167"/>
      <c r="C172" s="168" t="s">
        <v>384</v>
      </c>
      <c r="D172" s="168" t="s">
        <v>129</v>
      </c>
      <c r="E172" s="169" t="s">
        <v>385</v>
      </c>
      <c r="F172" s="170" t="s">
        <v>386</v>
      </c>
      <c r="G172" s="171" t="s">
        <v>192</v>
      </c>
      <c r="H172" s="172">
        <v>54</v>
      </c>
      <c r="I172" s="173"/>
      <c r="J172" s="174">
        <f>ROUND(I172*H172,2)</f>
        <v>0</v>
      </c>
      <c r="K172" s="170" t="s">
        <v>133</v>
      </c>
      <c r="L172" s="38"/>
      <c r="M172" s="175" t="s">
        <v>5</v>
      </c>
      <c r="N172" s="176" t="s">
        <v>41</v>
      </c>
      <c r="O172" s="39"/>
      <c r="P172" s="177">
        <f>O172*H172</f>
        <v>0</v>
      </c>
      <c r="Q172" s="177">
        <v>1.4999999999999999E-4</v>
      </c>
      <c r="R172" s="177">
        <f>Q172*H172</f>
        <v>8.0999999999999996E-3</v>
      </c>
      <c r="S172" s="177">
        <v>0</v>
      </c>
      <c r="T172" s="178">
        <f>S172*H172</f>
        <v>0</v>
      </c>
      <c r="AR172" s="21" t="s">
        <v>174</v>
      </c>
      <c r="AT172" s="21" t="s">
        <v>129</v>
      </c>
      <c r="AU172" s="21" t="s">
        <v>79</v>
      </c>
      <c r="AY172" s="21" t="s">
        <v>126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21" t="s">
        <v>77</v>
      </c>
      <c r="BK172" s="179">
        <f>ROUND(I172*H172,2)</f>
        <v>0</v>
      </c>
      <c r="BL172" s="21" t="s">
        <v>174</v>
      </c>
      <c r="BM172" s="21" t="s">
        <v>387</v>
      </c>
    </row>
    <row r="173" spans="2:65" s="11" customFormat="1">
      <c r="B173" s="190"/>
      <c r="D173" s="191" t="s">
        <v>141</v>
      </c>
      <c r="E173" s="192" t="s">
        <v>5</v>
      </c>
      <c r="F173" s="193" t="s">
        <v>388</v>
      </c>
      <c r="H173" s="194">
        <v>54</v>
      </c>
      <c r="I173" s="195"/>
      <c r="L173" s="190"/>
      <c r="M173" s="196"/>
      <c r="N173" s="197"/>
      <c r="O173" s="197"/>
      <c r="P173" s="197"/>
      <c r="Q173" s="197"/>
      <c r="R173" s="197"/>
      <c r="S173" s="197"/>
      <c r="T173" s="198"/>
      <c r="AT173" s="192" t="s">
        <v>141</v>
      </c>
      <c r="AU173" s="192" t="s">
        <v>79</v>
      </c>
      <c r="AV173" s="11" t="s">
        <v>79</v>
      </c>
      <c r="AW173" s="11" t="s">
        <v>34</v>
      </c>
      <c r="AX173" s="11" t="s">
        <v>77</v>
      </c>
      <c r="AY173" s="192" t="s">
        <v>126</v>
      </c>
    </row>
    <row r="174" spans="2:65" s="1" customFormat="1" ht="16.5" customHeight="1">
      <c r="B174" s="167"/>
      <c r="C174" s="168" t="s">
        <v>389</v>
      </c>
      <c r="D174" s="168" t="s">
        <v>129</v>
      </c>
      <c r="E174" s="169" t="s">
        <v>390</v>
      </c>
      <c r="F174" s="170" t="s">
        <v>391</v>
      </c>
      <c r="G174" s="171" t="s">
        <v>192</v>
      </c>
      <c r="H174" s="172">
        <v>285</v>
      </c>
      <c r="I174" s="173"/>
      <c r="J174" s="174">
        <f>ROUND(I174*H174,2)</f>
        <v>0</v>
      </c>
      <c r="K174" s="170" t="s">
        <v>133</v>
      </c>
      <c r="L174" s="38"/>
      <c r="M174" s="175" t="s">
        <v>5</v>
      </c>
      <c r="N174" s="176" t="s">
        <v>41</v>
      </c>
      <c r="O174" s="39"/>
      <c r="P174" s="177">
        <f>O174*H174</f>
        <v>0</v>
      </c>
      <c r="Q174" s="177">
        <v>0</v>
      </c>
      <c r="R174" s="177">
        <f>Q174*H174</f>
        <v>0</v>
      </c>
      <c r="S174" s="177">
        <v>2.3000000000000001E-4</v>
      </c>
      <c r="T174" s="178">
        <f>S174*H174</f>
        <v>6.5549999999999997E-2</v>
      </c>
      <c r="AR174" s="21" t="s">
        <v>174</v>
      </c>
      <c r="AT174" s="21" t="s">
        <v>129</v>
      </c>
      <c r="AU174" s="21" t="s">
        <v>79</v>
      </c>
      <c r="AY174" s="21" t="s">
        <v>126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21" t="s">
        <v>77</v>
      </c>
      <c r="BK174" s="179">
        <f>ROUND(I174*H174,2)</f>
        <v>0</v>
      </c>
      <c r="BL174" s="21" t="s">
        <v>174</v>
      </c>
      <c r="BM174" s="21" t="s">
        <v>392</v>
      </c>
    </row>
    <row r="175" spans="2:65" s="11" customFormat="1">
      <c r="B175" s="190"/>
      <c r="D175" s="191" t="s">
        <v>141</v>
      </c>
      <c r="E175" s="192" t="s">
        <v>5</v>
      </c>
      <c r="F175" s="193" t="s">
        <v>393</v>
      </c>
      <c r="H175" s="194">
        <v>285</v>
      </c>
      <c r="I175" s="195"/>
      <c r="L175" s="190"/>
      <c r="M175" s="196"/>
      <c r="N175" s="197"/>
      <c r="O175" s="197"/>
      <c r="P175" s="197"/>
      <c r="Q175" s="197"/>
      <c r="R175" s="197"/>
      <c r="S175" s="197"/>
      <c r="T175" s="198"/>
      <c r="AT175" s="192" t="s">
        <v>141</v>
      </c>
      <c r="AU175" s="192" t="s">
        <v>79</v>
      </c>
      <c r="AV175" s="11" t="s">
        <v>79</v>
      </c>
      <c r="AW175" s="11" t="s">
        <v>34</v>
      </c>
      <c r="AX175" s="11" t="s">
        <v>77</v>
      </c>
      <c r="AY175" s="192" t="s">
        <v>126</v>
      </c>
    </row>
    <row r="176" spans="2:65" s="1" customFormat="1" ht="16.5" customHeight="1">
      <c r="B176" s="167"/>
      <c r="C176" s="168" t="s">
        <v>394</v>
      </c>
      <c r="D176" s="168" t="s">
        <v>129</v>
      </c>
      <c r="E176" s="169" t="s">
        <v>395</v>
      </c>
      <c r="F176" s="170" t="s">
        <v>396</v>
      </c>
      <c r="G176" s="171" t="s">
        <v>192</v>
      </c>
      <c r="H176" s="172">
        <v>50</v>
      </c>
      <c r="I176" s="173"/>
      <c r="J176" s="174">
        <f>ROUND(I176*H176,2)</f>
        <v>0</v>
      </c>
      <c r="K176" s="170" t="s">
        <v>133</v>
      </c>
      <c r="L176" s="38"/>
      <c r="M176" s="175" t="s">
        <v>5</v>
      </c>
      <c r="N176" s="176" t="s">
        <v>41</v>
      </c>
      <c r="O176" s="39"/>
      <c r="P176" s="177">
        <f>O176*H176</f>
        <v>0</v>
      </c>
      <c r="Q176" s="177">
        <v>0</v>
      </c>
      <c r="R176" s="177">
        <f>Q176*H176</f>
        <v>0</v>
      </c>
      <c r="S176" s="177">
        <v>5.9999999999999995E-4</v>
      </c>
      <c r="T176" s="178">
        <f>S176*H176</f>
        <v>0.03</v>
      </c>
      <c r="AR176" s="21" t="s">
        <v>174</v>
      </c>
      <c r="AT176" s="21" t="s">
        <v>129</v>
      </c>
      <c r="AU176" s="21" t="s">
        <v>79</v>
      </c>
      <c r="AY176" s="21" t="s">
        <v>126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21" t="s">
        <v>77</v>
      </c>
      <c r="BK176" s="179">
        <f>ROUND(I176*H176,2)</f>
        <v>0</v>
      </c>
      <c r="BL176" s="21" t="s">
        <v>174</v>
      </c>
      <c r="BM176" s="21" t="s">
        <v>397</v>
      </c>
    </row>
    <row r="177" spans="2:65" s="1" customFormat="1" ht="25.5" customHeight="1">
      <c r="B177" s="167"/>
      <c r="C177" s="168" t="s">
        <v>398</v>
      </c>
      <c r="D177" s="168" t="s">
        <v>129</v>
      </c>
      <c r="E177" s="169" t="s">
        <v>399</v>
      </c>
      <c r="F177" s="170" t="s">
        <v>400</v>
      </c>
      <c r="G177" s="171" t="s">
        <v>132</v>
      </c>
      <c r="H177" s="172">
        <v>35</v>
      </c>
      <c r="I177" s="173"/>
      <c r="J177" s="174">
        <f>ROUND(I177*H177,2)</f>
        <v>0</v>
      </c>
      <c r="K177" s="170" t="s">
        <v>133</v>
      </c>
      <c r="L177" s="38"/>
      <c r="M177" s="175" t="s">
        <v>5</v>
      </c>
      <c r="N177" s="176" t="s">
        <v>41</v>
      </c>
      <c r="O177" s="39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AR177" s="21" t="s">
        <v>174</v>
      </c>
      <c r="AT177" s="21" t="s">
        <v>129</v>
      </c>
      <c r="AU177" s="21" t="s">
        <v>79</v>
      </c>
      <c r="AY177" s="21" t="s">
        <v>126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21" t="s">
        <v>77</v>
      </c>
      <c r="BK177" s="179">
        <f>ROUND(I177*H177,2)</f>
        <v>0</v>
      </c>
      <c r="BL177" s="21" t="s">
        <v>174</v>
      </c>
      <c r="BM177" s="21" t="s">
        <v>401</v>
      </c>
    </row>
    <row r="178" spans="2:65" s="1" customFormat="1" ht="25.5" customHeight="1">
      <c r="B178" s="167"/>
      <c r="C178" s="168" t="s">
        <v>402</v>
      </c>
      <c r="D178" s="168" t="s">
        <v>129</v>
      </c>
      <c r="E178" s="169" t="s">
        <v>403</v>
      </c>
      <c r="F178" s="170" t="s">
        <v>404</v>
      </c>
      <c r="G178" s="171" t="s">
        <v>405</v>
      </c>
      <c r="H178" s="172">
        <v>3</v>
      </c>
      <c r="I178" s="173"/>
      <c r="J178" s="174">
        <f>ROUND(I178*H178,2)</f>
        <v>0</v>
      </c>
      <c r="K178" s="170" t="s">
        <v>133</v>
      </c>
      <c r="L178" s="38"/>
      <c r="M178" s="175" t="s">
        <v>5</v>
      </c>
      <c r="N178" s="176" t="s">
        <v>41</v>
      </c>
      <c r="O178" s="39"/>
      <c r="P178" s="177">
        <f>O178*H178</f>
        <v>0</v>
      </c>
      <c r="Q178" s="177">
        <v>2.819E-2</v>
      </c>
      <c r="R178" s="177">
        <f>Q178*H178</f>
        <v>8.4570000000000006E-2</v>
      </c>
      <c r="S178" s="177">
        <v>0</v>
      </c>
      <c r="T178" s="178">
        <f>S178*H178</f>
        <v>0</v>
      </c>
      <c r="AR178" s="21" t="s">
        <v>174</v>
      </c>
      <c r="AT178" s="21" t="s">
        <v>129</v>
      </c>
      <c r="AU178" s="21" t="s">
        <v>79</v>
      </c>
      <c r="AY178" s="21" t="s">
        <v>126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21" t="s">
        <v>77</v>
      </c>
      <c r="BK178" s="179">
        <f>ROUND(I178*H178,2)</f>
        <v>0</v>
      </c>
      <c r="BL178" s="21" t="s">
        <v>174</v>
      </c>
      <c r="BM178" s="21" t="s">
        <v>406</v>
      </c>
    </row>
    <row r="179" spans="2:65" s="1" customFormat="1" ht="25.5" customHeight="1">
      <c r="B179" s="167"/>
      <c r="C179" s="168" t="s">
        <v>407</v>
      </c>
      <c r="D179" s="168" t="s">
        <v>129</v>
      </c>
      <c r="E179" s="169" t="s">
        <v>408</v>
      </c>
      <c r="F179" s="170" t="s">
        <v>409</v>
      </c>
      <c r="G179" s="171" t="s">
        <v>132</v>
      </c>
      <c r="H179" s="172">
        <v>88</v>
      </c>
      <c r="I179" s="173"/>
      <c r="J179" s="174">
        <f>ROUND(I179*H179,2)</f>
        <v>0</v>
      </c>
      <c r="K179" s="170" t="s">
        <v>133</v>
      </c>
      <c r="L179" s="38"/>
      <c r="M179" s="175" t="s">
        <v>5</v>
      </c>
      <c r="N179" s="176" t="s">
        <v>41</v>
      </c>
      <c r="O179" s="39"/>
      <c r="P179" s="177">
        <f>O179*H179</f>
        <v>0</v>
      </c>
      <c r="Q179" s="177">
        <v>1E-4</v>
      </c>
      <c r="R179" s="177">
        <f>Q179*H179</f>
        <v>8.8000000000000005E-3</v>
      </c>
      <c r="S179" s="177">
        <v>0</v>
      </c>
      <c r="T179" s="178">
        <f>S179*H179</f>
        <v>0</v>
      </c>
      <c r="AR179" s="21" t="s">
        <v>174</v>
      </c>
      <c r="AT179" s="21" t="s">
        <v>129</v>
      </c>
      <c r="AU179" s="21" t="s">
        <v>79</v>
      </c>
      <c r="AY179" s="21" t="s">
        <v>126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21" t="s">
        <v>77</v>
      </c>
      <c r="BK179" s="179">
        <f>ROUND(I179*H179,2)</f>
        <v>0</v>
      </c>
      <c r="BL179" s="21" t="s">
        <v>174</v>
      </c>
      <c r="BM179" s="21" t="s">
        <v>410</v>
      </c>
    </row>
    <row r="180" spans="2:65" s="11" customFormat="1">
      <c r="B180" s="190"/>
      <c r="D180" s="191" t="s">
        <v>141</v>
      </c>
      <c r="E180" s="192" t="s">
        <v>5</v>
      </c>
      <c r="F180" s="193" t="s">
        <v>411</v>
      </c>
      <c r="H180" s="194">
        <v>88</v>
      </c>
      <c r="I180" s="195"/>
      <c r="L180" s="190"/>
      <c r="M180" s="196"/>
      <c r="N180" s="197"/>
      <c r="O180" s="197"/>
      <c r="P180" s="197"/>
      <c r="Q180" s="197"/>
      <c r="R180" s="197"/>
      <c r="S180" s="197"/>
      <c r="T180" s="198"/>
      <c r="AT180" s="192" t="s">
        <v>141</v>
      </c>
      <c r="AU180" s="192" t="s">
        <v>79</v>
      </c>
      <c r="AV180" s="11" t="s">
        <v>79</v>
      </c>
      <c r="AW180" s="11" t="s">
        <v>34</v>
      </c>
      <c r="AX180" s="11" t="s">
        <v>77</v>
      </c>
      <c r="AY180" s="192" t="s">
        <v>126</v>
      </c>
    </row>
    <row r="181" spans="2:65" s="1" customFormat="1" ht="25.5" customHeight="1">
      <c r="B181" s="167"/>
      <c r="C181" s="168" t="s">
        <v>412</v>
      </c>
      <c r="D181" s="168" t="s">
        <v>129</v>
      </c>
      <c r="E181" s="169" t="s">
        <v>413</v>
      </c>
      <c r="F181" s="170" t="s">
        <v>414</v>
      </c>
      <c r="G181" s="171" t="s">
        <v>132</v>
      </c>
      <c r="H181" s="172">
        <v>68</v>
      </c>
      <c r="I181" s="173"/>
      <c r="J181" s="174">
        <f>ROUND(I181*H181,2)</f>
        <v>0</v>
      </c>
      <c r="K181" s="170" t="s">
        <v>133</v>
      </c>
      <c r="L181" s="38"/>
      <c r="M181" s="175" t="s">
        <v>5</v>
      </c>
      <c r="N181" s="176" t="s">
        <v>41</v>
      </c>
      <c r="O181" s="39"/>
      <c r="P181" s="177">
        <f>O181*H181</f>
        <v>0</v>
      </c>
      <c r="Q181" s="177">
        <v>1.8000000000000001E-4</v>
      </c>
      <c r="R181" s="177">
        <f>Q181*H181</f>
        <v>1.2240000000000001E-2</v>
      </c>
      <c r="S181" s="177">
        <v>0</v>
      </c>
      <c r="T181" s="178">
        <f>S181*H181</f>
        <v>0</v>
      </c>
      <c r="AR181" s="21" t="s">
        <v>174</v>
      </c>
      <c r="AT181" s="21" t="s">
        <v>129</v>
      </c>
      <c r="AU181" s="21" t="s">
        <v>79</v>
      </c>
      <c r="AY181" s="21" t="s">
        <v>126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21" t="s">
        <v>77</v>
      </c>
      <c r="BK181" s="179">
        <f>ROUND(I181*H181,2)</f>
        <v>0</v>
      </c>
      <c r="BL181" s="21" t="s">
        <v>174</v>
      </c>
      <c r="BM181" s="21" t="s">
        <v>415</v>
      </c>
    </row>
    <row r="182" spans="2:65" s="11" customFormat="1">
      <c r="B182" s="190"/>
      <c r="D182" s="191" t="s">
        <v>141</v>
      </c>
      <c r="E182" s="192" t="s">
        <v>5</v>
      </c>
      <c r="F182" s="193" t="s">
        <v>416</v>
      </c>
      <c r="H182" s="194">
        <v>68</v>
      </c>
      <c r="I182" s="195"/>
      <c r="L182" s="190"/>
      <c r="M182" s="196"/>
      <c r="N182" s="197"/>
      <c r="O182" s="197"/>
      <c r="P182" s="197"/>
      <c r="Q182" s="197"/>
      <c r="R182" s="197"/>
      <c r="S182" s="197"/>
      <c r="T182" s="198"/>
      <c r="AT182" s="192" t="s">
        <v>141</v>
      </c>
      <c r="AU182" s="192" t="s">
        <v>79</v>
      </c>
      <c r="AV182" s="11" t="s">
        <v>79</v>
      </c>
      <c r="AW182" s="11" t="s">
        <v>34</v>
      </c>
      <c r="AX182" s="11" t="s">
        <v>77</v>
      </c>
      <c r="AY182" s="192" t="s">
        <v>126</v>
      </c>
    </row>
    <row r="183" spans="2:65" s="1" customFormat="1" ht="25.5" customHeight="1">
      <c r="B183" s="167"/>
      <c r="C183" s="168" t="s">
        <v>417</v>
      </c>
      <c r="D183" s="168" t="s">
        <v>129</v>
      </c>
      <c r="E183" s="169" t="s">
        <v>418</v>
      </c>
      <c r="F183" s="170" t="s">
        <v>419</v>
      </c>
      <c r="G183" s="171" t="s">
        <v>132</v>
      </c>
      <c r="H183" s="172">
        <v>12</v>
      </c>
      <c r="I183" s="173"/>
      <c r="J183" s="174">
        <f t="shared" ref="J183:J199" si="20">ROUND(I183*H183,2)</f>
        <v>0</v>
      </c>
      <c r="K183" s="170" t="s">
        <v>133</v>
      </c>
      <c r="L183" s="38"/>
      <c r="M183" s="175" t="s">
        <v>5</v>
      </c>
      <c r="N183" s="176" t="s">
        <v>41</v>
      </c>
      <c r="O183" s="39"/>
      <c r="P183" s="177">
        <f t="shared" ref="P183:P199" si="21">O183*H183</f>
        <v>0</v>
      </c>
      <c r="Q183" s="177">
        <v>2.9999999999999997E-4</v>
      </c>
      <c r="R183" s="177">
        <f t="shared" ref="R183:R199" si="22">Q183*H183</f>
        <v>3.5999999999999999E-3</v>
      </c>
      <c r="S183" s="177">
        <v>0</v>
      </c>
      <c r="T183" s="178">
        <f t="shared" ref="T183:T199" si="23">S183*H183</f>
        <v>0</v>
      </c>
      <c r="AR183" s="21" t="s">
        <v>174</v>
      </c>
      <c r="AT183" s="21" t="s">
        <v>129</v>
      </c>
      <c r="AU183" s="21" t="s">
        <v>79</v>
      </c>
      <c r="AY183" s="21" t="s">
        <v>126</v>
      </c>
      <c r="BE183" s="179">
        <f t="shared" ref="BE183:BE199" si="24">IF(N183="základní",J183,0)</f>
        <v>0</v>
      </c>
      <c r="BF183" s="179">
        <f t="shared" ref="BF183:BF199" si="25">IF(N183="snížená",J183,0)</f>
        <v>0</v>
      </c>
      <c r="BG183" s="179">
        <f t="shared" ref="BG183:BG199" si="26">IF(N183="zákl. přenesená",J183,0)</f>
        <v>0</v>
      </c>
      <c r="BH183" s="179">
        <f t="shared" ref="BH183:BH199" si="27">IF(N183="sníž. přenesená",J183,0)</f>
        <v>0</v>
      </c>
      <c r="BI183" s="179">
        <f t="shared" ref="BI183:BI199" si="28">IF(N183="nulová",J183,0)</f>
        <v>0</v>
      </c>
      <c r="BJ183" s="21" t="s">
        <v>77</v>
      </c>
      <c r="BK183" s="179">
        <f t="shared" ref="BK183:BK199" si="29">ROUND(I183*H183,2)</f>
        <v>0</v>
      </c>
      <c r="BL183" s="21" t="s">
        <v>174</v>
      </c>
      <c r="BM183" s="21" t="s">
        <v>420</v>
      </c>
    </row>
    <row r="184" spans="2:65" s="1" customFormat="1" ht="25.5" customHeight="1">
      <c r="B184" s="167"/>
      <c r="C184" s="168" t="s">
        <v>421</v>
      </c>
      <c r="D184" s="168" t="s">
        <v>129</v>
      </c>
      <c r="E184" s="169" t="s">
        <v>422</v>
      </c>
      <c r="F184" s="170" t="s">
        <v>423</v>
      </c>
      <c r="G184" s="171" t="s">
        <v>132</v>
      </c>
      <c r="H184" s="172">
        <v>2</v>
      </c>
      <c r="I184" s="173"/>
      <c r="J184" s="174">
        <f t="shared" si="20"/>
        <v>0</v>
      </c>
      <c r="K184" s="170" t="s">
        <v>133</v>
      </c>
      <c r="L184" s="38"/>
      <c r="M184" s="175" t="s">
        <v>5</v>
      </c>
      <c r="N184" s="176" t="s">
        <v>41</v>
      </c>
      <c r="O184" s="39"/>
      <c r="P184" s="177">
        <f t="shared" si="21"/>
        <v>0</v>
      </c>
      <c r="Q184" s="177">
        <v>3.6000000000000002E-4</v>
      </c>
      <c r="R184" s="177">
        <f t="shared" si="22"/>
        <v>7.2000000000000005E-4</v>
      </c>
      <c r="S184" s="177">
        <v>0</v>
      </c>
      <c r="T184" s="178">
        <f t="shared" si="23"/>
        <v>0</v>
      </c>
      <c r="AR184" s="21" t="s">
        <v>174</v>
      </c>
      <c r="AT184" s="21" t="s">
        <v>129</v>
      </c>
      <c r="AU184" s="21" t="s">
        <v>79</v>
      </c>
      <c r="AY184" s="21" t="s">
        <v>126</v>
      </c>
      <c r="BE184" s="179">
        <f t="shared" si="24"/>
        <v>0</v>
      </c>
      <c r="BF184" s="179">
        <f t="shared" si="25"/>
        <v>0</v>
      </c>
      <c r="BG184" s="179">
        <f t="shared" si="26"/>
        <v>0</v>
      </c>
      <c r="BH184" s="179">
        <f t="shared" si="27"/>
        <v>0</v>
      </c>
      <c r="BI184" s="179">
        <f t="shared" si="28"/>
        <v>0</v>
      </c>
      <c r="BJ184" s="21" t="s">
        <v>77</v>
      </c>
      <c r="BK184" s="179">
        <f t="shared" si="29"/>
        <v>0</v>
      </c>
      <c r="BL184" s="21" t="s">
        <v>174</v>
      </c>
      <c r="BM184" s="21" t="s">
        <v>424</v>
      </c>
    </row>
    <row r="185" spans="2:65" s="1" customFormat="1" ht="16.5" customHeight="1">
      <c r="B185" s="167"/>
      <c r="C185" s="168" t="s">
        <v>425</v>
      </c>
      <c r="D185" s="168" t="s">
        <v>129</v>
      </c>
      <c r="E185" s="169" t="s">
        <v>426</v>
      </c>
      <c r="F185" s="170" t="s">
        <v>427</v>
      </c>
      <c r="G185" s="171" t="s">
        <v>132</v>
      </c>
      <c r="H185" s="172">
        <v>12</v>
      </c>
      <c r="I185" s="173"/>
      <c r="J185" s="174">
        <f t="shared" si="20"/>
        <v>0</v>
      </c>
      <c r="K185" s="170" t="s">
        <v>133</v>
      </c>
      <c r="L185" s="38"/>
      <c r="M185" s="175" t="s">
        <v>5</v>
      </c>
      <c r="N185" s="176" t="s">
        <v>41</v>
      </c>
      <c r="O185" s="39"/>
      <c r="P185" s="177">
        <f t="shared" si="21"/>
        <v>0</v>
      </c>
      <c r="Q185" s="177">
        <v>0</v>
      </c>
      <c r="R185" s="177">
        <f t="shared" si="22"/>
        <v>0</v>
      </c>
      <c r="S185" s="177">
        <v>2.4399999999999999E-3</v>
      </c>
      <c r="T185" s="178">
        <f t="shared" si="23"/>
        <v>2.928E-2</v>
      </c>
      <c r="AR185" s="21" t="s">
        <v>174</v>
      </c>
      <c r="AT185" s="21" t="s">
        <v>129</v>
      </c>
      <c r="AU185" s="21" t="s">
        <v>79</v>
      </c>
      <c r="AY185" s="21" t="s">
        <v>126</v>
      </c>
      <c r="BE185" s="179">
        <f t="shared" si="24"/>
        <v>0</v>
      </c>
      <c r="BF185" s="179">
        <f t="shared" si="25"/>
        <v>0</v>
      </c>
      <c r="BG185" s="179">
        <f t="shared" si="26"/>
        <v>0</v>
      </c>
      <c r="BH185" s="179">
        <f t="shared" si="27"/>
        <v>0</v>
      </c>
      <c r="BI185" s="179">
        <f t="shared" si="28"/>
        <v>0</v>
      </c>
      <c r="BJ185" s="21" t="s">
        <v>77</v>
      </c>
      <c r="BK185" s="179">
        <f t="shared" si="29"/>
        <v>0</v>
      </c>
      <c r="BL185" s="21" t="s">
        <v>174</v>
      </c>
      <c r="BM185" s="21" t="s">
        <v>428</v>
      </c>
    </row>
    <row r="186" spans="2:65" s="1" customFormat="1" ht="25.5" customHeight="1">
      <c r="B186" s="167"/>
      <c r="C186" s="168" t="s">
        <v>429</v>
      </c>
      <c r="D186" s="168" t="s">
        <v>129</v>
      </c>
      <c r="E186" s="169" t="s">
        <v>430</v>
      </c>
      <c r="F186" s="170" t="s">
        <v>431</v>
      </c>
      <c r="G186" s="171" t="s">
        <v>132</v>
      </c>
      <c r="H186" s="172">
        <v>25</v>
      </c>
      <c r="I186" s="173"/>
      <c r="J186" s="174">
        <f t="shared" si="20"/>
        <v>0</v>
      </c>
      <c r="K186" s="170" t="s">
        <v>133</v>
      </c>
      <c r="L186" s="38"/>
      <c r="M186" s="175" t="s">
        <v>5</v>
      </c>
      <c r="N186" s="176" t="s">
        <v>41</v>
      </c>
      <c r="O186" s="39"/>
      <c r="P186" s="177">
        <f t="shared" si="21"/>
        <v>0</v>
      </c>
      <c r="Q186" s="177">
        <v>3.4000000000000002E-4</v>
      </c>
      <c r="R186" s="177">
        <f t="shared" si="22"/>
        <v>8.5000000000000006E-3</v>
      </c>
      <c r="S186" s="177">
        <v>0</v>
      </c>
      <c r="T186" s="178">
        <f t="shared" si="23"/>
        <v>0</v>
      </c>
      <c r="AR186" s="21" t="s">
        <v>174</v>
      </c>
      <c r="AT186" s="21" t="s">
        <v>129</v>
      </c>
      <c r="AU186" s="21" t="s">
        <v>79</v>
      </c>
      <c r="AY186" s="21" t="s">
        <v>126</v>
      </c>
      <c r="BE186" s="179">
        <f t="shared" si="24"/>
        <v>0</v>
      </c>
      <c r="BF186" s="179">
        <f t="shared" si="25"/>
        <v>0</v>
      </c>
      <c r="BG186" s="179">
        <f t="shared" si="26"/>
        <v>0</v>
      </c>
      <c r="BH186" s="179">
        <f t="shared" si="27"/>
        <v>0</v>
      </c>
      <c r="BI186" s="179">
        <f t="shared" si="28"/>
        <v>0</v>
      </c>
      <c r="BJ186" s="21" t="s">
        <v>77</v>
      </c>
      <c r="BK186" s="179">
        <f t="shared" si="29"/>
        <v>0</v>
      </c>
      <c r="BL186" s="21" t="s">
        <v>174</v>
      </c>
      <c r="BM186" s="21" t="s">
        <v>432</v>
      </c>
    </row>
    <row r="187" spans="2:65" s="1" customFormat="1" ht="25.5" customHeight="1">
      <c r="B187" s="167"/>
      <c r="C187" s="168" t="s">
        <v>433</v>
      </c>
      <c r="D187" s="168" t="s">
        <v>129</v>
      </c>
      <c r="E187" s="169" t="s">
        <v>434</v>
      </c>
      <c r="F187" s="170" t="s">
        <v>435</v>
      </c>
      <c r="G187" s="171" t="s">
        <v>132</v>
      </c>
      <c r="H187" s="172">
        <v>15</v>
      </c>
      <c r="I187" s="173"/>
      <c r="J187" s="174">
        <f t="shared" si="20"/>
        <v>0</v>
      </c>
      <c r="K187" s="170" t="s">
        <v>133</v>
      </c>
      <c r="L187" s="38"/>
      <c r="M187" s="175" t="s">
        <v>5</v>
      </c>
      <c r="N187" s="176" t="s">
        <v>41</v>
      </c>
      <c r="O187" s="39"/>
      <c r="P187" s="177">
        <f t="shared" si="21"/>
        <v>0</v>
      </c>
      <c r="Q187" s="177">
        <v>5.0000000000000001E-4</v>
      </c>
      <c r="R187" s="177">
        <f t="shared" si="22"/>
        <v>7.4999999999999997E-3</v>
      </c>
      <c r="S187" s="177">
        <v>0</v>
      </c>
      <c r="T187" s="178">
        <f t="shared" si="23"/>
        <v>0</v>
      </c>
      <c r="AR187" s="21" t="s">
        <v>174</v>
      </c>
      <c r="AT187" s="21" t="s">
        <v>129</v>
      </c>
      <c r="AU187" s="21" t="s">
        <v>79</v>
      </c>
      <c r="AY187" s="21" t="s">
        <v>126</v>
      </c>
      <c r="BE187" s="179">
        <f t="shared" si="24"/>
        <v>0</v>
      </c>
      <c r="BF187" s="179">
        <f t="shared" si="25"/>
        <v>0</v>
      </c>
      <c r="BG187" s="179">
        <f t="shared" si="26"/>
        <v>0</v>
      </c>
      <c r="BH187" s="179">
        <f t="shared" si="27"/>
        <v>0</v>
      </c>
      <c r="BI187" s="179">
        <f t="shared" si="28"/>
        <v>0</v>
      </c>
      <c r="BJ187" s="21" t="s">
        <v>77</v>
      </c>
      <c r="BK187" s="179">
        <f t="shared" si="29"/>
        <v>0</v>
      </c>
      <c r="BL187" s="21" t="s">
        <v>174</v>
      </c>
      <c r="BM187" s="21" t="s">
        <v>436</v>
      </c>
    </row>
    <row r="188" spans="2:65" s="1" customFormat="1" ht="25.5" customHeight="1">
      <c r="B188" s="167"/>
      <c r="C188" s="168" t="s">
        <v>437</v>
      </c>
      <c r="D188" s="168" t="s">
        <v>129</v>
      </c>
      <c r="E188" s="169" t="s">
        <v>438</v>
      </c>
      <c r="F188" s="170" t="s">
        <v>439</v>
      </c>
      <c r="G188" s="171" t="s">
        <v>132</v>
      </c>
      <c r="H188" s="172">
        <v>19</v>
      </c>
      <c r="I188" s="173"/>
      <c r="J188" s="174">
        <f t="shared" si="20"/>
        <v>0</v>
      </c>
      <c r="K188" s="170" t="s">
        <v>133</v>
      </c>
      <c r="L188" s="38"/>
      <c r="M188" s="175" t="s">
        <v>5</v>
      </c>
      <c r="N188" s="176" t="s">
        <v>41</v>
      </c>
      <c r="O188" s="39"/>
      <c r="P188" s="177">
        <f t="shared" si="21"/>
        <v>0</v>
      </c>
      <c r="Q188" s="177">
        <v>4.0000000000000002E-4</v>
      </c>
      <c r="R188" s="177">
        <f t="shared" si="22"/>
        <v>7.6E-3</v>
      </c>
      <c r="S188" s="177">
        <v>0</v>
      </c>
      <c r="T188" s="178">
        <f t="shared" si="23"/>
        <v>0</v>
      </c>
      <c r="AR188" s="21" t="s">
        <v>174</v>
      </c>
      <c r="AT188" s="21" t="s">
        <v>129</v>
      </c>
      <c r="AU188" s="21" t="s">
        <v>79</v>
      </c>
      <c r="AY188" s="21" t="s">
        <v>126</v>
      </c>
      <c r="BE188" s="179">
        <f t="shared" si="24"/>
        <v>0</v>
      </c>
      <c r="BF188" s="179">
        <f t="shared" si="25"/>
        <v>0</v>
      </c>
      <c r="BG188" s="179">
        <f t="shared" si="26"/>
        <v>0</v>
      </c>
      <c r="BH188" s="179">
        <f t="shared" si="27"/>
        <v>0</v>
      </c>
      <c r="BI188" s="179">
        <f t="shared" si="28"/>
        <v>0</v>
      </c>
      <c r="BJ188" s="21" t="s">
        <v>77</v>
      </c>
      <c r="BK188" s="179">
        <f t="shared" si="29"/>
        <v>0</v>
      </c>
      <c r="BL188" s="21" t="s">
        <v>174</v>
      </c>
      <c r="BM188" s="21" t="s">
        <v>440</v>
      </c>
    </row>
    <row r="189" spans="2:65" s="1" customFormat="1" ht="25.5" customHeight="1">
      <c r="B189" s="167"/>
      <c r="C189" s="168" t="s">
        <v>441</v>
      </c>
      <c r="D189" s="168" t="s">
        <v>129</v>
      </c>
      <c r="E189" s="169" t="s">
        <v>442</v>
      </c>
      <c r="F189" s="170" t="s">
        <v>443</v>
      </c>
      <c r="G189" s="171" t="s">
        <v>132</v>
      </c>
      <c r="H189" s="172">
        <v>19</v>
      </c>
      <c r="I189" s="173"/>
      <c r="J189" s="174">
        <f t="shared" si="20"/>
        <v>0</v>
      </c>
      <c r="K189" s="170" t="s">
        <v>133</v>
      </c>
      <c r="L189" s="38"/>
      <c r="M189" s="175" t="s">
        <v>5</v>
      </c>
      <c r="N189" s="176" t="s">
        <v>41</v>
      </c>
      <c r="O189" s="39"/>
      <c r="P189" s="177">
        <f t="shared" si="21"/>
        <v>0</v>
      </c>
      <c r="Q189" s="177">
        <v>5.6999999999999998E-4</v>
      </c>
      <c r="R189" s="177">
        <f t="shared" si="22"/>
        <v>1.0829999999999999E-2</v>
      </c>
      <c r="S189" s="177">
        <v>0</v>
      </c>
      <c r="T189" s="178">
        <f t="shared" si="23"/>
        <v>0</v>
      </c>
      <c r="AR189" s="21" t="s">
        <v>174</v>
      </c>
      <c r="AT189" s="21" t="s">
        <v>129</v>
      </c>
      <c r="AU189" s="21" t="s">
        <v>79</v>
      </c>
      <c r="AY189" s="21" t="s">
        <v>126</v>
      </c>
      <c r="BE189" s="179">
        <f t="shared" si="24"/>
        <v>0</v>
      </c>
      <c r="BF189" s="179">
        <f t="shared" si="25"/>
        <v>0</v>
      </c>
      <c r="BG189" s="179">
        <f t="shared" si="26"/>
        <v>0</v>
      </c>
      <c r="BH189" s="179">
        <f t="shared" si="27"/>
        <v>0</v>
      </c>
      <c r="BI189" s="179">
        <f t="shared" si="28"/>
        <v>0</v>
      </c>
      <c r="BJ189" s="21" t="s">
        <v>77</v>
      </c>
      <c r="BK189" s="179">
        <f t="shared" si="29"/>
        <v>0</v>
      </c>
      <c r="BL189" s="21" t="s">
        <v>174</v>
      </c>
      <c r="BM189" s="21" t="s">
        <v>444</v>
      </c>
    </row>
    <row r="190" spans="2:65" s="1" customFormat="1" ht="25.5" customHeight="1">
      <c r="B190" s="167"/>
      <c r="C190" s="168" t="s">
        <v>445</v>
      </c>
      <c r="D190" s="168" t="s">
        <v>129</v>
      </c>
      <c r="E190" s="169" t="s">
        <v>446</v>
      </c>
      <c r="F190" s="170" t="s">
        <v>447</v>
      </c>
      <c r="G190" s="171" t="s">
        <v>132</v>
      </c>
      <c r="H190" s="172">
        <v>6</v>
      </c>
      <c r="I190" s="173"/>
      <c r="J190" s="174">
        <f t="shared" si="20"/>
        <v>0</v>
      </c>
      <c r="K190" s="170" t="s">
        <v>133</v>
      </c>
      <c r="L190" s="38"/>
      <c r="M190" s="175" t="s">
        <v>5</v>
      </c>
      <c r="N190" s="176" t="s">
        <v>41</v>
      </c>
      <c r="O190" s="39"/>
      <c r="P190" s="177">
        <f t="shared" si="21"/>
        <v>0</v>
      </c>
      <c r="Q190" s="177">
        <v>8.0000000000000004E-4</v>
      </c>
      <c r="R190" s="177">
        <f t="shared" si="22"/>
        <v>4.8000000000000004E-3</v>
      </c>
      <c r="S190" s="177">
        <v>0</v>
      </c>
      <c r="T190" s="178">
        <f t="shared" si="23"/>
        <v>0</v>
      </c>
      <c r="AR190" s="21" t="s">
        <v>174</v>
      </c>
      <c r="AT190" s="21" t="s">
        <v>129</v>
      </c>
      <c r="AU190" s="21" t="s">
        <v>79</v>
      </c>
      <c r="AY190" s="21" t="s">
        <v>126</v>
      </c>
      <c r="BE190" s="179">
        <f t="shared" si="24"/>
        <v>0</v>
      </c>
      <c r="BF190" s="179">
        <f t="shared" si="25"/>
        <v>0</v>
      </c>
      <c r="BG190" s="179">
        <f t="shared" si="26"/>
        <v>0</v>
      </c>
      <c r="BH190" s="179">
        <f t="shared" si="27"/>
        <v>0</v>
      </c>
      <c r="BI190" s="179">
        <f t="shared" si="28"/>
        <v>0</v>
      </c>
      <c r="BJ190" s="21" t="s">
        <v>77</v>
      </c>
      <c r="BK190" s="179">
        <f t="shared" si="29"/>
        <v>0</v>
      </c>
      <c r="BL190" s="21" t="s">
        <v>174</v>
      </c>
      <c r="BM190" s="21" t="s">
        <v>448</v>
      </c>
    </row>
    <row r="191" spans="2:65" s="1" customFormat="1" ht="25.5" customHeight="1">
      <c r="B191" s="167"/>
      <c r="C191" s="168" t="s">
        <v>449</v>
      </c>
      <c r="D191" s="168" t="s">
        <v>129</v>
      </c>
      <c r="E191" s="169" t="s">
        <v>450</v>
      </c>
      <c r="F191" s="170" t="s">
        <v>451</v>
      </c>
      <c r="G191" s="171" t="s">
        <v>132</v>
      </c>
      <c r="H191" s="172">
        <v>1</v>
      </c>
      <c r="I191" s="173"/>
      <c r="J191" s="174">
        <f t="shared" si="20"/>
        <v>0</v>
      </c>
      <c r="K191" s="170" t="s">
        <v>133</v>
      </c>
      <c r="L191" s="38"/>
      <c r="M191" s="175" t="s">
        <v>5</v>
      </c>
      <c r="N191" s="176" t="s">
        <v>41</v>
      </c>
      <c r="O191" s="39"/>
      <c r="P191" s="177">
        <f t="shared" si="21"/>
        <v>0</v>
      </c>
      <c r="Q191" s="177">
        <v>1.1999999999999999E-3</v>
      </c>
      <c r="R191" s="177">
        <f t="shared" si="22"/>
        <v>1.1999999999999999E-3</v>
      </c>
      <c r="S191" s="177">
        <v>0</v>
      </c>
      <c r="T191" s="178">
        <f t="shared" si="23"/>
        <v>0</v>
      </c>
      <c r="AR191" s="21" t="s">
        <v>174</v>
      </c>
      <c r="AT191" s="21" t="s">
        <v>129</v>
      </c>
      <c r="AU191" s="21" t="s">
        <v>79</v>
      </c>
      <c r="AY191" s="21" t="s">
        <v>126</v>
      </c>
      <c r="BE191" s="179">
        <f t="shared" si="24"/>
        <v>0</v>
      </c>
      <c r="BF191" s="179">
        <f t="shared" si="25"/>
        <v>0</v>
      </c>
      <c r="BG191" s="179">
        <f t="shared" si="26"/>
        <v>0</v>
      </c>
      <c r="BH191" s="179">
        <f t="shared" si="27"/>
        <v>0</v>
      </c>
      <c r="BI191" s="179">
        <f t="shared" si="28"/>
        <v>0</v>
      </c>
      <c r="BJ191" s="21" t="s">
        <v>77</v>
      </c>
      <c r="BK191" s="179">
        <f t="shared" si="29"/>
        <v>0</v>
      </c>
      <c r="BL191" s="21" t="s">
        <v>174</v>
      </c>
      <c r="BM191" s="21" t="s">
        <v>452</v>
      </c>
    </row>
    <row r="192" spans="2:65" s="1" customFormat="1" ht="25.5" customHeight="1">
      <c r="B192" s="167"/>
      <c r="C192" s="168" t="s">
        <v>453</v>
      </c>
      <c r="D192" s="168" t="s">
        <v>129</v>
      </c>
      <c r="E192" s="169" t="s">
        <v>454</v>
      </c>
      <c r="F192" s="170" t="s">
        <v>455</v>
      </c>
      <c r="G192" s="171" t="s">
        <v>132</v>
      </c>
      <c r="H192" s="172">
        <v>1</v>
      </c>
      <c r="I192" s="173"/>
      <c r="J192" s="174">
        <f t="shared" si="20"/>
        <v>0</v>
      </c>
      <c r="K192" s="170" t="s">
        <v>133</v>
      </c>
      <c r="L192" s="38"/>
      <c r="M192" s="175" t="s">
        <v>5</v>
      </c>
      <c r="N192" s="176" t="s">
        <v>41</v>
      </c>
      <c r="O192" s="39"/>
      <c r="P192" s="177">
        <f t="shared" si="21"/>
        <v>0</v>
      </c>
      <c r="Q192" s="177">
        <v>3.47E-3</v>
      </c>
      <c r="R192" s="177">
        <f t="shared" si="22"/>
        <v>3.47E-3</v>
      </c>
      <c r="S192" s="177">
        <v>0</v>
      </c>
      <c r="T192" s="178">
        <f t="shared" si="23"/>
        <v>0</v>
      </c>
      <c r="AR192" s="21" t="s">
        <v>174</v>
      </c>
      <c r="AT192" s="21" t="s">
        <v>129</v>
      </c>
      <c r="AU192" s="21" t="s">
        <v>79</v>
      </c>
      <c r="AY192" s="21" t="s">
        <v>126</v>
      </c>
      <c r="BE192" s="179">
        <f t="shared" si="24"/>
        <v>0</v>
      </c>
      <c r="BF192" s="179">
        <f t="shared" si="25"/>
        <v>0</v>
      </c>
      <c r="BG192" s="179">
        <f t="shared" si="26"/>
        <v>0</v>
      </c>
      <c r="BH192" s="179">
        <f t="shared" si="27"/>
        <v>0</v>
      </c>
      <c r="BI192" s="179">
        <f t="shared" si="28"/>
        <v>0</v>
      </c>
      <c r="BJ192" s="21" t="s">
        <v>77</v>
      </c>
      <c r="BK192" s="179">
        <f t="shared" si="29"/>
        <v>0</v>
      </c>
      <c r="BL192" s="21" t="s">
        <v>174</v>
      </c>
      <c r="BM192" s="21" t="s">
        <v>456</v>
      </c>
    </row>
    <row r="193" spans="2:65" s="1" customFormat="1" ht="25.5" customHeight="1">
      <c r="B193" s="167"/>
      <c r="C193" s="168" t="s">
        <v>457</v>
      </c>
      <c r="D193" s="168" t="s">
        <v>129</v>
      </c>
      <c r="E193" s="169" t="s">
        <v>458</v>
      </c>
      <c r="F193" s="170" t="s">
        <v>459</v>
      </c>
      <c r="G193" s="171" t="s">
        <v>132</v>
      </c>
      <c r="H193" s="172">
        <v>1</v>
      </c>
      <c r="I193" s="173"/>
      <c r="J193" s="174">
        <f t="shared" si="20"/>
        <v>0</v>
      </c>
      <c r="K193" s="170" t="s">
        <v>133</v>
      </c>
      <c r="L193" s="38"/>
      <c r="M193" s="175" t="s">
        <v>5</v>
      </c>
      <c r="N193" s="176" t="s">
        <v>41</v>
      </c>
      <c r="O193" s="39"/>
      <c r="P193" s="177">
        <f t="shared" si="21"/>
        <v>0</v>
      </c>
      <c r="Q193" s="177">
        <v>5.62E-3</v>
      </c>
      <c r="R193" s="177">
        <f t="shared" si="22"/>
        <v>5.62E-3</v>
      </c>
      <c r="S193" s="177">
        <v>0</v>
      </c>
      <c r="T193" s="178">
        <f t="shared" si="23"/>
        <v>0</v>
      </c>
      <c r="AR193" s="21" t="s">
        <v>174</v>
      </c>
      <c r="AT193" s="21" t="s">
        <v>129</v>
      </c>
      <c r="AU193" s="21" t="s">
        <v>79</v>
      </c>
      <c r="AY193" s="21" t="s">
        <v>126</v>
      </c>
      <c r="BE193" s="179">
        <f t="shared" si="24"/>
        <v>0</v>
      </c>
      <c r="BF193" s="179">
        <f t="shared" si="25"/>
        <v>0</v>
      </c>
      <c r="BG193" s="179">
        <f t="shared" si="26"/>
        <v>0</v>
      </c>
      <c r="BH193" s="179">
        <f t="shared" si="27"/>
        <v>0</v>
      </c>
      <c r="BI193" s="179">
        <f t="shared" si="28"/>
        <v>0</v>
      </c>
      <c r="BJ193" s="21" t="s">
        <v>77</v>
      </c>
      <c r="BK193" s="179">
        <f t="shared" si="29"/>
        <v>0</v>
      </c>
      <c r="BL193" s="21" t="s">
        <v>174</v>
      </c>
      <c r="BM193" s="21" t="s">
        <v>460</v>
      </c>
    </row>
    <row r="194" spans="2:65" s="1" customFormat="1" ht="25.5" customHeight="1">
      <c r="B194" s="167"/>
      <c r="C194" s="168" t="s">
        <v>461</v>
      </c>
      <c r="D194" s="168" t="s">
        <v>129</v>
      </c>
      <c r="E194" s="169" t="s">
        <v>462</v>
      </c>
      <c r="F194" s="170" t="s">
        <v>463</v>
      </c>
      <c r="G194" s="171" t="s">
        <v>132</v>
      </c>
      <c r="H194" s="172">
        <v>1</v>
      </c>
      <c r="I194" s="173"/>
      <c r="J194" s="174">
        <f t="shared" si="20"/>
        <v>0</v>
      </c>
      <c r="K194" s="170" t="s">
        <v>133</v>
      </c>
      <c r="L194" s="38"/>
      <c r="M194" s="175" t="s">
        <v>5</v>
      </c>
      <c r="N194" s="176" t="s">
        <v>41</v>
      </c>
      <c r="O194" s="39"/>
      <c r="P194" s="177">
        <f t="shared" si="21"/>
        <v>0</v>
      </c>
      <c r="Q194" s="177">
        <v>7.8200000000000006E-3</v>
      </c>
      <c r="R194" s="177">
        <f t="shared" si="22"/>
        <v>7.8200000000000006E-3</v>
      </c>
      <c r="S194" s="177">
        <v>0</v>
      </c>
      <c r="T194" s="178">
        <f t="shared" si="23"/>
        <v>0</v>
      </c>
      <c r="AR194" s="21" t="s">
        <v>174</v>
      </c>
      <c r="AT194" s="21" t="s">
        <v>129</v>
      </c>
      <c r="AU194" s="21" t="s">
        <v>79</v>
      </c>
      <c r="AY194" s="21" t="s">
        <v>126</v>
      </c>
      <c r="BE194" s="179">
        <f t="shared" si="24"/>
        <v>0</v>
      </c>
      <c r="BF194" s="179">
        <f t="shared" si="25"/>
        <v>0</v>
      </c>
      <c r="BG194" s="179">
        <f t="shared" si="26"/>
        <v>0</v>
      </c>
      <c r="BH194" s="179">
        <f t="shared" si="27"/>
        <v>0</v>
      </c>
      <c r="BI194" s="179">
        <f t="shared" si="28"/>
        <v>0</v>
      </c>
      <c r="BJ194" s="21" t="s">
        <v>77</v>
      </c>
      <c r="BK194" s="179">
        <f t="shared" si="29"/>
        <v>0</v>
      </c>
      <c r="BL194" s="21" t="s">
        <v>174</v>
      </c>
      <c r="BM194" s="21" t="s">
        <v>464</v>
      </c>
    </row>
    <row r="195" spans="2:65" s="1" customFormat="1" ht="25.5" customHeight="1">
      <c r="B195" s="167"/>
      <c r="C195" s="168" t="s">
        <v>465</v>
      </c>
      <c r="D195" s="168" t="s">
        <v>129</v>
      </c>
      <c r="E195" s="169" t="s">
        <v>466</v>
      </c>
      <c r="F195" s="170" t="s">
        <v>467</v>
      </c>
      <c r="G195" s="171" t="s">
        <v>132</v>
      </c>
      <c r="H195" s="172">
        <v>15</v>
      </c>
      <c r="I195" s="173"/>
      <c r="J195" s="174">
        <f t="shared" si="20"/>
        <v>0</v>
      </c>
      <c r="K195" s="170" t="s">
        <v>133</v>
      </c>
      <c r="L195" s="38"/>
      <c r="M195" s="175" t="s">
        <v>5</v>
      </c>
      <c r="N195" s="176" t="s">
        <v>41</v>
      </c>
      <c r="O195" s="39"/>
      <c r="P195" s="177">
        <f t="shared" si="21"/>
        <v>0</v>
      </c>
      <c r="Q195" s="177">
        <v>2.0000000000000002E-5</v>
      </c>
      <c r="R195" s="177">
        <f t="shared" si="22"/>
        <v>3.0000000000000003E-4</v>
      </c>
      <c r="S195" s="177">
        <v>0</v>
      </c>
      <c r="T195" s="178">
        <f t="shared" si="23"/>
        <v>0</v>
      </c>
      <c r="AR195" s="21" t="s">
        <v>174</v>
      </c>
      <c r="AT195" s="21" t="s">
        <v>129</v>
      </c>
      <c r="AU195" s="21" t="s">
        <v>79</v>
      </c>
      <c r="AY195" s="21" t="s">
        <v>126</v>
      </c>
      <c r="BE195" s="179">
        <f t="shared" si="24"/>
        <v>0</v>
      </c>
      <c r="BF195" s="179">
        <f t="shared" si="25"/>
        <v>0</v>
      </c>
      <c r="BG195" s="179">
        <f t="shared" si="26"/>
        <v>0</v>
      </c>
      <c r="BH195" s="179">
        <f t="shared" si="27"/>
        <v>0</v>
      </c>
      <c r="BI195" s="179">
        <f t="shared" si="28"/>
        <v>0</v>
      </c>
      <c r="BJ195" s="21" t="s">
        <v>77</v>
      </c>
      <c r="BK195" s="179">
        <f t="shared" si="29"/>
        <v>0</v>
      </c>
      <c r="BL195" s="21" t="s">
        <v>174</v>
      </c>
      <c r="BM195" s="21" t="s">
        <v>468</v>
      </c>
    </row>
    <row r="196" spans="2:65" s="1" customFormat="1" ht="16.5" customHeight="1">
      <c r="B196" s="167"/>
      <c r="C196" s="180" t="s">
        <v>469</v>
      </c>
      <c r="D196" s="180" t="s">
        <v>136</v>
      </c>
      <c r="E196" s="181" t="s">
        <v>470</v>
      </c>
      <c r="F196" s="182" t="s">
        <v>471</v>
      </c>
      <c r="G196" s="183" t="s">
        <v>132</v>
      </c>
      <c r="H196" s="184">
        <v>15</v>
      </c>
      <c r="I196" s="185"/>
      <c r="J196" s="186">
        <f t="shared" si="20"/>
        <v>0</v>
      </c>
      <c r="K196" s="182" t="s">
        <v>5</v>
      </c>
      <c r="L196" s="187"/>
      <c r="M196" s="188" t="s">
        <v>5</v>
      </c>
      <c r="N196" s="189" t="s">
        <v>41</v>
      </c>
      <c r="O196" s="39"/>
      <c r="P196" s="177">
        <f t="shared" si="21"/>
        <v>0</v>
      </c>
      <c r="Q196" s="177">
        <v>5.4000000000000001E-4</v>
      </c>
      <c r="R196" s="177">
        <f t="shared" si="22"/>
        <v>8.0999999999999996E-3</v>
      </c>
      <c r="S196" s="177">
        <v>0</v>
      </c>
      <c r="T196" s="178">
        <f t="shared" si="23"/>
        <v>0</v>
      </c>
      <c r="AR196" s="21" t="s">
        <v>197</v>
      </c>
      <c r="AT196" s="21" t="s">
        <v>136</v>
      </c>
      <c r="AU196" s="21" t="s">
        <v>79</v>
      </c>
      <c r="AY196" s="21" t="s">
        <v>126</v>
      </c>
      <c r="BE196" s="179">
        <f t="shared" si="24"/>
        <v>0</v>
      </c>
      <c r="BF196" s="179">
        <f t="shared" si="25"/>
        <v>0</v>
      </c>
      <c r="BG196" s="179">
        <f t="shared" si="26"/>
        <v>0</v>
      </c>
      <c r="BH196" s="179">
        <f t="shared" si="27"/>
        <v>0</v>
      </c>
      <c r="BI196" s="179">
        <f t="shared" si="28"/>
        <v>0</v>
      </c>
      <c r="BJ196" s="21" t="s">
        <v>77</v>
      </c>
      <c r="BK196" s="179">
        <f t="shared" si="29"/>
        <v>0</v>
      </c>
      <c r="BL196" s="21" t="s">
        <v>174</v>
      </c>
      <c r="BM196" s="21" t="s">
        <v>472</v>
      </c>
    </row>
    <row r="197" spans="2:65" s="1" customFormat="1" ht="16.5" customHeight="1">
      <c r="B197" s="167"/>
      <c r="C197" s="180" t="s">
        <v>473</v>
      </c>
      <c r="D197" s="180" t="s">
        <v>136</v>
      </c>
      <c r="E197" s="181" t="s">
        <v>474</v>
      </c>
      <c r="F197" s="182" t="s">
        <v>475</v>
      </c>
      <c r="G197" s="183" t="s">
        <v>132</v>
      </c>
      <c r="H197" s="184">
        <v>15</v>
      </c>
      <c r="I197" s="185"/>
      <c r="J197" s="186">
        <f t="shared" si="20"/>
        <v>0</v>
      </c>
      <c r="K197" s="182" t="s">
        <v>5</v>
      </c>
      <c r="L197" s="187"/>
      <c r="M197" s="188" t="s">
        <v>5</v>
      </c>
      <c r="N197" s="189" t="s">
        <v>41</v>
      </c>
      <c r="O197" s="39"/>
      <c r="P197" s="177">
        <f t="shared" si="21"/>
        <v>0</v>
      </c>
      <c r="Q197" s="177">
        <v>5.4000000000000001E-4</v>
      </c>
      <c r="R197" s="177">
        <f t="shared" si="22"/>
        <v>8.0999999999999996E-3</v>
      </c>
      <c r="S197" s="177">
        <v>0</v>
      </c>
      <c r="T197" s="178">
        <f t="shared" si="23"/>
        <v>0</v>
      </c>
      <c r="AR197" s="21" t="s">
        <v>197</v>
      </c>
      <c r="AT197" s="21" t="s">
        <v>136</v>
      </c>
      <c r="AU197" s="21" t="s">
        <v>79</v>
      </c>
      <c r="AY197" s="21" t="s">
        <v>126</v>
      </c>
      <c r="BE197" s="179">
        <f t="shared" si="24"/>
        <v>0</v>
      </c>
      <c r="BF197" s="179">
        <f t="shared" si="25"/>
        <v>0</v>
      </c>
      <c r="BG197" s="179">
        <f t="shared" si="26"/>
        <v>0</v>
      </c>
      <c r="BH197" s="179">
        <f t="shared" si="27"/>
        <v>0</v>
      </c>
      <c r="BI197" s="179">
        <f t="shared" si="28"/>
        <v>0</v>
      </c>
      <c r="BJ197" s="21" t="s">
        <v>77</v>
      </c>
      <c r="BK197" s="179">
        <f t="shared" si="29"/>
        <v>0</v>
      </c>
      <c r="BL197" s="21" t="s">
        <v>174</v>
      </c>
      <c r="BM197" s="21" t="s">
        <v>476</v>
      </c>
    </row>
    <row r="198" spans="2:65" s="1" customFormat="1" ht="25.5" customHeight="1">
      <c r="B198" s="167"/>
      <c r="C198" s="168" t="s">
        <v>477</v>
      </c>
      <c r="D198" s="168" t="s">
        <v>129</v>
      </c>
      <c r="E198" s="169" t="s">
        <v>478</v>
      </c>
      <c r="F198" s="170" t="s">
        <v>479</v>
      </c>
      <c r="G198" s="171" t="s">
        <v>405</v>
      </c>
      <c r="H198" s="172">
        <v>12</v>
      </c>
      <c r="I198" s="173"/>
      <c r="J198" s="174">
        <f t="shared" si="20"/>
        <v>0</v>
      </c>
      <c r="K198" s="170" t="s">
        <v>133</v>
      </c>
      <c r="L198" s="38"/>
      <c r="M198" s="175" t="s">
        <v>5</v>
      </c>
      <c r="N198" s="176" t="s">
        <v>41</v>
      </c>
      <c r="O198" s="39"/>
      <c r="P198" s="177">
        <f t="shared" si="21"/>
        <v>0</v>
      </c>
      <c r="Q198" s="177">
        <v>2.9139999999999999E-2</v>
      </c>
      <c r="R198" s="177">
        <f t="shared" si="22"/>
        <v>0.34967999999999999</v>
      </c>
      <c r="S198" s="177">
        <v>0</v>
      </c>
      <c r="T198" s="178">
        <f t="shared" si="23"/>
        <v>0</v>
      </c>
      <c r="AR198" s="21" t="s">
        <v>174</v>
      </c>
      <c r="AT198" s="21" t="s">
        <v>129</v>
      </c>
      <c r="AU198" s="21" t="s">
        <v>79</v>
      </c>
      <c r="AY198" s="21" t="s">
        <v>126</v>
      </c>
      <c r="BE198" s="179">
        <f t="shared" si="24"/>
        <v>0</v>
      </c>
      <c r="BF198" s="179">
        <f t="shared" si="25"/>
        <v>0</v>
      </c>
      <c r="BG198" s="179">
        <f t="shared" si="26"/>
        <v>0</v>
      </c>
      <c r="BH198" s="179">
        <f t="shared" si="27"/>
        <v>0</v>
      </c>
      <c r="BI198" s="179">
        <f t="shared" si="28"/>
        <v>0</v>
      </c>
      <c r="BJ198" s="21" t="s">
        <v>77</v>
      </c>
      <c r="BK198" s="179">
        <f t="shared" si="29"/>
        <v>0</v>
      </c>
      <c r="BL198" s="21" t="s">
        <v>174</v>
      </c>
      <c r="BM198" s="21" t="s">
        <v>480</v>
      </c>
    </row>
    <row r="199" spans="2:65" s="1" customFormat="1" ht="25.5" customHeight="1">
      <c r="B199" s="167"/>
      <c r="C199" s="168" t="s">
        <v>481</v>
      </c>
      <c r="D199" s="168" t="s">
        <v>129</v>
      </c>
      <c r="E199" s="169" t="s">
        <v>482</v>
      </c>
      <c r="F199" s="170" t="s">
        <v>483</v>
      </c>
      <c r="G199" s="171" t="s">
        <v>192</v>
      </c>
      <c r="H199" s="172">
        <v>362</v>
      </c>
      <c r="I199" s="173"/>
      <c r="J199" s="174">
        <f t="shared" si="20"/>
        <v>0</v>
      </c>
      <c r="K199" s="170" t="s">
        <v>133</v>
      </c>
      <c r="L199" s="38"/>
      <c r="M199" s="175" t="s">
        <v>5</v>
      </c>
      <c r="N199" s="176" t="s">
        <v>41</v>
      </c>
      <c r="O199" s="39"/>
      <c r="P199" s="177">
        <f t="shared" si="21"/>
        <v>0</v>
      </c>
      <c r="Q199" s="177">
        <v>1.9000000000000001E-4</v>
      </c>
      <c r="R199" s="177">
        <f t="shared" si="22"/>
        <v>6.8780000000000008E-2</v>
      </c>
      <c r="S199" s="177">
        <v>0</v>
      </c>
      <c r="T199" s="178">
        <f t="shared" si="23"/>
        <v>0</v>
      </c>
      <c r="AR199" s="21" t="s">
        <v>174</v>
      </c>
      <c r="AT199" s="21" t="s">
        <v>129</v>
      </c>
      <c r="AU199" s="21" t="s">
        <v>79</v>
      </c>
      <c r="AY199" s="21" t="s">
        <v>126</v>
      </c>
      <c r="BE199" s="179">
        <f t="shared" si="24"/>
        <v>0</v>
      </c>
      <c r="BF199" s="179">
        <f t="shared" si="25"/>
        <v>0</v>
      </c>
      <c r="BG199" s="179">
        <f t="shared" si="26"/>
        <v>0</v>
      </c>
      <c r="BH199" s="179">
        <f t="shared" si="27"/>
        <v>0</v>
      </c>
      <c r="BI199" s="179">
        <f t="shared" si="28"/>
        <v>0</v>
      </c>
      <c r="BJ199" s="21" t="s">
        <v>77</v>
      </c>
      <c r="BK199" s="179">
        <f t="shared" si="29"/>
        <v>0</v>
      </c>
      <c r="BL199" s="21" t="s">
        <v>174</v>
      </c>
      <c r="BM199" s="21" t="s">
        <v>484</v>
      </c>
    </row>
    <row r="200" spans="2:65" s="11" customFormat="1">
      <c r="B200" s="190"/>
      <c r="D200" s="191" t="s">
        <v>141</v>
      </c>
      <c r="E200" s="192" t="s">
        <v>5</v>
      </c>
      <c r="F200" s="193" t="s">
        <v>485</v>
      </c>
      <c r="H200" s="194">
        <v>362</v>
      </c>
      <c r="I200" s="195"/>
      <c r="L200" s="190"/>
      <c r="M200" s="196"/>
      <c r="N200" s="197"/>
      <c r="O200" s="197"/>
      <c r="P200" s="197"/>
      <c r="Q200" s="197"/>
      <c r="R200" s="197"/>
      <c r="S200" s="197"/>
      <c r="T200" s="198"/>
      <c r="AT200" s="192" t="s">
        <v>141</v>
      </c>
      <c r="AU200" s="192" t="s">
        <v>79</v>
      </c>
      <c r="AV200" s="11" t="s">
        <v>79</v>
      </c>
      <c r="AW200" s="11" t="s">
        <v>34</v>
      </c>
      <c r="AX200" s="11" t="s">
        <v>77</v>
      </c>
      <c r="AY200" s="192" t="s">
        <v>126</v>
      </c>
    </row>
    <row r="201" spans="2:65" s="1" customFormat="1" ht="25.5" customHeight="1">
      <c r="B201" s="167"/>
      <c r="C201" s="168" t="s">
        <v>486</v>
      </c>
      <c r="D201" s="168" t="s">
        <v>129</v>
      </c>
      <c r="E201" s="169" t="s">
        <v>487</v>
      </c>
      <c r="F201" s="170" t="s">
        <v>488</v>
      </c>
      <c r="G201" s="171" t="s">
        <v>192</v>
      </c>
      <c r="H201" s="172">
        <v>45</v>
      </c>
      <c r="I201" s="173"/>
      <c r="J201" s="174">
        <f>ROUND(I201*H201,2)</f>
        <v>0</v>
      </c>
      <c r="K201" s="170" t="s">
        <v>133</v>
      </c>
      <c r="L201" s="38"/>
      <c r="M201" s="175" t="s">
        <v>5</v>
      </c>
      <c r="N201" s="176" t="s">
        <v>41</v>
      </c>
      <c r="O201" s="39"/>
      <c r="P201" s="177">
        <f>O201*H201</f>
        <v>0</v>
      </c>
      <c r="Q201" s="177">
        <v>3.5E-4</v>
      </c>
      <c r="R201" s="177">
        <f>Q201*H201</f>
        <v>1.575E-2</v>
      </c>
      <c r="S201" s="177">
        <v>0</v>
      </c>
      <c r="T201" s="178">
        <f>S201*H201</f>
        <v>0</v>
      </c>
      <c r="AR201" s="21" t="s">
        <v>174</v>
      </c>
      <c r="AT201" s="21" t="s">
        <v>129</v>
      </c>
      <c r="AU201" s="21" t="s">
        <v>79</v>
      </c>
      <c r="AY201" s="21" t="s">
        <v>126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21" t="s">
        <v>77</v>
      </c>
      <c r="BK201" s="179">
        <f>ROUND(I201*H201,2)</f>
        <v>0</v>
      </c>
      <c r="BL201" s="21" t="s">
        <v>174</v>
      </c>
      <c r="BM201" s="21" t="s">
        <v>489</v>
      </c>
    </row>
    <row r="202" spans="2:65" s="11" customFormat="1">
      <c r="B202" s="190"/>
      <c r="D202" s="191" t="s">
        <v>141</v>
      </c>
      <c r="E202" s="192" t="s">
        <v>5</v>
      </c>
      <c r="F202" s="193" t="s">
        <v>490</v>
      </c>
      <c r="H202" s="194">
        <v>45</v>
      </c>
      <c r="I202" s="195"/>
      <c r="L202" s="190"/>
      <c r="M202" s="196"/>
      <c r="N202" s="197"/>
      <c r="O202" s="197"/>
      <c r="P202" s="197"/>
      <c r="Q202" s="197"/>
      <c r="R202" s="197"/>
      <c r="S202" s="197"/>
      <c r="T202" s="198"/>
      <c r="AT202" s="192" t="s">
        <v>141</v>
      </c>
      <c r="AU202" s="192" t="s">
        <v>79</v>
      </c>
      <c r="AV202" s="11" t="s">
        <v>79</v>
      </c>
      <c r="AW202" s="11" t="s">
        <v>34</v>
      </c>
      <c r="AX202" s="11" t="s">
        <v>77</v>
      </c>
      <c r="AY202" s="192" t="s">
        <v>126</v>
      </c>
    </row>
    <row r="203" spans="2:65" s="1" customFormat="1" ht="25.5" customHeight="1">
      <c r="B203" s="167"/>
      <c r="C203" s="168" t="s">
        <v>491</v>
      </c>
      <c r="D203" s="168" t="s">
        <v>129</v>
      </c>
      <c r="E203" s="169" t="s">
        <v>492</v>
      </c>
      <c r="F203" s="170" t="s">
        <v>493</v>
      </c>
      <c r="G203" s="171" t="s">
        <v>192</v>
      </c>
      <c r="H203" s="172">
        <v>407</v>
      </c>
      <c r="I203" s="173"/>
      <c r="J203" s="174">
        <f>ROUND(I203*H203,2)</f>
        <v>0</v>
      </c>
      <c r="K203" s="170" t="s">
        <v>133</v>
      </c>
      <c r="L203" s="38"/>
      <c r="M203" s="175" t="s">
        <v>5</v>
      </c>
      <c r="N203" s="176" t="s">
        <v>41</v>
      </c>
      <c r="O203" s="39"/>
      <c r="P203" s="177">
        <f>O203*H203</f>
        <v>0</v>
      </c>
      <c r="Q203" s="177">
        <v>1.0000000000000001E-5</v>
      </c>
      <c r="R203" s="177">
        <f>Q203*H203</f>
        <v>4.0700000000000007E-3</v>
      </c>
      <c r="S203" s="177">
        <v>0</v>
      </c>
      <c r="T203" s="178">
        <f>S203*H203</f>
        <v>0</v>
      </c>
      <c r="AR203" s="21" t="s">
        <v>174</v>
      </c>
      <c r="AT203" s="21" t="s">
        <v>129</v>
      </c>
      <c r="AU203" s="21" t="s">
        <v>79</v>
      </c>
      <c r="AY203" s="21" t="s">
        <v>126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21" t="s">
        <v>77</v>
      </c>
      <c r="BK203" s="179">
        <f>ROUND(I203*H203,2)</f>
        <v>0</v>
      </c>
      <c r="BL203" s="21" t="s">
        <v>174</v>
      </c>
      <c r="BM203" s="21" t="s">
        <v>494</v>
      </c>
    </row>
    <row r="204" spans="2:65" s="1" customFormat="1" ht="38.25" customHeight="1">
      <c r="B204" s="167"/>
      <c r="C204" s="168" t="s">
        <v>495</v>
      </c>
      <c r="D204" s="168" t="s">
        <v>129</v>
      </c>
      <c r="E204" s="169" t="s">
        <v>496</v>
      </c>
      <c r="F204" s="170" t="s">
        <v>497</v>
      </c>
      <c r="G204" s="171" t="s">
        <v>173</v>
      </c>
      <c r="H204" s="172">
        <v>1.621</v>
      </c>
      <c r="I204" s="173"/>
      <c r="J204" s="174">
        <f>ROUND(I204*H204,2)</f>
        <v>0</v>
      </c>
      <c r="K204" s="170" t="s">
        <v>133</v>
      </c>
      <c r="L204" s="38"/>
      <c r="M204" s="175" t="s">
        <v>5</v>
      </c>
      <c r="N204" s="176" t="s">
        <v>41</v>
      </c>
      <c r="O204" s="39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AR204" s="21" t="s">
        <v>174</v>
      </c>
      <c r="AT204" s="21" t="s">
        <v>129</v>
      </c>
      <c r="AU204" s="21" t="s">
        <v>79</v>
      </c>
      <c r="AY204" s="21" t="s">
        <v>126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21" t="s">
        <v>77</v>
      </c>
      <c r="BK204" s="179">
        <f>ROUND(I204*H204,2)</f>
        <v>0</v>
      </c>
      <c r="BL204" s="21" t="s">
        <v>174</v>
      </c>
      <c r="BM204" s="21" t="s">
        <v>498</v>
      </c>
    </row>
    <row r="205" spans="2:65" s="10" customFormat="1" ht="29.85" customHeight="1">
      <c r="B205" s="154"/>
      <c r="D205" s="155" t="s">
        <v>69</v>
      </c>
      <c r="E205" s="165" t="s">
        <v>499</v>
      </c>
      <c r="F205" s="165" t="s">
        <v>500</v>
      </c>
      <c r="I205" s="157"/>
      <c r="J205" s="166">
        <f>BK205</f>
        <v>0</v>
      </c>
      <c r="L205" s="154"/>
      <c r="M205" s="159"/>
      <c r="N205" s="160"/>
      <c r="O205" s="160"/>
      <c r="P205" s="161">
        <f>SUM(P206:P207)</f>
        <v>0</v>
      </c>
      <c r="Q205" s="160"/>
      <c r="R205" s="161">
        <f>SUM(R206:R207)</f>
        <v>3.7800000000000004E-3</v>
      </c>
      <c r="S205" s="160"/>
      <c r="T205" s="162">
        <f>SUM(T206:T207)</f>
        <v>0</v>
      </c>
      <c r="AR205" s="155" t="s">
        <v>79</v>
      </c>
      <c r="AT205" s="163" t="s">
        <v>69</v>
      </c>
      <c r="AU205" s="163" t="s">
        <v>77</v>
      </c>
      <c r="AY205" s="155" t="s">
        <v>126</v>
      </c>
      <c r="BK205" s="164">
        <f>SUM(BK206:BK207)</f>
        <v>0</v>
      </c>
    </row>
    <row r="206" spans="2:65" s="1" customFormat="1" ht="16.5" customHeight="1">
      <c r="B206" s="167"/>
      <c r="C206" s="168" t="s">
        <v>501</v>
      </c>
      <c r="D206" s="168" t="s">
        <v>129</v>
      </c>
      <c r="E206" s="169" t="s">
        <v>502</v>
      </c>
      <c r="F206" s="170" t="s">
        <v>503</v>
      </c>
      <c r="G206" s="171" t="s">
        <v>132</v>
      </c>
      <c r="H206" s="172">
        <v>42</v>
      </c>
      <c r="I206" s="173"/>
      <c r="J206" s="174">
        <f>ROUND(I206*H206,2)</f>
        <v>0</v>
      </c>
      <c r="K206" s="170" t="s">
        <v>5</v>
      </c>
      <c r="L206" s="38"/>
      <c r="M206" s="175" t="s">
        <v>5</v>
      </c>
      <c r="N206" s="176" t="s">
        <v>41</v>
      </c>
      <c r="O206" s="39"/>
      <c r="P206" s="177">
        <f>O206*H206</f>
        <v>0</v>
      </c>
      <c r="Q206" s="177">
        <v>9.0000000000000006E-5</v>
      </c>
      <c r="R206" s="177">
        <f>Q206*H206</f>
        <v>3.7800000000000004E-3</v>
      </c>
      <c r="S206" s="177">
        <v>0</v>
      </c>
      <c r="T206" s="178">
        <f>S206*H206</f>
        <v>0</v>
      </c>
      <c r="AR206" s="21" t="s">
        <v>174</v>
      </c>
      <c r="AT206" s="21" t="s">
        <v>129</v>
      </c>
      <c r="AU206" s="21" t="s">
        <v>79</v>
      </c>
      <c r="AY206" s="21" t="s">
        <v>126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21" t="s">
        <v>77</v>
      </c>
      <c r="BK206" s="179">
        <f>ROUND(I206*H206,2)</f>
        <v>0</v>
      </c>
      <c r="BL206" s="21" t="s">
        <v>174</v>
      </c>
      <c r="BM206" s="21" t="s">
        <v>504</v>
      </c>
    </row>
    <row r="207" spans="2:65" s="1" customFormat="1" ht="38.25" customHeight="1">
      <c r="B207" s="167"/>
      <c r="C207" s="168" t="s">
        <v>505</v>
      </c>
      <c r="D207" s="168" t="s">
        <v>129</v>
      </c>
      <c r="E207" s="169" t="s">
        <v>506</v>
      </c>
      <c r="F207" s="170" t="s">
        <v>507</v>
      </c>
      <c r="G207" s="171" t="s">
        <v>173</v>
      </c>
      <c r="H207" s="172">
        <v>4.0000000000000001E-3</v>
      </c>
      <c r="I207" s="173"/>
      <c r="J207" s="174">
        <f>ROUND(I207*H207,2)</f>
        <v>0</v>
      </c>
      <c r="K207" s="170" t="s">
        <v>133</v>
      </c>
      <c r="L207" s="38"/>
      <c r="M207" s="175" t="s">
        <v>5</v>
      </c>
      <c r="N207" s="176" t="s">
        <v>41</v>
      </c>
      <c r="O207" s="39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AR207" s="21" t="s">
        <v>174</v>
      </c>
      <c r="AT207" s="21" t="s">
        <v>129</v>
      </c>
      <c r="AU207" s="21" t="s">
        <v>79</v>
      </c>
      <c r="AY207" s="21" t="s">
        <v>126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21" t="s">
        <v>77</v>
      </c>
      <c r="BK207" s="179">
        <f>ROUND(I207*H207,2)</f>
        <v>0</v>
      </c>
      <c r="BL207" s="21" t="s">
        <v>174</v>
      </c>
      <c r="BM207" s="21" t="s">
        <v>508</v>
      </c>
    </row>
    <row r="208" spans="2:65" s="10" customFormat="1" ht="29.85" customHeight="1">
      <c r="B208" s="154"/>
      <c r="D208" s="155" t="s">
        <v>69</v>
      </c>
      <c r="E208" s="165" t="s">
        <v>509</v>
      </c>
      <c r="F208" s="165" t="s">
        <v>510</v>
      </c>
      <c r="I208" s="157"/>
      <c r="J208" s="166">
        <f>BK208</f>
        <v>0</v>
      </c>
      <c r="L208" s="154"/>
      <c r="M208" s="159"/>
      <c r="N208" s="160"/>
      <c r="O208" s="160"/>
      <c r="P208" s="161">
        <f>SUM(P209:P214)</f>
        <v>0</v>
      </c>
      <c r="Q208" s="160"/>
      <c r="R208" s="161">
        <f>SUM(R209:R214)</f>
        <v>0.10901</v>
      </c>
      <c r="S208" s="160"/>
      <c r="T208" s="162">
        <f>SUM(T209:T214)</f>
        <v>0</v>
      </c>
      <c r="AR208" s="155" t="s">
        <v>79</v>
      </c>
      <c r="AT208" s="163" t="s">
        <v>69</v>
      </c>
      <c r="AU208" s="163" t="s">
        <v>77</v>
      </c>
      <c r="AY208" s="155" t="s">
        <v>126</v>
      </c>
      <c r="BK208" s="164">
        <f>SUM(BK209:BK214)</f>
        <v>0</v>
      </c>
    </row>
    <row r="209" spans="2:65" s="1" customFormat="1" ht="25.5" customHeight="1">
      <c r="B209" s="167"/>
      <c r="C209" s="168" t="s">
        <v>511</v>
      </c>
      <c r="D209" s="168" t="s">
        <v>129</v>
      </c>
      <c r="E209" s="169" t="s">
        <v>512</v>
      </c>
      <c r="F209" s="170" t="s">
        <v>513</v>
      </c>
      <c r="G209" s="171" t="s">
        <v>132</v>
      </c>
      <c r="H209" s="172">
        <v>11</v>
      </c>
      <c r="I209" s="173"/>
      <c r="J209" s="174">
        <f t="shared" ref="J209:J214" si="30">ROUND(I209*H209,2)</f>
        <v>0</v>
      </c>
      <c r="K209" s="170" t="s">
        <v>133</v>
      </c>
      <c r="L209" s="38"/>
      <c r="M209" s="175" t="s">
        <v>5</v>
      </c>
      <c r="N209" s="176" t="s">
        <v>41</v>
      </c>
      <c r="O209" s="39"/>
      <c r="P209" s="177">
        <f t="shared" ref="P209:P214" si="31">O209*H209</f>
        <v>0</v>
      </c>
      <c r="Q209" s="177">
        <v>7.7999999999999999E-4</v>
      </c>
      <c r="R209" s="177">
        <f t="shared" ref="R209:R214" si="32">Q209*H209</f>
        <v>8.5799999999999991E-3</v>
      </c>
      <c r="S209" s="177">
        <v>0</v>
      </c>
      <c r="T209" s="178">
        <f t="shared" ref="T209:T214" si="33">S209*H209</f>
        <v>0</v>
      </c>
      <c r="AR209" s="21" t="s">
        <v>174</v>
      </c>
      <c r="AT209" s="21" t="s">
        <v>129</v>
      </c>
      <c r="AU209" s="21" t="s">
        <v>79</v>
      </c>
      <c r="AY209" s="21" t="s">
        <v>126</v>
      </c>
      <c r="BE209" s="179">
        <f t="shared" ref="BE209:BE214" si="34">IF(N209="základní",J209,0)</f>
        <v>0</v>
      </c>
      <c r="BF209" s="179">
        <f t="shared" ref="BF209:BF214" si="35">IF(N209="snížená",J209,0)</f>
        <v>0</v>
      </c>
      <c r="BG209" s="179">
        <f t="shared" ref="BG209:BG214" si="36">IF(N209="zákl. přenesená",J209,0)</f>
        <v>0</v>
      </c>
      <c r="BH209" s="179">
        <f t="shared" ref="BH209:BH214" si="37">IF(N209="sníž. přenesená",J209,0)</f>
        <v>0</v>
      </c>
      <c r="BI209" s="179">
        <f t="shared" ref="BI209:BI214" si="38">IF(N209="nulová",J209,0)</f>
        <v>0</v>
      </c>
      <c r="BJ209" s="21" t="s">
        <v>77</v>
      </c>
      <c r="BK209" s="179">
        <f t="shared" ref="BK209:BK214" si="39">ROUND(I209*H209,2)</f>
        <v>0</v>
      </c>
      <c r="BL209" s="21" t="s">
        <v>174</v>
      </c>
      <c r="BM209" s="21" t="s">
        <v>514</v>
      </c>
    </row>
    <row r="210" spans="2:65" s="1" customFormat="1" ht="25.5" customHeight="1">
      <c r="B210" s="167"/>
      <c r="C210" s="168" t="s">
        <v>515</v>
      </c>
      <c r="D210" s="168" t="s">
        <v>129</v>
      </c>
      <c r="E210" s="169" t="s">
        <v>516</v>
      </c>
      <c r="F210" s="170" t="s">
        <v>517</v>
      </c>
      <c r="G210" s="171" t="s">
        <v>132</v>
      </c>
      <c r="H210" s="172">
        <v>37</v>
      </c>
      <c r="I210" s="173"/>
      <c r="J210" s="174">
        <f t="shared" si="30"/>
        <v>0</v>
      </c>
      <c r="K210" s="170" t="s">
        <v>133</v>
      </c>
      <c r="L210" s="38"/>
      <c r="M210" s="175" t="s">
        <v>5</v>
      </c>
      <c r="N210" s="176" t="s">
        <v>41</v>
      </c>
      <c r="O210" s="39"/>
      <c r="P210" s="177">
        <f t="shared" si="31"/>
        <v>0</v>
      </c>
      <c r="Q210" s="177">
        <v>8.4999999999999995E-4</v>
      </c>
      <c r="R210" s="177">
        <f t="shared" si="32"/>
        <v>3.1449999999999999E-2</v>
      </c>
      <c r="S210" s="177">
        <v>0</v>
      </c>
      <c r="T210" s="178">
        <f t="shared" si="33"/>
        <v>0</v>
      </c>
      <c r="AR210" s="21" t="s">
        <v>174</v>
      </c>
      <c r="AT210" s="21" t="s">
        <v>129</v>
      </c>
      <c r="AU210" s="21" t="s">
        <v>79</v>
      </c>
      <c r="AY210" s="21" t="s">
        <v>126</v>
      </c>
      <c r="BE210" s="179">
        <f t="shared" si="34"/>
        <v>0</v>
      </c>
      <c r="BF210" s="179">
        <f t="shared" si="35"/>
        <v>0</v>
      </c>
      <c r="BG210" s="179">
        <f t="shared" si="36"/>
        <v>0</v>
      </c>
      <c r="BH210" s="179">
        <f t="shared" si="37"/>
        <v>0</v>
      </c>
      <c r="BI210" s="179">
        <f t="shared" si="38"/>
        <v>0</v>
      </c>
      <c r="BJ210" s="21" t="s">
        <v>77</v>
      </c>
      <c r="BK210" s="179">
        <f t="shared" si="39"/>
        <v>0</v>
      </c>
      <c r="BL210" s="21" t="s">
        <v>174</v>
      </c>
      <c r="BM210" s="21" t="s">
        <v>518</v>
      </c>
    </row>
    <row r="211" spans="2:65" s="1" customFormat="1" ht="25.5" customHeight="1">
      <c r="B211" s="167"/>
      <c r="C211" s="168" t="s">
        <v>519</v>
      </c>
      <c r="D211" s="168" t="s">
        <v>129</v>
      </c>
      <c r="E211" s="169" t="s">
        <v>520</v>
      </c>
      <c r="F211" s="170" t="s">
        <v>521</v>
      </c>
      <c r="G211" s="171" t="s">
        <v>132</v>
      </c>
      <c r="H211" s="172">
        <v>24</v>
      </c>
      <c r="I211" s="173"/>
      <c r="J211" s="174">
        <f t="shared" si="30"/>
        <v>0</v>
      </c>
      <c r="K211" s="170" t="s">
        <v>133</v>
      </c>
      <c r="L211" s="38"/>
      <c r="M211" s="175" t="s">
        <v>5</v>
      </c>
      <c r="N211" s="176" t="s">
        <v>41</v>
      </c>
      <c r="O211" s="39"/>
      <c r="P211" s="177">
        <f t="shared" si="31"/>
        <v>0</v>
      </c>
      <c r="Q211" s="177">
        <v>8.9999999999999998E-4</v>
      </c>
      <c r="R211" s="177">
        <f t="shared" si="32"/>
        <v>2.1600000000000001E-2</v>
      </c>
      <c r="S211" s="177">
        <v>0</v>
      </c>
      <c r="T211" s="178">
        <f t="shared" si="33"/>
        <v>0</v>
      </c>
      <c r="AR211" s="21" t="s">
        <v>174</v>
      </c>
      <c r="AT211" s="21" t="s">
        <v>129</v>
      </c>
      <c r="AU211" s="21" t="s">
        <v>79</v>
      </c>
      <c r="AY211" s="21" t="s">
        <v>126</v>
      </c>
      <c r="BE211" s="179">
        <f t="shared" si="34"/>
        <v>0</v>
      </c>
      <c r="BF211" s="179">
        <f t="shared" si="35"/>
        <v>0</v>
      </c>
      <c r="BG211" s="179">
        <f t="shared" si="36"/>
        <v>0</v>
      </c>
      <c r="BH211" s="179">
        <f t="shared" si="37"/>
        <v>0</v>
      </c>
      <c r="BI211" s="179">
        <f t="shared" si="38"/>
        <v>0</v>
      </c>
      <c r="BJ211" s="21" t="s">
        <v>77</v>
      </c>
      <c r="BK211" s="179">
        <f t="shared" si="39"/>
        <v>0</v>
      </c>
      <c r="BL211" s="21" t="s">
        <v>174</v>
      </c>
      <c r="BM211" s="21" t="s">
        <v>522</v>
      </c>
    </row>
    <row r="212" spans="2:65" s="1" customFormat="1" ht="25.5" customHeight="1">
      <c r="B212" s="167"/>
      <c r="C212" s="168" t="s">
        <v>523</v>
      </c>
      <c r="D212" s="168" t="s">
        <v>129</v>
      </c>
      <c r="E212" s="169" t="s">
        <v>524</v>
      </c>
      <c r="F212" s="170" t="s">
        <v>525</v>
      </c>
      <c r="G212" s="171" t="s">
        <v>132</v>
      </c>
      <c r="H212" s="172">
        <v>2</v>
      </c>
      <c r="I212" s="173"/>
      <c r="J212" s="174">
        <f t="shared" si="30"/>
        <v>0</v>
      </c>
      <c r="K212" s="170" t="s">
        <v>133</v>
      </c>
      <c r="L212" s="38"/>
      <c r="M212" s="175" t="s">
        <v>5</v>
      </c>
      <c r="N212" s="176" t="s">
        <v>41</v>
      </c>
      <c r="O212" s="39"/>
      <c r="P212" s="177">
        <f t="shared" si="31"/>
        <v>0</v>
      </c>
      <c r="Q212" s="177">
        <v>1.0399999999999999E-3</v>
      </c>
      <c r="R212" s="177">
        <f t="shared" si="32"/>
        <v>2.0799999999999998E-3</v>
      </c>
      <c r="S212" s="177">
        <v>0</v>
      </c>
      <c r="T212" s="178">
        <f t="shared" si="33"/>
        <v>0</v>
      </c>
      <c r="AR212" s="21" t="s">
        <v>174</v>
      </c>
      <c r="AT212" s="21" t="s">
        <v>129</v>
      </c>
      <c r="AU212" s="21" t="s">
        <v>79</v>
      </c>
      <c r="AY212" s="21" t="s">
        <v>126</v>
      </c>
      <c r="BE212" s="179">
        <f t="shared" si="34"/>
        <v>0</v>
      </c>
      <c r="BF212" s="179">
        <f t="shared" si="35"/>
        <v>0</v>
      </c>
      <c r="BG212" s="179">
        <f t="shared" si="36"/>
        <v>0</v>
      </c>
      <c r="BH212" s="179">
        <f t="shared" si="37"/>
        <v>0</v>
      </c>
      <c r="BI212" s="179">
        <f t="shared" si="38"/>
        <v>0</v>
      </c>
      <c r="BJ212" s="21" t="s">
        <v>77</v>
      </c>
      <c r="BK212" s="179">
        <f t="shared" si="39"/>
        <v>0</v>
      </c>
      <c r="BL212" s="21" t="s">
        <v>174</v>
      </c>
      <c r="BM212" s="21" t="s">
        <v>526</v>
      </c>
    </row>
    <row r="213" spans="2:65" s="1" customFormat="1" ht="25.5" customHeight="1">
      <c r="B213" s="167"/>
      <c r="C213" s="168" t="s">
        <v>527</v>
      </c>
      <c r="D213" s="168" t="s">
        <v>129</v>
      </c>
      <c r="E213" s="169" t="s">
        <v>528</v>
      </c>
      <c r="F213" s="170" t="s">
        <v>529</v>
      </c>
      <c r="G213" s="171" t="s">
        <v>132</v>
      </c>
      <c r="H213" s="172">
        <v>105</v>
      </c>
      <c r="I213" s="173"/>
      <c r="J213" s="174">
        <f t="shared" si="30"/>
        <v>0</v>
      </c>
      <c r="K213" s="170" t="s">
        <v>133</v>
      </c>
      <c r="L213" s="38"/>
      <c r="M213" s="175" t="s">
        <v>5</v>
      </c>
      <c r="N213" s="176" t="s">
        <v>41</v>
      </c>
      <c r="O213" s="39"/>
      <c r="P213" s="177">
        <f t="shared" si="31"/>
        <v>0</v>
      </c>
      <c r="Q213" s="177">
        <v>3.5E-4</v>
      </c>
      <c r="R213" s="177">
        <f t="shared" si="32"/>
        <v>3.6749999999999998E-2</v>
      </c>
      <c r="S213" s="177">
        <v>0</v>
      </c>
      <c r="T213" s="178">
        <f t="shared" si="33"/>
        <v>0</v>
      </c>
      <c r="AR213" s="21" t="s">
        <v>174</v>
      </c>
      <c r="AT213" s="21" t="s">
        <v>129</v>
      </c>
      <c r="AU213" s="21" t="s">
        <v>79</v>
      </c>
      <c r="AY213" s="21" t="s">
        <v>126</v>
      </c>
      <c r="BE213" s="179">
        <f t="shared" si="34"/>
        <v>0</v>
      </c>
      <c r="BF213" s="179">
        <f t="shared" si="35"/>
        <v>0</v>
      </c>
      <c r="BG213" s="179">
        <f t="shared" si="36"/>
        <v>0</v>
      </c>
      <c r="BH213" s="179">
        <f t="shared" si="37"/>
        <v>0</v>
      </c>
      <c r="BI213" s="179">
        <f t="shared" si="38"/>
        <v>0</v>
      </c>
      <c r="BJ213" s="21" t="s">
        <v>77</v>
      </c>
      <c r="BK213" s="179">
        <f t="shared" si="39"/>
        <v>0</v>
      </c>
      <c r="BL213" s="21" t="s">
        <v>174</v>
      </c>
      <c r="BM213" s="21" t="s">
        <v>530</v>
      </c>
    </row>
    <row r="214" spans="2:65" s="1" customFormat="1" ht="25.5" customHeight="1">
      <c r="B214" s="167"/>
      <c r="C214" s="168" t="s">
        <v>531</v>
      </c>
      <c r="D214" s="168" t="s">
        <v>129</v>
      </c>
      <c r="E214" s="169" t="s">
        <v>532</v>
      </c>
      <c r="F214" s="170" t="s">
        <v>533</v>
      </c>
      <c r="G214" s="171" t="s">
        <v>132</v>
      </c>
      <c r="H214" s="172">
        <v>15</v>
      </c>
      <c r="I214" s="173"/>
      <c r="J214" s="174">
        <f t="shared" si="30"/>
        <v>0</v>
      </c>
      <c r="K214" s="170" t="s">
        <v>133</v>
      </c>
      <c r="L214" s="38"/>
      <c r="M214" s="175" t="s">
        <v>5</v>
      </c>
      <c r="N214" s="176" t="s">
        <v>41</v>
      </c>
      <c r="O214" s="39"/>
      <c r="P214" s="177">
        <f t="shared" si="31"/>
        <v>0</v>
      </c>
      <c r="Q214" s="177">
        <v>5.6999999999999998E-4</v>
      </c>
      <c r="R214" s="177">
        <f t="shared" si="32"/>
        <v>8.5500000000000003E-3</v>
      </c>
      <c r="S214" s="177">
        <v>0</v>
      </c>
      <c r="T214" s="178">
        <f t="shared" si="33"/>
        <v>0</v>
      </c>
      <c r="AR214" s="21" t="s">
        <v>174</v>
      </c>
      <c r="AT214" s="21" t="s">
        <v>129</v>
      </c>
      <c r="AU214" s="21" t="s">
        <v>79</v>
      </c>
      <c r="AY214" s="21" t="s">
        <v>126</v>
      </c>
      <c r="BE214" s="179">
        <f t="shared" si="34"/>
        <v>0</v>
      </c>
      <c r="BF214" s="179">
        <f t="shared" si="35"/>
        <v>0</v>
      </c>
      <c r="BG214" s="179">
        <f t="shared" si="36"/>
        <v>0</v>
      </c>
      <c r="BH214" s="179">
        <f t="shared" si="37"/>
        <v>0</v>
      </c>
      <c r="BI214" s="179">
        <f t="shared" si="38"/>
        <v>0</v>
      </c>
      <c r="BJ214" s="21" t="s">
        <v>77</v>
      </c>
      <c r="BK214" s="179">
        <f t="shared" si="39"/>
        <v>0</v>
      </c>
      <c r="BL214" s="21" t="s">
        <v>174</v>
      </c>
      <c r="BM214" s="21" t="s">
        <v>534</v>
      </c>
    </row>
    <row r="215" spans="2:65" s="10" customFormat="1" ht="29.85" customHeight="1">
      <c r="B215" s="154"/>
      <c r="D215" s="155" t="s">
        <v>69</v>
      </c>
      <c r="E215" s="165" t="s">
        <v>535</v>
      </c>
      <c r="F215" s="165" t="s">
        <v>536</v>
      </c>
      <c r="I215" s="157"/>
      <c r="J215" s="166">
        <f>BK215</f>
        <v>0</v>
      </c>
      <c r="L215" s="154"/>
      <c r="M215" s="159"/>
      <c r="N215" s="160"/>
      <c r="O215" s="160"/>
      <c r="P215" s="161">
        <f>SUM(P216:P227)</f>
        <v>0</v>
      </c>
      <c r="Q215" s="160"/>
      <c r="R215" s="161">
        <f>SUM(R216:R227)</f>
        <v>29.126429999999999</v>
      </c>
      <c r="S215" s="160"/>
      <c r="T215" s="162">
        <f>SUM(T216:T227)</f>
        <v>5.0855999999999995</v>
      </c>
      <c r="AR215" s="155" t="s">
        <v>79</v>
      </c>
      <c r="AT215" s="163" t="s">
        <v>69</v>
      </c>
      <c r="AU215" s="163" t="s">
        <v>77</v>
      </c>
      <c r="AY215" s="155" t="s">
        <v>126</v>
      </c>
      <c r="BK215" s="164">
        <f>SUM(BK216:BK227)</f>
        <v>0</v>
      </c>
    </row>
    <row r="216" spans="2:65" s="1" customFormat="1" ht="25.5" customHeight="1">
      <c r="B216" s="167"/>
      <c r="C216" s="168" t="s">
        <v>537</v>
      </c>
      <c r="D216" s="168" t="s">
        <v>129</v>
      </c>
      <c r="E216" s="169" t="s">
        <v>538</v>
      </c>
      <c r="F216" s="170" t="s">
        <v>539</v>
      </c>
      <c r="G216" s="171" t="s">
        <v>149</v>
      </c>
      <c r="H216" s="172">
        <v>504</v>
      </c>
      <c r="I216" s="173"/>
      <c r="J216" s="174">
        <f>ROUND(I216*H216,2)</f>
        <v>0</v>
      </c>
      <c r="K216" s="170" t="s">
        <v>133</v>
      </c>
      <c r="L216" s="38"/>
      <c r="M216" s="175" t="s">
        <v>5</v>
      </c>
      <c r="N216" s="176" t="s">
        <v>41</v>
      </c>
      <c r="O216" s="39"/>
      <c r="P216" s="177">
        <f>O216*H216</f>
        <v>0</v>
      </c>
      <c r="Q216" s="177">
        <v>2.0000000000000001E-4</v>
      </c>
      <c r="R216" s="177">
        <f>Q216*H216</f>
        <v>0.1008</v>
      </c>
      <c r="S216" s="177">
        <v>0</v>
      </c>
      <c r="T216" s="178">
        <f>S216*H216</f>
        <v>0</v>
      </c>
      <c r="AR216" s="21" t="s">
        <v>174</v>
      </c>
      <c r="AT216" s="21" t="s">
        <v>129</v>
      </c>
      <c r="AU216" s="21" t="s">
        <v>79</v>
      </c>
      <c r="AY216" s="21" t="s">
        <v>126</v>
      </c>
      <c r="BE216" s="179">
        <f>IF(N216="základní",J216,0)</f>
        <v>0</v>
      </c>
      <c r="BF216" s="179">
        <f>IF(N216="snížená",J216,0)</f>
        <v>0</v>
      </c>
      <c r="BG216" s="179">
        <f>IF(N216="zákl. přenesená",J216,0)</f>
        <v>0</v>
      </c>
      <c r="BH216" s="179">
        <f>IF(N216="sníž. přenesená",J216,0)</f>
        <v>0</v>
      </c>
      <c r="BI216" s="179">
        <f>IF(N216="nulová",J216,0)</f>
        <v>0</v>
      </c>
      <c r="BJ216" s="21" t="s">
        <v>77</v>
      </c>
      <c r="BK216" s="179">
        <f>ROUND(I216*H216,2)</f>
        <v>0</v>
      </c>
      <c r="BL216" s="21" t="s">
        <v>174</v>
      </c>
      <c r="BM216" s="21" t="s">
        <v>540</v>
      </c>
    </row>
    <row r="217" spans="2:65" s="1" customFormat="1" ht="25.5" customHeight="1">
      <c r="B217" s="167"/>
      <c r="C217" s="168" t="s">
        <v>541</v>
      </c>
      <c r="D217" s="168" t="s">
        <v>129</v>
      </c>
      <c r="E217" s="169" t="s">
        <v>542</v>
      </c>
      <c r="F217" s="170" t="s">
        <v>543</v>
      </c>
      <c r="G217" s="171" t="s">
        <v>192</v>
      </c>
      <c r="H217" s="172">
        <v>315</v>
      </c>
      <c r="I217" s="173"/>
      <c r="J217" s="174">
        <f>ROUND(I217*H217,2)</f>
        <v>0</v>
      </c>
      <c r="K217" s="170" t="s">
        <v>133</v>
      </c>
      <c r="L217" s="38"/>
      <c r="M217" s="175" t="s">
        <v>5</v>
      </c>
      <c r="N217" s="176" t="s">
        <v>41</v>
      </c>
      <c r="O217" s="39"/>
      <c r="P217" s="177">
        <f>O217*H217</f>
        <v>0</v>
      </c>
      <c r="Q217" s="177">
        <v>1.7000000000000001E-4</v>
      </c>
      <c r="R217" s="177">
        <f>Q217*H217</f>
        <v>5.355E-2</v>
      </c>
      <c r="S217" s="177">
        <v>0</v>
      </c>
      <c r="T217" s="178">
        <f>S217*H217</f>
        <v>0</v>
      </c>
      <c r="AR217" s="21" t="s">
        <v>174</v>
      </c>
      <c r="AT217" s="21" t="s">
        <v>129</v>
      </c>
      <c r="AU217" s="21" t="s">
        <v>79</v>
      </c>
      <c r="AY217" s="21" t="s">
        <v>126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21" t="s">
        <v>77</v>
      </c>
      <c r="BK217" s="179">
        <f>ROUND(I217*H217,2)</f>
        <v>0</v>
      </c>
      <c r="BL217" s="21" t="s">
        <v>174</v>
      </c>
      <c r="BM217" s="21" t="s">
        <v>544</v>
      </c>
    </row>
    <row r="218" spans="2:65" s="11" customFormat="1">
      <c r="B218" s="190"/>
      <c r="D218" s="191" t="s">
        <v>141</v>
      </c>
      <c r="E218" s="192" t="s">
        <v>5</v>
      </c>
      <c r="F218" s="193" t="s">
        <v>545</v>
      </c>
      <c r="H218" s="194">
        <v>315</v>
      </c>
      <c r="I218" s="195"/>
      <c r="L218" s="190"/>
      <c r="M218" s="196"/>
      <c r="N218" s="197"/>
      <c r="O218" s="197"/>
      <c r="P218" s="197"/>
      <c r="Q218" s="197"/>
      <c r="R218" s="197"/>
      <c r="S218" s="197"/>
      <c r="T218" s="198"/>
      <c r="AT218" s="192" t="s">
        <v>141</v>
      </c>
      <c r="AU218" s="192" t="s">
        <v>79</v>
      </c>
      <c r="AV218" s="11" t="s">
        <v>79</v>
      </c>
      <c r="AW218" s="11" t="s">
        <v>34</v>
      </c>
      <c r="AX218" s="11" t="s">
        <v>77</v>
      </c>
      <c r="AY218" s="192" t="s">
        <v>126</v>
      </c>
    </row>
    <row r="219" spans="2:65" s="1" customFormat="1" ht="51" customHeight="1">
      <c r="B219" s="167"/>
      <c r="C219" s="168" t="s">
        <v>546</v>
      </c>
      <c r="D219" s="168" t="s">
        <v>129</v>
      </c>
      <c r="E219" s="169" t="s">
        <v>547</v>
      </c>
      <c r="F219" s="170" t="s">
        <v>548</v>
      </c>
      <c r="G219" s="171" t="s">
        <v>149</v>
      </c>
      <c r="H219" s="172">
        <v>504</v>
      </c>
      <c r="I219" s="173"/>
      <c r="J219" s="174">
        <f>ROUND(I219*H219,2)</f>
        <v>0</v>
      </c>
      <c r="K219" s="170" t="s">
        <v>133</v>
      </c>
      <c r="L219" s="38"/>
      <c r="M219" s="175" t="s">
        <v>5</v>
      </c>
      <c r="N219" s="176" t="s">
        <v>41</v>
      </c>
      <c r="O219" s="39"/>
      <c r="P219" s="177">
        <f>O219*H219</f>
        <v>0</v>
      </c>
      <c r="Q219" s="177">
        <v>5.7419999999999999E-2</v>
      </c>
      <c r="R219" s="177">
        <f>Q219*H219</f>
        <v>28.939679999999999</v>
      </c>
      <c r="S219" s="177">
        <v>0</v>
      </c>
      <c r="T219" s="178">
        <f>S219*H219</f>
        <v>0</v>
      </c>
      <c r="AR219" s="21" t="s">
        <v>174</v>
      </c>
      <c r="AT219" s="21" t="s">
        <v>129</v>
      </c>
      <c r="AU219" s="21" t="s">
        <v>79</v>
      </c>
      <c r="AY219" s="21" t="s">
        <v>126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21" t="s">
        <v>77</v>
      </c>
      <c r="BK219" s="179">
        <f>ROUND(I219*H219,2)</f>
        <v>0</v>
      </c>
      <c r="BL219" s="21" t="s">
        <v>174</v>
      </c>
      <c r="BM219" s="21" t="s">
        <v>549</v>
      </c>
    </row>
    <row r="220" spans="2:65" s="11" customFormat="1">
      <c r="B220" s="190"/>
      <c r="D220" s="191" t="s">
        <v>141</v>
      </c>
      <c r="E220" s="192" t="s">
        <v>5</v>
      </c>
      <c r="F220" s="193" t="s">
        <v>159</v>
      </c>
      <c r="H220" s="194">
        <v>504</v>
      </c>
      <c r="I220" s="195"/>
      <c r="L220" s="190"/>
      <c r="M220" s="196"/>
      <c r="N220" s="197"/>
      <c r="O220" s="197"/>
      <c r="P220" s="197"/>
      <c r="Q220" s="197"/>
      <c r="R220" s="197"/>
      <c r="S220" s="197"/>
      <c r="T220" s="198"/>
      <c r="AT220" s="192" t="s">
        <v>141</v>
      </c>
      <c r="AU220" s="192" t="s">
        <v>79</v>
      </c>
      <c r="AV220" s="11" t="s">
        <v>79</v>
      </c>
      <c r="AW220" s="11" t="s">
        <v>34</v>
      </c>
      <c r="AX220" s="11" t="s">
        <v>77</v>
      </c>
      <c r="AY220" s="192" t="s">
        <v>126</v>
      </c>
    </row>
    <row r="221" spans="2:65" s="1" customFormat="1" ht="25.5" customHeight="1">
      <c r="B221" s="167"/>
      <c r="C221" s="168" t="s">
        <v>550</v>
      </c>
      <c r="D221" s="168" t="s">
        <v>129</v>
      </c>
      <c r="E221" s="169" t="s">
        <v>551</v>
      </c>
      <c r="F221" s="170" t="s">
        <v>552</v>
      </c>
      <c r="G221" s="171" t="s">
        <v>132</v>
      </c>
      <c r="H221" s="172">
        <v>40</v>
      </c>
      <c r="I221" s="173"/>
      <c r="J221" s="174">
        <f>ROUND(I221*H221,2)</f>
        <v>0</v>
      </c>
      <c r="K221" s="170" t="s">
        <v>133</v>
      </c>
      <c r="L221" s="38"/>
      <c r="M221" s="175" t="s">
        <v>5</v>
      </c>
      <c r="N221" s="176" t="s">
        <v>41</v>
      </c>
      <c r="O221" s="39"/>
      <c r="P221" s="177">
        <f>O221*H221</f>
        <v>0</v>
      </c>
      <c r="Q221" s="177">
        <v>8.0000000000000007E-5</v>
      </c>
      <c r="R221" s="177">
        <f>Q221*H221</f>
        <v>3.2000000000000002E-3</v>
      </c>
      <c r="S221" s="177">
        <v>0</v>
      </c>
      <c r="T221" s="178">
        <f>S221*H221</f>
        <v>0</v>
      </c>
      <c r="AR221" s="21" t="s">
        <v>174</v>
      </c>
      <c r="AT221" s="21" t="s">
        <v>129</v>
      </c>
      <c r="AU221" s="21" t="s">
        <v>79</v>
      </c>
      <c r="AY221" s="21" t="s">
        <v>126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21" t="s">
        <v>77</v>
      </c>
      <c r="BK221" s="179">
        <f>ROUND(I221*H221,2)</f>
        <v>0</v>
      </c>
      <c r="BL221" s="21" t="s">
        <v>174</v>
      </c>
      <c r="BM221" s="21" t="s">
        <v>553</v>
      </c>
    </row>
    <row r="222" spans="2:65" s="1" customFormat="1" ht="16.5" customHeight="1">
      <c r="B222" s="167"/>
      <c r="C222" s="180" t="s">
        <v>554</v>
      </c>
      <c r="D222" s="180" t="s">
        <v>136</v>
      </c>
      <c r="E222" s="181" t="s">
        <v>555</v>
      </c>
      <c r="F222" s="182" t="s">
        <v>556</v>
      </c>
      <c r="G222" s="183" t="s">
        <v>132</v>
      </c>
      <c r="H222" s="184">
        <v>40</v>
      </c>
      <c r="I222" s="185"/>
      <c r="J222" s="186">
        <f>ROUND(I222*H222,2)</f>
        <v>0</v>
      </c>
      <c r="K222" s="182" t="s">
        <v>5</v>
      </c>
      <c r="L222" s="187"/>
      <c r="M222" s="188" t="s">
        <v>5</v>
      </c>
      <c r="N222" s="189" t="s">
        <v>41</v>
      </c>
      <c r="O222" s="39"/>
      <c r="P222" s="177">
        <f>O222*H222</f>
        <v>0</v>
      </c>
      <c r="Q222" s="177">
        <v>7.2999999999999996E-4</v>
      </c>
      <c r="R222" s="177">
        <f>Q222*H222</f>
        <v>2.9199999999999997E-2</v>
      </c>
      <c r="S222" s="177">
        <v>0</v>
      </c>
      <c r="T222" s="178">
        <f>S222*H222</f>
        <v>0</v>
      </c>
      <c r="AR222" s="21" t="s">
        <v>197</v>
      </c>
      <c r="AT222" s="21" t="s">
        <v>136</v>
      </c>
      <c r="AU222" s="21" t="s">
        <v>79</v>
      </c>
      <c r="AY222" s="21" t="s">
        <v>126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21" t="s">
        <v>77</v>
      </c>
      <c r="BK222" s="179">
        <f>ROUND(I222*H222,2)</f>
        <v>0</v>
      </c>
      <c r="BL222" s="21" t="s">
        <v>174</v>
      </c>
      <c r="BM222" s="21" t="s">
        <v>557</v>
      </c>
    </row>
    <row r="223" spans="2:65" s="1" customFormat="1" ht="27">
      <c r="B223" s="38"/>
      <c r="D223" s="191" t="s">
        <v>558</v>
      </c>
      <c r="F223" s="199" t="s">
        <v>559</v>
      </c>
      <c r="I223" s="142"/>
      <c r="L223" s="38"/>
      <c r="M223" s="200"/>
      <c r="N223" s="39"/>
      <c r="O223" s="39"/>
      <c r="P223" s="39"/>
      <c r="Q223" s="39"/>
      <c r="R223" s="39"/>
      <c r="S223" s="39"/>
      <c r="T223" s="67"/>
      <c r="AT223" s="21" t="s">
        <v>558</v>
      </c>
      <c r="AU223" s="21" t="s">
        <v>79</v>
      </c>
    </row>
    <row r="224" spans="2:65" s="1" customFormat="1" ht="25.5" customHeight="1">
      <c r="B224" s="167"/>
      <c r="C224" s="168" t="s">
        <v>560</v>
      </c>
      <c r="D224" s="168" t="s">
        <v>129</v>
      </c>
      <c r="E224" s="169" t="s">
        <v>561</v>
      </c>
      <c r="F224" s="170" t="s">
        <v>562</v>
      </c>
      <c r="G224" s="171" t="s">
        <v>149</v>
      </c>
      <c r="H224" s="172">
        <v>195.6</v>
      </c>
      <c r="I224" s="173"/>
      <c r="J224" s="174">
        <f>ROUND(I224*H224,2)</f>
        <v>0</v>
      </c>
      <c r="K224" s="170" t="s">
        <v>133</v>
      </c>
      <c r="L224" s="38"/>
      <c r="M224" s="175" t="s">
        <v>5</v>
      </c>
      <c r="N224" s="176" t="s">
        <v>41</v>
      </c>
      <c r="O224" s="39"/>
      <c r="P224" s="177">
        <f>O224*H224</f>
        <v>0</v>
      </c>
      <c r="Q224" s="177">
        <v>0</v>
      </c>
      <c r="R224" s="177">
        <f>Q224*H224</f>
        <v>0</v>
      </c>
      <c r="S224" s="177">
        <v>2.5999999999999999E-2</v>
      </c>
      <c r="T224" s="178">
        <f>S224*H224</f>
        <v>5.0855999999999995</v>
      </c>
      <c r="AR224" s="21" t="s">
        <v>174</v>
      </c>
      <c r="AT224" s="21" t="s">
        <v>129</v>
      </c>
      <c r="AU224" s="21" t="s">
        <v>79</v>
      </c>
      <c r="AY224" s="21" t="s">
        <v>126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21" t="s">
        <v>77</v>
      </c>
      <c r="BK224" s="179">
        <f>ROUND(I224*H224,2)</f>
        <v>0</v>
      </c>
      <c r="BL224" s="21" t="s">
        <v>174</v>
      </c>
      <c r="BM224" s="21" t="s">
        <v>563</v>
      </c>
    </row>
    <row r="225" spans="2:65" s="11" customFormat="1">
      <c r="B225" s="190"/>
      <c r="D225" s="191" t="s">
        <v>141</v>
      </c>
      <c r="E225" s="192" t="s">
        <v>5</v>
      </c>
      <c r="F225" s="193" t="s">
        <v>564</v>
      </c>
      <c r="H225" s="194">
        <v>195.6</v>
      </c>
      <c r="I225" s="195"/>
      <c r="L225" s="190"/>
      <c r="M225" s="196"/>
      <c r="N225" s="197"/>
      <c r="O225" s="197"/>
      <c r="P225" s="197"/>
      <c r="Q225" s="197"/>
      <c r="R225" s="197"/>
      <c r="S225" s="197"/>
      <c r="T225" s="198"/>
      <c r="AT225" s="192" t="s">
        <v>141</v>
      </c>
      <c r="AU225" s="192" t="s">
        <v>79</v>
      </c>
      <c r="AV225" s="11" t="s">
        <v>79</v>
      </c>
      <c r="AW225" s="11" t="s">
        <v>34</v>
      </c>
      <c r="AX225" s="11" t="s">
        <v>77</v>
      </c>
      <c r="AY225" s="192" t="s">
        <v>126</v>
      </c>
    </row>
    <row r="226" spans="2:65" s="1" customFormat="1" ht="25.5" customHeight="1">
      <c r="B226" s="167"/>
      <c r="C226" s="168" t="s">
        <v>565</v>
      </c>
      <c r="D226" s="168" t="s">
        <v>129</v>
      </c>
      <c r="E226" s="169" t="s">
        <v>566</v>
      </c>
      <c r="F226" s="170" t="s">
        <v>567</v>
      </c>
      <c r="G226" s="171" t="s">
        <v>149</v>
      </c>
      <c r="H226" s="172">
        <v>195.6</v>
      </c>
      <c r="I226" s="173"/>
      <c r="J226" s="174">
        <f>ROUND(I226*H226,2)</f>
        <v>0</v>
      </c>
      <c r="K226" s="170" t="s">
        <v>133</v>
      </c>
      <c r="L226" s="38"/>
      <c r="M226" s="175" t="s">
        <v>5</v>
      </c>
      <c r="N226" s="176" t="s">
        <v>41</v>
      </c>
      <c r="O226" s="39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AR226" s="21" t="s">
        <v>174</v>
      </c>
      <c r="AT226" s="21" t="s">
        <v>129</v>
      </c>
      <c r="AU226" s="21" t="s">
        <v>79</v>
      </c>
      <c r="AY226" s="21" t="s">
        <v>126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21" t="s">
        <v>77</v>
      </c>
      <c r="BK226" s="179">
        <f>ROUND(I226*H226,2)</f>
        <v>0</v>
      </c>
      <c r="BL226" s="21" t="s">
        <v>174</v>
      </c>
      <c r="BM226" s="21" t="s">
        <v>568</v>
      </c>
    </row>
    <row r="227" spans="2:65" s="1" customFormat="1" ht="51" customHeight="1">
      <c r="B227" s="167"/>
      <c r="C227" s="168" t="s">
        <v>569</v>
      </c>
      <c r="D227" s="168" t="s">
        <v>129</v>
      </c>
      <c r="E227" s="169" t="s">
        <v>570</v>
      </c>
      <c r="F227" s="170" t="s">
        <v>571</v>
      </c>
      <c r="G227" s="171" t="s">
        <v>173</v>
      </c>
      <c r="H227" s="172">
        <v>29.126000000000001</v>
      </c>
      <c r="I227" s="173"/>
      <c r="J227" s="174">
        <f>ROUND(I227*H227,2)</f>
        <v>0</v>
      </c>
      <c r="K227" s="170" t="s">
        <v>133</v>
      </c>
      <c r="L227" s="38"/>
      <c r="M227" s="175" t="s">
        <v>5</v>
      </c>
      <c r="N227" s="176" t="s">
        <v>41</v>
      </c>
      <c r="O227" s="39"/>
      <c r="P227" s="177">
        <f>O227*H227</f>
        <v>0</v>
      </c>
      <c r="Q227" s="177">
        <v>0</v>
      </c>
      <c r="R227" s="177">
        <f>Q227*H227</f>
        <v>0</v>
      </c>
      <c r="S227" s="177">
        <v>0</v>
      </c>
      <c r="T227" s="178">
        <f>S227*H227</f>
        <v>0</v>
      </c>
      <c r="AR227" s="21" t="s">
        <v>174</v>
      </c>
      <c r="AT227" s="21" t="s">
        <v>129</v>
      </c>
      <c r="AU227" s="21" t="s">
        <v>79</v>
      </c>
      <c r="AY227" s="21" t="s">
        <v>126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21" t="s">
        <v>77</v>
      </c>
      <c r="BK227" s="179">
        <f>ROUND(I227*H227,2)</f>
        <v>0</v>
      </c>
      <c r="BL227" s="21" t="s">
        <v>174</v>
      </c>
      <c r="BM227" s="21" t="s">
        <v>572</v>
      </c>
    </row>
    <row r="228" spans="2:65" s="10" customFormat="1" ht="29.85" customHeight="1">
      <c r="B228" s="154"/>
      <c r="D228" s="155" t="s">
        <v>69</v>
      </c>
      <c r="E228" s="165" t="s">
        <v>573</v>
      </c>
      <c r="F228" s="165" t="s">
        <v>574</v>
      </c>
      <c r="I228" s="157"/>
      <c r="J228" s="166">
        <f>BK228</f>
        <v>0</v>
      </c>
      <c r="L228" s="154"/>
      <c r="M228" s="159"/>
      <c r="N228" s="160"/>
      <c r="O228" s="160"/>
      <c r="P228" s="161">
        <f>SUM(P229:P230)</f>
        <v>0</v>
      </c>
      <c r="Q228" s="160"/>
      <c r="R228" s="161">
        <f>SUM(R229:R230)</f>
        <v>0.39123000000000002</v>
      </c>
      <c r="S228" s="160"/>
      <c r="T228" s="162">
        <f>SUM(T229:T230)</f>
        <v>0</v>
      </c>
      <c r="AR228" s="155" t="s">
        <v>79</v>
      </c>
      <c r="AT228" s="163" t="s">
        <v>69</v>
      </c>
      <c r="AU228" s="163" t="s">
        <v>77</v>
      </c>
      <c r="AY228" s="155" t="s">
        <v>126</v>
      </c>
      <c r="BK228" s="164">
        <f>SUM(BK229:BK230)</f>
        <v>0</v>
      </c>
    </row>
    <row r="229" spans="2:65" s="1" customFormat="1" ht="25.5" customHeight="1">
      <c r="B229" s="167"/>
      <c r="C229" s="168" t="s">
        <v>575</v>
      </c>
      <c r="D229" s="168" t="s">
        <v>129</v>
      </c>
      <c r="E229" s="169" t="s">
        <v>576</v>
      </c>
      <c r="F229" s="170" t="s">
        <v>577</v>
      </c>
      <c r="G229" s="171" t="s">
        <v>149</v>
      </c>
      <c r="H229" s="172">
        <v>1449</v>
      </c>
      <c r="I229" s="173"/>
      <c r="J229" s="174">
        <f>ROUND(I229*H229,2)</f>
        <v>0</v>
      </c>
      <c r="K229" s="170" t="s">
        <v>133</v>
      </c>
      <c r="L229" s="38"/>
      <c r="M229" s="175" t="s">
        <v>5</v>
      </c>
      <c r="N229" s="176" t="s">
        <v>41</v>
      </c>
      <c r="O229" s="39"/>
      <c r="P229" s="177">
        <f>O229*H229</f>
        <v>0</v>
      </c>
      <c r="Q229" s="177">
        <v>2.7E-4</v>
      </c>
      <c r="R229" s="177">
        <f>Q229*H229</f>
        <v>0.39123000000000002</v>
      </c>
      <c r="S229" s="177">
        <v>0</v>
      </c>
      <c r="T229" s="178">
        <f>S229*H229</f>
        <v>0</v>
      </c>
      <c r="AR229" s="21" t="s">
        <v>174</v>
      </c>
      <c r="AT229" s="21" t="s">
        <v>129</v>
      </c>
      <c r="AU229" s="21" t="s">
        <v>79</v>
      </c>
      <c r="AY229" s="21" t="s">
        <v>126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21" t="s">
        <v>77</v>
      </c>
      <c r="BK229" s="179">
        <f>ROUND(I229*H229,2)</f>
        <v>0</v>
      </c>
      <c r="BL229" s="21" t="s">
        <v>174</v>
      </c>
      <c r="BM229" s="21" t="s">
        <v>578</v>
      </c>
    </row>
    <row r="230" spans="2:65" s="11" customFormat="1">
      <c r="B230" s="190"/>
      <c r="D230" s="191" t="s">
        <v>141</v>
      </c>
      <c r="E230" s="192" t="s">
        <v>5</v>
      </c>
      <c r="F230" s="193" t="s">
        <v>579</v>
      </c>
      <c r="H230" s="194">
        <v>1449</v>
      </c>
      <c r="I230" s="195"/>
      <c r="L230" s="190"/>
      <c r="M230" s="196"/>
      <c r="N230" s="197"/>
      <c r="O230" s="197"/>
      <c r="P230" s="197"/>
      <c r="Q230" s="197"/>
      <c r="R230" s="197"/>
      <c r="S230" s="197"/>
      <c r="T230" s="198"/>
      <c r="AT230" s="192" t="s">
        <v>141</v>
      </c>
      <c r="AU230" s="192" t="s">
        <v>79</v>
      </c>
      <c r="AV230" s="11" t="s">
        <v>79</v>
      </c>
      <c r="AW230" s="11" t="s">
        <v>34</v>
      </c>
      <c r="AX230" s="11" t="s">
        <v>77</v>
      </c>
      <c r="AY230" s="192" t="s">
        <v>126</v>
      </c>
    </row>
    <row r="231" spans="2:65" s="10" customFormat="1" ht="37.35" customHeight="1">
      <c r="B231" s="154"/>
      <c r="D231" s="155" t="s">
        <v>69</v>
      </c>
      <c r="E231" s="156" t="s">
        <v>580</v>
      </c>
      <c r="F231" s="156" t="s">
        <v>581</v>
      </c>
      <c r="I231" s="157"/>
      <c r="J231" s="158">
        <f>BK231</f>
        <v>0</v>
      </c>
      <c r="L231" s="154"/>
      <c r="M231" s="159"/>
      <c r="N231" s="160"/>
      <c r="O231" s="160"/>
      <c r="P231" s="161">
        <f>P232+P234+P237+P240+P243</f>
        <v>0</v>
      </c>
      <c r="Q231" s="160"/>
      <c r="R231" s="161">
        <f>R232+R234+R237+R240+R243</f>
        <v>0</v>
      </c>
      <c r="S231" s="160"/>
      <c r="T231" s="162">
        <f>T232+T234+T237+T240+T243</f>
        <v>0</v>
      </c>
      <c r="AR231" s="155" t="s">
        <v>151</v>
      </c>
      <c r="AT231" s="163" t="s">
        <v>69</v>
      </c>
      <c r="AU231" s="163" t="s">
        <v>70</v>
      </c>
      <c r="AY231" s="155" t="s">
        <v>126</v>
      </c>
      <c r="BK231" s="164">
        <f>BK232+BK234+BK237+BK240+BK243</f>
        <v>0</v>
      </c>
    </row>
    <row r="232" spans="2:65" s="10" customFormat="1" ht="19.899999999999999" customHeight="1">
      <c r="B232" s="154"/>
      <c r="D232" s="155" t="s">
        <v>69</v>
      </c>
      <c r="E232" s="165" t="s">
        <v>582</v>
      </c>
      <c r="F232" s="165" t="s">
        <v>583</v>
      </c>
      <c r="I232" s="157"/>
      <c r="J232" s="166">
        <f>BK232</f>
        <v>0</v>
      </c>
      <c r="L232" s="154"/>
      <c r="M232" s="159"/>
      <c r="N232" s="160"/>
      <c r="O232" s="160"/>
      <c r="P232" s="161">
        <f>P233</f>
        <v>0</v>
      </c>
      <c r="Q232" s="160"/>
      <c r="R232" s="161">
        <f>R233</f>
        <v>0</v>
      </c>
      <c r="S232" s="160"/>
      <c r="T232" s="162">
        <f>T233</f>
        <v>0</v>
      </c>
      <c r="AR232" s="155" t="s">
        <v>151</v>
      </c>
      <c r="AT232" s="163" t="s">
        <v>69</v>
      </c>
      <c r="AU232" s="163" t="s">
        <v>77</v>
      </c>
      <c r="AY232" s="155" t="s">
        <v>126</v>
      </c>
      <c r="BK232" s="164">
        <f>BK233</f>
        <v>0</v>
      </c>
    </row>
    <row r="233" spans="2:65" s="1" customFormat="1" ht="16.5" customHeight="1">
      <c r="B233" s="167"/>
      <c r="C233" s="168" t="s">
        <v>584</v>
      </c>
      <c r="D233" s="168" t="s">
        <v>129</v>
      </c>
      <c r="E233" s="169" t="s">
        <v>585</v>
      </c>
      <c r="F233" s="170" t="s">
        <v>586</v>
      </c>
      <c r="G233" s="171" t="s">
        <v>587</v>
      </c>
      <c r="H233" s="172">
        <v>1</v>
      </c>
      <c r="I233" s="173"/>
      <c r="J233" s="174">
        <f>ROUND(I233*H233,2)</f>
        <v>0</v>
      </c>
      <c r="K233" s="170" t="s">
        <v>5</v>
      </c>
      <c r="L233" s="38"/>
      <c r="M233" s="175" t="s">
        <v>5</v>
      </c>
      <c r="N233" s="176" t="s">
        <v>41</v>
      </c>
      <c r="O233" s="39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AR233" s="21" t="s">
        <v>588</v>
      </c>
      <c r="AT233" s="21" t="s">
        <v>129</v>
      </c>
      <c r="AU233" s="21" t="s">
        <v>79</v>
      </c>
      <c r="AY233" s="21" t="s">
        <v>126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21" t="s">
        <v>77</v>
      </c>
      <c r="BK233" s="179">
        <f>ROUND(I233*H233,2)</f>
        <v>0</v>
      </c>
      <c r="BL233" s="21" t="s">
        <v>588</v>
      </c>
      <c r="BM233" s="21" t="s">
        <v>589</v>
      </c>
    </row>
    <row r="234" spans="2:65" s="10" customFormat="1" ht="29.85" customHeight="1">
      <c r="B234" s="154"/>
      <c r="D234" s="155" t="s">
        <v>69</v>
      </c>
      <c r="E234" s="165" t="s">
        <v>590</v>
      </c>
      <c r="F234" s="165" t="s">
        <v>591</v>
      </c>
      <c r="I234" s="157"/>
      <c r="J234" s="166">
        <f>BK234</f>
        <v>0</v>
      </c>
      <c r="L234" s="154"/>
      <c r="M234" s="159"/>
      <c r="N234" s="160"/>
      <c r="O234" s="160"/>
      <c r="P234" s="161">
        <f>SUM(P235:P236)</f>
        <v>0</v>
      </c>
      <c r="Q234" s="160"/>
      <c r="R234" s="161">
        <f>SUM(R235:R236)</f>
        <v>0</v>
      </c>
      <c r="S234" s="160"/>
      <c r="T234" s="162">
        <f>SUM(T235:T236)</f>
        <v>0</v>
      </c>
      <c r="AR234" s="155" t="s">
        <v>151</v>
      </c>
      <c r="AT234" s="163" t="s">
        <v>69</v>
      </c>
      <c r="AU234" s="163" t="s">
        <v>77</v>
      </c>
      <c r="AY234" s="155" t="s">
        <v>126</v>
      </c>
      <c r="BK234" s="164">
        <f>SUM(BK235:BK236)</f>
        <v>0</v>
      </c>
    </row>
    <row r="235" spans="2:65" s="1" customFormat="1" ht="16.5" customHeight="1">
      <c r="B235" s="167"/>
      <c r="C235" s="168" t="s">
        <v>592</v>
      </c>
      <c r="D235" s="168" t="s">
        <v>129</v>
      </c>
      <c r="E235" s="169" t="s">
        <v>593</v>
      </c>
      <c r="F235" s="170" t="s">
        <v>594</v>
      </c>
      <c r="G235" s="171" t="s">
        <v>595</v>
      </c>
      <c r="H235" s="172">
        <v>16</v>
      </c>
      <c r="I235" s="173"/>
      <c r="J235" s="174">
        <f>ROUND(I235*H235,2)</f>
        <v>0</v>
      </c>
      <c r="K235" s="170" t="s">
        <v>5</v>
      </c>
      <c r="L235" s="38"/>
      <c r="M235" s="175" t="s">
        <v>5</v>
      </c>
      <c r="N235" s="176" t="s">
        <v>41</v>
      </c>
      <c r="O235" s="39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AR235" s="21" t="s">
        <v>588</v>
      </c>
      <c r="AT235" s="21" t="s">
        <v>129</v>
      </c>
      <c r="AU235" s="21" t="s">
        <v>79</v>
      </c>
      <c r="AY235" s="21" t="s">
        <v>126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21" t="s">
        <v>77</v>
      </c>
      <c r="BK235" s="179">
        <f>ROUND(I235*H235,2)</f>
        <v>0</v>
      </c>
      <c r="BL235" s="21" t="s">
        <v>588</v>
      </c>
      <c r="BM235" s="21" t="s">
        <v>596</v>
      </c>
    </row>
    <row r="236" spans="2:65" s="1" customFormat="1" ht="25.5" customHeight="1">
      <c r="B236" s="167"/>
      <c r="C236" s="168" t="s">
        <v>597</v>
      </c>
      <c r="D236" s="168" t="s">
        <v>129</v>
      </c>
      <c r="E236" s="169" t="s">
        <v>598</v>
      </c>
      <c r="F236" s="170" t="s">
        <v>599</v>
      </c>
      <c r="G236" s="171" t="s">
        <v>600</v>
      </c>
      <c r="H236" s="172">
        <v>1</v>
      </c>
      <c r="I236" s="173"/>
      <c r="J236" s="174">
        <f>ROUND(I236*H236,2)</f>
        <v>0</v>
      </c>
      <c r="K236" s="170" t="s">
        <v>5</v>
      </c>
      <c r="L236" s="38"/>
      <c r="M236" s="175" t="s">
        <v>5</v>
      </c>
      <c r="N236" s="176" t="s">
        <v>41</v>
      </c>
      <c r="O236" s="39"/>
      <c r="P236" s="177">
        <f>O236*H236</f>
        <v>0</v>
      </c>
      <c r="Q236" s="177">
        <v>0</v>
      </c>
      <c r="R236" s="177">
        <f>Q236*H236</f>
        <v>0</v>
      </c>
      <c r="S236" s="177">
        <v>0</v>
      </c>
      <c r="T236" s="178">
        <f>S236*H236</f>
        <v>0</v>
      </c>
      <c r="AR236" s="21" t="s">
        <v>588</v>
      </c>
      <c r="AT236" s="21" t="s">
        <v>129</v>
      </c>
      <c r="AU236" s="21" t="s">
        <v>79</v>
      </c>
      <c r="AY236" s="21" t="s">
        <v>126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21" t="s">
        <v>77</v>
      </c>
      <c r="BK236" s="179">
        <f>ROUND(I236*H236,2)</f>
        <v>0</v>
      </c>
      <c r="BL236" s="21" t="s">
        <v>588</v>
      </c>
      <c r="BM236" s="21" t="s">
        <v>601</v>
      </c>
    </row>
    <row r="237" spans="2:65" s="10" customFormat="1" ht="29.85" customHeight="1">
      <c r="B237" s="154"/>
      <c r="D237" s="155" t="s">
        <v>69</v>
      </c>
      <c r="E237" s="165" t="s">
        <v>602</v>
      </c>
      <c r="F237" s="165" t="s">
        <v>603</v>
      </c>
      <c r="I237" s="157"/>
      <c r="J237" s="166">
        <f>BK237</f>
        <v>0</v>
      </c>
      <c r="L237" s="154"/>
      <c r="M237" s="159"/>
      <c r="N237" s="160"/>
      <c r="O237" s="160"/>
      <c r="P237" s="161">
        <f>SUM(P238:P239)</f>
        <v>0</v>
      </c>
      <c r="Q237" s="160"/>
      <c r="R237" s="161">
        <f>SUM(R238:R239)</f>
        <v>0</v>
      </c>
      <c r="S237" s="160"/>
      <c r="T237" s="162">
        <f>SUM(T238:T239)</f>
        <v>0</v>
      </c>
      <c r="AR237" s="155" t="s">
        <v>151</v>
      </c>
      <c r="AT237" s="163" t="s">
        <v>69</v>
      </c>
      <c r="AU237" s="163" t="s">
        <v>77</v>
      </c>
      <c r="AY237" s="155" t="s">
        <v>126</v>
      </c>
      <c r="BK237" s="164">
        <f>SUM(BK238:BK239)</f>
        <v>0</v>
      </c>
    </row>
    <row r="238" spans="2:65" s="1" customFormat="1" ht="16.5" customHeight="1">
      <c r="B238" s="167"/>
      <c r="C238" s="168" t="s">
        <v>604</v>
      </c>
      <c r="D238" s="168" t="s">
        <v>129</v>
      </c>
      <c r="E238" s="169" t="s">
        <v>605</v>
      </c>
      <c r="F238" s="170" t="s">
        <v>606</v>
      </c>
      <c r="G238" s="171" t="s">
        <v>587</v>
      </c>
      <c r="H238" s="172">
        <v>1</v>
      </c>
      <c r="I238" s="173"/>
      <c r="J238" s="174">
        <f>ROUND(I238*H238,2)</f>
        <v>0</v>
      </c>
      <c r="K238" s="170" t="s">
        <v>5</v>
      </c>
      <c r="L238" s="38"/>
      <c r="M238" s="175" t="s">
        <v>5</v>
      </c>
      <c r="N238" s="176" t="s">
        <v>41</v>
      </c>
      <c r="O238" s="39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AR238" s="21" t="s">
        <v>588</v>
      </c>
      <c r="AT238" s="21" t="s">
        <v>129</v>
      </c>
      <c r="AU238" s="21" t="s">
        <v>79</v>
      </c>
      <c r="AY238" s="21" t="s">
        <v>126</v>
      </c>
      <c r="BE238" s="179">
        <f>IF(N238="základní",J238,0)</f>
        <v>0</v>
      </c>
      <c r="BF238" s="179">
        <f>IF(N238="snížená",J238,0)</f>
        <v>0</v>
      </c>
      <c r="BG238" s="179">
        <f>IF(N238="zákl. přenesená",J238,0)</f>
        <v>0</v>
      </c>
      <c r="BH238" s="179">
        <f>IF(N238="sníž. přenesená",J238,0)</f>
        <v>0</v>
      </c>
      <c r="BI238" s="179">
        <f>IF(N238="nulová",J238,0)</f>
        <v>0</v>
      </c>
      <c r="BJ238" s="21" t="s">
        <v>77</v>
      </c>
      <c r="BK238" s="179">
        <f>ROUND(I238*H238,2)</f>
        <v>0</v>
      </c>
      <c r="BL238" s="21" t="s">
        <v>588</v>
      </c>
      <c r="BM238" s="21" t="s">
        <v>607</v>
      </c>
    </row>
    <row r="239" spans="2:65" s="1" customFormat="1" ht="16.5" customHeight="1">
      <c r="B239" s="167"/>
      <c r="C239" s="168" t="s">
        <v>608</v>
      </c>
      <c r="D239" s="168" t="s">
        <v>129</v>
      </c>
      <c r="E239" s="169" t="s">
        <v>609</v>
      </c>
      <c r="F239" s="170" t="s">
        <v>610</v>
      </c>
      <c r="G239" s="171" t="s">
        <v>587</v>
      </c>
      <c r="H239" s="172">
        <v>1</v>
      </c>
      <c r="I239" s="173"/>
      <c r="J239" s="174">
        <f>ROUND(I239*H239,2)</f>
        <v>0</v>
      </c>
      <c r="K239" s="170" t="s">
        <v>5</v>
      </c>
      <c r="L239" s="38"/>
      <c r="M239" s="175" t="s">
        <v>5</v>
      </c>
      <c r="N239" s="176" t="s">
        <v>41</v>
      </c>
      <c r="O239" s="39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AR239" s="21" t="s">
        <v>588</v>
      </c>
      <c r="AT239" s="21" t="s">
        <v>129</v>
      </c>
      <c r="AU239" s="21" t="s">
        <v>79</v>
      </c>
      <c r="AY239" s="21" t="s">
        <v>126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21" t="s">
        <v>77</v>
      </c>
      <c r="BK239" s="179">
        <f>ROUND(I239*H239,2)</f>
        <v>0</v>
      </c>
      <c r="BL239" s="21" t="s">
        <v>588</v>
      </c>
      <c r="BM239" s="21" t="s">
        <v>611</v>
      </c>
    </row>
    <row r="240" spans="2:65" s="10" customFormat="1" ht="29.85" customHeight="1">
      <c r="B240" s="154"/>
      <c r="D240" s="155" t="s">
        <v>69</v>
      </c>
      <c r="E240" s="165" t="s">
        <v>612</v>
      </c>
      <c r="F240" s="165" t="s">
        <v>613</v>
      </c>
      <c r="I240" s="157"/>
      <c r="J240" s="166">
        <f>BK240</f>
        <v>0</v>
      </c>
      <c r="L240" s="154"/>
      <c r="M240" s="159"/>
      <c r="N240" s="160"/>
      <c r="O240" s="160"/>
      <c r="P240" s="161">
        <f>SUM(P241:P242)</f>
        <v>0</v>
      </c>
      <c r="Q240" s="160"/>
      <c r="R240" s="161">
        <f>SUM(R241:R242)</f>
        <v>0</v>
      </c>
      <c r="S240" s="160"/>
      <c r="T240" s="162">
        <f>SUM(T241:T242)</f>
        <v>0</v>
      </c>
      <c r="AR240" s="155" t="s">
        <v>151</v>
      </c>
      <c r="AT240" s="163" t="s">
        <v>69</v>
      </c>
      <c r="AU240" s="163" t="s">
        <v>77</v>
      </c>
      <c r="AY240" s="155" t="s">
        <v>126</v>
      </c>
      <c r="BK240" s="164">
        <f>SUM(BK241:BK242)</f>
        <v>0</v>
      </c>
    </row>
    <row r="241" spans="2:65" s="1" customFormat="1" ht="25.5" customHeight="1">
      <c r="B241" s="167"/>
      <c r="C241" s="168" t="s">
        <v>614</v>
      </c>
      <c r="D241" s="168" t="s">
        <v>129</v>
      </c>
      <c r="E241" s="169" t="s">
        <v>615</v>
      </c>
      <c r="F241" s="170" t="s">
        <v>616</v>
      </c>
      <c r="G241" s="171" t="s">
        <v>587</v>
      </c>
      <c r="H241" s="172">
        <v>16</v>
      </c>
      <c r="I241" s="173"/>
      <c r="J241" s="174">
        <f>ROUND(I241*H241,2)</f>
        <v>0</v>
      </c>
      <c r="K241" s="170" t="s">
        <v>5</v>
      </c>
      <c r="L241" s="38"/>
      <c r="M241" s="175" t="s">
        <v>5</v>
      </c>
      <c r="N241" s="176" t="s">
        <v>41</v>
      </c>
      <c r="O241" s="39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AR241" s="21" t="s">
        <v>588</v>
      </c>
      <c r="AT241" s="21" t="s">
        <v>129</v>
      </c>
      <c r="AU241" s="21" t="s">
        <v>79</v>
      </c>
      <c r="AY241" s="21" t="s">
        <v>126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21" t="s">
        <v>77</v>
      </c>
      <c r="BK241" s="179">
        <f>ROUND(I241*H241,2)</f>
        <v>0</v>
      </c>
      <c r="BL241" s="21" t="s">
        <v>588</v>
      </c>
      <c r="BM241" s="21" t="s">
        <v>617</v>
      </c>
    </row>
    <row r="242" spans="2:65" s="1" customFormat="1" ht="16.5" customHeight="1">
      <c r="B242" s="167"/>
      <c r="C242" s="168" t="s">
        <v>618</v>
      </c>
      <c r="D242" s="168" t="s">
        <v>129</v>
      </c>
      <c r="E242" s="169" t="s">
        <v>619</v>
      </c>
      <c r="F242" s="170" t="s">
        <v>620</v>
      </c>
      <c r="G242" s="171" t="s">
        <v>587</v>
      </c>
      <c r="H242" s="172">
        <v>12</v>
      </c>
      <c r="I242" s="173"/>
      <c r="J242" s="174">
        <f>ROUND(I242*H242,2)</f>
        <v>0</v>
      </c>
      <c r="K242" s="170" t="s">
        <v>5</v>
      </c>
      <c r="L242" s="38"/>
      <c r="M242" s="175" t="s">
        <v>5</v>
      </c>
      <c r="N242" s="176" t="s">
        <v>41</v>
      </c>
      <c r="O242" s="39"/>
      <c r="P242" s="177">
        <f>O242*H242</f>
        <v>0</v>
      </c>
      <c r="Q242" s="177">
        <v>0</v>
      </c>
      <c r="R242" s="177">
        <f>Q242*H242</f>
        <v>0</v>
      </c>
      <c r="S242" s="177">
        <v>0</v>
      </c>
      <c r="T242" s="178">
        <f>S242*H242</f>
        <v>0</v>
      </c>
      <c r="AR242" s="21" t="s">
        <v>588</v>
      </c>
      <c r="AT242" s="21" t="s">
        <v>129</v>
      </c>
      <c r="AU242" s="21" t="s">
        <v>79</v>
      </c>
      <c r="AY242" s="21" t="s">
        <v>126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21" t="s">
        <v>77</v>
      </c>
      <c r="BK242" s="179">
        <f>ROUND(I242*H242,2)</f>
        <v>0</v>
      </c>
      <c r="BL242" s="21" t="s">
        <v>588</v>
      </c>
      <c r="BM242" s="21" t="s">
        <v>621</v>
      </c>
    </row>
    <row r="243" spans="2:65" s="10" customFormat="1" ht="29.85" customHeight="1">
      <c r="B243" s="154"/>
      <c r="D243" s="155" t="s">
        <v>69</v>
      </c>
      <c r="E243" s="165" t="s">
        <v>622</v>
      </c>
      <c r="F243" s="165" t="s">
        <v>623</v>
      </c>
      <c r="I243" s="157"/>
      <c r="J243" s="166">
        <f>BK243</f>
        <v>0</v>
      </c>
      <c r="L243" s="154"/>
      <c r="M243" s="159"/>
      <c r="N243" s="160"/>
      <c r="O243" s="160"/>
      <c r="P243" s="161">
        <f>P244</f>
        <v>0</v>
      </c>
      <c r="Q243" s="160"/>
      <c r="R243" s="161">
        <f>R244</f>
        <v>0</v>
      </c>
      <c r="S243" s="160"/>
      <c r="T243" s="162">
        <f>T244</f>
        <v>0</v>
      </c>
      <c r="AR243" s="155" t="s">
        <v>151</v>
      </c>
      <c r="AT243" s="163" t="s">
        <v>69</v>
      </c>
      <c r="AU243" s="163" t="s">
        <v>77</v>
      </c>
      <c r="AY243" s="155" t="s">
        <v>126</v>
      </c>
      <c r="BK243" s="164">
        <f>BK244</f>
        <v>0</v>
      </c>
    </row>
    <row r="244" spans="2:65" s="1" customFormat="1" ht="16.5" customHeight="1">
      <c r="B244" s="167"/>
      <c r="C244" s="168" t="s">
        <v>624</v>
      </c>
      <c r="D244" s="168" t="s">
        <v>129</v>
      </c>
      <c r="E244" s="169" t="s">
        <v>625</v>
      </c>
      <c r="F244" s="170" t="s">
        <v>626</v>
      </c>
      <c r="G244" s="171" t="s">
        <v>587</v>
      </c>
      <c r="H244" s="172">
        <v>1</v>
      </c>
      <c r="I244" s="173"/>
      <c r="J244" s="174">
        <f>ROUND(I244*H244,2)</f>
        <v>0</v>
      </c>
      <c r="K244" s="170" t="s">
        <v>5</v>
      </c>
      <c r="L244" s="38"/>
      <c r="M244" s="175" t="s">
        <v>5</v>
      </c>
      <c r="N244" s="201" t="s">
        <v>41</v>
      </c>
      <c r="O244" s="202"/>
      <c r="P244" s="203">
        <f>O244*H244</f>
        <v>0</v>
      </c>
      <c r="Q244" s="203">
        <v>0</v>
      </c>
      <c r="R244" s="203">
        <f>Q244*H244</f>
        <v>0</v>
      </c>
      <c r="S244" s="203">
        <v>0</v>
      </c>
      <c r="T244" s="204">
        <f>S244*H244</f>
        <v>0</v>
      </c>
      <c r="AR244" s="21" t="s">
        <v>588</v>
      </c>
      <c r="AT244" s="21" t="s">
        <v>129</v>
      </c>
      <c r="AU244" s="21" t="s">
        <v>79</v>
      </c>
      <c r="AY244" s="21" t="s">
        <v>126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21" t="s">
        <v>77</v>
      </c>
      <c r="BK244" s="179">
        <f>ROUND(I244*H244,2)</f>
        <v>0</v>
      </c>
      <c r="BL244" s="21" t="s">
        <v>588</v>
      </c>
      <c r="BM244" s="21" t="s">
        <v>627</v>
      </c>
    </row>
    <row r="245" spans="2:65" s="1" customFormat="1" ht="6.95" customHeight="1">
      <c r="B245" s="53"/>
      <c r="C245" s="54"/>
      <c r="D245" s="54"/>
      <c r="E245" s="54"/>
      <c r="F245" s="54"/>
      <c r="G245" s="54"/>
      <c r="H245" s="54"/>
      <c r="I245" s="120"/>
      <c r="J245" s="54"/>
      <c r="K245" s="54"/>
      <c r="L245" s="38"/>
    </row>
  </sheetData>
  <autoFilter ref="C92:K244"/>
  <mergeCells count="10">
    <mergeCell ref="J51:J52"/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5" customWidth="1"/>
    <col min="2" max="2" width="1.6640625" style="205" customWidth="1"/>
    <col min="3" max="4" width="5" style="205" customWidth="1"/>
    <col min="5" max="5" width="11.6640625" style="205" customWidth="1"/>
    <col min="6" max="6" width="9.1640625" style="205" customWidth="1"/>
    <col min="7" max="7" width="5" style="205" customWidth="1"/>
    <col min="8" max="8" width="77.83203125" style="205" customWidth="1"/>
    <col min="9" max="10" width="20" style="205" customWidth="1"/>
    <col min="11" max="11" width="1.6640625" style="205" customWidth="1"/>
  </cols>
  <sheetData>
    <row r="1" spans="2:11" ht="37.5" customHeight="1"/>
    <row r="2" spans="2:1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2" customFormat="1" ht="45" customHeight="1">
      <c r="B3" s="209"/>
      <c r="C3" s="330" t="s">
        <v>628</v>
      </c>
      <c r="D3" s="330"/>
      <c r="E3" s="330"/>
      <c r="F3" s="330"/>
      <c r="G3" s="330"/>
      <c r="H3" s="330"/>
      <c r="I3" s="330"/>
      <c r="J3" s="330"/>
      <c r="K3" s="210"/>
    </row>
    <row r="4" spans="2:11" ht="25.5" customHeight="1">
      <c r="B4" s="211"/>
      <c r="C4" s="331" t="s">
        <v>629</v>
      </c>
      <c r="D4" s="331"/>
      <c r="E4" s="331"/>
      <c r="F4" s="331"/>
      <c r="G4" s="331"/>
      <c r="H4" s="331"/>
      <c r="I4" s="331"/>
      <c r="J4" s="331"/>
      <c r="K4" s="212"/>
    </row>
    <row r="5" spans="2:1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ht="15" customHeight="1">
      <c r="B6" s="211"/>
      <c r="C6" s="329" t="s">
        <v>630</v>
      </c>
      <c r="D6" s="329"/>
      <c r="E6" s="329"/>
      <c r="F6" s="329"/>
      <c r="G6" s="329"/>
      <c r="H6" s="329"/>
      <c r="I6" s="329"/>
      <c r="J6" s="329"/>
      <c r="K6" s="212"/>
    </row>
    <row r="7" spans="2:11" ht="15" customHeight="1">
      <c r="B7" s="215"/>
      <c r="C7" s="329" t="s">
        <v>631</v>
      </c>
      <c r="D7" s="329"/>
      <c r="E7" s="329"/>
      <c r="F7" s="329"/>
      <c r="G7" s="329"/>
      <c r="H7" s="329"/>
      <c r="I7" s="329"/>
      <c r="J7" s="329"/>
      <c r="K7" s="212"/>
    </row>
    <row r="8" spans="2:1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ht="15" customHeight="1">
      <c r="B9" s="215"/>
      <c r="C9" s="329" t="s">
        <v>632</v>
      </c>
      <c r="D9" s="329"/>
      <c r="E9" s="329"/>
      <c r="F9" s="329"/>
      <c r="G9" s="329"/>
      <c r="H9" s="329"/>
      <c r="I9" s="329"/>
      <c r="J9" s="329"/>
      <c r="K9" s="212"/>
    </row>
    <row r="10" spans="2:11" ht="15" customHeight="1">
      <c r="B10" s="215"/>
      <c r="C10" s="214"/>
      <c r="D10" s="329" t="s">
        <v>633</v>
      </c>
      <c r="E10" s="329"/>
      <c r="F10" s="329"/>
      <c r="G10" s="329"/>
      <c r="H10" s="329"/>
      <c r="I10" s="329"/>
      <c r="J10" s="329"/>
      <c r="K10" s="212"/>
    </row>
    <row r="11" spans="2:11" ht="15" customHeight="1">
      <c r="B11" s="215"/>
      <c r="C11" s="216"/>
      <c r="D11" s="329" t="s">
        <v>634</v>
      </c>
      <c r="E11" s="329"/>
      <c r="F11" s="329"/>
      <c r="G11" s="329"/>
      <c r="H11" s="329"/>
      <c r="I11" s="329"/>
      <c r="J11" s="329"/>
      <c r="K11" s="212"/>
    </row>
    <row r="12" spans="2:11" ht="12.75" customHeight="1">
      <c r="B12" s="215"/>
      <c r="C12" s="216"/>
      <c r="D12" s="216"/>
      <c r="E12" s="216"/>
      <c r="F12" s="216"/>
      <c r="G12" s="216"/>
      <c r="H12" s="216"/>
      <c r="I12" s="216"/>
      <c r="J12" s="216"/>
      <c r="K12" s="212"/>
    </row>
    <row r="13" spans="2:11" ht="15" customHeight="1">
      <c r="B13" s="215"/>
      <c r="C13" s="216"/>
      <c r="D13" s="329" t="s">
        <v>635</v>
      </c>
      <c r="E13" s="329"/>
      <c r="F13" s="329"/>
      <c r="G13" s="329"/>
      <c r="H13" s="329"/>
      <c r="I13" s="329"/>
      <c r="J13" s="329"/>
      <c r="K13" s="212"/>
    </row>
    <row r="14" spans="2:11" ht="15" customHeight="1">
      <c r="B14" s="215"/>
      <c r="C14" s="216"/>
      <c r="D14" s="329" t="s">
        <v>636</v>
      </c>
      <c r="E14" s="329"/>
      <c r="F14" s="329"/>
      <c r="G14" s="329"/>
      <c r="H14" s="329"/>
      <c r="I14" s="329"/>
      <c r="J14" s="329"/>
      <c r="K14" s="212"/>
    </row>
    <row r="15" spans="2:11" ht="15" customHeight="1">
      <c r="B15" s="215"/>
      <c r="C15" s="216"/>
      <c r="D15" s="329" t="s">
        <v>637</v>
      </c>
      <c r="E15" s="329"/>
      <c r="F15" s="329"/>
      <c r="G15" s="329"/>
      <c r="H15" s="329"/>
      <c r="I15" s="329"/>
      <c r="J15" s="329"/>
      <c r="K15" s="212"/>
    </row>
    <row r="16" spans="2:11" ht="15" customHeight="1">
      <c r="B16" s="215"/>
      <c r="C16" s="216"/>
      <c r="D16" s="216"/>
      <c r="E16" s="217" t="s">
        <v>76</v>
      </c>
      <c r="F16" s="329" t="s">
        <v>638</v>
      </c>
      <c r="G16" s="329"/>
      <c r="H16" s="329"/>
      <c r="I16" s="329"/>
      <c r="J16" s="329"/>
      <c r="K16" s="212"/>
    </row>
    <row r="17" spans="2:11" ht="15" customHeight="1">
      <c r="B17" s="215"/>
      <c r="C17" s="216"/>
      <c r="D17" s="216"/>
      <c r="E17" s="217" t="s">
        <v>639</v>
      </c>
      <c r="F17" s="329" t="s">
        <v>640</v>
      </c>
      <c r="G17" s="329"/>
      <c r="H17" s="329"/>
      <c r="I17" s="329"/>
      <c r="J17" s="329"/>
      <c r="K17" s="212"/>
    </row>
    <row r="18" spans="2:11" ht="15" customHeight="1">
      <c r="B18" s="215"/>
      <c r="C18" s="216"/>
      <c r="D18" s="216"/>
      <c r="E18" s="217" t="s">
        <v>641</v>
      </c>
      <c r="F18" s="329" t="s">
        <v>642</v>
      </c>
      <c r="G18" s="329"/>
      <c r="H18" s="329"/>
      <c r="I18" s="329"/>
      <c r="J18" s="329"/>
      <c r="K18" s="212"/>
    </row>
    <row r="19" spans="2:11" ht="15" customHeight="1">
      <c r="B19" s="215"/>
      <c r="C19" s="216"/>
      <c r="D19" s="216"/>
      <c r="E19" s="217" t="s">
        <v>643</v>
      </c>
      <c r="F19" s="329" t="s">
        <v>644</v>
      </c>
      <c r="G19" s="329"/>
      <c r="H19" s="329"/>
      <c r="I19" s="329"/>
      <c r="J19" s="329"/>
      <c r="K19" s="212"/>
    </row>
    <row r="20" spans="2:11" ht="15" customHeight="1">
      <c r="B20" s="215"/>
      <c r="C20" s="216"/>
      <c r="D20" s="216"/>
      <c r="E20" s="217" t="s">
        <v>645</v>
      </c>
      <c r="F20" s="329" t="s">
        <v>646</v>
      </c>
      <c r="G20" s="329"/>
      <c r="H20" s="329"/>
      <c r="I20" s="329"/>
      <c r="J20" s="329"/>
      <c r="K20" s="212"/>
    </row>
    <row r="21" spans="2:11" ht="15" customHeight="1">
      <c r="B21" s="215"/>
      <c r="C21" s="216"/>
      <c r="D21" s="216"/>
      <c r="E21" s="217" t="s">
        <v>647</v>
      </c>
      <c r="F21" s="329" t="s">
        <v>648</v>
      </c>
      <c r="G21" s="329"/>
      <c r="H21" s="329"/>
      <c r="I21" s="329"/>
      <c r="J21" s="329"/>
      <c r="K21" s="212"/>
    </row>
    <row r="22" spans="2:11" ht="12.75" customHeight="1">
      <c r="B22" s="215"/>
      <c r="C22" s="216"/>
      <c r="D22" s="216"/>
      <c r="E22" s="216"/>
      <c r="F22" s="216"/>
      <c r="G22" s="216"/>
      <c r="H22" s="216"/>
      <c r="I22" s="216"/>
      <c r="J22" s="216"/>
      <c r="K22" s="212"/>
    </row>
    <row r="23" spans="2:11" ht="15" customHeight="1">
      <c r="B23" s="215"/>
      <c r="C23" s="329" t="s">
        <v>649</v>
      </c>
      <c r="D23" s="329"/>
      <c r="E23" s="329"/>
      <c r="F23" s="329"/>
      <c r="G23" s="329"/>
      <c r="H23" s="329"/>
      <c r="I23" s="329"/>
      <c r="J23" s="329"/>
      <c r="K23" s="212"/>
    </row>
    <row r="24" spans="2:11" ht="15" customHeight="1">
      <c r="B24" s="215"/>
      <c r="C24" s="329" t="s">
        <v>650</v>
      </c>
      <c r="D24" s="329"/>
      <c r="E24" s="329"/>
      <c r="F24" s="329"/>
      <c r="G24" s="329"/>
      <c r="H24" s="329"/>
      <c r="I24" s="329"/>
      <c r="J24" s="329"/>
      <c r="K24" s="212"/>
    </row>
    <row r="25" spans="2:11" ht="15" customHeight="1">
      <c r="B25" s="215"/>
      <c r="C25" s="214"/>
      <c r="D25" s="329" t="s">
        <v>651</v>
      </c>
      <c r="E25" s="329"/>
      <c r="F25" s="329"/>
      <c r="G25" s="329"/>
      <c r="H25" s="329"/>
      <c r="I25" s="329"/>
      <c r="J25" s="329"/>
      <c r="K25" s="212"/>
    </row>
    <row r="26" spans="2:11" ht="15" customHeight="1">
      <c r="B26" s="215"/>
      <c r="C26" s="216"/>
      <c r="D26" s="329" t="s">
        <v>652</v>
      </c>
      <c r="E26" s="329"/>
      <c r="F26" s="329"/>
      <c r="G26" s="329"/>
      <c r="H26" s="329"/>
      <c r="I26" s="329"/>
      <c r="J26" s="329"/>
      <c r="K26" s="212"/>
    </row>
    <row r="27" spans="2:11" ht="12.75" customHeight="1">
      <c r="B27" s="215"/>
      <c r="C27" s="216"/>
      <c r="D27" s="216"/>
      <c r="E27" s="216"/>
      <c r="F27" s="216"/>
      <c r="G27" s="216"/>
      <c r="H27" s="216"/>
      <c r="I27" s="216"/>
      <c r="J27" s="216"/>
      <c r="K27" s="212"/>
    </row>
    <row r="28" spans="2:11" ht="15" customHeight="1">
      <c r="B28" s="215"/>
      <c r="C28" s="216"/>
      <c r="D28" s="329" t="s">
        <v>653</v>
      </c>
      <c r="E28" s="329"/>
      <c r="F28" s="329"/>
      <c r="G28" s="329"/>
      <c r="H28" s="329"/>
      <c r="I28" s="329"/>
      <c r="J28" s="329"/>
      <c r="K28" s="212"/>
    </row>
    <row r="29" spans="2:11" ht="15" customHeight="1">
      <c r="B29" s="215"/>
      <c r="C29" s="216"/>
      <c r="D29" s="329" t="s">
        <v>654</v>
      </c>
      <c r="E29" s="329"/>
      <c r="F29" s="329"/>
      <c r="G29" s="329"/>
      <c r="H29" s="329"/>
      <c r="I29" s="329"/>
      <c r="J29" s="329"/>
      <c r="K29" s="212"/>
    </row>
    <row r="30" spans="2:11" ht="12.75" customHeight="1">
      <c r="B30" s="215"/>
      <c r="C30" s="216"/>
      <c r="D30" s="216"/>
      <c r="E30" s="216"/>
      <c r="F30" s="216"/>
      <c r="G30" s="216"/>
      <c r="H30" s="216"/>
      <c r="I30" s="216"/>
      <c r="J30" s="216"/>
      <c r="K30" s="212"/>
    </row>
    <row r="31" spans="2:11" ht="15" customHeight="1">
      <c r="B31" s="215"/>
      <c r="C31" s="216"/>
      <c r="D31" s="329" t="s">
        <v>655</v>
      </c>
      <c r="E31" s="329"/>
      <c r="F31" s="329"/>
      <c r="G31" s="329"/>
      <c r="H31" s="329"/>
      <c r="I31" s="329"/>
      <c r="J31" s="329"/>
      <c r="K31" s="212"/>
    </row>
    <row r="32" spans="2:11" ht="15" customHeight="1">
      <c r="B32" s="215"/>
      <c r="C32" s="216"/>
      <c r="D32" s="329" t="s">
        <v>656</v>
      </c>
      <c r="E32" s="329"/>
      <c r="F32" s="329"/>
      <c r="G32" s="329"/>
      <c r="H32" s="329"/>
      <c r="I32" s="329"/>
      <c r="J32" s="329"/>
      <c r="K32" s="212"/>
    </row>
    <row r="33" spans="2:11" ht="15" customHeight="1">
      <c r="B33" s="215"/>
      <c r="C33" s="216"/>
      <c r="D33" s="329" t="s">
        <v>657</v>
      </c>
      <c r="E33" s="329"/>
      <c r="F33" s="329"/>
      <c r="G33" s="329"/>
      <c r="H33" s="329"/>
      <c r="I33" s="329"/>
      <c r="J33" s="329"/>
      <c r="K33" s="212"/>
    </row>
    <row r="34" spans="2:11" ht="15" customHeight="1">
      <c r="B34" s="215"/>
      <c r="C34" s="216"/>
      <c r="D34" s="214"/>
      <c r="E34" s="218" t="s">
        <v>111</v>
      </c>
      <c r="F34" s="214"/>
      <c r="G34" s="329" t="s">
        <v>658</v>
      </c>
      <c r="H34" s="329"/>
      <c r="I34" s="329"/>
      <c r="J34" s="329"/>
      <c r="K34" s="212"/>
    </row>
    <row r="35" spans="2:11" ht="30.75" customHeight="1">
      <c r="B35" s="215"/>
      <c r="C35" s="216"/>
      <c r="D35" s="214"/>
      <c r="E35" s="218" t="s">
        <v>659</v>
      </c>
      <c r="F35" s="214"/>
      <c r="G35" s="329" t="s">
        <v>660</v>
      </c>
      <c r="H35" s="329"/>
      <c r="I35" s="329"/>
      <c r="J35" s="329"/>
      <c r="K35" s="212"/>
    </row>
    <row r="36" spans="2:11" ht="15" customHeight="1">
      <c r="B36" s="215"/>
      <c r="C36" s="216"/>
      <c r="D36" s="214"/>
      <c r="E36" s="218" t="s">
        <v>51</v>
      </c>
      <c r="F36" s="214"/>
      <c r="G36" s="329" t="s">
        <v>661</v>
      </c>
      <c r="H36" s="329"/>
      <c r="I36" s="329"/>
      <c r="J36" s="329"/>
      <c r="K36" s="212"/>
    </row>
    <row r="37" spans="2:11" ht="15" customHeight="1">
      <c r="B37" s="215"/>
      <c r="C37" s="216"/>
      <c r="D37" s="214"/>
      <c r="E37" s="218" t="s">
        <v>112</v>
      </c>
      <c r="F37" s="214"/>
      <c r="G37" s="329" t="s">
        <v>662</v>
      </c>
      <c r="H37" s="329"/>
      <c r="I37" s="329"/>
      <c r="J37" s="329"/>
      <c r="K37" s="212"/>
    </row>
    <row r="38" spans="2:11" ht="15" customHeight="1">
      <c r="B38" s="215"/>
      <c r="C38" s="216"/>
      <c r="D38" s="214"/>
      <c r="E38" s="218" t="s">
        <v>113</v>
      </c>
      <c r="F38" s="214"/>
      <c r="G38" s="329" t="s">
        <v>663</v>
      </c>
      <c r="H38" s="329"/>
      <c r="I38" s="329"/>
      <c r="J38" s="329"/>
      <c r="K38" s="212"/>
    </row>
    <row r="39" spans="2:11" ht="15" customHeight="1">
      <c r="B39" s="215"/>
      <c r="C39" s="216"/>
      <c r="D39" s="214"/>
      <c r="E39" s="218" t="s">
        <v>114</v>
      </c>
      <c r="F39" s="214"/>
      <c r="G39" s="329" t="s">
        <v>664</v>
      </c>
      <c r="H39" s="329"/>
      <c r="I39" s="329"/>
      <c r="J39" s="329"/>
      <c r="K39" s="212"/>
    </row>
    <row r="40" spans="2:11" ht="15" customHeight="1">
      <c r="B40" s="215"/>
      <c r="C40" s="216"/>
      <c r="D40" s="214"/>
      <c r="E40" s="218" t="s">
        <v>665</v>
      </c>
      <c r="F40" s="214"/>
      <c r="G40" s="329" t="s">
        <v>666</v>
      </c>
      <c r="H40" s="329"/>
      <c r="I40" s="329"/>
      <c r="J40" s="329"/>
      <c r="K40" s="212"/>
    </row>
    <row r="41" spans="2:11" ht="15" customHeight="1">
      <c r="B41" s="215"/>
      <c r="C41" s="216"/>
      <c r="D41" s="214"/>
      <c r="E41" s="218"/>
      <c r="F41" s="214"/>
      <c r="G41" s="329" t="s">
        <v>667</v>
      </c>
      <c r="H41" s="329"/>
      <c r="I41" s="329"/>
      <c r="J41" s="329"/>
      <c r="K41" s="212"/>
    </row>
    <row r="42" spans="2:11" ht="15" customHeight="1">
      <c r="B42" s="215"/>
      <c r="C42" s="216"/>
      <c r="D42" s="214"/>
      <c r="E42" s="218" t="s">
        <v>668</v>
      </c>
      <c r="F42" s="214"/>
      <c r="G42" s="329" t="s">
        <v>669</v>
      </c>
      <c r="H42" s="329"/>
      <c r="I42" s="329"/>
      <c r="J42" s="329"/>
      <c r="K42" s="212"/>
    </row>
    <row r="43" spans="2:11" ht="15" customHeight="1">
      <c r="B43" s="215"/>
      <c r="C43" s="216"/>
      <c r="D43" s="214"/>
      <c r="E43" s="218" t="s">
        <v>116</v>
      </c>
      <c r="F43" s="214"/>
      <c r="G43" s="329" t="s">
        <v>670</v>
      </c>
      <c r="H43" s="329"/>
      <c r="I43" s="329"/>
      <c r="J43" s="329"/>
      <c r="K43" s="212"/>
    </row>
    <row r="44" spans="2:11" ht="12.75" customHeight="1">
      <c r="B44" s="215"/>
      <c r="C44" s="216"/>
      <c r="D44" s="214"/>
      <c r="E44" s="214"/>
      <c r="F44" s="214"/>
      <c r="G44" s="214"/>
      <c r="H44" s="214"/>
      <c r="I44" s="214"/>
      <c r="J44" s="214"/>
      <c r="K44" s="212"/>
    </row>
    <row r="45" spans="2:11" ht="15" customHeight="1">
      <c r="B45" s="215"/>
      <c r="C45" s="216"/>
      <c r="D45" s="329" t="s">
        <v>671</v>
      </c>
      <c r="E45" s="329"/>
      <c r="F45" s="329"/>
      <c r="G45" s="329"/>
      <c r="H45" s="329"/>
      <c r="I45" s="329"/>
      <c r="J45" s="329"/>
      <c r="K45" s="212"/>
    </row>
    <row r="46" spans="2:11" ht="15" customHeight="1">
      <c r="B46" s="215"/>
      <c r="C46" s="216"/>
      <c r="D46" s="216"/>
      <c r="E46" s="329" t="s">
        <v>672</v>
      </c>
      <c r="F46" s="329"/>
      <c r="G46" s="329"/>
      <c r="H46" s="329"/>
      <c r="I46" s="329"/>
      <c r="J46" s="329"/>
      <c r="K46" s="212"/>
    </row>
    <row r="47" spans="2:11" ht="15" customHeight="1">
      <c r="B47" s="215"/>
      <c r="C47" s="216"/>
      <c r="D47" s="216"/>
      <c r="E47" s="329" t="s">
        <v>673</v>
      </c>
      <c r="F47" s="329"/>
      <c r="G47" s="329"/>
      <c r="H47" s="329"/>
      <c r="I47" s="329"/>
      <c r="J47" s="329"/>
      <c r="K47" s="212"/>
    </row>
    <row r="48" spans="2:11" ht="15" customHeight="1">
      <c r="B48" s="215"/>
      <c r="C48" s="216"/>
      <c r="D48" s="216"/>
      <c r="E48" s="329" t="s">
        <v>674</v>
      </c>
      <c r="F48" s="329"/>
      <c r="G48" s="329"/>
      <c r="H48" s="329"/>
      <c r="I48" s="329"/>
      <c r="J48" s="329"/>
      <c r="K48" s="212"/>
    </row>
    <row r="49" spans="2:11" ht="15" customHeight="1">
      <c r="B49" s="215"/>
      <c r="C49" s="216"/>
      <c r="D49" s="329" t="s">
        <v>675</v>
      </c>
      <c r="E49" s="329"/>
      <c r="F49" s="329"/>
      <c r="G49" s="329"/>
      <c r="H49" s="329"/>
      <c r="I49" s="329"/>
      <c r="J49" s="329"/>
      <c r="K49" s="212"/>
    </row>
    <row r="50" spans="2:11" ht="25.5" customHeight="1">
      <c r="B50" s="211"/>
      <c r="C50" s="331" t="s">
        <v>676</v>
      </c>
      <c r="D50" s="331"/>
      <c r="E50" s="331"/>
      <c r="F50" s="331"/>
      <c r="G50" s="331"/>
      <c r="H50" s="331"/>
      <c r="I50" s="331"/>
      <c r="J50" s="331"/>
      <c r="K50" s="212"/>
    </row>
    <row r="51" spans="2:11" ht="5.25" customHeight="1">
      <c r="B51" s="211"/>
      <c r="C51" s="213"/>
      <c r="D51" s="213"/>
      <c r="E51" s="213"/>
      <c r="F51" s="213"/>
      <c r="G51" s="213"/>
      <c r="H51" s="213"/>
      <c r="I51" s="213"/>
      <c r="J51" s="213"/>
      <c r="K51" s="212"/>
    </row>
    <row r="52" spans="2:11" ht="15" customHeight="1">
      <c r="B52" s="211"/>
      <c r="C52" s="329" t="s">
        <v>677</v>
      </c>
      <c r="D52" s="329"/>
      <c r="E52" s="329"/>
      <c r="F52" s="329"/>
      <c r="G52" s="329"/>
      <c r="H52" s="329"/>
      <c r="I52" s="329"/>
      <c r="J52" s="329"/>
      <c r="K52" s="212"/>
    </row>
    <row r="53" spans="2:11" ht="15" customHeight="1">
      <c r="B53" s="211"/>
      <c r="C53" s="329" t="s">
        <v>678</v>
      </c>
      <c r="D53" s="329"/>
      <c r="E53" s="329"/>
      <c r="F53" s="329"/>
      <c r="G53" s="329"/>
      <c r="H53" s="329"/>
      <c r="I53" s="329"/>
      <c r="J53" s="329"/>
      <c r="K53" s="212"/>
    </row>
    <row r="54" spans="2:11" ht="12.75" customHeight="1">
      <c r="B54" s="211"/>
      <c r="C54" s="214"/>
      <c r="D54" s="214"/>
      <c r="E54" s="214"/>
      <c r="F54" s="214"/>
      <c r="G54" s="214"/>
      <c r="H54" s="214"/>
      <c r="I54" s="214"/>
      <c r="J54" s="214"/>
      <c r="K54" s="212"/>
    </row>
    <row r="55" spans="2:11" ht="15" customHeight="1">
      <c r="B55" s="211"/>
      <c r="C55" s="329" t="s">
        <v>679</v>
      </c>
      <c r="D55" s="329"/>
      <c r="E55" s="329"/>
      <c r="F55" s="329"/>
      <c r="G55" s="329"/>
      <c r="H55" s="329"/>
      <c r="I55" s="329"/>
      <c r="J55" s="329"/>
      <c r="K55" s="212"/>
    </row>
    <row r="56" spans="2:11" ht="15" customHeight="1">
      <c r="B56" s="211"/>
      <c r="C56" s="216"/>
      <c r="D56" s="329" t="s">
        <v>680</v>
      </c>
      <c r="E56" s="329"/>
      <c r="F56" s="329"/>
      <c r="G56" s="329"/>
      <c r="H56" s="329"/>
      <c r="I56" s="329"/>
      <c r="J56" s="329"/>
      <c r="K56" s="212"/>
    </row>
    <row r="57" spans="2:11" ht="15" customHeight="1">
      <c r="B57" s="211"/>
      <c r="C57" s="216"/>
      <c r="D57" s="329" t="s">
        <v>681</v>
      </c>
      <c r="E57" s="329"/>
      <c r="F57" s="329"/>
      <c r="G57" s="329"/>
      <c r="H57" s="329"/>
      <c r="I57" s="329"/>
      <c r="J57" s="329"/>
      <c r="K57" s="212"/>
    </row>
    <row r="58" spans="2:11" ht="15" customHeight="1">
      <c r="B58" s="211"/>
      <c r="C58" s="216"/>
      <c r="D58" s="329" t="s">
        <v>682</v>
      </c>
      <c r="E58" s="329"/>
      <c r="F58" s="329"/>
      <c r="G58" s="329"/>
      <c r="H58" s="329"/>
      <c r="I58" s="329"/>
      <c r="J58" s="329"/>
      <c r="K58" s="212"/>
    </row>
    <row r="59" spans="2:11" ht="15" customHeight="1">
      <c r="B59" s="211"/>
      <c r="C59" s="216"/>
      <c r="D59" s="329" t="s">
        <v>683</v>
      </c>
      <c r="E59" s="329"/>
      <c r="F59" s="329"/>
      <c r="G59" s="329"/>
      <c r="H59" s="329"/>
      <c r="I59" s="329"/>
      <c r="J59" s="329"/>
      <c r="K59" s="212"/>
    </row>
    <row r="60" spans="2:11" ht="15" customHeight="1">
      <c r="B60" s="211"/>
      <c r="C60" s="216"/>
      <c r="D60" s="332" t="s">
        <v>684</v>
      </c>
      <c r="E60" s="332"/>
      <c r="F60" s="332"/>
      <c r="G60" s="332"/>
      <c r="H60" s="332"/>
      <c r="I60" s="332"/>
      <c r="J60" s="332"/>
      <c r="K60" s="212"/>
    </row>
    <row r="61" spans="2:11" ht="15" customHeight="1">
      <c r="B61" s="211"/>
      <c r="C61" s="216"/>
      <c r="D61" s="329" t="s">
        <v>685</v>
      </c>
      <c r="E61" s="329"/>
      <c r="F61" s="329"/>
      <c r="G61" s="329"/>
      <c r="H61" s="329"/>
      <c r="I61" s="329"/>
      <c r="J61" s="329"/>
      <c r="K61" s="212"/>
    </row>
    <row r="62" spans="2:11" ht="12.75" customHeight="1">
      <c r="B62" s="211"/>
      <c r="C62" s="216"/>
      <c r="D62" s="216"/>
      <c r="E62" s="219"/>
      <c r="F62" s="216"/>
      <c r="G62" s="216"/>
      <c r="H62" s="216"/>
      <c r="I62" s="216"/>
      <c r="J62" s="216"/>
      <c r="K62" s="212"/>
    </row>
    <row r="63" spans="2:11" ht="15" customHeight="1">
      <c r="B63" s="211"/>
      <c r="C63" s="216"/>
      <c r="D63" s="329" t="s">
        <v>686</v>
      </c>
      <c r="E63" s="329"/>
      <c r="F63" s="329"/>
      <c r="G63" s="329"/>
      <c r="H63" s="329"/>
      <c r="I63" s="329"/>
      <c r="J63" s="329"/>
      <c r="K63" s="212"/>
    </row>
    <row r="64" spans="2:11" ht="15" customHeight="1">
      <c r="B64" s="211"/>
      <c r="C64" s="216"/>
      <c r="D64" s="332" t="s">
        <v>687</v>
      </c>
      <c r="E64" s="332"/>
      <c r="F64" s="332"/>
      <c r="G64" s="332"/>
      <c r="H64" s="332"/>
      <c r="I64" s="332"/>
      <c r="J64" s="332"/>
      <c r="K64" s="212"/>
    </row>
    <row r="65" spans="2:11" ht="15" customHeight="1">
      <c r="B65" s="211"/>
      <c r="C65" s="216"/>
      <c r="D65" s="329" t="s">
        <v>688</v>
      </c>
      <c r="E65" s="329"/>
      <c r="F65" s="329"/>
      <c r="G65" s="329"/>
      <c r="H65" s="329"/>
      <c r="I65" s="329"/>
      <c r="J65" s="329"/>
      <c r="K65" s="212"/>
    </row>
    <row r="66" spans="2:11" ht="15" customHeight="1">
      <c r="B66" s="211"/>
      <c r="C66" s="216"/>
      <c r="D66" s="329" t="s">
        <v>689</v>
      </c>
      <c r="E66" s="329"/>
      <c r="F66" s="329"/>
      <c r="G66" s="329"/>
      <c r="H66" s="329"/>
      <c r="I66" s="329"/>
      <c r="J66" s="329"/>
      <c r="K66" s="212"/>
    </row>
    <row r="67" spans="2:11" ht="15" customHeight="1">
      <c r="B67" s="211"/>
      <c r="C67" s="216"/>
      <c r="D67" s="329" t="s">
        <v>690</v>
      </c>
      <c r="E67" s="329"/>
      <c r="F67" s="329"/>
      <c r="G67" s="329"/>
      <c r="H67" s="329"/>
      <c r="I67" s="329"/>
      <c r="J67" s="329"/>
      <c r="K67" s="212"/>
    </row>
    <row r="68" spans="2:11" ht="15" customHeight="1">
      <c r="B68" s="211"/>
      <c r="C68" s="216"/>
      <c r="D68" s="329" t="s">
        <v>691</v>
      </c>
      <c r="E68" s="329"/>
      <c r="F68" s="329"/>
      <c r="G68" s="329"/>
      <c r="H68" s="329"/>
      <c r="I68" s="329"/>
      <c r="J68" s="329"/>
      <c r="K68" s="212"/>
    </row>
    <row r="69" spans="2:11" ht="12.75" customHeight="1">
      <c r="B69" s="220"/>
      <c r="C69" s="221"/>
      <c r="D69" s="221"/>
      <c r="E69" s="221"/>
      <c r="F69" s="221"/>
      <c r="G69" s="221"/>
      <c r="H69" s="221"/>
      <c r="I69" s="221"/>
      <c r="J69" s="221"/>
      <c r="K69" s="222"/>
    </row>
    <row r="70" spans="2:11" ht="18.75" customHeight="1">
      <c r="B70" s="223"/>
      <c r="C70" s="223"/>
      <c r="D70" s="223"/>
      <c r="E70" s="223"/>
      <c r="F70" s="223"/>
      <c r="G70" s="223"/>
      <c r="H70" s="223"/>
      <c r="I70" s="223"/>
      <c r="J70" s="223"/>
      <c r="K70" s="224"/>
    </row>
    <row r="71" spans="2:11" ht="18.75" customHeight="1">
      <c r="B71" s="224"/>
      <c r="C71" s="224"/>
      <c r="D71" s="224"/>
      <c r="E71" s="224"/>
      <c r="F71" s="224"/>
      <c r="G71" s="224"/>
      <c r="H71" s="224"/>
      <c r="I71" s="224"/>
      <c r="J71" s="224"/>
      <c r="K71" s="224"/>
    </row>
    <row r="72" spans="2:11" ht="7.5" customHeight="1">
      <c r="B72" s="225"/>
      <c r="C72" s="226"/>
      <c r="D72" s="226"/>
      <c r="E72" s="226"/>
      <c r="F72" s="226"/>
      <c r="G72" s="226"/>
      <c r="H72" s="226"/>
      <c r="I72" s="226"/>
      <c r="J72" s="226"/>
      <c r="K72" s="227"/>
    </row>
    <row r="73" spans="2:11" ht="45" customHeight="1">
      <c r="B73" s="228"/>
      <c r="C73" s="333" t="s">
        <v>84</v>
      </c>
      <c r="D73" s="333"/>
      <c r="E73" s="333"/>
      <c r="F73" s="333"/>
      <c r="G73" s="333"/>
      <c r="H73" s="333"/>
      <c r="I73" s="333"/>
      <c r="J73" s="333"/>
      <c r="K73" s="229"/>
    </row>
    <row r="74" spans="2:11" ht="17.25" customHeight="1">
      <c r="B74" s="228"/>
      <c r="C74" s="230" t="s">
        <v>692</v>
      </c>
      <c r="D74" s="230"/>
      <c r="E74" s="230"/>
      <c r="F74" s="230" t="s">
        <v>693</v>
      </c>
      <c r="G74" s="231"/>
      <c r="H74" s="230" t="s">
        <v>112</v>
      </c>
      <c r="I74" s="230" t="s">
        <v>55</v>
      </c>
      <c r="J74" s="230" t="s">
        <v>694</v>
      </c>
      <c r="K74" s="229"/>
    </row>
    <row r="75" spans="2:11" ht="17.25" customHeight="1">
      <c r="B75" s="228"/>
      <c r="C75" s="232" t="s">
        <v>695</v>
      </c>
      <c r="D75" s="232"/>
      <c r="E75" s="232"/>
      <c r="F75" s="233" t="s">
        <v>696</v>
      </c>
      <c r="G75" s="234"/>
      <c r="H75" s="232"/>
      <c r="I75" s="232"/>
      <c r="J75" s="232" t="s">
        <v>697</v>
      </c>
      <c r="K75" s="229"/>
    </row>
    <row r="76" spans="2:11" ht="5.25" customHeight="1">
      <c r="B76" s="228"/>
      <c r="C76" s="235"/>
      <c r="D76" s="235"/>
      <c r="E76" s="235"/>
      <c r="F76" s="235"/>
      <c r="G76" s="236"/>
      <c r="H76" s="235"/>
      <c r="I76" s="235"/>
      <c r="J76" s="235"/>
      <c r="K76" s="229"/>
    </row>
    <row r="77" spans="2:11" ht="15" customHeight="1">
      <c r="B77" s="228"/>
      <c r="C77" s="218" t="s">
        <v>51</v>
      </c>
      <c r="D77" s="235"/>
      <c r="E77" s="235"/>
      <c r="F77" s="237" t="s">
        <v>698</v>
      </c>
      <c r="G77" s="236"/>
      <c r="H77" s="218" t="s">
        <v>699</v>
      </c>
      <c r="I77" s="218" t="s">
        <v>700</v>
      </c>
      <c r="J77" s="218">
        <v>20</v>
      </c>
      <c r="K77" s="229"/>
    </row>
    <row r="78" spans="2:11" ht="15" customHeight="1">
      <c r="B78" s="228"/>
      <c r="C78" s="218" t="s">
        <v>701</v>
      </c>
      <c r="D78" s="218"/>
      <c r="E78" s="218"/>
      <c r="F78" s="237" t="s">
        <v>698</v>
      </c>
      <c r="G78" s="236"/>
      <c r="H78" s="218" t="s">
        <v>702</v>
      </c>
      <c r="I78" s="218" t="s">
        <v>700</v>
      </c>
      <c r="J78" s="218">
        <v>120</v>
      </c>
      <c r="K78" s="229"/>
    </row>
    <row r="79" spans="2:11" ht="15" customHeight="1">
      <c r="B79" s="238"/>
      <c r="C79" s="218" t="s">
        <v>703</v>
      </c>
      <c r="D79" s="218"/>
      <c r="E79" s="218"/>
      <c r="F79" s="237" t="s">
        <v>704</v>
      </c>
      <c r="G79" s="236"/>
      <c r="H79" s="218" t="s">
        <v>705</v>
      </c>
      <c r="I79" s="218" t="s">
        <v>700</v>
      </c>
      <c r="J79" s="218">
        <v>50</v>
      </c>
      <c r="K79" s="229"/>
    </row>
    <row r="80" spans="2:11" ht="15" customHeight="1">
      <c r="B80" s="238"/>
      <c r="C80" s="218" t="s">
        <v>706</v>
      </c>
      <c r="D80" s="218"/>
      <c r="E80" s="218"/>
      <c r="F80" s="237" t="s">
        <v>698</v>
      </c>
      <c r="G80" s="236"/>
      <c r="H80" s="218" t="s">
        <v>707</v>
      </c>
      <c r="I80" s="218" t="s">
        <v>708</v>
      </c>
      <c r="J80" s="218"/>
      <c r="K80" s="229"/>
    </row>
    <row r="81" spans="2:11" ht="15" customHeight="1">
      <c r="B81" s="238"/>
      <c r="C81" s="239" t="s">
        <v>709</v>
      </c>
      <c r="D81" s="239"/>
      <c r="E81" s="239"/>
      <c r="F81" s="240" t="s">
        <v>704</v>
      </c>
      <c r="G81" s="239"/>
      <c r="H81" s="239" t="s">
        <v>710</v>
      </c>
      <c r="I81" s="239" t="s">
        <v>700</v>
      </c>
      <c r="J81" s="239">
        <v>15</v>
      </c>
      <c r="K81" s="229"/>
    </row>
    <row r="82" spans="2:11" ht="15" customHeight="1">
      <c r="B82" s="238"/>
      <c r="C82" s="239" t="s">
        <v>711</v>
      </c>
      <c r="D82" s="239"/>
      <c r="E82" s="239"/>
      <c r="F82" s="240" t="s">
        <v>704</v>
      </c>
      <c r="G82" s="239"/>
      <c r="H82" s="239" t="s">
        <v>712</v>
      </c>
      <c r="I82" s="239" t="s">
        <v>700</v>
      </c>
      <c r="J82" s="239">
        <v>15</v>
      </c>
      <c r="K82" s="229"/>
    </row>
    <row r="83" spans="2:11" ht="15" customHeight="1">
      <c r="B83" s="238"/>
      <c r="C83" s="239" t="s">
        <v>713</v>
      </c>
      <c r="D83" s="239"/>
      <c r="E83" s="239"/>
      <c r="F83" s="240" t="s">
        <v>704</v>
      </c>
      <c r="G83" s="239"/>
      <c r="H83" s="239" t="s">
        <v>714</v>
      </c>
      <c r="I83" s="239" t="s">
        <v>700</v>
      </c>
      <c r="J83" s="239">
        <v>20</v>
      </c>
      <c r="K83" s="229"/>
    </row>
    <row r="84" spans="2:11" ht="15" customHeight="1">
      <c r="B84" s="238"/>
      <c r="C84" s="239" t="s">
        <v>715</v>
      </c>
      <c r="D84" s="239"/>
      <c r="E84" s="239"/>
      <c r="F84" s="240" t="s">
        <v>704</v>
      </c>
      <c r="G84" s="239"/>
      <c r="H84" s="239" t="s">
        <v>716</v>
      </c>
      <c r="I84" s="239" t="s">
        <v>700</v>
      </c>
      <c r="J84" s="239">
        <v>20</v>
      </c>
      <c r="K84" s="229"/>
    </row>
    <row r="85" spans="2:11" ht="15" customHeight="1">
      <c r="B85" s="238"/>
      <c r="C85" s="218" t="s">
        <v>717</v>
      </c>
      <c r="D85" s="218"/>
      <c r="E85" s="218"/>
      <c r="F85" s="237" t="s">
        <v>704</v>
      </c>
      <c r="G85" s="236"/>
      <c r="H85" s="218" t="s">
        <v>718</v>
      </c>
      <c r="I85" s="218" t="s">
        <v>700</v>
      </c>
      <c r="J85" s="218">
        <v>50</v>
      </c>
      <c r="K85" s="229"/>
    </row>
    <row r="86" spans="2:11" ht="15" customHeight="1">
      <c r="B86" s="238"/>
      <c r="C86" s="218" t="s">
        <v>719</v>
      </c>
      <c r="D86" s="218"/>
      <c r="E86" s="218"/>
      <c r="F86" s="237" t="s">
        <v>704</v>
      </c>
      <c r="G86" s="236"/>
      <c r="H86" s="218" t="s">
        <v>720</v>
      </c>
      <c r="I86" s="218" t="s">
        <v>700</v>
      </c>
      <c r="J86" s="218">
        <v>20</v>
      </c>
      <c r="K86" s="229"/>
    </row>
    <row r="87" spans="2:11" ht="15" customHeight="1">
      <c r="B87" s="238"/>
      <c r="C87" s="218" t="s">
        <v>721</v>
      </c>
      <c r="D87" s="218"/>
      <c r="E87" s="218"/>
      <c r="F87" s="237" t="s">
        <v>704</v>
      </c>
      <c r="G87" s="236"/>
      <c r="H87" s="218" t="s">
        <v>722</v>
      </c>
      <c r="I87" s="218" t="s">
        <v>700</v>
      </c>
      <c r="J87" s="218">
        <v>20</v>
      </c>
      <c r="K87" s="229"/>
    </row>
    <row r="88" spans="2:11" ht="15" customHeight="1">
      <c r="B88" s="238"/>
      <c r="C88" s="218" t="s">
        <v>723</v>
      </c>
      <c r="D88" s="218"/>
      <c r="E88" s="218"/>
      <c r="F88" s="237" t="s">
        <v>704</v>
      </c>
      <c r="G88" s="236"/>
      <c r="H88" s="218" t="s">
        <v>724</v>
      </c>
      <c r="I88" s="218" t="s">
        <v>700</v>
      </c>
      <c r="J88" s="218">
        <v>50</v>
      </c>
      <c r="K88" s="229"/>
    </row>
    <row r="89" spans="2:11" ht="15" customHeight="1">
      <c r="B89" s="238"/>
      <c r="C89" s="218" t="s">
        <v>725</v>
      </c>
      <c r="D89" s="218"/>
      <c r="E89" s="218"/>
      <c r="F89" s="237" t="s">
        <v>704</v>
      </c>
      <c r="G89" s="236"/>
      <c r="H89" s="218" t="s">
        <v>725</v>
      </c>
      <c r="I89" s="218" t="s">
        <v>700</v>
      </c>
      <c r="J89" s="218">
        <v>50</v>
      </c>
      <c r="K89" s="229"/>
    </row>
    <row r="90" spans="2:11" ht="15" customHeight="1">
      <c r="B90" s="238"/>
      <c r="C90" s="218" t="s">
        <v>117</v>
      </c>
      <c r="D90" s="218"/>
      <c r="E90" s="218"/>
      <c r="F90" s="237" t="s">
        <v>704</v>
      </c>
      <c r="G90" s="236"/>
      <c r="H90" s="218" t="s">
        <v>726</v>
      </c>
      <c r="I90" s="218" t="s">
        <v>700</v>
      </c>
      <c r="J90" s="218">
        <v>255</v>
      </c>
      <c r="K90" s="229"/>
    </row>
    <row r="91" spans="2:11" ht="15" customHeight="1">
      <c r="B91" s="238"/>
      <c r="C91" s="218" t="s">
        <v>727</v>
      </c>
      <c r="D91" s="218"/>
      <c r="E91" s="218"/>
      <c r="F91" s="237" t="s">
        <v>698</v>
      </c>
      <c r="G91" s="236"/>
      <c r="H91" s="218" t="s">
        <v>728</v>
      </c>
      <c r="I91" s="218" t="s">
        <v>729</v>
      </c>
      <c r="J91" s="218"/>
      <c r="K91" s="229"/>
    </row>
    <row r="92" spans="2:11" ht="15" customHeight="1">
      <c r="B92" s="238"/>
      <c r="C92" s="218" t="s">
        <v>730</v>
      </c>
      <c r="D92" s="218"/>
      <c r="E92" s="218"/>
      <c r="F92" s="237" t="s">
        <v>698</v>
      </c>
      <c r="G92" s="236"/>
      <c r="H92" s="218" t="s">
        <v>731</v>
      </c>
      <c r="I92" s="218" t="s">
        <v>732</v>
      </c>
      <c r="J92" s="218"/>
      <c r="K92" s="229"/>
    </row>
    <row r="93" spans="2:11" ht="15" customHeight="1">
      <c r="B93" s="238"/>
      <c r="C93" s="218" t="s">
        <v>733</v>
      </c>
      <c r="D93" s="218"/>
      <c r="E93" s="218"/>
      <c r="F93" s="237" t="s">
        <v>698</v>
      </c>
      <c r="G93" s="236"/>
      <c r="H93" s="218" t="s">
        <v>733</v>
      </c>
      <c r="I93" s="218" t="s">
        <v>732</v>
      </c>
      <c r="J93" s="218"/>
      <c r="K93" s="229"/>
    </row>
    <row r="94" spans="2:11" ht="15" customHeight="1">
      <c r="B94" s="238"/>
      <c r="C94" s="218" t="s">
        <v>36</v>
      </c>
      <c r="D94" s="218"/>
      <c r="E94" s="218"/>
      <c r="F94" s="237" t="s">
        <v>698</v>
      </c>
      <c r="G94" s="236"/>
      <c r="H94" s="218" t="s">
        <v>734</v>
      </c>
      <c r="I94" s="218" t="s">
        <v>732</v>
      </c>
      <c r="J94" s="218"/>
      <c r="K94" s="229"/>
    </row>
    <row r="95" spans="2:11" ht="15" customHeight="1">
      <c r="B95" s="238"/>
      <c r="C95" s="218" t="s">
        <v>46</v>
      </c>
      <c r="D95" s="218"/>
      <c r="E95" s="218"/>
      <c r="F95" s="237" t="s">
        <v>698</v>
      </c>
      <c r="G95" s="236"/>
      <c r="H95" s="218" t="s">
        <v>735</v>
      </c>
      <c r="I95" s="218" t="s">
        <v>732</v>
      </c>
      <c r="J95" s="218"/>
      <c r="K95" s="229"/>
    </row>
    <row r="96" spans="2:11" ht="15" customHeight="1">
      <c r="B96" s="241"/>
      <c r="C96" s="242"/>
      <c r="D96" s="242"/>
      <c r="E96" s="242"/>
      <c r="F96" s="242"/>
      <c r="G96" s="242"/>
      <c r="H96" s="242"/>
      <c r="I96" s="242"/>
      <c r="J96" s="242"/>
      <c r="K96" s="243"/>
    </row>
    <row r="97" spans="2:11" ht="18.75" customHeight="1">
      <c r="B97" s="244"/>
      <c r="C97" s="245"/>
      <c r="D97" s="245"/>
      <c r="E97" s="245"/>
      <c r="F97" s="245"/>
      <c r="G97" s="245"/>
      <c r="H97" s="245"/>
      <c r="I97" s="245"/>
      <c r="J97" s="245"/>
      <c r="K97" s="244"/>
    </row>
    <row r="98" spans="2:11" ht="18.75" customHeight="1">
      <c r="B98" s="224"/>
      <c r="C98" s="224"/>
      <c r="D98" s="224"/>
      <c r="E98" s="224"/>
      <c r="F98" s="224"/>
      <c r="G98" s="224"/>
      <c r="H98" s="224"/>
      <c r="I98" s="224"/>
      <c r="J98" s="224"/>
      <c r="K98" s="224"/>
    </row>
    <row r="99" spans="2:11" ht="7.5" customHeight="1">
      <c r="B99" s="225"/>
      <c r="C99" s="226"/>
      <c r="D99" s="226"/>
      <c r="E99" s="226"/>
      <c r="F99" s="226"/>
      <c r="G99" s="226"/>
      <c r="H99" s="226"/>
      <c r="I99" s="226"/>
      <c r="J99" s="226"/>
      <c r="K99" s="227"/>
    </row>
    <row r="100" spans="2:11" ht="45" customHeight="1">
      <c r="B100" s="228"/>
      <c r="C100" s="333" t="s">
        <v>736</v>
      </c>
      <c r="D100" s="333"/>
      <c r="E100" s="333"/>
      <c r="F100" s="333"/>
      <c r="G100" s="333"/>
      <c r="H100" s="333"/>
      <c r="I100" s="333"/>
      <c r="J100" s="333"/>
      <c r="K100" s="229"/>
    </row>
    <row r="101" spans="2:11" ht="17.25" customHeight="1">
      <c r="B101" s="228"/>
      <c r="C101" s="230" t="s">
        <v>692</v>
      </c>
      <c r="D101" s="230"/>
      <c r="E101" s="230"/>
      <c r="F101" s="230" t="s">
        <v>693</v>
      </c>
      <c r="G101" s="231"/>
      <c r="H101" s="230" t="s">
        <v>112</v>
      </c>
      <c r="I101" s="230" t="s">
        <v>55</v>
      </c>
      <c r="J101" s="230" t="s">
        <v>694</v>
      </c>
      <c r="K101" s="229"/>
    </row>
    <row r="102" spans="2:11" ht="17.25" customHeight="1">
      <c r="B102" s="228"/>
      <c r="C102" s="232" t="s">
        <v>695</v>
      </c>
      <c r="D102" s="232"/>
      <c r="E102" s="232"/>
      <c r="F102" s="233" t="s">
        <v>696</v>
      </c>
      <c r="G102" s="234"/>
      <c r="H102" s="232"/>
      <c r="I102" s="232"/>
      <c r="J102" s="232" t="s">
        <v>697</v>
      </c>
      <c r="K102" s="229"/>
    </row>
    <row r="103" spans="2:11" ht="5.25" customHeight="1">
      <c r="B103" s="228"/>
      <c r="C103" s="230"/>
      <c r="D103" s="230"/>
      <c r="E103" s="230"/>
      <c r="F103" s="230"/>
      <c r="G103" s="246"/>
      <c r="H103" s="230"/>
      <c r="I103" s="230"/>
      <c r="J103" s="230"/>
      <c r="K103" s="229"/>
    </row>
    <row r="104" spans="2:11" ht="15" customHeight="1">
      <c r="B104" s="228"/>
      <c r="C104" s="218" t="s">
        <v>51</v>
      </c>
      <c r="D104" s="235"/>
      <c r="E104" s="235"/>
      <c r="F104" s="237" t="s">
        <v>698</v>
      </c>
      <c r="G104" s="246"/>
      <c r="H104" s="218" t="s">
        <v>737</v>
      </c>
      <c r="I104" s="218" t="s">
        <v>700</v>
      </c>
      <c r="J104" s="218">
        <v>20</v>
      </c>
      <c r="K104" s="229"/>
    </row>
    <row r="105" spans="2:11" ht="15" customHeight="1">
      <c r="B105" s="228"/>
      <c r="C105" s="218" t="s">
        <v>701</v>
      </c>
      <c r="D105" s="218"/>
      <c r="E105" s="218"/>
      <c r="F105" s="237" t="s">
        <v>698</v>
      </c>
      <c r="G105" s="218"/>
      <c r="H105" s="218" t="s">
        <v>737</v>
      </c>
      <c r="I105" s="218" t="s">
        <v>700</v>
      </c>
      <c r="J105" s="218">
        <v>120</v>
      </c>
      <c r="K105" s="229"/>
    </row>
    <row r="106" spans="2:11" ht="15" customHeight="1">
      <c r="B106" s="238"/>
      <c r="C106" s="218" t="s">
        <v>703</v>
      </c>
      <c r="D106" s="218"/>
      <c r="E106" s="218"/>
      <c r="F106" s="237" t="s">
        <v>704</v>
      </c>
      <c r="G106" s="218"/>
      <c r="H106" s="218" t="s">
        <v>737</v>
      </c>
      <c r="I106" s="218" t="s">
        <v>700</v>
      </c>
      <c r="J106" s="218">
        <v>50</v>
      </c>
      <c r="K106" s="229"/>
    </row>
    <row r="107" spans="2:11" ht="15" customHeight="1">
      <c r="B107" s="238"/>
      <c r="C107" s="218" t="s">
        <v>706</v>
      </c>
      <c r="D107" s="218"/>
      <c r="E107" s="218"/>
      <c r="F107" s="237" t="s">
        <v>698</v>
      </c>
      <c r="G107" s="218"/>
      <c r="H107" s="218" t="s">
        <v>737</v>
      </c>
      <c r="I107" s="218" t="s">
        <v>708</v>
      </c>
      <c r="J107" s="218"/>
      <c r="K107" s="229"/>
    </row>
    <row r="108" spans="2:11" ht="15" customHeight="1">
      <c r="B108" s="238"/>
      <c r="C108" s="218" t="s">
        <v>717</v>
      </c>
      <c r="D108" s="218"/>
      <c r="E108" s="218"/>
      <c r="F108" s="237" t="s">
        <v>704</v>
      </c>
      <c r="G108" s="218"/>
      <c r="H108" s="218" t="s">
        <v>737</v>
      </c>
      <c r="I108" s="218" t="s">
        <v>700</v>
      </c>
      <c r="J108" s="218">
        <v>50</v>
      </c>
      <c r="K108" s="229"/>
    </row>
    <row r="109" spans="2:11" ht="15" customHeight="1">
      <c r="B109" s="238"/>
      <c r="C109" s="218" t="s">
        <v>725</v>
      </c>
      <c r="D109" s="218"/>
      <c r="E109" s="218"/>
      <c r="F109" s="237" t="s">
        <v>704</v>
      </c>
      <c r="G109" s="218"/>
      <c r="H109" s="218" t="s">
        <v>737</v>
      </c>
      <c r="I109" s="218" t="s">
        <v>700</v>
      </c>
      <c r="J109" s="218">
        <v>50</v>
      </c>
      <c r="K109" s="229"/>
    </row>
    <row r="110" spans="2:11" ht="15" customHeight="1">
      <c r="B110" s="238"/>
      <c r="C110" s="218" t="s">
        <v>723</v>
      </c>
      <c r="D110" s="218"/>
      <c r="E110" s="218"/>
      <c r="F110" s="237" t="s">
        <v>704</v>
      </c>
      <c r="G110" s="218"/>
      <c r="H110" s="218" t="s">
        <v>737</v>
      </c>
      <c r="I110" s="218" t="s">
        <v>700</v>
      </c>
      <c r="J110" s="218">
        <v>50</v>
      </c>
      <c r="K110" s="229"/>
    </row>
    <row r="111" spans="2:11" ht="15" customHeight="1">
      <c r="B111" s="238"/>
      <c r="C111" s="218" t="s">
        <v>51</v>
      </c>
      <c r="D111" s="218"/>
      <c r="E111" s="218"/>
      <c r="F111" s="237" t="s">
        <v>698</v>
      </c>
      <c r="G111" s="218"/>
      <c r="H111" s="218" t="s">
        <v>738</v>
      </c>
      <c r="I111" s="218" t="s">
        <v>700</v>
      </c>
      <c r="J111" s="218">
        <v>20</v>
      </c>
      <c r="K111" s="229"/>
    </row>
    <row r="112" spans="2:11" ht="15" customHeight="1">
      <c r="B112" s="238"/>
      <c r="C112" s="218" t="s">
        <v>739</v>
      </c>
      <c r="D112" s="218"/>
      <c r="E112" s="218"/>
      <c r="F112" s="237" t="s">
        <v>698</v>
      </c>
      <c r="G112" s="218"/>
      <c r="H112" s="218" t="s">
        <v>740</v>
      </c>
      <c r="I112" s="218" t="s">
        <v>700</v>
      </c>
      <c r="J112" s="218">
        <v>120</v>
      </c>
      <c r="K112" s="229"/>
    </row>
    <row r="113" spans="2:11" ht="15" customHeight="1">
      <c r="B113" s="238"/>
      <c r="C113" s="218" t="s">
        <v>36</v>
      </c>
      <c r="D113" s="218"/>
      <c r="E113" s="218"/>
      <c r="F113" s="237" t="s">
        <v>698</v>
      </c>
      <c r="G113" s="218"/>
      <c r="H113" s="218" t="s">
        <v>741</v>
      </c>
      <c r="I113" s="218" t="s">
        <v>732</v>
      </c>
      <c r="J113" s="218"/>
      <c r="K113" s="229"/>
    </row>
    <row r="114" spans="2:11" ht="15" customHeight="1">
      <c r="B114" s="238"/>
      <c r="C114" s="218" t="s">
        <v>46</v>
      </c>
      <c r="D114" s="218"/>
      <c r="E114" s="218"/>
      <c r="F114" s="237" t="s">
        <v>698</v>
      </c>
      <c r="G114" s="218"/>
      <c r="H114" s="218" t="s">
        <v>742</v>
      </c>
      <c r="I114" s="218" t="s">
        <v>732</v>
      </c>
      <c r="J114" s="218"/>
      <c r="K114" s="229"/>
    </row>
    <row r="115" spans="2:11" ht="15" customHeight="1">
      <c r="B115" s="238"/>
      <c r="C115" s="218" t="s">
        <v>55</v>
      </c>
      <c r="D115" s="218"/>
      <c r="E115" s="218"/>
      <c r="F115" s="237" t="s">
        <v>698</v>
      </c>
      <c r="G115" s="218"/>
      <c r="H115" s="218" t="s">
        <v>743</v>
      </c>
      <c r="I115" s="218" t="s">
        <v>744</v>
      </c>
      <c r="J115" s="218"/>
      <c r="K115" s="229"/>
    </row>
    <row r="116" spans="2:11" ht="15" customHeight="1">
      <c r="B116" s="241"/>
      <c r="C116" s="247"/>
      <c r="D116" s="247"/>
      <c r="E116" s="247"/>
      <c r="F116" s="247"/>
      <c r="G116" s="247"/>
      <c r="H116" s="247"/>
      <c r="I116" s="247"/>
      <c r="J116" s="247"/>
      <c r="K116" s="243"/>
    </row>
    <row r="117" spans="2:11" ht="18.75" customHeight="1">
      <c r="B117" s="248"/>
      <c r="C117" s="214"/>
      <c r="D117" s="214"/>
      <c r="E117" s="214"/>
      <c r="F117" s="249"/>
      <c r="G117" s="214"/>
      <c r="H117" s="214"/>
      <c r="I117" s="214"/>
      <c r="J117" s="214"/>
      <c r="K117" s="248"/>
    </row>
    <row r="118" spans="2:11" ht="18.75" customHeight="1">
      <c r="B118" s="224"/>
      <c r="C118" s="224"/>
      <c r="D118" s="224"/>
      <c r="E118" s="224"/>
      <c r="F118" s="224"/>
      <c r="G118" s="224"/>
      <c r="H118" s="224"/>
      <c r="I118" s="224"/>
      <c r="J118" s="224"/>
      <c r="K118" s="224"/>
    </row>
    <row r="119" spans="2:11" ht="7.5" customHeight="1">
      <c r="B119" s="250"/>
      <c r="C119" s="251"/>
      <c r="D119" s="251"/>
      <c r="E119" s="251"/>
      <c r="F119" s="251"/>
      <c r="G119" s="251"/>
      <c r="H119" s="251"/>
      <c r="I119" s="251"/>
      <c r="J119" s="251"/>
      <c r="K119" s="252"/>
    </row>
    <row r="120" spans="2:11" ht="45" customHeight="1">
      <c r="B120" s="253"/>
      <c r="C120" s="330" t="s">
        <v>745</v>
      </c>
      <c r="D120" s="330"/>
      <c r="E120" s="330"/>
      <c r="F120" s="330"/>
      <c r="G120" s="330"/>
      <c r="H120" s="330"/>
      <c r="I120" s="330"/>
      <c r="J120" s="330"/>
      <c r="K120" s="254"/>
    </row>
    <row r="121" spans="2:11" ht="17.25" customHeight="1">
      <c r="B121" s="255"/>
      <c r="C121" s="230" t="s">
        <v>692</v>
      </c>
      <c r="D121" s="230"/>
      <c r="E121" s="230"/>
      <c r="F121" s="230" t="s">
        <v>693</v>
      </c>
      <c r="G121" s="231"/>
      <c r="H121" s="230" t="s">
        <v>112</v>
      </c>
      <c r="I121" s="230" t="s">
        <v>55</v>
      </c>
      <c r="J121" s="230" t="s">
        <v>694</v>
      </c>
      <c r="K121" s="256"/>
    </row>
    <row r="122" spans="2:11" ht="17.25" customHeight="1">
      <c r="B122" s="255"/>
      <c r="C122" s="232" t="s">
        <v>695</v>
      </c>
      <c r="D122" s="232"/>
      <c r="E122" s="232"/>
      <c r="F122" s="233" t="s">
        <v>696</v>
      </c>
      <c r="G122" s="234"/>
      <c r="H122" s="232"/>
      <c r="I122" s="232"/>
      <c r="J122" s="232" t="s">
        <v>697</v>
      </c>
      <c r="K122" s="256"/>
    </row>
    <row r="123" spans="2:11" ht="5.25" customHeight="1">
      <c r="B123" s="257"/>
      <c r="C123" s="235"/>
      <c r="D123" s="235"/>
      <c r="E123" s="235"/>
      <c r="F123" s="235"/>
      <c r="G123" s="218"/>
      <c r="H123" s="235"/>
      <c r="I123" s="235"/>
      <c r="J123" s="235"/>
      <c r="K123" s="258"/>
    </row>
    <row r="124" spans="2:11" ht="15" customHeight="1">
      <c r="B124" s="257"/>
      <c r="C124" s="218" t="s">
        <v>701</v>
      </c>
      <c r="D124" s="235"/>
      <c r="E124" s="235"/>
      <c r="F124" s="237" t="s">
        <v>698</v>
      </c>
      <c r="G124" s="218"/>
      <c r="H124" s="218" t="s">
        <v>737</v>
      </c>
      <c r="I124" s="218" t="s">
        <v>700</v>
      </c>
      <c r="J124" s="218">
        <v>120</v>
      </c>
      <c r="K124" s="259"/>
    </row>
    <row r="125" spans="2:11" ht="15" customHeight="1">
      <c r="B125" s="257"/>
      <c r="C125" s="218" t="s">
        <v>746</v>
      </c>
      <c r="D125" s="218"/>
      <c r="E125" s="218"/>
      <c r="F125" s="237" t="s">
        <v>698</v>
      </c>
      <c r="G125" s="218"/>
      <c r="H125" s="218" t="s">
        <v>747</v>
      </c>
      <c r="I125" s="218" t="s">
        <v>700</v>
      </c>
      <c r="J125" s="218" t="s">
        <v>748</v>
      </c>
      <c r="K125" s="259"/>
    </row>
    <row r="126" spans="2:11" ht="15" customHeight="1">
      <c r="B126" s="257"/>
      <c r="C126" s="218" t="s">
        <v>647</v>
      </c>
      <c r="D126" s="218"/>
      <c r="E126" s="218"/>
      <c r="F126" s="237" t="s">
        <v>698</v>
      </c>
      <c r="G126" s="218"/>
      <c r="H126" s="218" t="s">
        <v>749</v>
      </c>
      <c r="I126" s="218" t="s">
        <v>700</v>
      </c>
      <c r="J126" s="218" t="s">
        <v>748</v>
      </c>
      <c r="K126" s="259"/>
    </row>
    <row r="127" spans="2:11" ht="15" customHeight="1">
      <c r="B127" s="257"/>
      <c r="C127" s="218" t="s">
        <v>709</v>
      </c>
      <c r="D127" s="218"/>
      <c r="E127" s="218"/>
      <c r="F127" s="237" t="s">
        <v>704</v>
      </c>
      <c r="G127" s="218"/>
      <c r="H127" s="218" t="s">
        <v>710</v>
      </c>
      <c r="I127" s="218" t="s">
        <v>700</v>
      </c>
      <c r="J127" s="218">
        <v>15</v>
      </c>
      <c r="K127" s="259"/>
    </row>
    <row r="128" spans="2:11" ht="15" customHeight="1">
      <c r="B128" s="257"/>
      <c r="C128" s="239" t="s">
        <v>711</v>
      </c>
      <c r="D128" s="239"/>
      <c r="E128" s="239"/>
      <c r="F128" s="240" t="s">
        <v>704</v>
      </c>
      <c r="G128" s="239"/>
      <c r="H128" s="239" t="s">
        <v>712</v>
      </c>
      <c r="I128" s="239" t="s">
        <v>700</v>
      </c>
      <c r="J128" s="239">
        <v>15</v>
      </c>
      <c r="K128" s="259"/>
    </row>
    <row r="129" spans="2:11" ht="15" customHeight="1">
      <c r="B129" s="257"/>
      <c r="C129" s="239" t="s">
        <v>713</v>
      </c>
      <c r="D129" s="239"/>
      <c r="E129" s="239"/>
      <c r="F129" s="240" t="s">
        <v>704</v>
      </c>
      <c r="G129" s="239"/>
      <c r="H129" s="239" t="s">
        <v>714</v>
      </c>
      <c r="I129" s="239" t="s">
        <v>700</v>
      </c>
      <c r="J129" s="239">
        <v>20</v>
      </c>
      <c r="K129" s="259"/>
    </row>
    <row r="130" spans="2:11" ht="15" customHeight="1">
      <c r="B130" s="257"/>
      <c r="C130" s="239" t="s">
        <v>715</v>
      </c>
      <c r="D130" s="239"/>
      <c r="E130" s="239"/>
      <c r="F130" s="240" t="s">
        <v>704</v>
      </c>
      <c r="G130" s="239"/>
      <c r="H130" s="239" t="s">
        <v>716</v>
      </c>
      <c r="I130" s="239" t="s">
        <v>700</v>
      </c>
      <c r="J130" s="239">
        <v>20</v>
      </c>
      <c r="K130" s="259"/>
    </row>
    <row r="131" spans="2:11" ht="15" customHeight="1">
      <c r="B131" s="257"/>
      <c r="C131" s="218" t="s">
        <v>703</v>
      </c>
      <c r="D131" s="218"/>
      <c r="E131" s="218"/>
      <c r="F131" s="237" t="s">
        <v>704</v>
      </c>
      <c r="G131" s="218"/>
      <c r="H131" s="218" t="s">
        <v>737</v>
      </c>
      <c r="I131" s="218" t="s">
        <v>700</v>
      </c>
      <c r="J131" s="218">
        <v>50</v>
      </c>
      <c r="K131" s="259"/>
    </row>
    <row r="132" spans="2:11" ht="15" customHeight="1">
      <c r="B132" s="257"/>
      <c r="C132" s="218" t="s">
        <v>717</v>
      </c>
      <c r="D132" s="218"/>
      <c r="E132" s="218"/>
      <c r="F132" s="237" t="s">
        <v>704</v>
      </c>
      <c r="G132" s="218"/>
      <c r="H132" s="218" t="s">
        <v>737</v>
      </c>
      <c r="I132" s="218" t="s">
        <v>700</v>
      </c>
      <c r="J132" s="218">
        <v>50</v>
      </c>
      <c r="K132" s="259"/>
    </row>
    <row r="133" spans="2:11" ht="15" customHeight="1">
      <c r="B133" s="257"/>
      <c r="C133" s="218" t="s">
        <v>723</v>
      </c>
      <c r="D133" s="218"/>
      <c r="E133" s="218"/>
      <c r="F133" s="237" t="s">
        <v>704</v>
      </c>
      <c r="G133" s="218"/>
      <c r="H133" s="218" t="s">
        <v>737</v>
      </c>
      <c r="I133" s="218" t="s">
        <v>700</v>
      </c>
      <c r="J133" s="218">
        <v>50</v>
      </c>
      <c r="K133" s="259"/>
    </row>
    <row r="134" spans="2:11" ht="15" customHeight="1">
      <c r="B134" s="257"/>
      <c r="C134" s="218" t="s">
        <v>725</v>
      </c>
      <c r="D134" s="218"/>
      <c r="E134" s="218"/>
      <c r="F134" s="237" t="s">
        <v>704</v>
      </c>
      <c r="G134" s="218"/>
      <c r="H134" s="218" t="s">
        <v>737</v>
      </c>
      <c r="I134" s="218" t="s">
        <v>700</v>
      </c>
      <c r="J134" s="218">
        <v>50</v>
      </c>
      <c r="K134" s="259"/>
    </row>
    <row r="135" spans="2:11" ht="15" customHeight="1">
      <c r="B135" s="257"/>
      <c r="C135" s="218" t="s">
        <v>117</v>
      </c>
      <c r="D135" s="218"/>
      <c r="E135" s="218"/>
      <c r="F135" s="237" t="s">
        <v>704</v>
      </c>
      <c r="G135" s="218"/>
      <c r="H135" s="218" t="s">
        <v>750</v>
      </c>
      <c r="I135" s="218" t="s">
        <v>700</v>
      </c>
      <c r="J135" s="218">
        <v>255</v>
      </c>
      <c r="K135" s="259"/>
    </row>
    <row r="136" spans="2:11" ht="15" customHeight="1">
      <c r="B136" s="257"/>
      <c r="C136" s="218" t="s">
        <v>727</v>
      </c>
      <c r="D136" s="218"/>
      <c r="E136" s="218"/>
      <c r="F136" s="237" t="s">
        <v>698</v>
      </c>
      <c r="G136" s="218"/>
      <c r="H136" s="218" t="s">
        <v>751</v>
      </c>
      <c r="I136" s="218" t="s">
        <v>729</v>
      </c>
      <c r="J136" s="218"/>
      <c r="K136" s="259"/>
    </row>
    <row r="137" spans="2:11" ht="15" customHeight="1">
      <c r="B137" s="257"/>
      <c r="C137" s="218" t="s">
        <v>730</v>
      </c>
      <c r="D137" s="218"/>
      <c r="E137" s="218"/>
      <c r="F137" s="237" t="s">
        <v>698</v>
      </c>
      <c r="G137" s="218"/>
      <c r="H137" s="218" t="s">
        <v>752</v>
      </c>
      <c r="I137" s="218" t="s">
        <v>732</v>
      </c>
      <c r="J137" s="218"/>
      <c r="K137" s="259"/>
    </row>
    <row r="138" spans="2:11" ht="15" customHeight="1">
      <c r="B138" s="257"/>
      <c r="C138" s="218" t="s">
        <v>733</v>
      </c>
      <c r="D138" s="218"/>
      <c r="E138" s="218"/>
      <c r="F138" s="237" t="s">
        <v>698</v>
      </c>
      <c r="G138" s="218"/>
      <c r="H138" s="218" t="s">
        <v>733</v>
      </c>
      <c r="I138" s="218" t="s">
        <v>732</v>
      </c>
      <c r="J138" s="218"/>
      <c r="K138" s="259"/>
    </row>
    <row r="139" spans="2:11" ht="15" customHeight="1">
      <c r="B139" s="257"/>
      <c r="C139" s="218" t="s">
        <v>36</v>
      </c>
      <c r="D139" s="218"/>
      <c r="E139" s="218"/>
      <c r="F139" s="237" t="s">
        <v>698</v>
      </c>
      <c r="G139" s="218"/>
      <c r="H139" s="218" t="s">
        <v>753</v>
      </c>
      <c r="I139" s="218" t="s">
        <v>732</v>
      </c>
      <c r="J139" s="218"/>
      <c r="K139" s="259"/>
    </row>
    <row r="140" spans="2:11" ht="15" customHeight="1">
      <c r="B140" s="257"/>
      <c r="C140" s="218" t="s">
        <v>754</v>
      </c>
      <c r="D140" s="218"/>
      <c r="E140" s="218"/>
      <c r="F140" s="237" t="s">
        <v>698</v>
      </c>
      <c r="G140" s="218"/>
      <c r="H140" s="218" t="s">
        <v>755</v>
      </c>
      <c r="I140" s="218" t="s">
        <v>732</v>
      </c>
      <c r="J140" s="218"/>
      <c r="K140" s="259"/>
    </row>
    <row r="141" spans="2:11" ht="15" customHeight="1">
      <c r="B141" s="260"/>
      <c r="C141" s="261"/>
      <c r="D141" s="261"/>
      <c r="E141" s="261"/>
      <c r="F141" s="261"/>
      <c r="G141" s="261"/>
      <c r="H141" s="261"/>
      <c r="I141" s="261"/>
      <c r="J141" s="261"/>
      <c r="K141" s="262"/>
    </row>
    <row r="142" spans="2:11" ht="18.75" customHeight="1">
      <c r="B142" s="214"/>
      <c r="C142" s="214"/>
      <c r="D142" s="214"/>
      <c r="E142" s="214"/>
      <c r="F142" s="249"/>
      <c r="G142" s="214"/>
      <c r="H142" s="214"/>
      <c r="I142" s="214"/>
      <c r="J142" s="214"/>
      <c r="K142" s="214"/>
    </row>
    <row r="143" spans="2:11" ht="18.75" customHeight="1">
      <c r="B143" s="224"/>
      <c r="C143" s="224"/>
      <c r="D143" s="224"/>
      <c r="E143" s="224"/>
      <c r="F143" s="224"/>
      <c r="G143" s="224"/>
      <c r="H143" s="224"/>
      <c r="I143" s="224"/>
      <c r="J143" s="224"/>
      <c r="K143" s="224"/>
    </row>
    <row r="144" spans="2:11" ht="7.5" customHeight="1">
      <c r="B144" s="225"/>
      <c r="C144" s="226"/>
      <c r="D144" s="226"/>
      <c r="E144" s="226"/>
      <c r="F144" s="226"/>
      <c r="G144" s="226"/>
      <c r="H144" s="226"/>
      <c r="I144" s="226"/>
      <c r="J144" s="226"/>
      <c r="K144" s="227"/>
    </row>
    <row r="145" spans="2:11" ht="45" customHeight="1">
      <c r="B145" s="228"/>
      <c r="C145" s="333" t="s">
        <v>756</v>
      </c>
      <c r="D145" s="333"/>
      <c r="E145" s="333"/>
      <c r="F145" s="333"/>
      <c r="G145" s="333"/>
      <c r="H145" s="333"/>
      <c r="I145" s="333"/>
      <c r="J145" s="333"/>
      <c r="K145" s="229"/>
    </row>
    <row r="146" spans="2:11" ht="17.25" customHeight="1">
      <c r="B146" s="228"/>
      <c r="C146" s="230" t="s">
        <v>692</v>
      </c>
      <c r="D146" s="230"/>
      <c r="E146" s="230"/>
      <c r="F146" s="230" t="s">
        <v>693</v>
      </c>
      <c r="G146" s="231"/>
      <c r="H146" s="230" t="s">
        <v>112</v>
      </c>
      <c r="I146" s="230" t="s">
        <v>55</v>
      </c>
      <c r="J146" s="230" t="s">
        <v>694</v>
      </c>
      <c r="K146" s="229"/>
    </row>
    <row r="147" spans="2:11" ht="17.25" customHeight="1">
      <c r="B147" s="228"/>
      <c r="C147" s="232" t="s">
        <v>695</v>
      </c>
      <c r="D147" s="232"/>
      <c r="E147" s="232"/>
      <c r="F147" s="233" t="s">
        <v>696</v>
      </c>
      <c r="G147" s="234"/>
      <c r="H147" s="232"/>
      <c r="I147" s="232"/>
      <c r="J147" s="232" t="s">
        <v>697</v>
      </c>
      <c r="K147" s="229"/>
    </row>
    <row r="148" spans="2:11" ht="5.25" customHeight="1">
      <c r="B148" s="238"/>
      <c r="C148" s="235"/>
      <c r="D148" s="235"/>
      <c r="E148" s="235"/>
      <c r="F148" s="235"/>
      <c r="G148" s="236"/>
      <c r="H148" s="235"/>
      <c r="I148" s="235"/>
      <c r="J148" s="235"/>
      <c r="K148" s="259"/>
    </row>
    <row r="149" spans="2:11" ht="15" customHeight="1">
      <c r="B149" s="238"/>
      <c r="C149" s="263" t="s">
        <v>701</v>
      </c>
      <c r="D149" s="218"/>
      <c r="E149" s="218"/>
      <c r="F149" s="264" t="s">
        <v>698</v>
      </c>
      <c r="G149" s="218"/>
      <c r="H149" s="263" t="s">
        <v>737</v>
      </c>
      <c r="I149" s="263" t="s">
        <v>700</v>
      </c>
      <c r="J149" s="263">
        <v>120</v>
      </c>
      <c r="K149" s="259"/>
    </row>
    <row r="150" spans="2:11" ht="15" customHeight="1">
      <c r="B150" s="238"/>
      <c r="C150" s="263" t="s">
        <v>746</v>
      </c>
      <c r="D150" s="218"/>
      <c r="E150" s="218"/>
      <c r="F150" s="264" t="s">
        <v>698</v>
      </c>
      <c r="G150" s="218"/>
      <c r="H150" s="263" t="s">
        <v>757</v>
      </c>
      <c r="I150" s="263" t="s">
        <v>700</v>
      </c>
      <c r="J150" s="263" t="s">
        <v>748</v>
      </c>
      <c r="K150" s="259"/>
    </row>
    <row r="151" spans="2:11" ht="15" customHeight="1">
      <c r="B151" s="238"/>
      <c r="C151" s="263" t="s">
        <v>647</v>
      </c>
      <c r="D151" s="218"/>
      <c r="E151" s="218"/>
      <c r="F151" s="264" t="s">
        <v>698</v>
      </c>
      <c r="G151" s="218"/>
      <c r="H151" s="263" t="s">
        <v>758</v>
      </c>
      <c r="I151" s="263" t="s">
        <v>700</v>
      </c>
      <c r="J151" s="263" t="s">
        <v>748</v>
      </c>
      <c r="K151" s="259"/>
    </row>
    <row r="152" spans="2:11" ht="15" customHeight="1">
      <c r="B152" s="238"/>
      <c r="C152" s="263" t="s">
        <v>703</v>
      </c>
      <c r="D152" s="218"/>
      <c r="E152" s="218"/>
      <c r="F152" s="264" t="s">
        <v>704</v>
      </c>
      <c r="G152" s="218"/>
      <c r="H152" s="263" t="s">
        <v>737</v>
      </c>
      <c r="I152" s="263" t="s">
        <v>700</v>
      </c>
      <c r="J152" s="263">
        <v>50</v>
      </c>
      <c r="K152" s="259"/>
    </row>
    <row r="153" spans="2:11" ht="15" customHeight="1">
      <c r="B153" s="238"/>
      <c r="C153" s="263" t="s">
        <v>706</v>
      </c>
      <c r="D153" s="218"/>
      <c r="E153" s="218"/>
      <c r="F153" s="264" t="s">
        <v>698</v>
      </c>
      <c r="G153" s="218"/>
      <c r="H153" s="263" t="s">
        <v>737</v>
      </c>
      <c r="I153" s="263" t="s">
        <v>708</v>
      </c>
      <c r="J153" s="263"/>
      <c r="K153" s="259"/>
    </row>
    <row r="154" spans="2:11" ht="15" customHeight="1">
      <c r="B154" s="238"/>
      <c r="C154" s="263" t="s">
        <v>717</v>
      </c>
      <c r="D154" s="218"/>
      <c r="E154" s="218"/>
      <c r="F154" s="264" t="s">
        <v>704</v>
      </c>
      <c r="G154" s="218"/>
      <c r="H154" s="263" t="s">
        <v>737</v>
      </c>
      <c r="I154" s="263" t="s">
        <v>700</v>
      </c>
      <c r="J154" s="263">
        <v>50</v>
      </c>
      <c r="K154" s="259"/>
    </row>
    <row r="155" spans="2:11" ht="15" customHeight="1">
      <c r="B155" s="238"/>
      <c r="C155" s="263" t="s">
        <v>725</v>
      </c>
      <c r="D155" s="218"/>
      <c r="E155" s="218"/>
      <c r="F155" s="264" t="s">
        <v>704</v>
      </c>
      <c r="G155" s="218"/>
      <c r="H155" s="263" t="s">
        <v>737</v>
      </c>
      <c r="I155" s="263" t="s">
        <v>700</v>
      </c>
      <c r="J155" s="263">
        <v>50</v>
      </c>
      <c r="K155" s="259"/>
    </row>
    <row r="156" spans="2:11" ht="15" customHeight="1">
      <c r="B156" s="238"/>
      <c r="C156" s="263" t="s">
        <v>723</v>
      </c>
      <c r="D156" s="218"/>
      <c r="E156" s="218"/>
      <c r="F156" s="264" t="s">
        <v>704</v>
      </c>
      <c r="G156" s="218"/>
      <c r="H156" s="263" t="s">
        <v>737</v>
      </c>
      <c r="I156" s="263" t="s">
        <v>700</v>
      </c>
      <c r="J156" s="263">
        <v>50</v>
      </c>
      <c r="K156" s="259"/>
    </row>
    <row r="157" spans="2:11" ht="15" customHeight="1">
      <c r="B157" s="238"/>
      <c r="C157" s="263" t="s">
        <v>89</v>
      </c>
      <c r="D157" s="218"/>
      <c r="E157" s="218"/>
      <c r="F157" s="264" t="s">
        <v>698</v>
      </c>
      <c r="G157" s="218"/>
      <c r="H157" s="263" t="s">
        <v>759</v>
      </c>
      <c r="I157" s="263" t="s">
        <v>700</v>
      </c>
      <c r="J157" s="263" t="s">
        <v>760</v>
      </c>
      <c r="K157" s="259"/>
    </row>
    <row r="158" spans="2:11" ht="15" customHeight="1">
      <c r="B158" s="238"/>
      <c r="C158" s="263" t="s">
        <v>761</v>
      </c>
      <c r="D158" s="218"/>
      <c r="E158" s="218"/>
      <c r="F158" s="264" t="s">
        <v>698</v>
      </c>
      <c r="G158" s="218"/>
      <c r="H158" s="263" t="s">
        <v>762</v>
      </c>
      <c r="I158" s="263" t="s">
        <v>732</v>
      </c>
      <c r="J158" s="263"/>
      <c r="K158" s="259"/>
    </row>
    <row r="159" spans="2:11" ht="15" customHeight="1">
      <c r="B159" s="265"/>
      <c r="C159" s="247"/>
      <c r="D159" s="247"/>
      <c r="E159" s="247"/>
      <c r="F159" s="247"/>
      <c r="G159" s="247"/>
      <c r="H159" s="247"/>
      <c r="I159" s="247"/>
      <c r="J159" s="247"/>
      <c r="K159" s="266"/>
    </row>
    <row r="160" spans="2:11" ht="18.75" customHeight="1">
      <c r="B160" s="214"/>
      <c r="C160" s="218"/>
      <c r="D160" s="218"/>
      <c r="E160" s="218"/>
      <c r="F160" s="237"/>
      <c r="G160" s="218"/>
      <c r="H160" s="218"/>
      <c r="I160" s="218"/>
      <c r="J160" s="218"/>
      <c r="K160" s="214"/>
    </row>
    <row r="161" spans="2:11" ht="18.75" customHeight="1"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</row>
    <row r="162" spans="2:11" ht="7.5" customHeight="1">
      <c r="B162" s="206"/>
      <c r="C162" s="207"/>
      <c r="D162" s="207"/>
      <c r="E162" s="207"/>
      <c r="F162" s="207"/>
      <c r="G162" s="207"/>
      <c r="H162" s="207"/>
      <c r="I162" s="207"/>
      <c r="J162" s="207"/>
      <c r="K162" s="208"/>
    </row>
    <row r="163" spans="2:11" ht="45" customHeight="1">
      <c r="B163" s="209"/>
      <c r="C163" s="330" t="s">
        <v>763</v>
      </c>
      <c r="D163" s="330"/>
      <c r="E163" s="330"/>
      <c r="F163" s="330"/>
      <c r="G163" s="330"/>
      <c r="H163" s="330"/>
      <c r="I163" s="330"/>
      <c r="J163" s="330"/>
      <c r="K163" s="210"/>
    </row>
    <row r="164" spans="2:11" ht="17.25" customHeight="1">
      <c r="B164" s="209"/>
      <c r="C164" s="230" t="s">
        <v>692</v>
      </c>
      <c r="D164" s="230"/>
      <c r="E164" s="230"/>
      <c r="F164" s="230" t="s">
        <v>693</v>
      </c>
      <c r="G164" s="267"/>
      <c r="H164" s="268" t="s">
        <v>112</v>
      </c>
      <c r="I164" s="268" t="s">
        <v>55</v>
      </c>
      <c r="J164" s="230" t="s">
        <v>694</v>
      </c>
      <c r="K164" s="210"/>
    </row>
    <row r="165" spans="2:11" ht="17.25" customHeight="1">
      <c r="B165" s="211"/>
      <c r="C165" s="232" t="s">
        <v>695</v>
      </c>
      <c r="D165" s="232"/>
      <c r="E165" s="232"/>
      <c r="F165" s="233" t="s">
        <v>696</v>
      </c>
      <c r="G165" s="269"/>
      <c r="H165" s="270"/>
      <c r="I165" s="270"/>
      <c r="J165" s="232" t="s">
        <v>697</v>
      </c>
      <c r="K165" s="212"/>
    </row>
    <row r="166" spans="2:11" ht="5.25" customHeight="1">
      <c r="B166" s="238"/>
      <c r="C166" s="235"/>
      <c r="D166" s="235"/>
      <c r="E166" s="235"/>
      <c r="F166" s="235"/>
      <c r="G166" s="236"/>
      <c r="H166" s="235"/>
      <c r="I166" s="235"/>
      <c r="J166" s="235"/>
      <c r="K166" s="259"/>
    </row>
    <row r="167" spans="2:11" ht="15" customHeight="1">
      <c r="B167" s="238"/>
      <c r="C167" s="218" t="s">
        <v>701</v>
      </c>
      <c r="D167" s="218"/>
      <c r="E167" s="218"/>
      <c r="F167" s="237" t="s">
        <v>698</v>
      </c>
      <c r="G167" s="218"/>
      <c r="H167" s="218" t="s">
        <v>737</v>
      </c>
      <c r="I167" s="218" t="s">
        <v>700</v>
      </c>
      <c r="J167" s="218">
        <v>120</v>
      </c>
      <c r="K167" s="259"/>
    </row>
    <row r="168" spans="2:11" ht="15" customHeight="1">
      <c r="B168" s="238"/>
      <c r="C168" s="218" t="s">
        <v>746</v>
      </c>
      <c r="D168" s="218"/>
      <c r="E168" s="218"/>
      <c r="F168" s="237" t="s">
        <v>698</v>
      </c>
      <c r="G168" s="218"/>
      <c r="H168" s="218" t="s">
        <v>747</v>
      </c>
      <c r="I168" s="218" t="s">
        <v>700</v>
      </c>
      <c r="J168" s="218" t="s">
        <v>748</v>
      </c>
      <c r="K168" s="259"/>
    </row>
    <row r="169" spans="2:11" ht="15" customHeight="1">
      <c r="B169" s="238"/>
      <c r="C169" s="218" t="s">
        <v>647</v>
      </c>
      <c r="D169" s="218"/>
      <c r="E169" s="218"/>
      <c r="F169" s="237" t="s">
        <v>698</v>
      </c>
      <c r="G169" s="218"/>
      <c r="H169" s="218" t="s">
        <v>764</v>
      </c>
      <c r="I169" s="218" t="s">
        <v>700</v>
      </c>
      <c r="J169" s="218" t="s">
        <v>748</v>
      </c>
      <c r="K169" s="259"/>
    </row>
    <row r="170" spans="2:11" ht="15" customHeight="1">
      <c r="B170" s="238"/>
      <c r="C170" s="218" t="s">
        <v>703</v>
      </c>
      <c r="D170" s="218"/>
      <c r="E170" s="218"/>
      <c r="F170" s="237" t="s">
        <v>704</v>
      </c>
      <c r="G170" s="218"/>
      <c r="H170" s="218" t="s">
        <v>764</v>
      </c>
      <c r="I170" s="218" t="s">
        <v>700</v>
      </c>
      <c r="J170" s="218">
        <v>50</v>
      </c>
      <c r="K170" s="259"/>
    </row>
    <row r="171" spans="2:11" ht="15" customHeight="1">
      <c r="B171" s="238"/>
      <c r="C171" s="218" t="s">
        <v>706</v>
      </c>
      <c r="D171" s="218"/>
      <c r="E171" s="218"/>
      <c r="F171" s="237" t="s">
        <v>698</v>
      </c>
      <c r="G171" s="218"/>
      <c r="H171" s="218" t="s">
        <v>764</v>
      </c>
      <c r="I171" s="218" t="s">
        <v>708</v>
      </c>
      <c r="J171" s="218"/>
      <c r="K171" s="259"/>
    </row>
    <row r="172" spans="2:11" ht="15" customHeight="1">
      <c r="B172" s="238"/>
      <c r="C172" s="218" t="s">
        <v>717</v>
      </c>
      <c r="D172" s="218"/>
      <c r="E172" s="218"/>
      <c r="F172" s="237" t="s">
        <v>704</v>
      </c>
      <c r="G172" s="218"/>
      <c r="H172" s="218" t="s">
        <v>764</v>
      </c>
      <c r="I172" s="218" t="s">
        <v>700</v>
      </c>
      <c r="J172" s="218">
        <v>50</v>
      </c>
      <c r="K172" s="259"/>
    </row>
    <row r="173" spans="2:11" ht="15" customHeight="1">
      <c r="B173" s="238"/>
      <c r="C173" s="218" t="s">
        <v>725</v>
      </c>
      <c r="D173" s="218"/>
      <c r="E173" s="218"/>
      <c r="F173" s="237" t="s">
        <v>704</v>
      </c>
      <c r="G173" s="218"/>
      <c r="H173" s="218" t="s">
        <v>764</v>
      </c>
      <c r="I173" s="218" t="s">
        <v>700</v>
      </c>
      <c r="J173" s="218">
        <v>50</v>
      </c>
      <c r="K173" s="259"/>
    </row>
    <row r="174" spans="2:11" ht="15" customHeight="1">
      <c r="B174" s="238"/>
      <c r="C174" s="218" t="s">
        <v>723</v>
      </c>
      <c r="D174" s="218"/>
      <c r="E174" s="218"/>
      <c r="F174" s="237" t="s">
        <v>704</v>
      </c>
      <c r="G174" s="218"/>
      <c r="H174" s="218" t="s">
        <v>764</v>
      </c>
      <c r="I174" s="218" t="s">
        <v>700</v>
      </c>
      <c r="J174" s="218">
        <v>50</v>
      </c>
      <c r="K174" s="259"/>
    </row>
    <row r="175" spans="2:11" ht="15" customHeight="1">
      <c r="B175" s="238"/>
      <c r="C175" s="218" t="s">
        <v>111</v>
      </c>
      <c r="D175" s="218"/>
      <c r="E175" s="218"/>
      <c r="F175" s="237" t="s">
        <v>698</v>
      </c>
      <c r="G175" s="218"/>
      <c r="H175" s="218" t="s">
        <v>765</v>
      </c>
      <c r="I175" s="218" t="s">
        <v>766</v>
      </c>
      <c r="J175" s="218"/>
      <c r="K175" s="259"/>
    </row>
    <row r="176" spans="2:11" ht="15" customHeight="1">
      <c r="B176" s="238"/>
      <c r="C176" s="218" t="s">
        <v>55</v>
      </c>
      <c r="D176" s="218"/>
      <c r="E176" s="218"/>
      <c r="F176" s="237" t="s">
        <v>698</v>
      </c>
      <c r="G176" s="218"/>
      <c r="H176" s="218" t="s">
        <v>767</v>
      </c>
      <c r="I176" s="218" t="s">
        <v>768</v>
      </c>
      <c r="J176" s="218">
        <v>1</v>
      </c>
      <c r="K176" s="259"/>
    </row>
    <row r="177" spans="2:11" ht="15" customHeight="1">
      <c r="B177" s="238"/>
      <c r="C177" s="218" t="s">
        <v>51</v>
      </c>
      <c r="D177" s="218"/>
      <c r="E177" s="218"/>
      <c r="F177" s="237" t="s">
        <v>698</v>
      </c>
      <c r="G177" s="218"/>
      <c r="H177" s="218" t="s">
        <v>769</v>
      </c>
      <c r="I177" s="218" t="s">
        <v>700</v>
      </c>
      <c r="J177" s="218">
        <v>20</v>
      </c>
      <c r="K177" s="259"/>
    </row>
    <row r="178" spans="2:11" ht="15" customHeight="1">
      <c r="B178" s="238"/>
      <c r="C178" s="218" t="s">
        <v>112</v>
      </c>
      <c r="D178" s="218"/>
      <c r="E178" s="218"/>
      <c r="F178" s="237" t="s">
        <v>698</v>
      </c>
      <c r="G178" s="218"/>
      <c r="H178" s="218" t="s">
        <v>770</v>
      </c>
      <c r="I178" s="218" t="s">
        <v>700</v>
      </c>
      <c r="J178" s="218">
        <v>255</v>
      </c>
      <c r="K178" s="259"/>
    </row>
    <row r="179" spans="2:11" ht="15" customHeight="1">
      <c r="B179" s="238"/>
      <c r="C179" s="218" t="s">
        <v>113</v>
      </c>
      <c r="D179" s="218"/>
      <c r="E179" s="218"/>
      <c r="F179" s="237" t="s">
        <v>698</v>
      </c>
      <c r="G179" s="218"/>
      <c r="H179" s="218" t="s">
        <v>663</v>
      </c>
      <c r="I179" s="218" t="s">
        <v>700</v>
      </c>
      <c r="J179" s="218">
        <v>10</v>
      </c>
      <c r="K179" s="259"/>
    </row>
    <row r="180" spans="2:11" ht="15" customHeight="1">
      <c r="B180" s="238"/>
      <c r="C180" s="218" t="s">
        <v>114</v>
      </c>
      <c r="D180" s="218"/>
      <c r="E180" s="218"/>
      <c r="F180" s="237" t="s">
        <v>698</v>
      </c>
      <c r="G180" s="218"/>
      <c r="H180" s="218" t="s">
        <v>771</v>
      </c>
      <c r="I180" s="218" t="s">
        <v>732</v>
      </c>
      <c r="J180" s="218"/>
      <c r="K180" s="259"/>
    </row>
    <row r="181" spans="2:11" ht="15" customHeight="1">
      <c r="B181" s="238"/>
      <c r="C181" s="218" t="s">
        <v>772</v>
      </c>
      <c r="D181" s="218"/>
      <c r="E181" s="218"/>
      <c r="F181" s="237" t="s">
        <v>698</v>
      </c>
      <c r="G181" s="218"/>
      <c r="H181" s="218" t="s">
        <v>773</v>
      </c>
      <c r="I181" s="218" t="s">
        <v>732</v>
      </c>
      <c r="J181" s="218"/>
      <c r="K181" s="259"/>
    </row>
    <row r="182" spans="2:11" ht="15" customHeight="1">
      <c r="B182" s="238"/>
      <c r="C182" s="218" t="s">
        <v>761</v>
      </c>
      <c r="D182" s="218"/>
      <c r="E182" s="218"/>
      <c r="F182" s="237" t="s">
        <v>698</v>
      </c>
      <c r="G182" s="218"/>
      <c r="H182" s="218" t="s">
        <v>774</v>
      </c>
      <c r="I182" s="218" t="s">
        <v>732</v>
      </c>
      <c r="J182" s="218"/>
      <c r="K182" s="259"/>
    </row>
    <row r="183" spans="2:11" ht="15" customHeight="1">
      <c r="B183" s="238"/>
      <c r="C183" s="218" t="s">
        <v>116</v>
      </c>
      <c r="D183" s="218"/>
      <c r="E183" s="218"/>
      <c r="F183" s="237" t="s">
        <v>704</v>
      </c>
      <c r="G183" s="218"/>
      <c r="H183" s="218" t="s">
        <v>775</v>
      </c>
      <c r="I183" s="218" t="s">
        <v>700</v>
      </c>
      <c r="J183" s="218">
        <v>50</v>
      </c>
      <c r="K183" s="259"/>
    </row>
    <row r="184" spans="2:11" ht="15" customHeight="1">
      <c r="B184" s="238"/>
      <c r="C184" s="218" t="s">
        <v>776</v>
      </c>
      <c r="D184" s="218"/>
      <c r="E184" s="218"/>
      <c r="F184" s="237" t="s">
        <v>704</v>
      </c>
      <c r="G184" s="218"/>
      <c r="H184" s="218" t="s">
        <v>777</v>
      </c>
      <c r="I184" s="218" t="s">
        <v>778</v>
      </c>
      <c r="J184" s="218"/>
      <c r="K184" s="259"/>
    </row>
    <row r="185" spans="2:11" ht="15" customHeight="1">
      <c r="B185" s="238"/>
      <c r="C185" s="218" t="s">
        <v>779</v>
      </c>
      <c r="D185" s="218"/>
      <c r="E185" s="218"/>
      <c r="F185" s="237" t="s">
        <v>704</v>
      </c>
      <c r="G185" s="218"/>
      <c r="H185" s="218" t="s">
        <v>780</v>
      </c>
      <c r="I185" s="218" t="s">
        <v>778</v>
      </c>
      <c r="J185" s="218"/>
      <c r="K185" s="259"/>
    </row>
    <row r="186" spans="2:11" ht="15" customHeight="1">
      <c r="B186" s="238"/>
      <c r="C186" s="218" t="s">
        <v>781</v>
      </c>
      <c r="D186" s="218"/>
      <c r="E186" s="218"/>
      <c r="F186" s="237" t="s">
        <v>704</v>
      </c>
      <c r="G186" s="218"/>
      <c r="H186" s="218" t="s">
        <v>782</v>
      </c>
      <c r="I186" s="218" t="s">
        <v>778</v>
      </c>
      <c r="J186" s="218"/>
      <c r="K186" s="259"/>
    </row>
    <row r="187" spans="2:11" ht="15" customHeight="1">
      <c r="B187" s="238"/>
      <c r="C187" s="271" t="s">
        <v>783</v>
      </c>
      <c r="D187" s="218"/>
      <c r="E187" s="218"/>
      <c r="F187" s="237" t="s">
        <v>704</v>
      </c>
      <c r="G187" s="218"/>
      <c r="H187" s="218" t="s">
        <v>784</v>
      </c>
      <c r="I187" s="218" t="s">
        <v>785</v>
      </c>
      <c r="J187" s="272" t="s">
        <v>786</v>
      </c>
      <c r="K187" s="259"/>
    </row>
    <row r="188" spans="2:11" ht="15" customHeight="1">
      <c r="B188" s="238"/>
      <c r="C188" s="223" t="s">
        <v>40</v>
      </c>
      <c r="D188" s="218"/>
      <c r="E188" s="218"/>
      <c r="F188" s="237" t="s">
        <v>698</v>
      </c>
      <c r="G188" s="218"/>
      <c r="H188" s="214" t="s">
        <v>787</v>
      </c>
      <c r="I188" s="218" t="s">
        <v>788</v>
      </c>
      <c r="J188" s="218"/>
      <c r="K188" s="259"/>
    </row>
    <row r="189" spans="2:11" ht="15" customHeight="1">
      <c r="B189" s="238"/>
      <c r="C189" s="223" t="s">
        <v>789</v>
      </c>
      <c r="D189" s="218"/>
      <c r="E189" s="218"/>
      <c r="F189" s="237" t="s">
        <v>698</v>
      </c>
      <c r="G189" s="218"/>
      <c r="H189" s="218" t="s">
        <v>790</v>
      </c>
      <c r="I189" s="218" t="s">
        <v>732</v>
      </c>
      <c r="J189" s="218"/>
      <c r="K189" s="259"/>
    </row>
    <row r="190" spans="2:11" ht="15" customHeight="1">
      <c r="B190" s="238"/>
      <c r="C190" s="223" t="s">
        <v>791</v>
      </c>
      <c r="D190" s="218"/>
      <c r="E190" s="218"/>
      <c r="F190" s="237" t="s">
        <v>698</v>
      </c>
      <c r="G190" s="218"/>
      <c r="H190" s="218" t="s">
        <v>792</v>
      </c>
      <c r="I190" s="218" t="s">
        <v>732</v>
      </c>
      <c r="J190" s="218"/>
      <c r="K190" s="259"/>
    </row>
    <row r="191" spans="2:11" ht="15" customHeight="1">
      <c r="B191" s="238"/>
      <c r="C191" s="223" t="s">
        <v>793</v>
      </c>
      <c r="D191" s="218"/>
      <c r="E191" s="218"/>
      <c r="F191" s="237" t="s">
        <v>704</v>
      </c>
      <c r="G191" s="218"/>
      <c r="H191" s="218" t="s">
        <v>794</v>
      </c>
      <c r="I191" s="218" t="s">
        <v>732</v>
      </c>
      <c r="J191" s="218"/>
      <c r="K191" s="259"/>
    </row>
    <row r="192" spans="2:11" ht="15" customHeight="1">
      <c r="B192" s="265"/>
      <c r="C192" s="273"/>
      <c r="D192" s="247"/>
      <c r="E192" s="247"/>
      <c r="F192" s="247"/>
      <c r="G192" s="247"/>
      <c r="H192" s="247"/>
      <c r="I192" s="247"/>
      <c r="J192" s="247"/>
      <c r="K192" s="266"/>
    </row>
    <row r="193" spans="2:11" ht="18.75" customHeight="1">
      <c r="B193" s="214"/>
      <c r="C193" s="218"/>
      <c r="D193" s="218"/>
      <c r="E193" s="218"/>
      <c r="F193" s="237"/>
      <c r="G193" s="218"/>
      <c r="H193" s="218"/>
      <c r="I193" s="218"/>
      <c r="J193" s="218"/>
      <c r="K193" s="214"/>
    </row>
    <row r="194" spans="2:11" ht="18.75" customHeight="1">
      <c r="B194" s="214"/>
      <c r="C194" s="218"/>
      <c r="D194" s="218"/>
      <c r="E194" s="218"/>
      <c r="F194" s="237"/>
      <c r="G194" s="218"/>
      <c r="H194" s="218"/>
      <c r="I194" s="218"/>
      <c r="J194" s="218"/>
      <c r="K194" s="214"/>
    </row>
    <row r="195" spans="2:11" ht="18.75" customHeight="1">
      <c r="B195" s="224"/>
      <c r="C195" s="224"/>
      <c r="D195" s="224"/>
      <c r="E195" s="224"/>
      <c r="F195" s="224"/>
      <c r="G195" s="224"/>
      <c r="H195" s="224"/>
      <c r="I195" s="224"/>
      <c r="J195" s="224"/>
      <c r="K195" s="224"/>
    </row>
    <row r="196" spans="2:11">
      <c r="B196" s="206"/>
      <c r="C196" s="207"/>
      <c r="D196" s="207"/>
      <c r="E196" s="207"/>
      <c r="F196" s="207"/>
      <c r="G196" s="207"/>
      <c r="H196" s="207"/>
      <c r="I196" s="207"/>
      <c r="J196" s="207"/>
      <c r="K196" s="208"/>
    </row>
    <row r="197" spans="2:11" ht="21">
      <c r="B197" s="209"/>
      <c r="C197" s="330" t="s">
        <v>795</v>
      </c>
      <c r="D197" s="330"/>
      <c r="E197" s="330"/>
      <c r="F197" s="330"/>
      <c r="G197" s="330"/>
      <c r="H197" s="330"/>
      <c r="I197" s="330"/>
      <c r="J197" s="330"/>
      <c r="K197" s="210"/>
    </row>
    <row r="198" spans="2:11" ht="25.5" customHeight="1">
      <c r="B198" s="209"/>
      <c r="C198" s="274" t="s">
        <v>796</v>
      </c>
      <c r="D198" s="274"/>
      <c r="E198" s="274"/>
      <c r="F198" s="274" t="s">
        <v>797</v>
      </c>
      <c r="G198" s="275"/>
      <c r="H198" s="334" t="s">
        <v>798</v>
      </c>
      <c r="I198" s="334"/>
      <c r="J198" s="334"/>
      <c r="K198" s="210"/>
    </row>
    <row r="199" spans="2:11" ht="5.25" customHeight="1">
      <c r="B199" s="238"/>
      <c r="C199" s="235"/>
      <c r="D199" s="235"/>
      <c r="E199" s="235"/>
      <c r="F199" s="235"/>
      <c r="G199" s="218"/>
      <c r="H199" s="235"/>
      <c r="I199" s="235"/>
      <c r="J199" s="235"/>
      <c r="K199" s="259"/>
    </row>
    <row r="200" spans="2:11" ht="15" customHeight="1">
      <c r="B200" s="238"/>
      <c r="C200" s="218" t="s">
        <v>788</v>
      </c>
      <c r="D200" s="218"/>
      <c r="E200" s="218"/>
      <c r="F200" s="237" t="s">
        <v>41</v>
      </c>
      <c r="G200" s="218"/>
      <c r="H200" s="335" t="s">
        <v>799</v>
      </c>
      <c r="I200" s="335"/>
      <c r="J200" s="335"/>
      <c r="K200" s="259"/>
    </row>
    <row r="201" spans="2:11" ht="15" customHeight="1">
      <c r="B201" s="238"/>
      <c r="C201" s="244"/>
      <c r="D201" s="218"/>
      <c r="E201" s="218"/>
      <c r="F201" s="237" t="s">
        <v>42</v>
      </c>
      <c r="G201" s="218"/>
      <c r="H201" s="335" t="s">
        <v>800</v>
      </c>
      <c r="I201" s="335"/>
      <c r="J201" s="335"/>
      <c r="K201" s="259"/>
    </row>
    <row r="202" spans="2:11" ht="15" customHeight="1">
      <c r="B202" s="238"/>
      <c r="C202" s="244"/>
      <c r="D202" s="218"/>
      <c r="E202" s="218"/>
      <c r="F202" s="237" t="s">
        <v>45</v>
      </c>
      <c r="G202" s="218"/>
      <c r="H202" s="335" t="s">
        <v>801</v>
      </c>
      <c r="I202" s="335"/>
      <c r="J202" s="335"/>
      <c r="K202" s="259"/>
    </row>
    <row r="203" spans="2:11" ht="15" customHeight="1">
      <c r="B203" s="238"/>
      <c r="C203" s="218"/>
      <c r="D203" s="218"/>
      <c r="E203" s="218"/>
      <c r="F203" s="237" t="s">
        <v>43</v>
      </c>
      <c r="G203" s="218"/>
      <c r="H203" s="335" t="s">
        <v>802</v>
      </c>
      <c r="I203" s="335"/>
      <c r="J203" s="335"/>
      <c r="K203" s="259"/>
    </row>
    <row r="204" spans="2:11" ht="15" customHeight="1">
      <c r="B204" s="238"/>
      <c r="C204" s="218"/>
      <c r="D204" s="218"/>
      <c r="E204" s="218"/>
      <c r="F204" s="237" t="s">
        <v>44</v>
      </c>
      <c r="G204" s="218"/>
      <c r="H204" s="335" t="s">
        <v>803</v>
      </c>
      <c r="I204" s="335"/>
      <c r="J204" s="335"/>
      <c r="K204" s="259"/>
    </row>
    <row r="205" spans="2:11" ht="15" customHeight="1">
      <c r="B205" s="238"/>
      <c r="C205" s="218"/>
      <c r="D205" s="218"/>
      <c r="E205" s="218"/>
      <c r="F205" s="237"/>
      <c r="G205" s="218"/>
      <c r="H205" s="218"/>
      <c r="I205" s="218"/>
      <c r="J205" s="218"/>
      <c r="K205" s="259"/>
    </row>
    <row r="206" spans="2:11" ht="15" customHeight="1">
      <c r="B206" s="238"/>
      <c r="C206" s="218" t="s">
        <v>744</v>
      </c>
      <c r="D206" s="218"/>
      <c r="E206" s="218"/>
      <c r="F206" s="237" t="s">
        <v>76</v>
      </c>
      <c r="G206" s="218"/>
      <c r="H206" s="335" t="s">
        <v>804</v>
      </c>
      <c r="I206" s="335"/>
      <c r="J206" s="335"/>
      <c r="K206" s="259"/>
    </row>
    <row r="207" spans="2:11" ht="15" customHeight="1">
      <c r="B207" s="238"/>
      <c r="C207" s="244"/>
      <c r="D207" s="218"/>
      <c r="E207" s="218"/>
      <c r="F207" s="237" t="s">
        <v>641</v>
      </c>
      <c r="G207" s="218"/>
      <c r="H207" s="335" t="s">
        <v>642</v>
      </c>
      <c r="I207" s="335"/>
      <c r="J207" s="335"/>
      <c r="K207" s="259"/>
    </row>
    <row r="208" spans="2:11" ht="15" customHeight="1">
      <c r="B208" s="238"/>
      <c r="C208" s="218"/>
      <c r="D208" s="218"/>
      <c r="E208" s="218"/>
      <c r="F208" s="237" t="s">
        <v>639</v>
      </c>
      <c r="G208" s="218"/>
      <c r="H208" s="335" t="s">
        <v>805</v>
      </c>
      <c r="I208" s="335"/>
      <c r="J208" s="335"/>
      <c r="K208" s="259"/>
    </row>
    <row r="209" spans="2:11" ht="15" customHeight="1">
      <c r="B209" s="276"/>
      <c r="C209" s="244"/>
      <c r="D209" s="244"/>
      <c r="E209" s="244"/>
      <c r="F209" s="237" t="s">
        <v>643</v>
      </c>
      <c r="G209" s="223"/>
      <c r="H209" s="336" t="s">
        <v>644</v>
      </c>
      <c r="I209" s="336"/>
      <c r="J209" s="336"/>
      <c r="K209" s="277"/>
    </row>
    <row r="210" spans="2:11" ht="15" customHeight="1">
      <c r="B210" s="276"/>
      <c r="C210" s="244"/>
      <c r="D210" s="244"/>
      <c r="E210" s="244"/>
      <c r="F210" s="237" t="s">
        <v>645</v>
      </c>
      <c r="G210" s="223"/>
      <c r="H210" s="336" t="s">
        <v>806</v>
      </c>
      <c r="I210" s="336"/>
      <c r="J210" s="336"/>
      <c r="K210" s="277"/>
    </row>
    <row r="211" spans="2:11" ht="15" customHeight="1">
      <c r="B211" s="276"/>
      <c r="C211" s="244"/>
      <c r="D211" s="244"/>
      <c r="E211" s="244"/>
      <c r="F211" s="278"/>
      <c r="G211" s="223"/>
      <c r="H211" s="279"/>
      <c r="I211" s="279"/>
      <c r="J211" s="279"/>
      <c r="K211" s="277"/>
    </row>
    <row r="212" spans="2:11" ht="15" customHeight="1">
      <c r="B212" s="276"/>
      <c r="C212" s="218" t="s">
        <v>768</v>
      </c>
      <c r="D212" s="244"/>
      <c r="E212" s="244"/>
      <c r="F212" s="237">
        <v>1</v>
      </c>
      <c r="G212" s="223"/>
      <c r="H212" s="336" t="s">
        <v>807</v>
      </c>
      <c r="I212" s="336"/>
      <c r="J212" s="336"/>
      <c r="K212" s="277"/>
    </row>
    <row r="213" spans="2:11" ht="15" customHeight="1">
      <c r="B213" s="276"/>
      <c r="C213" s="244"/>
      <c r="D213" s="244"/>
      <c r="E213" s="244"/>
      <c r="F213" s="237">
        <v>2</v>
      </c>
      <c r="G213" s="223"/>
      <c r="H213" s="336" t="s">
        <v>808</v>
      </c>
      <c r="I213" s="336"/>
      <c r="J213" s="336"/>
      <c r="K213" s="277"/>
    </row>
    <row r="214" spans="2:11" ht="15" customHeight="1">
      <c r="B214" s="276"/>
      <c r="C214" s="244"/>
      <c r="D214" s="244"/>
      <c r="E214" s="244"/>
      <c r="F214" s="237">
        <v>3</v>
      </c>
      <c r="G214" s="223"/>
      <c r="H214" s="336" t="s">
        <v>809</v>
      </c>
      <c r="I214" s="336"/>
      <c r="J214" s="336"/>
      <c r="K214" s="277"/>
    </row>
    <row r="215" spans="2:11" ht="15" customHeight="1">
      <c r="B215" s="276"/>
      <c r="C215" s="244"/>
      <c r="D215" s="244"/>
      <c r="E215" s="244"/>
      <c r="F215" s="237">
        <v>4</v>
      </c>
      <c r="G215" s="223"/>
      <c r="H215" s="336" t="s">
        <v>810</v>
      </c>
      <c r="I215" s="336"/>
      <c r="J215" s="336"/>
      <c r="K215" s="277"/>
    </row>
    <row r="216" spans="2:11" ht="12.75" customHeight="1">
      <c r="B216" s="280"/>
      <c r="C216" s="281"/>
      <c r="D216" s="281"/>
      <c r="E216" s="281"/>
      <c r="F216" s="281"/>
      <c r="G216" s="281"/>
      <c r="H216" s="281"/>
      <c r="I216" s="281"/>
      <c r="J216" s="281"/>
      <c r="K216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1890-00 - Vnitřní vodovod...</vt:lpstr>
      <vt:lpstr>Pokyny pro vyplnění</vt:lpstr>
      <vt:lpstr>'1890-00 - Vnitřní vodovod...'!Názvy_tisku</vt:lpstr>
      <vt:lpstr>'Rekapitulace stavby'!Názvy_tisku</vt:lpstr>
      <vt:lpstr>'1890-00 - Vnitřní vodovod...'!Oblast_tisku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Tata\Jiří Pokorný</dc:creator>
  <cp:lastModifiedBy>Vocásková Jindřiška</cp:lastModifiedBy>
  <dcterms:created xsi:type="dcterms:W3CDTF">2018-10-19T08:40:59Z</dcterms:created>
  <dcterms:modified xsi:type="dcterms:W3CDTF">2018-10-25T06:48:29Z</dcterms:modified>
</cp:coreProperties>
</file>