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<sst xmlns="http://schemas.openxmlformats.org/spreadsheetml/2006/main" count="2253" uniqueCount="754">
  <si>
    <t>KRYCÍ LIST ROZPOČTU</t>
  </si>
  <si>
    <t>Název stavby</t>
  </si>
  <si>
    <t>Jednodenní gynekologie a rekonstrukce zákrokového sálu</t>
  </si>
  <si>
    <t>JKSO</t>
  </si>
  <si>
    <t xml:space="preserve"> </t>
  </si>
  <si>
    <t>Kód stavby</t>
  </si>
  <si>
    <t>ZEFRA1209</t>
  </si>
  <si>
    <t>Název objektu</t>
  </si>
  <si>
    <t>3.NP - ZŘÍZENÍ JEDNODENNÍ GYNEKOLOGIE</t>
  </si>
  <si>
    <t>EČO</t>
  </si>
  <si>
    <t>Kód objektu</t>
  </si>
  <si>
    <t>objekt1</t>
  </si>
  <si>
    <t>Název části</t>
  </si>
  <si>
    <t>Místo</t>
  </si>
  <si>
    <t>KZ a.s. Ústí nad Labem</t>
  </si>
  <si>
    <t>Kód části</t>
  </si>
  <si>
    <t>Název podčásti</t>
  </si>
  <si>
    <t>Kód podčásti</t>
  </si>
  <si>
    <t>IČ</t>
  </si>
  <si>
    <t>DIČ</t>
  </si>
  <si>
    <t>Objednatel</t>
  </si>
  <si>
    <t>KZ a.s., Ústí nad Labem</t>
  </si>
  <si>
    <t>Projektant</t>
  </si>
  <si>
    <t>ZEFRAPROJEKT Ctibor Žežulka Ústí nad Labem</t>
  </si>
  <si>
    <t>Zhotovitel</t>
  </si>
  <si>
    <t>Rozpočet číslo</t>
  </si>
  <si>
    <t>Zpracoval</t>
  </si>
  <si>
    <t>Dne</t>
  </si>
  <si>
    <t>05.09.2012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</si>
  <si>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</si>
  <si>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</si>
  <si>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</si>
  <si>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</si>
  <si>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</si>
  <si>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</si>
  <si>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</si>
  <si>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</si>
  <si>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</si>
  <si>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</si>
  <si>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</si>
  <si>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</si>
  <si>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</si>
  <si>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</si>
  <si>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</si>
  <si>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</si>
  <si>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</si>
  <si>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</si>
  <si>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</si>
  <si>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</si>
  <si>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</si>
  <si>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</si>
  <si>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</si>
  <si>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</si>
  <si>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</si>
  <si>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</si>
  <si>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</si>
  <si>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</si>
  <si>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</si>
  <si>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</si>
  <si>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</si>
  <si>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</si>
  <si>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</si>
  <si>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</si>
  <si>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</si>
  <si>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</si>
  <si>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</si>
  <si>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</si>
  <si>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</si>
  <si>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</si>
  <si>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</si>
  <si>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</si>
  <si>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</si>
  <si>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</si>
  <si>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</si>
  <si>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</si>
  <si>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</si>
  <si>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</si>
  <si>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</si>
  <si>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</si>
  <si>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</si>
  <si>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</si>
  <si>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</si>
  <si>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</si>
  <si>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</si>
  <si>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</si>
  <si>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</si>
  <si>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</si>
  <si>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</si>
  <si>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</si>
  <si>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</si>
  <si>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</si>
  <si>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</si>
  <si>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</si>
  <si>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</si>
  <si>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</si>
  <si>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</si>
  <si>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</si>
  <si>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</si>
  <si>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</si>
  <si>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</si>
  <si>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</si>
  <si>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</si>
  <si>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</si>
  <si>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</si>
  <si>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</si>
  <si>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</si>
  <si>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</si>
  <si>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</si>
  <si>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</si>
  <si>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34</t>
  </si>
  <si>
    <t>Stěny a příčky</t>
  </si>
  <si>
    <t>1</t>
  </si>
  <si>
    <t>K</t>
  </si>
  <si>
    <t>011</t>
  </si>
  <si>
    <t>311361821</t>
  </si>
  <si>
    <t>Výztuž nosných zdí betonářskou ocelí 10 505</t>
  </si>
  <si>
    <t>t</t>
  </si>
  <si>
    <t>2</t>
  </si>
  <si>
    <t>1*2*2*0,00089*1,1</t>
  </si>
  <si>
    <t>-1</t>
  </si>
  <si>
    <t>014</t>
  </si>
  <si>
    <t>624601125</t>
  </si>
  <si>
    <t>Tmelení spár průřezu 30x20 mm tmelem HIT - HY 150</t>
  </si>
  <si>
    <t>m</t>
  </si>
  <si>
    <t>1*2*2</t>
  </si>
  <si>
    <t>3</t>
  </si>
  <si>
    <t>342272323</t>
  </si>
  <si>
    <t>Příčky tl 100 mm z pórobetonových přesných hladkých příčkovek objemové hmotnosti 500 kg/m3</t>
  </si>
  <si>
    <t>m2</t>
  </si>
  <si>
    <t>2,6*(2,05+1,8+1,1+0,83)</t>
  </si>
  <si>
    <t>2,6*(2,06+1,74+0,8+0,79+0,97)</t>
  </si>
  <si>
    <t>-0,7*1,97*3</t>
  </si>
  <si>
    <t>Součet</t>
  </si>
  <si>
    <t>4</t>
  </si>
  <si>
    <t>346272112</t>
  </si>
  <si>
    <t>Přizdívky ochranné tl 75 mm z pórobetonových přesných příčkovek Ytong objemové hmotnosti 500 kg/m3</t>
  </si>
  <si>
    <t>2,6*(0,36+0,715*2)</t>
  </si>
  <si>
    <t>5</t>
  </si>
  <si>
    <t>346272113</t>
  </si>
  <si>
    <t>Přizdívky ochranné tl 100 mm z pórobetonových přesných příčkovek Ytong objemové hmotnosti 500 kg/m3</t>
  </si>
  <si>
    <t>2,6*(0,61+0,97*2)</t>
  </si>
  <si>
    <t>6</t>
  </si>
  <si>
    <t>317142221</t>
  </si>
  <si>
    <t>Překlady nenosné přímé z pórobetonu Ytong v příčkách tl 100 mm pro světlost otvoru do 1010 mm</t>
  </si>
  <si>
    <t>kus</t>
  </si>
  <si>
    <t>7</t>
  </si>
  <si>
    <t>317142322</t>
  </si>
  <si>
    <t>Překlady nenosné přímé z pórobetonu Ytong v příčkách tl 150 mm pro světlost otvoru do 1010 mm</t>
  </si>
  <si>
    <t>8</t>
  </si>
  <si>
    <t>340239211</t>
  </si>
  <si>
    <t>Zazdívka otvorů pl do 4 m2 v příčkách nebo stěnách z cihel tl do 100 mm</t>
  </si>
  <si>
    <t>1,12*2,16</t>
  </si>
  <si>
    <t>9</t>
  </si>
  <si>
    <t>340239212</t>
  </si>
  <si>
    <t>Zazdívka otvorů pl do 4 m2 v příčkách nebo stěnách z cihel tl přes 100 mm</t>
  </si>
  <si>
    <t>2,6*(0,86+0,9+0,66)</t>
  </si>
  <si>
    <t>-0,8*1,97</t>
  </si>
  <si>
    <t>10</t>
  </si>
  <si>
    <t>342291131</t>
  </si>
  <si>
    <t>Ukotvení příček k betonovým konstrukcím plochými kotvami</t>
  </si>
  <si>
    <t>2,6*11</t>
  </si>
  <si>
    <t>11</t>
  </si>
  <si>
    <t>349231811</t>
  </si>
  <si>
    <t>Přizdívka ostění z cihel tl do 150 mm</t>
  </si>
  <si>
    <t>0,15*2</t>
  </si>
  <si>
    <t>(0,8+1,97*2)*0,15*3</t>
  </si>
  <si>
    <t>12</t>
  </si>
  <si>
    <t>349231821</t>
  </si>
  <si>
    <t>Přizdívka ostění z cihel tl do 300 mm</t>
  </si>
  <si>
    <t>13</t>
  </si>
  <si>
    <t>310201114</t>
  </si>
  <si>
    <t>Dělící plastové stěny s dveřmi ELMAPLAN S 32 - poz. D3</t>
  </si>
  <si>
    <t>2,1*(1,25*2+1,43)*2</t>
  </si>
  <si>
    <t>61</t>
  </si>
  <si>
    <t>Úprava povrchů vnitřní</t>
  </si>
  <si>
    <t>14</t>
  </si>
  <si>
    <t>611325412</t>
  </si>
  <si>
    <t>Oprava vnitřní vápenocementové hladké omítky stropů v rozsahu plochy do 30%</t>
  </si>
  <si>
    <t>22,48+23,81+24,19+24,7+21,05+2,87+17,89+2,54+24,95+1,64*2</t>
  </si>
  <si>
    <t>15</t>
  </si>
  <si>
    <t>611311131</t>
  </si>
  <si>
    <t>Vápenná omítka štuková jednovrstvá vnitřních stropů rovných nanášená ručně</t>
  </si>
  <si>
    <t>23,81+24,19+24,7+21,05+17,89+24,95+1,64*2</t>
  </si>
  <si>
    <t>16</t>
  </si>
  <si>
    <t>612325412</t>
  </si>
  <si>
    <t>Oprava vnitřní vápenocementové hladké omítky stěn v rozsahu plochy do 30%</t>
  </si>
  <si>
    <t>2,6*(10,49*2+2,25*2+0,3*2+3,47*4+7,19*4)</t>
  </si>
  <si>
    <t>-(0,81*1,97+1,1*1,97*3+0,82*1,97*4+1,25*1,97+1,5*1,6*2+2,1*1,6*2+0,7*1,97*2)</t>
  </si>
  <si>
    <t>(1,5*2+1,6*2)*0,1*2</t>
  </si>
  <si>
    <t>0,6*(3,38*2+7,19*2+0,1*2)</t>
  </si>
  <si>
    <t>17</t>
  </si>
  <si>
    <t>612321121</t>
  </si>
  <si>
    <t>Vápenocementová omítka hladká jednovrstvá vnitřních stěn nanášená ručně tl. 10 mm</t>
  </si>
  <si>
    <t>2,6*(3,45*2+3,47*2+3,45*2+7,16*6)</t>
  </si>
  <si>
    <t>-(2,1*1,6*3+1,5*1,02+0,8*1,97*6+1,1*1,97)</t>
  </si>
  <si>
    <t>(1,5*2+1,02*2)*0,1</t>
  </si>
  <si>
    <t>2*(7,19*2+3,38*2+0,1*2)</t>
  </si>
  <si>
    <t>-(2*1,32+0,7*1,97*2)</t>
  </si>
  <si>
    <t>Součet  po otlučených obkladech + zazdívky cihlami plnými</t>
  </si>
  <si>
    <t>18</t>
  </si>
  <si>
    <t>612321191</t>
  </si>
  <si>
    <t>Příplatek k vápenocementové omítce vnitřních stěn za každých dalších 5 mm tloušťky ručně</t>
  </si>
  <si>
    <t>180,173*2</t>
  </si>
  <si>
    <t>19</t>
  </si>
  <si>
    <t>612142001</t>
  </si>
  <si>
    <t>Potažení vnitřních stěn sklovláknitým pletivem vtlačeným do tenkovrstvé hmoty</t>
  </si>
  <si>
    <t>2,6*(1,07*2+0,61+0,79*2+0,36)</t>
  </si>
  <si>
    <t>Mezisoučet   přizdívky</t>
  </si>
  <si>
    <t>2,6*(2,05+1,9)</t>
  </si>
  <si>
    <t>-0,7*1,97</t>
  </si>
  <si>
    <t>2,6*(2,06+1,84)</t>
  </si>
  <si>
    <t>Mezisoučet    nové zdivo</t>
  </si>
  <si>
    <t>20</t>
  </si>
  <si>
    <t>612325301</t>
  </si>
  <si>
    <t>Vápenocementová hladká omítka ostění nebo nadpraží</t>
  </si>
  <si>
    <t>0,3*2*2</t>
  </si>
  <si>
    <t>2*(0,15*3)</t>
  </si>
  <si>
    <t>(1,1+1,97*2)*0,4</t>
  </si>
  <si>
    <t>(0,7+1,97*2)*0,4*2</t>
  </si>
  <si>
    <t>21</t>
  </si>
  <si>
    <t>612311131</t>
  </si>
  <si>
    <t>Vápenná omítka štuková jednovrstvá vnitřních stěn nanášená ručně tl. 3 mm</t>
  </si>
  <si>
    <t>2,6*(3,45*4+3,47*2+7,16*6+0,79*2+1,07*2+0,2*2)</t>
  </si>
  <si>
    <t>2,6*(10,64*2+2,25*2+0,3*2+7,19*2+0,15*2+2,06*2)</t>
  </si>
  <si>
    <t>-(1,52*1,6+0,8*1,97*3+1,1*1,97*2+0,7*1,97*3+2,1*1,6)</t>
  </si>
  <si>
    <t>(1,5*2+1,6*2)*0,1</t>
  </si>
  <si>
    <t>2,6*(3,47*4+7,19*4+1,8*2+1,95*2+0,6*2+1,59*2+0,89*2+0,97*2+1*2)</t>
  </si>
  <si>
    <t>-(2,1*1,6*2+1,5*1,6+0,8*1,97+1,1*1,97+0,7*1,97*8)</t>
  </si>
  <si>
    <t>-69,236    "odpočet obkladů"</t>
  </si>
  <si>
    <t>-34,578    "odpočet opravovaného omyvatelného nátěru"</t>
  </si>
  <si>
    <t>22</t>
  </si>
  <si>
    <t>611131121</t>
  </si>
  <si>
    <t>Penetrace akrylát-silikonová vnitřních stropů nanášená ručně</t>
  </si>
  <si>
    <t>23</t>
  </si>
  <si>
    <t>612131121</t>
  </si>
  <si>
    <t>Penetrace akrylát-silikonová vnitřních stěn nanášená ručně</t>
  </si>
  <si>
    <t>24</t>
  </si>
  <si>
    <t>619995001</t>
  </si>
  <si>
    <t>Začištění omítek kolem oken, dveří, podlah nebo obkladů</t>
  </si>
  <si>
    <t>(2,1*2+1,6*2)*6</t>
  </si>
  <si>
    <t>(1,52*2+1,6*2)*2</t>
  </si>
  <si>
    <t>25</t>
  </si>
  <si>
    <t>619991011</t>
  </si>
  <si>
    <t>Obalení konstrukcí a prvků fólií přilepenou lepící páskou</t>
  </si>
  <si>
    <t>2,1*1,6*6+1,5*1,6*2+1,5*1,02</t>
  </si>
  <si>
    <t>63</t>
  </si>
  <si>
    <t>Podlahy a podlahové konstrukce</t>
  </si>
  <si>
    <t>26</t>
  </si>
  <si>
    <t>633811111</t>
  </si>
  <si>
    <t>Broušení nerovností betonových podlah do 2 mm</t>
  </si>
  <si>
    <t>27</t>
  </si>
  <si>
    <t>633811119</t>
  </si>
  <si>
    <t>Příplatek k broušení nerovností betonových podlah ZKD 1 mm úběru</t>
  </si>
  <si>
    <t>167,76*3</t>
  </si>
  <si>
    <t>28</t>
  </si>
  <si>
    <t>632453419</t>
  </si>
  <si>
    <t xml:space="preserve">Samonivelační stěrka cementová tl 10 mm podkladní  </t>
  </si>
  <si>
    <t>29</t>
  </si>
  <si>
    <t>631312121</t>
  </si>
  <si>
    <t>Doplnění dosavadních mazanin betonem prostým pl do 4 m2 tl do 80 mm</t>
  </si>
  <si>
    <t>m3</t>
  </si>
  <si>
    <t>2,2*1,69*0,08*2  "doplnění po vybouraných jádrech"</t>
  </si>
  <si>
    <t>30</t>
  </si>
  <si>
    <t>411388531</t>
  </si>
  <si>
    <t>Zabetonování otvorů pl do 1 m2 ve stropech</t>
  </si>
  <si>
    <t>64</t>
  </si>
  <si>
    <t>Osazování výplní otvorů</t>
  </si>
  <si>
    <t>31</t>
  </si>
  <si>
    <t>642944121</t>
  </si>
  <si>
    <t>Osazování ocelových zárubní dodatečné pl do 2,5 m2</t>
  </si>
  <si>
    <t>32</t>
  </si>
  <si>
    <t>M</t>
  </si>
  <si>
    <t>MAT</t>
  </si>
  <si>
    <t>553313480</t>
  </si>
  <si>
    <t>zárubeň ocelová pro porobeton YH 100 700 L/P</t>
  </si>
  <si>
    <t>33</t>
  </si>
  <si>
    <t>553311540</t>
  </si>
  <si>
    <t>zárubeň ocelová pro běžné zdění H 160 700 L/P</t>
  </si>
  <si>
    <t>553311560</t>
  </si>
  <si>
    <t>zárubeň ocelová pro běžné zdění H 160 800 L/P</t>
  </si>
  <si>
    <t>35</t>
  </si>
  <si>
    <t>553311300</t>
  </si>
  <si>
    <t>zárubeň ocelová pro běžné zdění H 125 800 L/P</t>
  </si>
  <si>
    <t>36</t>
  </si>
  <si>
    <t>553311600</t>
  </si>
  <si>
    <t>zárubeň ocelová pro běžné zdění H 160 1100 L/P</t>
  </si>
  <si>
    <t>37</t>
  </si>
  <si>
    <t>642944221</t>
  </si>
  <si>
    <t>Osazování ocelových zárubní dodatečné pl přes 2,5 m2</t>
  </si>
  <si>
    <t>38</t>
  </si>
  <si>
    <t>553312280</t>
  </si>
  <si>
    <t>zárubeň ocelová s drážkou pro těsnění H 160 DV 1250 dvoukřídlá</t>
  </si>
  <si>
    <t>96</t>
  </si>
  <si>
    <t>Bourání konstrukcí</t>
  </si>
  <si>
    <t>39</t>
  </si>
  <si>
    <t>721</t>
  </si>
  <si>
    <t>725110814</t>
  </si>
  <si>
    <t>Demontáž klozetu Kombi</t>
  </si>
  <si>
    <t>soubor</t>
  </si>
  <si>
    <t>40</t>
  </si>
  <si>
    <t>725210821</t>
  </si>
  <si>
    <t>Demontáž umyvadel bez výtokových armatur</t>
  </si>
  <si>
    <t>41</t>
  </si>
  <si>
    <t>725240812</t>
  </si>
  <si>
    <t>Demontáž vaniček sprchových bez výtokových armatur</t>
  </si>
  <si>
    <t>42</t>
  </si>
  <si>
    <t>725820801</t>
  </si>
  <si>
    <t>Demontáž baterie nástěnné do G 3 / 4</t>
  </si>
  <si>
    <t>43</t>
  </si>
  <si>
    <t>725840850</t>
  </si>
  <si>
    <t>Demontáž baterie sprch T 954 diferenciální do G 3/4x1</t>
  </si>
  <si>
    <t>44</t>
  </si>
  <si>
    <t>725850800</t>
  </si>
  <si>
    <t>Demontáž ventilů odpadních T 900 až T 902</t>
  </si>
  <si>
    <t>45</t>
  </si>
  <si>
    <t>725860811</t>
  </si>
  <si>
    <t>Demontáž uzávěrů zápachu jednoduchých</t>
  </si>
  <si>
    <t>46</t>
  </si>
  <si>
    <t>762</t>
  </si>
  <si>
    <t>762526811</t>
  </si>
  <si>
    <t>Demontáž podlah z dřevotřísky, překližky, sololitu tloušťky do 20 mm bez polštářů</t>
  </si>
  <si>
    <t>2,2*1,69*2</t>
  </si>
  <si>
    <t>47</t>
  </si>
  <si>
    <t>762526812</t>
  </si>
  <si>
    <t>Demontáž podlah - roštů</t>
  </si>
  <si>
    <t>48</t>
  </si>
  <si>
    <t>763</t>
  </si>
  <si>
    <t>763121812</t>
  </si>
  <si>
    <t>Demontáž SDK předsazené/šachtové stěny s jednoduchou nosnou kcí opláštění dvojité</t>
  </si>
  <si>
    <t>2,6*(1*2+0,2*3+0,8*4+1,5+0,3*2)   "kolem stoupaček"</t>
  </si>
  <si>
    <t>49</t>
  </si>
  <si>
    <t>766</t>
  </si>
  <si>
    <t>766411812</t>
  </si>
  <si>
    <t>Demontáž truhlářského obložení stěn z panelů plochy přes 1,5 m2 včetně dveří</t>
  </si>
  <si>
    <t>2,6*(2,2*2+1,69*2) *2</t>
  </si>
  <si>
    <t>50</t>
  </si>
  <si>
    <t>766411822</t>
  </si>
  <si>
    <t>Demontáž truhlářského obložení stěn podkladových roštů</t>
  </si>
  <si>
    <t>51</t>
  </si>
  <si>
    <t>766421812</t>
  </si>
  <si>
    <t>Demontáž truhlářského obložení podhledů z panelů plochy přes 1,5 m2</t>
  </si>
  <si>
    <t>52</t>
  </si>
  <si>
    <t>766421822</t>
  </si>
  <si>
    <t>Demontáž truhlářského obložení podhledů podkladových roštů</t>
  </si>
  <si>
    <t>53</t>
  </si>
  <si>
    <t>767</t>
  </si>
  <si>
    <t>767581802</t>
  </si>
  <si>
    <t>Demontáž podhledu lamel</t>
  </si>
  <si>
    <t>13,74+7,96</t>
  </si>
  <si>
    <t>54</t>
  </si>
  <si>
    <t>767582800</t>
  </si>
  <si>
    <t>Demontáž roštu podhledu</t>
  </si>
  <si>
    <t>55</t>
  </si>
  <si>
    <t>776</t>
  </si>
  <si>
    <t>776511810</t>
  </si>
  <si>
    <t>Demontáž povlakových podlah lepených bez podložky</t>
  </si>
  <si>
    <t>13,74+7,96+24,62+24,7+20,9+2,8+24,53+21,01+2,8</t>
  </si>
  <si>
    <t>Mezisoučet   PVC</t>
  </si>
  <si>
    <t>20,9+21,01</t>
  </si>
  <si>
    <t>Mezisoučet   koberec</t>
  </si>
  <si>
    <t>56</t>
  </si>
  <si>
    <t>776401800</t>
  </si>
  <si>
    <t>Odstranění soklíků a lišt pryžových nebo plastových</t>
  </si>
  <si>
    <t>3,45*4+3,01*2+4,05*2+3,47*2+3,45*2+7,16*4+1*2+0,8*2</t>
  </si>
  <si>
    <t>-(1,55*2+0,85*2+0,81+1,1*2)</t>
  </si>
  <si>
    <t>10,49*2+2,25*4+0,3*4+3,38*2+7,19*2+1*2</t>
  </si>
  <si>
    <t>3,47*2+5,35*2+0,15*2+1,69*2</t>
  </si>
  <si>
    <t>5,41*2+3,47*2+1,69*2+1,3*2</t>
  </si>
  <si>
    <t>-(0,81+0,82*4+0,8*2+1,1*4+1,25+0,7*2+0,6*2)</t>
  </si>
  <si>
    <t>57</t>
  </si>
  <si>
    <t>013</t>
  </si>
  <si>
    <t>962031132</t>
  </si>
  <si>
    <t>Bourání příček z cihel pálených na MVC tl do 100 mm</t>
  </si>
  <si>
    <t>2,6*(3,45+1,3)</t>
  </si>
  <si>
    <t>-(1,55*1,97+0,7*1,97)</t>
  </si>
  <si>
    <t>58</t>
  </si>
  <si>
    <t>962031133</t>
  </si>
  <si>
    <t>Bourání příček z cihel pálených na MVC tl do 150 mm</t>
  </si>
  <si>
    <t>2,6*(2,25+2,2+2,17)</t>
  </si>
  <si>
    <t>0,8*1,97</t>
  </si>
  <si>
    <t>59</t>
  </si>
  <si>
    <t>962081141</t>
  </si>
  <si>
    <t>Bourání příček ze skleněných tvárnic tl do 150 mm</t>
  </si>
  <si>
    <t>60</t>
  </si>
  <si>
    <t>965081213</t>
  </si>
  <si>
    <t>Bourání podlah z dlaždic keramických nebo xylolitových tl do 10 mm plochy přes 1 m2</t>
  </si>
  <si>
    <t>13,3+10,27</t>
  </si>
  <si>
    <t>967042714</t>
  </si>
  <si>
    <t>Odsekání zdiva z  betonu plošné tl do 300 mm</t>
  </si>
  <si>
    <t>62</t>
  </si>
  <si>
    <t>968072455</t>
  </si>
  <si>
    <t>Vybourání kovových dveřních zárubní pl do 2 m2</t>
  </si>
  <si>
    <t>0,8*1,97*5</t>
  </si>
  <si>
    <t>0,7*1,97*1</t>
  </si>
  <si>
    <t>968072456</t>
  </si>
  <si>
    <t>Vybourání kovových dveřních zárubní pl přes 2 m2</t>
  </si>
  <si>
    <t>1,55*1,97</t>
  </si>
  <si>
    <t>1,25*1,97</t>
  </si>
  <si>
    <t>1,1*1,97*3</t>
  </si>
  <si>
    <t>968072356</t>
  </si>
  <si>
    <t>Vybourání kovových rámů oken dvojitých včetně křídel pl do 4 m2</t>
  </si>
  <si>
    <t>65</t>
  </si>
  <si>
    <t>968062376</t>
  </si>
  <si>
    <t>Vybourání dřevěných rámů oken zdvojených včetně křídel pl do 4 m2</t>
  </si>
  <si>
    <t>2,1*1,6*6</t>
  </si>
  <si>
    <t>1,52*1,6*2</t>
  </si>
  <si>
    <t>66</t>
  </si>
  <si>
    <t>974049127</t>
  </si>
  <si>
    <t>Vyříznutí drážky 30x20 mm v želbet stěně</t>
  </si>
  <si>
    <t>1*4</t>
  </si>
  <si>
    <t>67</t>
  </si>
  <si>
    <t>977211111</t>
  </si>
  <si>
    <t>Řezání ŽB konstrukcí hl do 200 mm stěnovou pilou do průměru výztuže 16 mm</t>
  </si>
  <si>
    <t>(0,8+2*2)*2</t>
  </si>
  <si>
    <t>68</t>
  </si>
  <si>
    <t>971052631</t>
  </si>
  <si>
    <t>Vybourání nebo prorážení otvorů v ŽB příčkách a zdech pl do 4 m2 tl do 150 mm</t>
  </si>
  <si>
    <t>0,8*2*2</t>
  </si>
  <si>
    <t>69</t>
  </si>
  <si>
    <t>978011141</t>
  </si>
  <si>
    <t>Otlučení vnitřních omítek MV nebo MVC stropů o rozsahu do 30 %</t>
  </si>
  <si>
    <t>70</t>
  </si>
  <si>
    <t>978013141</t>
  </si>
  <si>
    <t>Otlučení vnitřních omítek stěn MV nebo MVC stěn v rozsahu do 30 %</t>
  </si>
  <si>
    <t>71</t>
  </si>
  <si>
    <t>978013191</t>
  </si>
  <si>
    <t>Otlučení vnitřních omítek stěn MV nebo MVC stěn v rozsahu do 100 %</t>
  </si>
  <si>
    <t>164,761   "pod otlučenými obklady"</t>
  </si>
  <si>
    <t>72</t>
  </si>
  <si>
    <t>978059541</t>
  </si>
  <si>
    <t>Odsekání a odebrání obkladů stěn z vnitřních obkládaček plochy přes 1 m2</t>
  </si>
  <si>
    <t>2,6*(3,45*2+4,05*2+3,01*2+3,47*2+3,45*2+7,16*4)</t>
  </si>
  <si>
    <t>-(2,1*1,6*3+1,5*1,02+0,8*1,97*3+1,1*1,97*2+1,12*2,16*2)</t>
  </si>
  <si>
    <t>-2,6*(0,86+0,9+0,66)*2</t>
  </si>
  <si>
    <t>-(1,1*1,97+0,7*1,97*2)</t>
  </si>
  <si>
    <t>73</t>
  </si>
  <si>
    <t>997013217</t>
  </si>
  <si>
    <t>Vnitrostaveništní doprava suti a vybouraných hmot pro budovy v do 24 m ručně</t>
  </si>
  <si>
    <t>74</t>
  </si>
  <si>
    <t>997013219</t>
  </si>
  <si>
    <t>Příplatek k vnitrostaveništní dopravě suti a vybouraných hmot za zvětšenou dopravu suti ZKD 10 m</t>
  </si>
  <si>
    <t>36,307*4</t>
  </si>
  <si>
    <t>75</t>
  </si>
  <si>
    <t>997013501</t>
  </si>
  <si>
    <t>Odvoz suti na skládku a vybouraných hmot nebo meziskládku do 1 km se složením</t>
  </si>
  <si>
    <t>76</t>
  </si>
  <si>
    <t>997013509</t>
  </si>
  <si>
    <t>Příplatek k odvozu suti a vybouraných hmot na skládku ZKD 1 km přes 1 km</t>
  </si>
  <si>
    <t>36,307*14</t>
  </si>
  <si>
    <t>77</t>
  </si>
  <si>
    <t>997013813</t>
  </si>
  <si>
    <t>Poplatek za uložení stavebního odpadu z plastických hmot na skládce (skládkovné)</t>
  </si>
  <si>
    <t>78</t>
  </si>
  <si>
    <t>997013831</t>
  </si>
  <si>
    <t>Poplatek za uložení stavebního směsného odpadu na skládce (skládkovné)</t>
  </si>
  <si>
    <t>36,307-0,2</t>
  </si>
  <si>
    <t>99</t>
  </si>
  <si>
    <t>Přesun hmot</t>
  </si>
  <si>
    <t>79</t>
  </si>
  <si>
    <t>998018003</t>
  </si>
  <si>
    <t>Přesun hmot ruční pro budovy v do 24 m</t>
  </si>
  <si>
    <t>94</t>
  </si>
  <si>
    <t>Lešení a stavební výtahy</t>
  </si>
  <si>
    <t>80</t>
  </si>
  <si>
    <t>003</t>
  </si>
  <si>
    <t>949101111</t>
  </si>
  <si>
    <t>Lešení pomocné pro objekty pozemních staveb s lešeňovou podlahou v do 1,9 m zatížení do 150 kg/m2</t>
  </si>
  <si>
    <t>951</t>
  </si>
  <si>
    <t xml:space="preserve">Ostatní konstrukce a práce </t>
  </si>
  <si>
    <t>81</t>
  </si>
  <si>
    <t>952901111</t>
  </si>
  <si>
    <t>Vyčištění budov bytové a občanské výstavby při výšce podlaží do 4 m</t>
  </si>
  <si>
    <t>82</t>
  </si>
  <si>
    <t>952901115</t>
  </si>
  <si>
    <t>Generální úklid po dokončení stavby</t>
  </si>
  <si>
    <t>kpl</t>
  </si>
  <si>
    <t>83</t>
  </si>
  <si>
    <t>953271125</t>
  </si>
  <si>
    <t>Informační systém-ozn.dveří,únikové východy,požární úseky,poplach.směrnice,evakuační systém...odhad</t>
  </si>
  <si>
    <t>Práce a dodávky PSV</t>
  </si>
  <si>
    <t>711</t>
  </si>
  <si>
    <t>Izolace proti vodě, vlhkosti a plynům</t>
  </si>
  <si>
    <t>84</t>
  </si>
  <si>
    <t>711113115</t>
  </si>
  <si>
    <t>Izolace proti zemní vlhkosti na vodorovné ploše za studena těsnicí hmotou</t>
  </si>
  <si>
    <t>2,87+2,54   "m.č. 306 a 308"</t>
  </si>
  <si>
    <t>85</t>
  </si>
  <si>
    <t>711113125</t>
  </si>
  <si>
    <t>Izolace proti zemní vlhkosti na svislé ploše za studena těsnicí hmotou</t>
  </si>
  <si>
    <t>0,1*(1,95*2+1,8*2+0,6*2)</t>
  </si>
  <si>
    <t>0,1*(1,59*2+0,89*2+0,97*2+1*2)</t>
  </si>
  <si>
    <t>86</t>
  </si>
  <si>
    <t>998711203</t>
  </si>
  <si>
    <t>Přesun hmot procentní pro izolace proti vodě, vlhkosti a plynům v objektech v do 60 m</t>
  </si>
  <si>
    <t>7227</t>
  </si>
  <si>
    <t xml:space="preserve">Zdravotechnika </t>
  </si>
  <si>
    <t>87</t>
  </si>
  <si>
    <t>721000004</t>
  </si>
  <si>
    <t>Zdravotechnické instalace vnitřní  - VIZ PŘÍLOHA</t>
  </si>
  <si>
    <t>7491</t>
  </si>
  <si>
    <t xml:space="preserve">Elektromontáže  </t>
  </si>
  <si>
    <t>88</t>
  </si>
  <si>
    <t>741</t>
  </si>
  <si>
    <t>749111264</t>
  </si>
  <si>
    <t>Elektroinstalace NN - VIZ PŘÍLOHA</t>
  </si>
  <si>
    <t>751</t>
  </si>
  <si>
    <t>Vzduchotechnika</t>
  </si>
  <si>
    <t>89</t>
  </si>
  <si>
    <t>751119242</t>
  </si>
  <si>
    <t>Vzduchotechnika a klimatizace - VIZ PŘÍLOHA</t>
  </si>
  <si>
    <t>Montované konstrukce – dřevostavby, sádrokartony</t>
  </si>
  <si>
    <t>90</t>
  </si>
  <si>
    <t>763135106</t>
  </si>
  <si>
    <t>Montáž a dodávka SDK podhledu z minerálních desek AMF Thermoclean Weiss - omyvatelný</t>
  </si>
  <si>
    <t>22,48   "m.č. 301"</t>
  </si>
  <si>
    <t>91</t>
  </si>
  <si>
    <t>763131551</t>
  </si>
  <si>
    <t>SDK podhled deska 1xH2 12,5 bez TI jednovrstvá spodní kce profil CD+UD</t>
  </si>
  <si>
    <t>92</t>
  </si>
  <si>
    <t>763131714</t>
  </si>
  <si>
    <t>SDK podhled základní penetrační nátěr</t>
  </si>
  <si>
    <t>93</t>
  </si>
  <si>
    <t>763131761</t>
  </si>
  <si>
    <t>Příplatek k SDK podhledu za plochu do 3 m2 jednotlivě</t>
  </si>
  <si>
    <t>998763403</t>
  </si>
  <si>
    <t>Přesun hmot procentní pro sádrokartonové konstrukce v objektech v do 24 m</t>
  </si>
  <si>
    <t>Konstrukce truhlářské</t>
  </si>
  <si>
    <t>95</t>
  </si>
  <si>
    <t>766660001</t>
  </si>
  <si>
    <t>Montáž dveřních křídel otvíravých 1křídlových š do 0,8 m do ocelové zárubně</t>
  </si>
  <si>
    <t>611628541</t>
  </si>
  <si>
    <t>dveře vnitřní HPL laminát plné 1křídlové 80x197 cm - poz. D2</t>
  </si>
  <si>
    <t>97</t>
  </si>
  <si>
    <t>611628555</t>
  </si>
  <si>
    <t>dveře vnitřní HPL laminát plné 1křídlové 70x197 cm - poz. D4</t>
  </si>
  <si>
    <t>98</t>
  </si>
  <si>
    <t>766660002</t>
  </si>
  <si>
    <t>Montáž dveřních křídel otvíravých 1křídlových š přes 0,8 m do ocelové zárubně</t>
  </si>
  <si>
    <t>611628631</t>
  </si>
  <si>
    <t>dveře vnitřní plné HPL laminát 1křídlové 110x197 cm - poz. D1</t>
  </si>
  <si>
    <t>100</t>
  </si>
  <si>
    <t>766660031</t>
  </si>
  <si>
    <t>Montáž dveřních křídel otvíravých 2křídlových požárních do ocelové zárubně</t>
  </si>
  <si>
    <t>101</t>
  </si>
  <si>
    <t>611628709</t>
  </si>
  <si>
    <t>dveře vnitřní HPL laminát plné 2křídlové EI C 30 DP3 C 125x197 cm - poz. D5</t>
  </si>
  <si>
    <t>102</t>
  </si>
  <si>
    <t>7661212232</t>
  </si>
  <si>
    <t>Dveřní kování nerezové pro vnitřní dveře</t>
  </si>
  <si>
    <t>103</t>
  </si>
  <si>
    <t>7661212233</t>
  </si>
  <si>
    <t xml:space="preserve">Dveřní kování nerezové pro vchodové dveře </t>
  </si>
  <si>
    <t>104</t>
  </si>
  <si>
    <t>382290060</t>
  </si>
  <si>
    <t>zámek elektrický</t>
  </si>
  <si>
    <t>105</t>
  </si>
  <si>
    <t>766660717</t>
  </si>
  <si>
    <t>Montáž dveřních křídel samozavírače na ocelovou zárubeň</t>
  </si>
  <si>
    <t>106</t>
  </si>
  <si>
    <t>549172651</t>
  </si>
  <si>
    <t xml:space="preserve">samozavírač dveří hydraulický  </t>
  </si>
  <si>
    <t>107</t>
  </si>
  <si>
    <t>766660720</t>
  </si>
  <si>
    <t>Osazení větrací mřížky s vyříznutím otvoru</t>
  </si>
  <si>
    <t>108</t>
  </si>
  <si>
    <t>562431551</t>
  </si>
  <si>
    <t>mřížka ventilační hliníková hranatá, dveřní</t>
  </si>
  <si>
    <t>109</t>
  </si>
  <si>
    <t>766811113</t>
  </si>
  <si>
    <t>Montáž kuchyňské linky</t>
  </si>
  <si>
    <t>110</t>
  </si>
  <si>
    <t>615615087</t>
  </si>
  <si>
    <t>kuchyňská linka dl. 1500 mm dolní i horní skříňky s dřezem- upřesnit dle výběru</t>
  </si>
  <si>
    <t>111</t>
  </si>
  <si>
    <t>766621222</t>
  </si>
  <si>
    <t>Montáž oken zdvojených otevíravých výšky přes 1,5 do 2,5m s rámem do celostěn panelů a ocel rámů</t>
  </si>
  <si>
    <t>112</t>
  </si>
  <si>
    <t>611400190</t>
  </si>
  <si>
    <t>okno plastové jednokřídlé otvíravé a vyklápěcí pravé 150 x 160 cm bílé U = 1,1 W/Km2 - poz. O3</t>
  </si>
  <si>
    <t>113</t>
  </si>
  <si>
    <t>611400310</t>
  </si>
  <si>
    <t>okno plastové dvoukřídlé otvíravé +otvíravé a vyklápěcí 210 x 160 cm bílé U = 1,1 W/Km2 - poz. O2</t>
  </si>
  <si>
    <t>114</t>
  </si>
  <si>
    <t>998766203</t>
  </si>
  <si>
    <t>Přesun hmot procentní pro konstrukce truhlářské v objektech v do 24 m</t>
  </si>
  <si>
    <t>771</t>
  </si>
  <si>
    <t>Podlahy z dlaždic</t>
  </si>
  <si>
    <t>115</t>
  </si>
  <si>
    <t>771574116</t>
  </si>
  <si>
    <t>Montáž podlah keramických režných hladkých lepených flexibilním lepidlem do 25 ks/m2</t>
  </si>
  <si>
    <t>116</t>
  </si>
  <si>
    <t>771579191</t>
  </si>
  <si>
    <t>Příplatek k montáž podlah keramických za plochu do 5 m2</t>
  </si>
  <si>
    <t>117</t>
  </si>
  <si>
    <t>771579199</t>
  </si>
  <si>
    <t>Příplatek k montáž podlah keramických za lepení flexibilním lepidlem</t>
  </si>
  <si>
    <t>118</t>
  </si>
  <si>
    <t>771579198</t>
  </si>
  <si>
    <t xml:space="preserve">Příplatek k montáž podlah keramických za spárování  </t>
  </si>
  <si>
    <t>119</t>
  </si>
  <si>
    <t>597611171</t>
  </si>
  <si>
    <t>dlaždice keramické - upřesnit dle výběru</t>
  </si>
  <si>
    <t>5,41*1,1</t>
  </si>
  <si>
    <t>120</t>
  </si>
  <si>
    <t>771591171</t>
  </si>
  <si>
    <t>Montáž profilu ukončujícího pro plynulý přechod (dlažby s kobercem apod.)</t>
  </si>
  <si>
    <t>121</t>
  </si>
  <si>
    <t>553432211</t>
  </si>
  <si>
    <t xml:space="preserve">lišta přechodová vrtaná </t>
  </si>
  <si>
    <t>122</t>
  </si>
  <si>
    <t>998771203</t>
  </si>
  <si>
    <t>Přesun hmot procentní pro podlahy z dlaždic v objektech v do 24 m</t>
  </si>
  <si>
    <t>Podlahy povlakové</t>
  </si>
  <si>
    <t>123</t>
  </si>
  <si>
    <t>776521201</t>
  </si>
  <si>
    <t>Příprava pracoviště</t>
  </si>
  <si>
    <t>22,48+23,81+24,19+24,7+21,05+17,89+24,95+1,64*2</t>
  </si>
  <si>
    <t>124</t>
  </si>
  <si>
    <t>776590127</t>
  </si>
  <si>
    <t>Úprava podkladu nášlapných ploch stěrkováním vyrovnávacím tmelem vč. materiálu</t>
  </si>
  <si>
    <t>125</t>
  </si>
  <si>
    <t>776521100</t>
  </si>
  <si>
    <t>Lepení pásů povlakových podlah plastových</t>
  </si>
  <si>
    <t>126</t>
  </si>
  <si>
    <t>284121001</t>
  </si>
  <si>
    <t>krytina podlahová PVC - upřesnit dle výběru</t>
  </si>
  <si>
    <t>162,35*1,05</t>
  </si>
  <si>
    <t>127</t>
  </si>
  <si>
    <t>776491111</t>
  </si>
  <si>
    <t>Lepení plastové lišty ukončovací samolepicí soklíky a lišty</t>
  </si>
  <si>
    <t>3,45*4+3,47*2+7,16*6+1,07*2+0,79*2+0,2*2</t>
  </si>
  <si>
    <t>-(0,8*6+1,1)</t>
  </si>
  <si>
    <t>10,64*2+2,25*2+0,3*2+7,19*2+0,15*2+2,06*2+1,15*4+1,43*4+1,2*2+0,1*2</t>
  </si>
  <si>
    <t>-(0,8*3+1,1*2+1,25+0,7*7)</t>
  </si>
  <si>
    <t>3,47*4+7,19*4</t>
  </si>
  <si>
    <t>-(0,8+1,1+0,7*3)</t>
  </si>
  <si>
    <t>128</t>
  </si>
  <si>
    <t>284110061</t>
  </si>
  <si>
    <t>lišta podlahová - upřesnit dle výběru</t>
  </si>
  <si>
    <t>147,91*1,1</t>
  </si>
  <si>
    <t>129</t>
  </si>
  <si>
    <t>776491112</t>
  </si>
  <si>
    <t>Lepení plastové lišty přechodové samolepicí soklíky a lišty</t>
  </si>
  <si>
    <t>130</t>
  </si>
  <si>
    <t>283759170</t>
  </si>
  <si>
    <t>náběhový polystyrénový klín 50x50 mm</t>
  </si>
  <si>
    <t>131</t>
  </si>
  <si>
    <t>776491113</t>
  </si>
  <si>
    <t>Lepení plastové lišty soklové řezané</t>
  </si>
  <si>
    <t>132</t>
  </si>
  <si>
    <t>147,91*0,15*1,2</t>
  </si>
  <si>
    <t>133</t>
  </si>
  <si>
    <t>776525115</t>
  </si>
  <si>
    <t>Spojování podlah z plastů svařování za studena</t>
  </si>
  <si>
    <t>162,35*0,6</t>
  </si>
  <si>
    <t>134</t>
  </si>
  <si>
    <t>998776203</t>
  </si>
  <si>
    <t>Přesun hmot procentní pro podlahy povlakové v objektech v do 24 m</t>
  </si>
  <si>
    <t>781</t>
  </si>
  <si>
    <t>Dokončovací práce - obklady keramické</t>
  </si>
  <si>
    <t>135</t>
  </si>
  <si>
    <t>781474115</t>
  </si>
  <si>
    <t>Montáž obkladů vnitřních keramických hladkých do 25 ks/m2 lepených flexibilním lepidlem</t>
  </si>
  <si>
    <t>2,6*(1,95*2+1,8*2+0,6*2)</t>
  </si>
  <si>
    <t>2,6*(1,59*2+0,89*2+0,97*2+1*2)</t>
  </si>
  <si>
    <t>-0,7*1,97*4</t>
  </si>
  <si>
    <t>Mezisoučet</t>
  </si>
  <si>
    <t>1,6*(0,9+0,8*3+1,14)</t>
  </si>
  <si>
    <t>1,6*(0,6+1,07+0,61+1,07+1,08+2)</t>
  </si>
  <si>
    <t>1,6*(0,6+2)</t>
  </si>
  <si>
    <t>1,6*(1*2+2,05+0,6)</t>
  </si>
  <si>
    <t>Mezisoučet   za UM a kuch.linkami</t>
  </si>
  <si>
    <t>136</t>
  </si>
  <si>
    <t>781479194</t>
  </si>
  <si>
    <t>Příplatek k montáži obkladů vnitřních keramických hladkých za nerovný povrch</t>
  </si>
  <si>
    <t>69,266*0,3   "cca 30%"</t>
  </si>
  <si>
    <t>137</t>
  </si>
  <si>
    <t>781479198</t>
  </si>
  <si>
    <t xml:space="preserve">Příplatek k montáži obkladů vnitřních keramických hladkých za lepením lepidlem  </t>
  </si>
  <si>
    <t>138</t>
  </si>
  <si>
    <t>781479199</t>
  </si>
  <si>
    <t xml:space="preserve">Příplatek k montáži obkladů vnitřních keramických hladkých za spárování  </t>
  </si>
  <si>
    <t>139</t>
  </si>
  <si>
    <t>597610251</t>
  </si>
  <si>
    <t>obkládačky keramické - upřesnit dle výběru</t>
  </si>
  <si>
    <t>69,236*1,1</t>
  </si>
  <si>
    <t>140</t>
  </si>
  <si>
    <t>781494111</t>
  </si>
  <si>
    <t>Plastové profily rohové lepené flexibilním lepidlem</t>
  </si>
  <si>
    <t>2,6*2</t>
  </si>
  <si>
    <t>141</t>
  </si>
  <si>
    <t>998781203</t>
  </si>
  <si>
    <t>Přesun hmot procentní pro obklady keramické v objektech v do 24 m</t>
  </si>
  <si>
    <t>783</t>
  </si>
  <si>
    <t>Dokončovací práce - nátěry</t>
  </si>
  <si>
    <t>142</t>
  </si>
  <si>
    <t>783222100</t>
  </si>
  <si>
    <t>Nátěry syntetické kovových doplňkových konstrukcí barva standardní dvojnásobné</t>
  </si>
  <si>
    <t>(1,1+1,97*2)*0,35*2</t>
  </si>
  <si>
    <t>(0,8+1,97*2)*0,35*4</t>
  </si>
  <si>
    <t>(0,8+1,97*2)*0,25*1</t>
  </si>
  <si>
    <t>(0,7+1,97*2)*0,35*2</t>
  </si>
  <si>
    <t>(0,7+1,97*2)*0,25*3</t>
  </si>
  <si>
    <t>(1,25+1,97*2)*0,35*1</t>
  </si>
  <si>
    <t>Součet   zárubně</t>
  </si>
  <si>
    <t>143</t>
  </si>
  <si>
    <t>783226100</t>
  </si>
  <si>
    <t>Nátěry syntetické kovových doplňkových konstrukcí barva standardní základní</t>
  </si>
  <si>
    <t>144</t>
  </si>
  <si>
    <t>783802822</t>
  </si>
  <si>
    <t>Odstranění nátěrů z omítek stěn obroušením</t>
  </si>
  <si>
    <t>1,8*(10,64*2+2,25*2+0,3*2)</t>
  </si>
  <si>
    <t>-1,8*(1,32+0,8*3+1,1*2+1,25)</t>
  </si>
  <si>
    <t>Součet   m.č. 301</t>
  </si>
  <si>
    <t>145</t>
  </si>
  <si>
    <t>783903811</t>
  </si>
  <si>
    <t>Odmaštění nátěrů chemickými rozpouštědly</t>
  </si>
  <si>
    <t>146</t>
  </si>
  <si>
    <t>783822920</t>
  </si>
  <si>
    <t>Opravy nátěrů syntetických omítek stěn jednonásobné a 1x email</t>
  </si>
  <si>
    <t>147</t>
  </si>
  <si>
    <t>783821121</t>
  </si>
  <si>
    <t>Nátěry syntetické omítek a betonových povrchů barva matný povrch 1x základní a 1x email</t>
  </si>
  <si>
    <t>1,8*(3,45*4+3,47*2+7,16*6+0,79*2+1,07*2)</t>
  </si>
  <si>
    <t>1,8*(3,47*2+7,19*4+0,15*2+3,38+2,06)</t>
  </si>
  <si>
    <t>784</t>
  </si>
  <si>
    <t>Dokončovací práce - malby</t>
  </si>
  <si>
    <t>148</t>
  </si>
  <si>
    <t>784402801</t>
  </si>
  <si>
    <t>Odstranění maleb oškrabáním v místnostech v do 3,8 m</t>
  </si>
  <si>
    <t>139,87*0,7    "70%"</t>
  </si>
  <si>
    <t>Mezisoučet   stropy</t>
  </si>
  <si>
    <t>161,417*0,7   "70%"</t>
  </si>
  <si>
    <t>Mezisoučet   stěny</t>
  </si>
  <si>
    <t>149</t>
  </si>
  <si>
    <t>784453351</t>
  </si>
  <si>
    <t>Malby směsi tekuté disperzní bílé otěruvzdorné dvojnásobné s penetrací v místnostech v do 3,8 m</t>
  </si>
  <si>
    <t>23,81+24,19+24,7+21,05+2,87+17,89+2,54+24,95+1,64*2   "stropy"</t>
  </si>
  <si>
    <t>150</t>
  </si>
  <si>
    <t>784453381</t>
  </si>
  <si>
    <t>Malby směsi tekuté disperzní tónované otěruvzdorné dvojnásobné s penetrací místnost v do 3,8 m</t>
  </si>
  <si>
    <t>-195,948  "odpočet omyvatelného nátěru"</t>
  </si>
  <si>
    <t>7861</t>
  </si>
  <si>
    <t>Žaluzie</t>
  </si>
  <si>
    <t>151</t>
  </si>
  <si>
    <t>786</t>
  </si>
  <si>
    <t>786624122</t>
  </si>
  <si>
    <t xml:space="preserve">Montáž lamelové žaluzie do oken </t>
  </si>
  <si>
    <t>152</t>
  </si>
  <si>
    <t>553468032</t>
  </si>
  <si>
    <t>žaluzie horizontální interiérové hliníkové</t>
  </si>
  <si>
    <t>153</t>
  </si>
  <si>
    <t>998786203</t>
  </si>
  <si>
    <t>Přesun hmot procentní pro čalounické úpravy v objektech v do 24 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</si>
</sst>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8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165" fontId="0" fillId="0" borderId="35" xfId="0" applyNumberFormat="1" applyFont="1" applyBorder="1" applyAlignment="1" applyProtection="1">
      <alignment horizontal="right" vertical="center"/>
      <protection/>
    </xf>
    <xf numFmtId="165" fontId="0" fillId="0" borderId="36" xfId="0" applyNumberFormat="1" applyFont="1" applyBorder="1" applyAlignment="1" applyProtection="1">
      <alignment horizontal="right" vertical="center"/>
      <protection/>
    </xf>
    <xf numFmtId="166" fontId="7" fillId="0" borderId="37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7" xfId="0" applyNumberFormat="1" applyFont="1" applyBorder="1" applyAlignment="1" applyProtection="1">
      <alignment horizontal="right" vertical="center"/>
      <protection/>
    </xf>
    <xf numFmtId="165" fontId="7" fillId="0" borderId="36" xfId="0" applyNumberFormat="1" applyFont="1" applyBorder="1" applyAlignment="1" applyProtection="1">
      <alignment horizontal="right" vertical="center"/>
      <protection/>
    </xf>
    <xf numFmtId="166" fontId="7" fillId="0" borderId="36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164" fontId="2" fillId="0" borderId="40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6" fontId="7" fillId="0" borderId="22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5" fontId="0" fillId="0" borderId="26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9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7" fontId="11" fillId="0" borderId="29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/>
      <protection/>
    </xf>
    <xf numFmtId="165" fontId="3" fillId="0" borderId="44" xfId="0" applyNumberFormat="1" applyFont="1" applyBorder="1" applyAlignment="1" applyProtection="1">
      <alignment horizontal="right" vertical="center"/>
      <protection/>
    </xf>
    <xf numFmtId="166" fontId="3" fillId="0" borderId="22" xfId="0" applyNumberFormat="1" applyFont="1" applyBorder="1" applyAlignment="1" applyProtection="1">
      <alignment horizontal="right" vertical="center"/>
      <protection/>
    </xf>
    <xf numFmtId="166" fontId="7" fillId="0" borderId="44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center"/>
      <protection/>
    </xf>
    <xf numFmtId="165" fontId="3" fillId="0" borderId="22" xfId="0" applyNumberFormat="1" applyFont="1" applyBorder="1" applyAlignment="1" applyProtection="1">
      <alignment horizontal="right" vertical="center"/>
      <protection/>
    </xf>
    <xf numFmtId="167" fontId="11" fillId="0" borderId="43" xfId="0" applyNumberFormat="1" applyFont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38" xfId="0" applyNumberFormat="1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38" xfId="0" applyNumberFormat="1" applyFont="1" applyFill="1" applyBorder="1" applyAlignment="1" applyProtection="1">
      <alignment horizontal="center" vertical="center"/>
      <protection/>
    </xf>
    <xf numFmtId="164" fontId="2" fillId="34" borderId="37" xfId="0" applyNumberFormat="1" applyFont="1" applyFill="1" applyBorder="1" applyAlignment="1" applyProtection="1">
      <alignment horizontal="center" vertical="center"/>
      <protection/>
    </xf>
    <xf numFmtId="164" fontId="3" fillId="34" borderId="37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22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8" fontId="2" fillId="33" borderId="0" xfId="0" applyNumberFormat="1" applyFont="1" applyFill="1" applyAlignment="1" applyProtection="1">
      <alignment horizontal="right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22" fillId="33" borderId="0" xfId="0" applyNumberFormat="1" applyFont="1" applyFill="1" applyAlignment="1" applyProtection="1">
      <alignment horizontal="right" vertical="center"/>
      <protection locked="0"/>
    </xf>
    <xf numFmtId="165" fontId="7" fillId="33" borderId="38" xfId="0" applyNumberFormat="1" applyFont="1" applyFill="1" applyBorder="1" applyAlignment="1" applyProtection="1">
      <alignment horizontal="right" vertical="center"/>
      <protection locked="0"/>
    </xf>
    <xf numFmtId="166" fontId="0" fillId="33" borderId="22" xfId="0" applyNumberFormat="1" applyFont="1" applyFill="1" applyBorder="1" applyAlignment="1" applyProtection="1">
      <alignment horizontal="right" vertical="center"/>
      <protection locked="0"/>
    </xf>
    <xf numFmtId="166" fontId="7" fillId="33" borderId="28" xfId="0" applyNumberFormat="1" applyFont="1" applyFill="1" applyBorder="1" applyAlignment="1" applyProtection="1">
      <alignment horizontal="right" vertical="center"/>
      <protection locked="0"/>
    </xf>
    <xf numFmtId="166" fontId="7" fillId="33" borderId="22" xfId="0" applyNumberFormat="1" applyFont="1" applyFill="1" applyBorder="1" applyAlignment="1" applyProtection="1">
      <alignment horizontal="right" vertical="center"/>
      <protection locked="0"/>
    </xf>
    <xf numFmtId="0" fontId="3" fillId="33" borderId="26" xfId="0" applyFont="1" applyFill="1" applyBorder="1" applyAlignment="1" applyProtection="1">
      <alignment horizontal="right" vertical="center"/>
      <protection locked="0"/>
    </xf>
    <xf numFmtId="166" fontId="7" fillId="33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164" fontId="3" fillId="0" borderId="21" xfId="0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164" fontId="3" fillId="0" borderId="26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164" fontId="3" fillId="0" borderId="23" xfId="0" applyNumberFormat="1" applyFont="1" applyBorder="1" applyAlignment="1" applyProtection="1">
      <alignment horizontal="righ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164" fontId="3" fillId="0" borderId="21" xfId="0" applyNumberFormat="1" applyFont="1" applyBorder="1" applyAlignment="1" applyProtection="1">
      <alignment horizontal="left" vertical="center"/>
      <protection locked="0"/>
    </xf>
    <xf numFmtId="164" fontId="3" fillId="0" borderId="17" xfId="0" applyNumberFormat="1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left" vertical="center"/>
      <protection locked="0"/>
    </xf>
    <xf numFmtId="164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164" fontId="3" fillId="0" borderId="24" xfId="0" applyNumberFormat="1" applyFont="1" applyBorder="1" applyAlignment="1" applyProtection="1">
      <alignment horizontal="left" vertical="center"/>
      <protection locked="0"/>
    </xf>
    <xf numFmtId="164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31">
      <selection activeCell="P43" sqref="P43"/>
    </sheetView>
  </sheetViews>
  <sheetFormatPr defaultColWidth="9.140625" defaultRowHeight="12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2.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7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09" t="s">
        <v>2</v>
      </c>
      <c r="F5" s="210"/>
      <c r="G5" s="210"/>
      <c r="H5" s="210"/>
      <c r="I5" s="210"/>
      <c r="J5" s="211"/>
      <c r="K5" s="14"/>
      <c r="L5" s="14"/>
      <c r="M5" s="14"/>
      <c r="N5" s="14"/>
      <c r="O5" s="14" t="s">
        <v>3</v>
      </c>
      <c r="P5" s="192" t="s">
        <v>4</v>
      </c>
      <c r="Q5" s="193"/>
      <c r="R5" s="194"/>
      <c r="S5" s="16"/>
    </row>
    <row r="6" spans="1:19" ht="16.5" customHeight="1" hidden="1">
      <c r="A6" s="13"/>
      <c r="B6" s="14" t="s">
        <v>5</v>
      </c>
      <c r="C6" s="14"/>
      <c r="D6" s="14"/>
      <c r="E6" s="17" t="s">
        <v>6</v>
      </c>
      <c r="F6" s="14"/>
      <c r="G6" s="14"/>
      <c r="H6" s="14"/>
      <c r="I6" s="14"/>
      <c r="J6" s="18"/>
      <c r="K6" s="14"/>
      <c r="L6" s="14"/>
      <c r="M6" s="14"/>
      <c r="N6" s="14"/>
      <c r="O6" s="14"/>
      <c r="P6" s="19"/>
      <c r="Q6" s="20"/>
      <c r="R6" s="18"/>
      <c r="S6" s="16"/>
    </row>
    <row r="7" spans="1:19" ht="24" customHeight="1">
      <c r="A7" s="13"/>
      <c r="B7" s="14" t="s">
        <v>7</v>
      </c>
      <c r="C7" s="14"/>
      <c r="D7" s="14"/>
      <c r="E7" s="212" t="s">
        <v>8</v>
      </c>
      <c r="F7" s="213"/>
      <c r="G7" s="213"/>
      <c r="H7" s="213"/>
      <c r="I7" s="213"/>
      <c r="J7" s="214"/>
      <c r="K7" s="14"/>
      <c r="L7" s="14"/>
      <c r="M7" s="14"/>
      <c r="N7" s="14"/>
      <c r="O7" s="14" t="s">
        <v>9</v>
      </c>
      <c r="P7" s="195"/>
      <c r="Q7" s="196"/>
      <c r="R7" s="197"/>
      <c r="S7" s="16"/>
    </row>
    <row r="8" spans="1:19" ht="16.5" customHeight="1" hidden="1">
      <c r="A8" s="13"/>
      <c r="B8" s="14" t="s">
        <v>10</v>
      </c>
      <c r="C8" s="14"/>
      <c r="D8" s="14"/>
      <c r="E8" s="17" t="s">
        <v>11</v>
      </c>
      <c r="F8" s="14"/>
      <c r="G8" s="14"/>
      <c r="H8" s="14"/>
      <c r="I8" s="14"/>
      <c r="J8" s="18"/>
      <c r="K8" s="14"/>
      <c r="L8" s="14"/>
      <c r="M8" s="14"/>
      <c r="N8" s="14"/>
      <c r="O8" s="14"/>
      <c r="P8" s="19"/>
      <c r="Q8" s="20"/>
      <c r="R8" s="18"/>
      <c r="S8" s="16"/>
    </row>
    <row r="9" spans="1:19" ht="24" customHeight="1">
      <c r="A9" s="13"/>
      <c r="B9" s="14" t="s">
        <v>12</v>
      </c>
      <c r="C9" s="14"/>
      <c r="D9" s="14"/>
      <c r="E9" s="215" t="s">
        <v>4</v>
      </c>
      <c r="F9" s="216"/>
      <c r="G9" s="216"/>
      <c r="H9" s="216"/>
      <c r="I9" s="216"/>
      <c r="J9" s="217"/>
      <c r="K9" s="14"/>
      <c r="L9" s="14"/>
      <c r="M9" s="14"/>
      <c r="N9" s="14"/>
      <c r="O9" s="14" t="s">
        <v>13</v>
      </c>
      <c r="P9" s="218" t="s">
        <v>14</v>
      </c>
      <c r="Q9" s="216"/>
      <c r="R9" s="217"/>
      <c r="S9" s="16"/>
    </row>
    <row r="10" spans="1:19" ht="16.5" customHeight="1" hidden="1">
      <c r="A10" s="13"/>
      <c r="B10" s="14" t="s">
        <v>15</v>
      </c>
      <c r="C10" s="14"/>
      <c r="D10" s="14"/>
      <c r="E10" s="21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/>
      <c r="Q10" s="20"/>
      <c r="R10" s="14"/>
      <c r="S10" s="16"/>
    </row>
    <row r="11" spans="1:19" ht="16.5" customHeight="1" hidden="1">
      <c r="A11" s="13"/>
      <c r="B11" s="14" t="s">
        <v>16</v>
      </c>
      <c r="C11" s="14"/>
      <c r="D11" s="14"/>
      <c r="E11" s="21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0"/>
      <c r="Q11" s="20"/>
      <c r="R11" s="14"/>
      <c r="S11" s="16"/>
    </row>
    <row r="12" spans="1:19" ht="16.5" customHeight="1" hidden="1">
      <c r="A12" s="13"/>
      <c r="B12" s="14" t="s">
        <v>17</v>
      </c>
      <c r="C12" s="14"/>
      <c r="D12" s="14"/>
      <c r="E12" s="21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0"/>
      <c r="Q12" s="20"/>
      <c r="R12" s="14"/>
      <c r="S12" s="16"/>
    </row>
    <row r="13" spans="1:19" ht="16.5" customHeight="1" hidden="1">
      <c r="A13" s="13"/>
      <c r="B13" s="14"/>
      <c r="C13" s="14"/>
      <c r="D13" s="14"/>
      <c r="E13" s="21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0"/>
      <c r="Q13" s="20"/>
      <c r="R13" s="14"/>
      <c r="S13" s="16"/>
    </row>
    <row r="14" spans="1:19" ht="16.5" customHeight="1" hidden="1">
      <c r="A14" s="13"/>
      <c r="B14" s="14"/>
      <c r="C14" s="14"/>
      <c r="D14" s="14"/>
      <c r="E14" s="21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0"/>
      <c r="Q14" s="20"/>
      <c r="R14" s="14"/>
      <c r="S14" s="16"/>
    </row>
    <row r="15" spans="1:19" ht="16.5" customHeight="1" hidden="1">
      <c r="A15" s="13"/>
      <c r="B15" s="14"/>
      <c r="C15" s="14"/>
      <c r="D15" s="14"/>
      <c r="E15" s="21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/>
      <c r="Q15" s="20"/>
      <c r="R15" s="14"/>
      <c r="S15" s="16"/>
    </row>
    <row r="16" spans="1:19" ht="16.5" customHeight="1" hidden="1">
      <c r="A16" s="13"/>
      <c r="B16" s="14"/>
      <c r="C16" s="14"/>
      <c r="D16" s="14"/>
      <c r="E16" s="21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0"/>
      <c r="Q16" s="20"/>
      <c r="R16" s="14"/>
      <c r="S16" s="16"/>
    </row>
    <row r="17" spans="1:19" ht="16.5" customHeight="1" hidden="1">
      <c r="A17" s="13"/>
      <c r="B17" s="14"/>
      <c r="C17" s="14"/>
      <c r="D17" s="14"/>
      <c r="E17" s="21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0"/>
      <c r="Q17" s="20"/>
      <c r="R17" s="14"/>
      <c r="S17" s="16"/>
    </row>
    <row r="18" spans="1:19" ht="16.5" customHeight="1" hidden="1">
      <c r="A18" s="13"/>
      <c r="B18" s="14"/>
      <c r="C18" s="14"/>
      <c r="D18" s="14"/>
      <c r="E18" s="21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0"/>
      <c r="Q18" s="20"/>
      <c r="R18" s="14"/>
      <c r="S18" s="16"/>
    </row>
    <row r="19" spans="1:19" ht="16.5" customHeight="1" hidden="1">
      <c r="A19" s="13"/>
      <c r="B19" s="14"/>
      <c r="C19" s="14"/>
      <c r="D19" s="14"/>
      <c r="E19" s="21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0"/>
      <c r="Q19" s="20"/>
      <c r="R19" s="14"/>
      <c r="S19" s="16"/>
    </row>
    <row r="20" spans="1:19" ht="16.5" customHeight="1" hidden="1">
      <c r="A20" s="13"/>
      <c r="B20" s="14"/>
      <c r="C20" s="14"/>
      <c r="D20" s="14"/>
      <c r="E20" s="21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0"/>
      <c r="Q20" s="20"/>
      <c r="R20" s="14"/>
      <c r="S20" s="16"/>
    </row>
    <row r="21" spans="1:19" ht="16.5" customHeight="1" hidden="1">
      <c r="A21" s="13"/>
      <c r="B21" s="14"/>
      <c r="C21" s="14"/>
      <c r="D21" s="14"/>
      <c r="E21" s="21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0"/>
      <c r="Q21" s="20"/>
      <c r="R21" s="14"/>
      <c r="S21" s="16"/>
    </row>
    <row r="22" spans="1:19" ht="16.5" customHeight="1" hidden="1">
      <c r="A22" s="13"/>
      <c r="B22" s="14"/>
      <c r="C22" s="14"/>
      <c r="D22" s="14"/>
      <c r="E22" s="21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0"/>
      <c r="Q22" s="20"/>
      <c r="R22" s="14"/>
      <c r="S22" s="16"/>
    </row>
    <row r="23" spans="1:19" ht="16.5" customHeight="1" hidden="1">
      <c r="A23" s="13"/>
      <c r="B23" s="14"/>
      <c r="C23" s="14"/>
      <c r="D23" s="14"/>
      <c r="E23" s="21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0"/>
      <c r="Q23" s="20"/>
      <c r="R23" s="14"/>
      <c r="S23" s="16"/>
    </row>
    <row r="24" spans="1:19" ht="16.5" customHeight="1" hidden="1">
      <c r="A24" s="13"/>
      <c r="B24" s="14"/>
      <c r="C24" s="14"/>
      <c r="D24" s="14"/>
      <c r="E24" s="22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0"/>
      <c r="Q24" s="20"/>
      <c r="R24" s="14"/>
      <c r="S24" s="16"/>
    </row>
    <row r="25" spans="1:19" ht="16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6"/>
    </row>
    <row r="26" spans="1:19" ht="16.5" customHeight="1">
      <c r="A26" s="13"/>
      <c r="B26" s="14" t="s">
        <v>20</v>
      </c>
      <c r="C26" s="14"/>
      <c r="D26" s="14"/>
      <c r="E26" s="192" t="s">
        <v>21</v>
      </c>
      <c r="F26" s="198"/>
      <c r="G26" s="198"/>
      <c r="H26" s="198"/>
      <c r="I26" s="198"/>
      <c r="J26" s="194"/>
      <c r="K26" s="14"/>
      <c r="L26" s="14"/>
      <c r="M26" s="14"/>
      <c r="N26" s="14"/>
      <c r="O26" s="199"/>
      <c r="P26" s="200"/>
      <c r="Q26" s="201"/>
      <c r="R26" s="202"/>
      <c r="S26" s="16"/>
    </row>
    <row r="27" spans="1:19" ht="16.5" customHeight="1">
      <c r="A27" s="13"/>
      <c r="B27" s="14" t="s">
        <v>22</v>
      </c>
      <c r="C27" s="14"/>
      <c r="D27" s="14"/>
      <c r="E27" s="195" t="s">
        <v>23</v>
      </c>
      <c r="F27" s="180"/>
      <c r="G27" s="180"/>
      <c r="H27" s="180"/>
      <c r="I27" s="180"/>
      <c r="J27" s="197"/>
      <c r="K27" s="14"/>
      <c r="L27" s="14"/>
      <c r="M27" s="14"/>
      <c r="N27" s="14"/>
      <c r="O27" s="199"/>
      <c r="P27" s="200"/>
      <c r="Q27" s="201"/>
      <c r="R27" s="202"/>
      <c r="S27" s="16"/>
    </row>
    <row r="28" spans="1:19" ht="16.5" customHeight="1">
      <c r="A28" s="13"/>
      <c r="B28" s="14" t="s">
        <v>24</v>
      </c>
      <c r="C28" s="14"/>
      <c r="D28" s="14"/>
      <c r="E28" s="195" t="s">
        <v>4</v>
      </c>
      <c r="F28" s="180"/>
      <c r="G28" s="180"/>
      <c r="H28" s="180"/>
      <c r="I28" s="180"/>
      <c r="J28" s="197"/>
      <c r="K28" s="14"/>
      <c r="L28" s="14"/>
      <c r="M28" s="14"/>
      <c r="N28" s="14"/>
      <c r="O28" s="199"/>
      <c r="P28" s="200"/>
      <c r="Q28" s="201"/>
      <c r="R28" s="202"/>
      <c r="S28" s="16"/>
    </row>
    <row r="29" spans="1:19" ht="16.5" customHeight="1">
      <c r="A29" s="13"/>
      <c r="B29" s="14"/>
      <c r="C29" s="14"/>
      <c r="D29" s="14"/>
      <c r="E29" s="203"/>
      <c r="F29" s="204"/>
      <c r="G29" s="204"/>
      <c r="H29" s="204"/>
      <c r="I29" s="204"/>
      <c r="J29" s="205"/>
      <c r="K29" s="14"/>
      <c r="L29" s="14"/>
      <c r="M29" s="14"/>
      <c r="N29" s="14"/>
      <c r="O29" s="20"/>
      <c r="P29" s="20"/>
      <c r="Q29" s="20"/>
      <c r="R29" s="14"/>
      <c r="S29" s="16"/>
    </row>
    <row r="30" spans="1:19" ht="16.5" customHeight="1">
      <c r="A30" s="13"/>
      <c r="B30" s="14"/>
      <c r="C30" s="14"/>
      <c r="D30" s="14"/>
      <c r="E30" s="28" t="s">
        <v>25</v>
      </c>
      <c r="F30" s="14"/>
      <c r="G30" s="14" t="s">
        <v>26</v>
      </c>
      <c r="H30" s="14"/>
      <c r="I30" s="14"/>
      <c r="J30" s="14"/>
      <c r="K30" s="14"/>
      <c r="L30" s="14"/>
      <c r="M30" s="14"/>
      <c r="N30" s="14"/>
      <c r="O30" s="28" t="s">
        <v>27</v>
      </c>
      <c r="P30" s="20"/>
      <c r="Q30" s="20"/>
      <c r="R30" s="29"/>
      <c r="S30" s="16"/>
    </row>
    <row r="31" spans="1:19" ht="16.5" customHeight="1">
      <c r="A31" s="13"/>
      <c r="B31" s="14"/>
      <c r="C31" s="14"/>
      <c r="D31" s="14"/>
      <c r="E31" s="199"/>
      <c r="F31" s="180"/>
      <c r="G31" s="200"/>
      <c r="H31" s="206"/>
      <c r="I31" s="207"/>
      <c r="J31" s="14"/>
      <c r="K31" s="14"/>
      <c r="L31" s="14"/>
      <c r="M31" s="14"/>
      <c r="N31" s="14"/>
      <c r="O31" s="208" t="s">
        <v>28</v>
      </c>
      <c r="P31" s="20"/>
      <c r="Q31" s="20"/>
      <c r="R31" s="31"/>
      <c r="S31" s="16"/>
    </row>
    <row r="32" spans="1:19" ht="7.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  <row r="33" spans="1:19" ht="19.5" customHeight="1">
      <c r="A33" s="35"/>
      <c r="B33" s="36"/>
      <c r="C33" s="36"/>
      <c r="D33" s="36"/>
      <c r="E33" s="37" t="s">
        <v>29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8"/>
    </row>
    <row r="34" spans="1:19" ht="19.5" customHeight="1">
      <c r="A34" s="39" t="s">
        <v>30</v>
      </c>
      <c r="B34" s="40"/>
      <c r="C34" s="40"/>
      <c r="D34" s="41"/>
      <c r="E34" s="42" t="s">
        <v>31</v>
      </c>
      <c r="F34" s="41"/>
      <c r="G34" s="42" t="s">
        <v>32</v>
      </c>
      <c r="H34" s="40"/>
      <c r="I34" s="41"/>
      <c r="J34" s="42" t="s">
        <v>33</v>
      </c>
      <c r="K34" s="40"/>
      <c r="L34" s="42" t="s">
        <v>34</v>
      </c>
      <c r="M34" s="40"/>
      <c r="N34" s="40"/>
      <c r="O34" s="41"/>
      <c r="P34" s="42" t="s">
        <v>35</v>
      </c>
      <c r="Q34" s="40"/>
      <c r="R34" s="40"/>
      <c r="S34" s="43"/>
    </row>
    <row r="35" spans="1:19" ht="19.5" customHeight="1">
      <c r="A35" s="44"/>
      <c r="B35" s="45"/>
      <c r="C35" s="45"/>
      <c r="D35" s="186">
        <v>0</v>
      </c>
      <c r="E35" s="46">
        <f>IF(D35=0,0,R47/D35)</f>
        <v>0</v>
      </c>
      <c r="F35" s="47"/>
      <c r="G35" s="48"/>
      <c r="H35" s="45"/>
      <c r="I35" s="186">
        <v>0</v>
      </c>
      <c r="J35" s="46">
        <f>IF(I35=0,0,R47/I35)</f>
        <v>0</v>
      </c>
      <c r="K35" s="49"/>
      <c r="L35" s="48"/>
      <c r="M35" s="45"/>
      <c r="N35" s="45"/>
      <c r="O35" s="186">
        <v>0</v>
      </c>
      <c r="P35" s="48"/>
      <c r="Q35" s="45"/>
      <c r="R35" s="50">
        <f>IF(O35=0,0,R47/O35)</f>
        <v>0</v>
      </c>
      <c r="S35" s="51"/>
    </row>
    <row r="36" spans="1:19" ht="19.5" customHeight="1">
      <c r="A36" s="35"/>
      <c r="B36" s="36"/>
      <c r="C36" s="36"/>
      <c r="D36" s="36"/>
      <c r="E36" s="37" t="s">
        <v>36</v>
      </c>
      <c r="F36" s="36"/>
      <c r="G36" s="36"/>
      <c r="H36" s="36"/>
      <c r="I36" s="36"/>
      <c r="J36" s="52" t="s">
        <v>37</v>
      </c>
      <c r="K36" s="36"/>
      <c r="L36" s="36"/>
      <c r="M36" s="36"/>
      <c r="N36" s="36"/>
      <c r="O36" s="36"/>
      <c r="P36" s="36"/>
      <c r="Q36" s="36"/>
      <c r="R36" s="36"/>
      <c r="S36" s="38"/>
    </row>
    <row r="37" spans="1:19" ht="19.5" customHeight="1">
      <c r="A37" s="53" t="s">
        <v>38</v>
      </c>
      <c r="B37" s="54"/>
      <c r="C37" s="55" t="s">
        <v>39</v>
      </c>
      <c r="D37" s="56"/>
      <c r="E37" s="56"/>
      <c r="F37" s="57"/>
      <c r="G37" s="53" t="s">
        <v>40</v>
      </c>
      <c r="H37" s="58"/>
      <c r="I37" s="55" t="s">
        <v>41</v>
      </c>
      <c r="J37" s="56"/>
      <c r="K37" s="56"/>
      <c r="L37" s="53" t="s">
        <v>42</v>
      </c>
      <c r="M37" s="58"/>
      <c r="N37" s="55" t="s">
        <v>43</v>
      </c>
      <c r="O37" s="56"/>
      <c r="P37" s="56"/>
      <c r="Q37" s="56"/>
      <c r="R37" s="56"/>
      <c r="S37" s="57"/>
    </row>
    <row r="38" spans="1:19" ht="19.5" customHeight="1">
      <c r="A38" s="59">
        <v>1</v>
      </c>
      <c r="B38" s="60" t="s">
        <v>44</v>
      </c>
      <c r="C38" s="15"/>
      <c r="D38" s="61" t="s">
        <v>45</v>
      </c>
      <c r="E38" s="62">
        <f>SUMIF(Rozpocet!O5:O377,8,Rozpocet!I5:I377)</f>
        <v>0</v>
      </c>
      <c r="F38" s="63"/>
      <c r="G38" s="59">
        <v>8</v>
      </c>
      <c r="H38" s="64" t="s">
        <v>46</v>
      </c>
      <c r="I38" s="25"/>
      <c r="J38" s="187">
        <v>0</v>
      </c>
      <c r="K38" s="65"/>
      <c r="L38" s="59">
        <v>13</v>
      </c>
      <c r="M38" s="24" t="s">
        <v>47</v>
      </c>
      <c r="N38" s="30"/>
      <c r="O38" s="30"/>
      <c r="P38" s="190">
        <v>2.4</v>
      </c>
      <c r="Q38" s="66" t="s">
        <v>48</v>
      </c>
      <c r="R38" s="189">
        <v>0</v>
      </c>
      <c r="S38" s="63"/>
    </row>
    <row r="39" spans="1:19" ht="19.5" customHeight="1">
      <c r="A39" s="59">
        <v>2</v>
      </c>
      <c r="B39" s="67"/>
      <c r="C39" s="27"/>
      <c r="D39" s="61" t="s">
        <v>49</v>
      </c>
      <c r="E39" s="62">
        <f>SUMIF(Rozpocet!O10:O377,4,Rozpocet!I10:I377)</f>
        <v>0</v>
      </c>
      <c r="F39" s="63"/>
      <c r="G39" s="59">
        <v>9</v>
      </c>
      <c r="H39" s="14" t="s">
        <v>50</v>
      </c>
      <c r="I39" s="61"/>
      <c r="J39" s="187">
        <v>0</v>
      </c>
      <c r="K39" s="65"/>
      <c r="L39" s="59">
        <v>14</v>
      </c>
      <c r="M39" s="24" t="s">
        <v>51</v>
      </c>
      <c r="N39" s="30"/>
      <c r="O39" s="30"/>
      <c r="P39" s="190">
        <v>0</v>
      </c>
      <c r="Q39" s="66" t="s">
        <v>48</v>
      </c>
      <c r="R39" s="189">
        <v>0</v>
      </c>
      <c r="S39" s="63"/>
    </row>
    <row r="40" spans="1:19" ht="19.5" customHeight="1">
      <c r="A40" s="59">
        <v>3</v>
      </c>
      <c r="B40" s="60" t="s">
        <v>52</v>
      </c>
      <c r="C40" s="15"/>
      <c r="D40" s="61" t="s">
        <v>45</v>
      </c>
      <c r="E40" s="62">
        <f>SUMIF(Rozpocet!O11:O377,32,Rozpocet!I11:I377)</f>
        <v>0</v>
      </c>
      <c r="F40" s="63"/>
      <c r="G40" s="59">
        <v>10</v>
      </c>
      <c r="H40" s="64" t="s">
        <v>53</v>
      </c>
      <c r="I40" s="25"/>
      <c r="J40" s="187">
        <v>0</v>
      </c>
      <c r="K40" s="65"/>
      <c r="L40" s="59">
        <v>15</v>
      </c>
      <c r="M40" s="24" t="s">
        <v>54</v>
      </c>
      <c r="N40" s="30"/>
      <c r="O40" s="30"/>
      <c r="P40" s="190">
        <v>0</v>
      </c>
      <c r="Q40" s="66" t="s">
        <v>48</v>
      </c>
      <c r="R40" s="189">
        <v>0</v>
      </c>
      <c r="S40" s="63"/>
    </row>
    <row r="41" spans="1:19" ht="19.5" customHeight="1">
      <c r="A41" s="59">
        <v>4</v>
      </c>
      <c r="B41" s="67"/>
      <c r="C41" s="27"/>
      <c r="D41" s="61" t="s">
        <v>49</v>
      </c>
      <c r="E41" s="62">
        <f>SUMIF(Rozpocet!O12:O377,16,Rozpocet!I12:I377)+SUMIF(Rozpocet!O12:O377,128,Rozpocet!I12:I377)</f>
        <v>0</v>
      </c>
      <c r="F41" s="63"/>
      <c r="G41" s="59">
        <v>11</v>
      </c>
      <c r="H41" s="64"/>
      <c r="I41" s="25"/>
      <c r="J41" s="187">
        <v>0</v>
      </c>
      <c r="K41" s="65"/>
      <c r="L41" s="59">
        <v>16</v>
      </c>
      <c r="M41" s="24" t="s">
        <v>55</v>
      </c>
      <c r="N41" s="30"/>
      <c r="O41" s="30"/>
      <c r="P41" s="190">
        <v>5</v>
      </c>
      <c r="Q41" s="66" t="s">
        <v>48</v>
      </c>
      <c r="R41" s="189">
        <v>0</v>
      </c>
      <c r="S41" s="63"/>
    </row>
    <row r="42" spans="1:19" ht="19.5" customHeight="1">
      <c r="A42" s="59">
        <v>5</v>
      </c>
      <c r="B42" s="60" t="s">
        <v>56</v>
      </c>
      <c r="C42" s="15"/>
      <c r="D42" s="61" t="s">
        <v>45</v>
      </c>
      <c r="E42" s="62">
        <f>SUMIF(Rozpocet!O13:O377,256,Rozpocet!I13:I377)</f>
        <v>0</v>
      </c>
      <c r="F42" s="63"/>
      <c r="G42" s="68"/>
      <c r="H42" s="30"/>
      <c r="I42" s="25"/>
      <c r="J42" s="69"/>
      <c r="K42" s="65"/>
      <c r="L42" s="59">
        <v>17</v>
      </c>
      <c r="M42" s="24" t="s">
        <v>57</v>
      </c>
      <c r="N42" s="30"/>
      <c r="O42" s="30"/>
      <c r="P42" s="190">
        <v>0</v>
      </c>
      <c r="Q42" s="66" t="s">
        <v>48</v>
      </c>
      <c r="R42" s="189">
        <v>0</v>
      </c>
      <c r="S42" s="63"/>
    </row>
    <row r="43" spans="1:19" ht="19.5" customHeight="1">
      <c r="A43" s="59">
        <v>6</v>
      </c>
      <c r="B43" s="67"/>
      <c r="C43" s="27"/>
      <c r="D43" s="61" t="s">
        <v>49</v>
      </c>
      <c r="E43" s="62">
        <f>SUMIF(Rozpocet!O14:O377,64,Rozpocet!I14:I377)</f>
        <v>0</v>
      </c>
      <c r="F43" s="63"/>
      <c r="G43" s="68"/>
      <c r="H43" s="30"/>
      <c r="I43" s="25"/>
      <c r="J43" s="69"/>
      <c r="K43" s="65"/>
      <c r="L43" s="59">
        <v>18</v>
      </c>
      <c r="M43" s="64" t="s">
        <v>58</v>
      </c>
      <c r="N43" s="30"/>
      <c r="O43" s="30"/>
      <c r="P43" s="30"/>
      <c r="Q43" s="25"/>
      <c r="R43" s="62">
        <f>SUMIF(Rozpocet!O14:O377,1024,Rozpocet!I14:I377)</f>
        <v>0</v>
      </c>
      <c r="S43" s="63"/>
    </row>
    <row r="44" spans="1:19" ht="19.5" customHeight="1">
      <c r="A44" s="59">
        <v>7</v>
      </c>
      <c r="B44" s="70" t="s">
        <v>59</v>
      </c>
      <c r="C44" s="30"/>
      <c r="D44" s="25"/>
      <c r="E44" s="71">
        <f>SUM(E38:E43)</f>
        <v>0</v>
      </c>
      <c r="F44" s="38"/>
      <c r="G44" s="59">
        <v>12</v>
      </c>
      <c r="H44" s="70" t="s">
        <v>60</v>
      </c>
      <c r="I44" s="25"/>
      <c r="J44" s="72">
        <f>SUM(J38:J41)</f>
        <v>0</v>
      </c>
      <c r="K44" s="73"/>
      <c r="L44" s="59">
        <v>19</v>
      </c>
      <c r="M44" s="60" t="s">
        <v>61</v>
      </c>
      <c r="N44" s="23"/>
      <c r="O44" s="23"/>
      <c r="P44" s="23"/>
      <c r="Q44" s="74"/>
      <c r="R44" s="71">
        <f>SUM(R38:R43)</f>
        <v>0</v>
      </c>
      <c r="S44" s="38"/>
    </row>
    <row r="45" spans="1:19" ht="19.5" customHeight="1">
      <c r="A45" s="75">
        <v>20</v>
      </c>
      <c r="B45" s="76" t="s">
        <v>62</v>
      </c>
      <c r="C45" s="77"/>
      <c r="D45" s="78"/>
      <c r="E45" s="79">
        <f>SUMIF(Rozpocet!O14:O377,512,Rozpocet!I14:I377)</f>
        <v>0</v>
      </c>
      <c r="F45" s="34"/>
      <c r="G45" s="75">
        <v>21</v>
      </c>
      <c r="H45" s="76" t="s">
        <v>63</v>
      </c>
      <c r="I45" s="78"/>
      <c r="J45" s="188">
        <v>0</v>
      </c>
      <c r="K45" s="80">
        <f>M49</f>
        <v>20</v>
      </c>
      <c r="L45" s="75">
        <v>22</v>
      </c>
      <c r="M45" s="76" t="s">
        <v>64</v>
      </c>
      <c r="N45" s="77"/>
      <c r="O45" s="77"/>
      <c r="P45" s="77"/>
      <c r="Q45" s="78"/>
      <c r="R45" s="79">
        <f>SUMIF(Rozpocet!O14:O377,"&lt;4",Rozpocet!I14:I377)+SUMIF(Rozpocet!O14:O377,"&gt;1024",Rozpocet!I14:I377)</f>
        <v>0</v>
      </c>
      <c r="S45" s="34"/>
    </row>
    <row r="46" spans="1:19" ht="19.5" customHeight="1">
      <c r="A46" s="81" t="s">
        <v>22</v>
      </c>
      <c r="B46" s="11"/>
      <c r="C46" s="11"/>
      <c r="D46" s="11"/>
      <c r="E46" s="11"/>
      <c r="F46" s="82"/>
      <c r="G46" s="83"/>
      <c r="H46" s="11"/>
      <c r="I46" s="11"/>
      <c r="J46" s="11"/>
      <c r="K46" s="11"/>
      <c r="L46" s="53" t="s">
        <v>65</v>
      </c>
      <c r="M46" s="41"/>
      <c r="N46" s="55" t="s">
        <v>66</v>
      </c>
      <c r="O46" s="40"/>
      <c r="P46" s="40"/>
      <c r="Q46" s="40"/>
      <c r="R46" s="40"/>
      <c r="S46" s="43"/>
    </row>
    <row r="47" spans="1:19" ht="19.5" customHeight="1">
      <c r="A47" s="13"/>
      <c r="B47" s="14"/>
      <c r="C47" s="14"/>
      <c r="D47" s="14"/>
      <c r="E47" s="14"/>
      <c r="F47" s="18"/>
      <c r="G47" s="84"/>
      <c r="H47" s="14"/>
      <c r="I47" s="14"/>
      <c r="J47" s="14"/>
      <c r="K47" s="14"/>
      <c r="L47" s="59">
        <v>23</v>
      </c>
      <c r="M47" s="64" t="s">
        <v>67</v>
      </c>
      <c r="N47" s="30"/>
      <c r="O47" s="30"/>
      <c r="P47" s="30"/>
      <c r="Q47" s="63"/>
      <c r="R47" s="71">
        <f>ROUND(E44+J44+R44+E45+J45+R45,2)</f>
        <v>0</v>
      </c>
      <c r="S47" s="85">
        <f>E44+J44+R44+E45+J45+R45</f>
        <v>0</v>
      </c>
    </row>
    <row r="48" spans="1:19" ht="19.5" customHeight="1">
      <c r="A48" s="86" t="s">
        <v>68</v>
      </c>
      <c r="B48" s="26"/>
      <c r="C48" s="26"/>
      <c r="D48" s="26"/>
      <c r="E48" s="26"/>
      <c r="F48" s="27"/>
      <c r="G48" s="87" t="s">
        <v>69</v>
      </c>
      <c r="H48" s="26"/>
      <c r="I48" s="26"/>
      <c r="J48" s="26"/>
      <c r="K48" s="26"/>
      <c r="L48" s="59">
        <v>24</v>
      </c>
      <c r="M48" s="88">
        <v>10</v>
      </c>
      <c r="N48" s="27" t="s">
        <v>48</v>
      </c>
      <c r="O48" s="89">
        <f>R47-O49</f>
        <v>0</v>
      </c>
      <c r="P48" s="30" t="s">
        <v>70</v>
      </c>
      <c r="Q48" s="25"/>
      <c r="R48" s="90">
        <f>ROUNDUP(O48*M48/100,1)</f>
        <v>0</v>
      </c>
      <c r="S48" s="91">
        <f>O48*M48/100</f>
        <v>0</v>
      </c>
    </row>
    <row r="49" spans="1:19" ht="19.5" customHeight="1">
      <c r="A49" s="92" t="s">
        <v>20</v>
      </c>
      <c r="B49" s="23"/>
      <c r="C49" s="23"/>
      <c r="D49" s="23"/>
      <c r="E49" s="23"/>
      <c r="F49" s="15"/>
      <c r="G49" s="93"/>
      <c r="H49" s="23"/>
      <c r="I49" s="23"/>
      <c r="J49" s="23"/>
      <c r="K49" s="23"/>
      <c r="L49" s="59">
        <v>25</v>
      </c>
      <c r="M49" s="94">
        <v>20</v>
      </c>
      <c r="N49" s="25" t="s">
        <v>48</v>
      </c>
      <c r="O49" s="89">
        <f>ROUND(SUMIF(Rozpocet!N14:N377,M49,Rozpocet!I14:I377)+SUMIF(P38:P42,M49,R38:R42)+IF(K45=M49,J45,0),2)</f>
        <v>0</v>
      </c>
      <c r="P49" s="30" t="s">
        <v>70</v>
      </c>
      <c r="Q49" s="25"/>
      <c r="R49" s="62">
        <f>ROUNDUP(O49*M49/100,1)</f>
        <v>0</v>
      </c>
      <c r="S49" s="95">
        <f>O49*M49/100</f>
        <v>0</v>
      </c>
    </row>
    <row r="50" spans="1:19" ht="19.5" customHeight="1">
      <c r="A50" s="13"/>
      <c r="B50" s="14"/>
      <c r="C50" s="14"/>
      <c r="D50" s="14"/>
      <c r="E50" s="14"/>
      <c r="F50" s="18"/>
      <c r="G50" s="84"/>
      <c r="H50" s="14"/>
      <c r="I50" s="14"/>
      <c r="J50" s="14"/>
      <c r="K50" s="14"/>
      <c r="L50" s="75">
        <v>26</v>
      </c>
      <c r="M50" s="96" t="s">
        <v>71</v>
      </c>
      <c r="N50" s="77"/>
      <c r="O50" s="77"/>
      <c r="P50" s="77"/>
      <c r="Q50" s="97"/>
      <c r="R50" s="98">
        <f>R47+R48+R49</f>
        <v>0</v>
      </c>
      <c r="S50" s="99"/>
    </row>
    <row r="51" spans="1:19" ht="19.5" customHeight="1">
      <c r="A51" s="86" t="s">
        <v>68</v>
      </c>
      <c r="B51" s="26"/>
      <c r="C51" s="26"/>
      <c r="D51" s="26"/>
      <c r="E51" s="26"/>
      <c r="F51" s="27"/>
      <c r="G51" s="87" t="s">
        <v>69</v>
      </c>
      <c r="H51" s="26"/>
      <c r="I51" s="26"/>
      <c r="J51" s="26"/>
      <c r="K51" s="26"/>
      <c r="L51" s="53" t="s">
        <v>72</v>
      </c>
      <c r="M51" s="41"/>
      <c r="N51" s="55" t="s">
        <v>73</v>
      </c>
      <c r="O51" s="40"/>
      <c r="P51" s="40"/>
      <c r="Q51" s="40"/>
      <c r="R51" s="100"/>
      <c r="S51" s="43"/>
    </row>
    <row r="52" spans="1:19" ht="19.5" customHeight="1">
      <c r="A52" s="92" t="s">
        <v>24</v>
      </c>
      <c r="B52" s="23"/>
      <c r="C52" s="23"/>
      <c r="D52" s="23"/>
      <c r="E52" s="23"/>
      <c r="F52" s="15"/>
      <c r="G52" s="93"/>
      <c r="H52" s="23"/>
      <c r="I52" s="23"/>
      <c r="J52" s="23"/>
      <c r="K52" s="23"/>
      <c r="L52" s="59">
        <v>27</v>
      </c>
      <c r="M52" s="64" t="s">
        <v>74</v>
      </c>
      <c r="N52" s="30"/>
      <c r="O52" s="30"/>
      <c r="P52" s="30"/>
      <c r="Q52" s="25"/>
      <c r="R52" s="189">
        <v>0</v>
      </c>
      <c r="S52" s="63"/>
    </row>
    <row r="53" spans="1:19" ht="19.5" customHeight="1">
      <c r="A53" s="13"/>
      <c r="B53" s="14"/>
      <c r="C53" s="14"/>
      <c r="D53" s="14"/>
      <c r="E53" s="14"/>
      <c r="F53" s="18"/>
      <c r="G53" s="84"/>
      <c r="H53" s="14"/>
      <c r="I53" s="14"/>
      <c r="J53" s="14"/>
      <c r="K53" s="14"/>
      <c r="L53" s="59">
        <v>28</v>
      </c>
      <c r="M53" s="64" t="s">
        <v>75</v>
      </c>
      <c r="N53" s="30"/>
      <c r="O53" s="30"/>
      <c r="P53" s="30"/>
      <c r="Q53" s="25"/>
      <c r="R53" s="189">
        <v>0</v>
      </c>
      <c r="S53" s="63"/>
    </row>
    <row r="54" spans="1:19" ht="19.5" customHeight="1">
      <c r="A54" s="101" t="s">
        <v>68</v>
      </c>
      <c r="B54" s="33"/>
      <c r="C54" s="33"/>
      <c r="D54" s="33"/>
      <c r="E54" s="33"/>
      <c r="F54" s="102"/>
      <c r="G54" s="103" t="s">
        <v>69</v>
      </c>
      <c r="H54" s="33"/>
      <c r="I54" s="33"/>
      <c r="J54" s="33"/>
      <c r="K54" s="33"/>
      <c r="L54" s="75">
        <v>29</v>
      </c>
      <c r="M54" s="76" t="s">
        <v>76</v>
      </c>
      <c r="N54" s="77"/>
      <c r="O54" s="77"/>
      <c r="P54" s="77"/>
      <c r="Q54" s="78"/>
      <c r="R54" s="191">
        <v>0</v>
      </c>
      <c r="S54" s="104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05" t="s">
        <v>77</v>
      </c>
      <c r="B1" s="106"/>
      <c r="C1" s="106"/>
      <c r="D1" s="106"/>
      <c r="E1" s="106"/>
    </row>
    <row r="2" spans="1:5" ht="12" customHeight="1">
      <c r="A2" s="107" t="s">
        <v>78</v>
      </c>
      <c r="B2" s="108" t="str">
        <f>'Krycí list'!E5</f>
        <v>Jednodenní gynekologie a rekonstrukce zákrokového sálu</v>
      </c>
      <c r="C2" s="109"/>
      <c r="D2" s="109"/>
      <c r="E2" s="109"/>
    </row>
    <row r="3" spans="1:5" ht="12" customHeight="1">
      <c r="A3" s="107" t="s">
        <v>79</v>
      </c>
      <c r="B3" s="108" t="str">
        <f>'Krycí list'!E7</f>
        <v>3.NP - ZŘÍZENÍ JEDNODENNÍ GYNEKOLOGIE</v>
      </c>
      <c r="C3" s="110"/>
      <c r="D3" s="108"/>
      <c r="E3" s="111"/>
    </row>
    <row r="4" spans="1:5" ht="12" customHeight="1">
      <c r="A4" s="107" t="s">
        <v>80</v>
      </c>
      <c r="B4" s="108" t="str">
        <f>'Krycí list'!E9</f>
        <v> </v>
      </c>
      <c r="C4" s="110"/>
      <c r="D4" s="108"/>
      <c r="E4" s="111"/>
    </row>
    <row r="5" spans="1:5" ht="12" customHeight="1">
      <c r="A5" s="108" t="s">
        <v>81</v>
      </c>
      <c r="B5" s="108" t="str">
        <f>'Krycí list'!P5</f>
        <v> </v>
      </c>
      <c r="C5" s="110"/>
      <c r="D5" s="108"/>
      <c r="E5" s="111"/>
    </row>
    <row r="6" spans="1:5" ht="6" customHeight="1">
      <c r="A6" s="108"/>
      <c r="B6" s="108"/>
      <c r="C6" s="110"/>
      <c r="D6" s="108"/>
      <c r="E6" s="111"/>
    </row>
    <row r="7" spans="1:5" ht="12" customHeight="1">
      <c r="A7" s="108" t="s">
        <v>82</v>
      </c>
      <c r="B7" s="108" t="str">
        <f>'Krycí list'!E26</f>
        <v>KZ a.s., Ústí nad Labem</v>
      </c>
      <c r="C7" s="110"/>
      <c r="D7" s="108"/>
      <c r="E7" s="111"/>
    </row>
    <row r="8" spans="1:5" ht="12" customHeight="1">
      <c r="A8" s="108" t="s">
        <v>83</v>
      </c>
      <c r="B8" s="108" t="str">
        <f>'Krycí list'!E28</f>
        <v> </v>
      </c>
      <c r="C8" s="110"/>
      <c r="D8" s="108"/>
      <c r="E8" s="111"/>
    </row>
    <row r="9" spans="1:5" ht="12" customHeight="1">
      <c r="A9" s="108" t="s">
        <v>84</v>
      </c>
      <c r="B9" s="108" t="s">
        <v>28</v>
      </c>
      <c r="C9" s="110"/>
      <c r="D9" s="108"/>
      <c r="E9" s="111"/>
    </row>
    <row r="10" spans="1:5" ht="6" customHeight="1">
      <c r="A10" s="106"/>
      <c r="B10" s="106"/>
      <c r="C10" s="106"/>
      <c r="D10" s="106"/>
      <c r="E10" s="106"/>
    </row>
    <row r="11" spans="1:5" ht="12" customHeight="1">
      <c r="A11" s="112" t="s">
        <v>85</v>
      </c>
      <c r="B11" s="113" t="s">
        <v>86</v>
      </c>
      <c r="C11" s="114" t="s">
        <v>87</v>
      </c>
      <c r="D11" s="115" t="s">
        <v>88</v>
      </c>
      <c r="E11" s="114" t="s">
        <v>89</v>
      </c>
    </row>
    <row r="12" spans="1:5" ht="12" customHeight="1">
      <c r="A12" s="116">
        <v>1</v>
      </c>
      <c r="B12" s="117">
        <v>2</v>
      </c>
      <c r="C12" s="118">
        <v>3</v>
      </c>
      <c r="D12" s="119">
        <v>4</v>
      </c>
      <c r="E12" s="118">
        <v>5</v>
      </c>
    </row>
    <row r="13" spans="1:5" ht="3.75" customHeight="1">
      <c r="A13" s="120"/>
      <c r="B13" s="121"/>
      <c r="C13" s="121"/>
      <c r="D13" s="121"/>
      <c r="E13" s="122"/>
    </row>
    <row r="14" spans="1:5" s="123" customFormat="1" ht="11.25" customHeight="1">
      <c r="A14" s="124" t="str">
        <f>Rozpocet!D14</f>
        <v>HSV</v>
      </c>
      <c r="B14" s="125" t="str">
        <f>Rozpocet!E14</f>
        <v>Práce a dodávky HSV</v>
      </c>
      <c r="C14" s="126">
        <f>Rozpocet!I14</f>
        <v>0</v>
      </c>
      <c r="D14" s="127">
        <f>Rozpocet!K14</f>
        <v>0</v>
      </c>
      <c r="E14" s="127">
        <f>Rozpocet!M14</f>
        <v>0</v>
      </c>
    </row>
    <row r="15" spans="1:5" s="123" customFormat="1" ht="11.25" customHeight="1">
      <c r="A15" s="128" t="str">
        <f>Rozpocet!D15</f>
        <v>34</v>
      </c>
      <c r="B15" s="129" t="str">
        <f>Rozpocet!E15</f>
        <v>Stěny a příčky</v>
      </c>
      <c r="C15" s="130">
        <f>Rozpocet!I15</f>
        <v>0</v>
      </c>
      <c r="D15" s="131">
        <f>Rozpocet!K15</f>
        <v>0</v>
      </c>
      <c r="E15" s="131">
        <f>Rozpocet!M15</f>
        <v>0</v>
      </c>
    </row>
    <row r="16" spans="1:5" s="123" customFormat="1" ht="11.25" customHeight="1">
      <c r="A16" s="128" t="str">
        <f>Rozpocet!D47</f>
        <v>61</v>
      </c>
      <c r="B16" s="129" t="str">
        <f>Rozpocet!E47</f>
        <v>Úprava povrchů vnitřní</v>
      </c>
      <c r="C16" s="130">
        <f>Rozpocet!I47</f>
        <v>0</v>
      </c>
      <c r="D16" s="131">
        <f>Rozpocet!K47</f>
        <v>0</v>
      </c>
      <c r="E16" s="131">
        <f>Rozpocet!M47</f>
        <v>0</v>
      </c>
    </row>
    <row r="17" spans="1:5" s="123" customFormat="1" ht="11.25" customHeight="1">
      <c r="A17" s="128" t="str">
        <f>Rozpocet!D104</f>
        <v>63</v>
      </c>
      <c r="B17" s="129" t="str">
        <f>Rozpocet!E104</f>
        <v>Podlahy a podlahové konstrukce</v>
      </c>
      <c r="C17" s="130">
        <f>Rozpocet!I104</f>
        <v>0</v>
      </c>
      <c r="D17" s="131">
        <f>Rozpocet!K104</f>
        <v>0</v>
      </c>
      <c r="E17" s="131">
        <f>Rozpocet!M104</f>
        <v>0</v>
      </c>
    </row>
    <row r="18" spans="1:5" s="123" customFormat="1" ht="11.25" customHeight="1">
      <c r="A18" s="128" t="str">
        <f>Rozpocet!D113</f>
        <v>64</v>
      </c>
      <c r="B18" s="129" t="str">
        <f>Rozpocet!E113</f>
        <v>Osazování výplní otvorů</v>
      </c>
      <c r="C18" s="130">
        <f>Rozpocet!I113</f>
        <v>0</v>
      </c>
      <c r="D18" s="131">
        <f>Rozpocet!K113</f>
        <v>0</v>
      </c>
      <c r="E18" s="131">
        <f>Rozpocet!M113</f>
        <v>0</v>
      </c>
    </row>
    <row r="19" spans="1:5" s="123" customFormat="1" ht="11.25" customHeight="1">
      <c r="A19" s="128" t="str">
        <f>Rozpocet!D122</f>
        <v>96</v>
      </c>
      <c r="B19" s="129" t="str">
        <f>Rozpocet!E122</f>
        <v>Bourání konstrukcí</v>
      </c>
      <c r="C19" s="130">
        <f>Rozpocet!I122</f>
        <v>0</v>
      </c>
      <c r="D19" s="131">
        <f>Rozpocet!K122</f>
        <v>0</v>
      </c>
      <c r="E19" s="131">
        <f>Rozpocet!M122</f>
        <v>0</v>
      </c>
    </row>
    <row r="20" spans="1:5" s="123" customFormat="1" ht="11.25" customHeight="1">
      <c r="A20" s="128" t="str">
        <f>Rozpocet!D219</f>
        <v>99</v>
      </c>
      <c r="B20" s="129" t="str">
        <f>Rozpocet!E219</f>
        <v>Přesun hmot</v>
      </c>
      <c r="C20" s="130">
        <f>Rozpocet!I219</f>
        <v>0</v>
      </c>
      <c r="D20" s="131">
        <f>Rozpocet!K219</f>
        <v>0</v>
      </c>
      <c r="E20" s="131">
        <f>Rozpocet!M219</f>
        <v>0</v>
      </c>
    </row>
    <row r="21" spans="1:5" s="123" customFormat="1" ht="11.25" customHeight="1">
      <c r="A21" s="128" t="str">
        <f>Rozpocet!D221</f>
        <v>94</v>
      </c>
      <c r="B21" s="129" t="str">
        <f>Rozpocet!E221</f>
        <v>Lešení a stavební výtahy</v>
      </c>
      <c r="C21" s="130">
        <f>Rozpocet!I221</f>
        <v>0</v>
      </c>
      <c r="D21" s="131">
        <f>Rozpocet!K221</f>
        <v>0</v>
      </c>
      <c r="E21" s="131">
        <f>Rozpocet!M221</f>
        <v>0</v>
      </c>
    </row>
    <row r="22" spans="1:5" s="123" customFormat="1" ht="11.25" customHeight="1">
      <c r="A22" s="128" t="str">
        <f>Rozpocet!D224</f>
        <v>951</v>
      </c>
      <c r="B22" s="129" t="str">
        <f>Rozpocet!E224</f>
        <v>Ostatní konstrukce a práce </v>
      </c>
      <c r="C22" s="130">
        <f>Rozpocet!I224</f>
        <v>0</v>
      </c>
      <c r="D22" s="131">
        <f>Rozpocet!K224</f>
        <v>0</v>
      </c>
      <c r="E22" s="131">
        <f>Rozpocet!M224</f>
        <v>0</v>
      </c>
    </row>
    <row r="23" spans="1:5" s="123" customFormat="1" ht="11.25" customHeight="1">
      <c r="A23" s="124" t="str">
        <f>Rozpocet!D229</f>
        <v>PSV</v>
      </c>
      <c r="B23" s="125" t="str">
        <f>Rozpocet!E229</f>
        <v>Práce a dodávky PSV</v>
      </c>
      <c r="C23" s="126">
        <f>Rozpocet!I229</f>
        <v>0</v>
      </c>
      <c r="D23" s="127">
        <f>Rozpocet!K229</f>
        <v>0</v>
      </c>
      <c r="E23" s="127">
        <f>Rozpocet!M229</f>
        <v>0</v>
      </c>
    </row>
    <row r="24" spans="1:5" s="123" customFormat="1" ht="11.25" customHeight="1">
      <c r="A24" s="128" t="str">
        <f>Rozpocet!D230</f>
        <v>711</v>
      </c>
      <c r="B24" s="129" t="str">
        <f>Rozpocet!E230</f>
        <v>Izolace proti vodě, vlhkosti a plynům</v>
      </c>
      <c r="C24" s="130">
        <f>Rozpocet!I230</f>
        <v>0</v>
      </c>
      <c r="D24" s="131">
        <f>Rozpocet!K230</f>
        <v>0</v>
      </c>
      <c r="E24" s="131">
        <f>Rozpocet!M230</f>
        <v>0</v>
      </c>
    </row>
    <row r="25" spans="1:5" s="123" customFormat="1" ht="11.25" customHeight="1">
      <c r="A25" s="128" t="str">
        <f>Rozpocet!D238</f>
        <v>7227</v>
      </c>
      <c r="B25" s="129" t="str">
        <f>Rozpocet!E238</f>
        <v>Zdravotechnika </v>
      </c>
      <c r="C25" s="130">
        <f>Rozpocet!I238</f>
        <v>0</v>
      </c>
      <c r="D25" s="131">
        <f>Rozpocet!K238</f>
        <v>0</v>
      </c>
      <c r="E25" s="131">
        <f>Rozpocet!M238</f>
        <v>0</v>
      </c>
    </row>
    <row r="26" spans="1:5" s="123" customFormat="1" ht="11.25" customHeight="1">
      <c r="A26" s="128" t="str">
        <f>Rozpocet!D240</f>
        <v>7491</v>
      </c>
      <c r="B26" s="129" t="str">
        <f>Rozpocet!E240</f>
        <v>Elektromontáže  </v>
      </c>
      <c r="C26" s="130">
        <f>Rozpocet!I240</f>
        <v>0</v>
      </c>
      <c r="D26" s="131">
        <f>Rozpocet!K240</f>
        <v>0</v>
      </c>
      <c r="E26" s="131">
        <f>Rozpocet!M240</f>
        <v>0</v>
      </c>
    </row>
    <row r="27" spans="1:5" s="123" customFormat="1" ht="11.25" customHeight="1">
      <c r="A27" s="128" t="str">
        <f>Rozpocet!D242</f>
        <v>751</v>
      </c>
      <c r="B27" s="129" t="str">
        <f>Rozpocet!E242</f>
        <v>Vzduchotechnika</v>
      </c>
      <c r="C27" s="130">
        <f>Rozpocet!I242</f>
        <v>0</v>
      </c>
      <c r="D27" s="131">
        <f>Rozpocet!K242</f>
        <v>0</v>
      </c>
      <c r="E27" s="131">
        <f>Rozpocet!M242</f>
        <v>0</v>
      </c>
    </row>
    <row r="28" spans="1:5" s="123" customFormat="1" ht="11.25" customHeight="1">
      <c r="A28" s="128" t="str">
        <f>Rozpocet!D244</f>
        <v>763</v>
      </c>
      <c r="B28" s="129" t="str">
        <f>Rozpocet!E244</f>
        <v>Montované konstrukce – dřevostavby, sádrokartony</v>
      </c>
      <c r="C28" s="130">
        <f>Rozpocet!I244</f>
        <v>0</v>
      </c>
      <c r="D28" s="131">
        <f>Rozpocet!K244</f>
        <v>0</v>
      </c>
      <c r="E28" s="131">
        <f>Rozpocet!M244</f>
        <v>0</v>
      </c>
    </row>
    <row r="29" spans="1:5" s="123" customFormat="1" ht="11.25" customHeight="1">
      <c r="A29" s="128" t="str">
        <f>Rozpocet!D252</f>
        <v>766</v>
      </c>
      <c r="B29" s="129" t="str">
        <f>Rozpocet!E252</f>
        <v>Konstrukce truhlářské</v>
      </c>
      <c r="C29" s="130">
        <f>Rozpocet!I252</f>
        <v>0</v>
      </c>
      <c r="D29" s="131">
        <f>Rozpocet!K252</f>
        <v>0</v>
      </c>
      <c r="E29" s="131">
        <f>Rozpocet!M252</f>
        <v>0</v>
      </c>
    </row>
    <row r="30" spans="1:5" s="123" customFormat="1" ht="11.25" customHeight="1">
      <c r="A30" s="128" t="str">
        <f>Rozpocet!D276</f>
        <v>771</v>
      </c>
      <c r="B30" s="129" t="str">
        <f>Rozpocet!E276</f>
        <v>Podlahy z dlaždic</v>
      </c>
      <c r="C30" s="130">
        <f>Rozpocet!I276</f>
        <v>0</v>
      </c>
      <c r="D30" s="131">
        <f>Rozpocet!K276</f>
        <v>0</v>
      </c>
      <c r="E30" s="131">
        <f>Rozpocet!M276</f>
        <v>0</v>
      </c>
    </row>
    <row r="31" spans="1:5" s="123" customFormat="1" ht="11.25" customHeight="1">
      <c r="A31" s="128" t="str">
        <f>Rozpocet!D286</f>
        <v>776</v>
      </c>
      <c r="B31" s="129" t="str">
        <f>Rozpocet!E286</f>
        <v>Podlahy povlakové</v>
      </c>
      <c r="C31" s="130">
        <f>Rozpocet!I286</f>
        <v>0</v>
      </c>
      <c r="D31" s="131">
        <f>Rozpocet!K286</f>
        <v>0</v>
      </c>
      <c r="E31" s="131">
        <f>Rozpocet!M286</f>
        <v>0</v>
      </c>
    </row>
    <row r="32" spans="1:5" s="123" customFormat="1" ht="11.25" customHeight="1">
      <c r="A32" s="128" t="str">
        <f>Rozpocet!D312</f>
        <v>781</v>
      </c>
      <c r="B32" s="129" t="str">
        <f>Rozpocet!E312</f>
        <v>Dokončovací práce - obklady keramické</v>
      </c>
      <c r="C32" s="130">
        <f>Rozpocet!I312</f>
        <v>0</v>
      </c>
      <c r="D32" s="131">
        <f>Rozpocet!K312</f>
        <v>0</v>
      </c>
      <c r="E32" s="131">
        <f>Rozpocet!M312</f>
        <v>0</v>
      </c>
    </row>
    <row r="33" spans="1:5" s="123" customFormat="1" ht="11.25" customHeight="1">
      <c r="A33" s="128" t="str">
        <f>Rozpocet!D333</f>
        <v>783</v>
      </c>
      <c r="B33" s="129" t="str">
        <f>Rozpocet!E333</f>
        <v>Dokončovací práce - nátěry</v>
      </c>
      <c r="C33" s="130">
        <f>Rozpocet!I333</f>
        <v>0</v>
      </c>
      <c r="D33" s="131">
        <f>Rozpocet!K333</f>
        <v>0</v>
      </c>
      <c r="E33" s="131">
        <f>Rozpocet!M333</f>
        <v>0</v>
      </c>
    </row>
    <row r="34" spans="1:5" s="123" customFormat="1" ht="11.25" customHeight="1">
      <c r="A34" s="128" t="str">
        <f>Rozpocet!D353</f>
        <v>784</v>
      </c>
      <c r="B34" s="129" t="str">
        <f>Rozpocet!E353</f>
        <v>Dokončovací práce - malby</v>
      </c>
      <c r="C34" s="130">
        <f>Rozpocet!I353</f>
        <v>0</v>
      </c>
      <c r="D34" s="131">
        <f>Rozpocet!K353</f>
        <v>0</v>
      </c>
      <c r="E34" s="131">
        <f>Rozpocet!M353</f>
        <v>0</v>
      </c>
    </row>
    <row r="35" spans="1:5" s="123" customFormat="1" ht="11.25" customHeight="1">
      <c r="A35" s="128" t="str">
        <f>Rozpocet!D370</f>
        <v>7861</v>
      </c>
      <c r="B35" s="129" t="str">
        <f>Rozpocet!E370</f>
        <v>Žaluzie</v>
      </c>
      <c r="C35" s="130">
        <f>Rozpocet!I370</f>
        <v>0</v>
      </c>
      <c r="D35" s="131">
        <f>Rozpocet!K370</f>
        <v>0</v>
      </c>
      <c r="E35" s="131">
        <f>Rozpocet!M370</f>
        <v>0</v>
      </c>
    </row>
    <row r="36" spans="2:5" s="132" customFormat="1" ht="11.25" customHeight="1">
      <c r="B36" s="133" t="s">
        <v>90</v>
      </c>
      <c r="C36" s="134">
        <f>Rozpocet!I377</f>
        <v>0</v>
      </c>
      <c r="D36" s="135">
        <f>Rozpocet!K377</f>
        <v>0</v>
      </c>
      <c r="E36" s="135">
        <f>Rozpocet!M377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05" t="s">
        <v>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6"/>
      <c r="R1" s="136"/>
      <c r="S1" s="136"/>
      <c r="T1" s="136"/>
    </row>
    <row r="2" spans="1:20" ht="10.5" customHeight="1">
      <c r="A2" s="107" t="s">
        <v>78</v>
      </c>
      <c r="B2" s="108"/>
      <c r="C2" s="108" t="str">
        <f>'Krycí list'!E5</f>
        <v>Jednodenní gynekologie a rekonstrukce zákrokového sálu</v>
      </c>
      <c r="D2" s="108"/>
      <c r="E2" s="108"/>
      <c r="F2" s="108"/>
      <c r="G2" s="108"/>
      <c r="H2" s="108"/>
      <c r="I2" s="108"/>
      <c r="J2" s="108"/>
      <c r="K2" s="108"/>
      <c r="L2" s="136"/>
      <c r="M2" s="136"/>
      <c r="N2" s="136"/>
      <c r="O2" s="137"/>
      <c r="P2" s="137"/>
      <c r="Q2" s="136"/>
      <c r="R2" s="136"/>
      <c r="S2" s="136"/>
      <c r="T2" s="136"/>
    </row>
    <row r="3" spans="1:20" ht="10.5" customHeight="1">
      <c r="A3" s="107" t="s">
        <v>79</v>
      </c>
      <c r="B3" s="108"/>
      <c r="C3" s="108" t="str">
        <f>'Krycí list'!E7</f>
        <v>3.NP - ZŘÍZENÍ JEDNODENNÍ GYNEKOLOGIE</v>
      </c>
      <c r="D3" s="108"/>
      <c r="E3" s="108"/>
      <c r="F3" s="108"/>
      <c r="G3" s="108"/>
      <c r="H3" s="108"/>
      <c r="I3" s="108"/>
      <c r="J3" s="108"/>
      <c r="K3" s="108"/>
      <c r="L3" s="136"/>
      <c r="M3" s="136"/>
      <c r="N3" s="136"/>
      <c r="O3" s="137"/>
      <c r="P3" s="137"/>
      <c r="Q3" s="136"/>
      <c r="R3" s="136"/>
      <c r="S3" s="136"/>
      <c r="T3" s="136"/>
    </row>
    <row r="4" spans="1:20" ht="10.5" customHeight="1">
      <c r="A4" s="107" t="s">
        <v>80</v>
      </c>
      <c r="B4" s="108"/>
      <c r="C4" s="108" t="str">
        <f>'Krycí list'!E9</f>
        <v> </v>
      </c>
      <c r="D4" s="108"/>
      <c r="E4" s="108"/>
      <c r="F4" s="108"/>
      <c r="G4" s="108"/>
      <c r="H4" s="108"/>
      <c r="I4" s="108"/>
      <c r="J4" s="108"/>
      <c r="K4" s="108"/>
      <c r="L4" s="136"/>
      <c r="M4" s="136"/>
      <c r="N4" s="136"/>
      <c r="O4" s="137"/>
      <c r="P4" s="137"/>
      <c r="Q4" s="136"/>
      <c r="R4" s="136"/>
      <c r="S4" s="136"/>
      <c r="T4" s="136"/>
    </row>
    <row r="5" spans="1:20" ht="10.5" customHeight="1">
      <c r="A5" s="108" t="s">
        <v>92</v>
      </c>
      <c r="B5" s="108"/>
      <c r="C5" s="108" t="str">
        <f>'Krycí list'!P5</f>
        <v> </v>
      </c>
      <c r="D5" s="108"/>
      <c r="E5" s="108"/>
      <c r="F5" s="108"/>
      <c r="G5" s="108"/>
      <c r="H5" s="108"/>
      <c r="I5" s="108"/>
      <c r="J5" s="108"/>
      <c r="K5" s="108"/>
      <c r="L5" s="136"/>
      <c r="M5" s="136"/>
      <c r="N5" s="136"/>
      <c r="O5" s="137"/>
      <c r="P5" s="137"/>
      <c r="Q5" s="136"/>
      <c r="R5" s="136"/>
      <c r="S5" s="136"/>
      <c r="T5" s="136"/>
    </row>
    <row r="6" spans="1:20" ht="6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36"/>
      <c r="M6" s="136"/>
      <c r="N6" s="136"/>
      <c r="O6" s="137"/>
      <c r="P6" s="137"/>
      <c r="Q6" s="136"/>
      <c r="R6" s="136"/>
      <c r="S6" s="136"/>
      <c r="T6" s="136"/>
    </row>
    <row r="7" spans="1:20" ht="10.5" customHeight="1">
      <c r="A7" s="108" t="s">
        <v>82</v>
      </c>
      <c r="B7" s="108"/>
      <c r="C7" s="108" t="str">
        <f>'Krycí list'!E26</f>
        <v>KZ a.s., Ústí nad Labem</v>
      </c>
      <c r="D7" s="108"/>
      <c r="E7" s="108"/>
      <c r="F7" s="108"/>
      <c r="G7" s="108"/>
      <c r="H7" s="108"/>
      <c r="I7" s="108"/>
      <c r="J7" s="108"/>
      <c r="K7" s="108"/>
      <c r="L7" s="136"/>
      <c r="M7" s="136"/>
      <c r="N7" s="136"/>
      <c r="O7" s="137"/>
      <c r="P7" s="137"/>
      <c r="Q7" s="136"/>
      <c r="R7" s="136"/>
      <c r="S7" s="136"/>
      <c r="T7" s="136"/>
    </row>
    <row r="8" spans="1:20" ht="10.5" customHeight="1">
      <c r="A8" s="108" t="s">
        <v>83</v>
      </c>
      <c r="B8" s="108"/>
      <c r="C8" s="108" t="str">
        <f>'Krycí list'!E28</f>
        <v> </v>
      </c>
      <c r="D8" s="108"/>
      <c r="E8" s="108"/>
      <c r="F8" s="108"/>
      <c r="G8" s="108"/>
      <c r="H8" s="108"/>
      <c r="I8" s="108"/>
      <c r="J8" s="108"/>
      <c r="K8" s="108"/>
      <c r="L8" s="136"/>
      <c r="M8" s="136"/>
      <c r="N8" s="136"/>
      <c r="O8" s="137"/>
      <c r="P8" s="137"/>
      <c r="Q8" s="136"/>
      <c r="R8" s="136"/>
      <c r="S8" s="136"/>
      <c r="T8" s="136"/>
    </row>
    <row r="9" spans="1:20" ht="10.5" customHeight="1">
      <c r="A9" s="108" t="s">
        <v>84</v>
      </c>
      <c r="B9" s="108"/>
      <c r="C9" s="108" t="s">
        <v>28</v>
      </c>
      <c r="D9" s="108"/>
      <c r="E9" s="108"/>
      <c r="F9" s="108"/>
      <c r="G9" s="108"/>
      <c r="H9" s="108"/>
      <c r="I9" s="108"/>
      <c r="J9" s="108"/>
      <c r="K9" s="108"/>
      <c r="L9" s="136"/>
      <c r="M9" s="136"/>
      <c r="N9" s="136"/>
      <c r="O9" s="137"/>
      <c r="P9" s="137"/>
      <c r="Q9" s="136"/>
      <c r="R9" s="136"/>
      <c r="S9" s="136"/>
      <c r="T9" s="136"/>
    </row>
    <row r="10" spans="1:20" ht="4.5" customHeight="1">
      <c r="A10" s="136"/>
      <c r="B10" s="136"/>
      <c r="C10" s="136"/>
      <c r="D10" s="136"/>
      <c r="E10" s="136"/>
      <c r="F10" s="136"/>
      <c r="G10" s="136"/>
      <c r="H10" s="174"/>
      <c r="I10" s="136"/>
      <c r="J10" s="136"/>
      <c r="K10" s="136"/>
      <c r="L10" s="136"/>
      <c r="M10" s="136"/>
      <c r="N10" s="174"/>
      <c r="O10" s="137"/>
      <c r="P10" s="137"/>
      <c r="Q10" s="136"/>
      <c r="R10" s="136"/>
      <c r="S10" s="136"/>
      <c r="T10" s="136"/>
    </row>
    <row r="11" spans="1:21" ht="21.75" customHeight="1">
      <c r="A11" s="112" t="s">
        <v>93</v>
      </c>
      <c r="B11" s="113" t="s">
        <v>94</v>
      </c>
      <c r="C11" s="113" t="s">
        <v>95</v>
      </c>
      <c r="D11" s="113" t="s">
        <v>96</v>
      </c>
      <c r="E11" s="113" t="s">
        <v>86</v>
      </c>
      <c r="F11" s="113" t="s">
        <v>97</v>
      </c>
      <c r="G11" s="113" t="s">
        <v>98</v>
      </c>
      <c r="H11" s="175" t="s">
        <v>99</v>
      </c>
      <c r="I11" s="113" t="s">
        <v>87</v>
      </c>
      <c r="J11" s="113" t="s">
        <v>100</v>
      </c>
      <c r="K11" s="113" t="s">
        <v>88</v>
      </c>
      <c r="L11" s="113" t="s">
        <v>101</v>
      </c>
      <c r="M11" s="113" t="s">
        <v>102</v>
      </c>
      <c r="N11" s="175" t="s">
        <v>103</v>
      </c>
      <c r="O11" s="138" t="s">
        <v>104</v>
      </c>
      <c r="P11" s="139" t="s">
        <v>105</v>
      </c>
      <c r="Q11" s="113"/>
      <c r="R11" s="113"/>
      <c r="S11" s="113"/>
      <c r="T11" s="140" t="s">
        <v>106</v>
      </c>
      <c r="U11" s="141"/>
    </row>
    <row r="12" spans="1:21" ht="10.5" customHeight="1">
      <c r="A12" s="116">
        <v>1</v>
      </c>
      <c r="B12" s="117">
        <v>2</v>
      </c>
      <c r="C12" s="117">
        <v>3</v>
      </c>
      <c r="D12" s="117">
        <v>4</v>
      </c>
      <c r="E12" s="117">
        <v>5</v>
      </c>
      <c r="F12" s="117">
        <v>6</v>
      </c>
      <c r="G12" s="117">
        <v>7</v>
      </c>
      <c r="H12" s="176">
        <v>8</v>
      </c>
      <c r="I12" s="117">
        <v>9</v>
      </c>
      <c r="J12" s="117"/>
      <c r="K12" s="117"/>
      <c r="L12" s="117"/>
      <c r="M12" s="117"/>
      <c r="N12" s="176">
        <v>10</v>
      </c>
      <c r="O12" s="142">
        <v>11</v>
      </c>
      <c r="P12" s="143">
        <v>12</v>
      </c>
      <c r="Q12" s="117"/>
      <c r="R12" s="117"/>
      <c r="S12" s="117"/>
      <c r="T12" s="144">
        <v>11</v>
      </c>
      <c r="U12" s="141"/>
    </row>
    <row r="13" spans="1:20" ht="3.75" customHeight="1">
      <c r="A13" s="136"/>
      <c r="B13" s="136"/>
      <c r="C13" s="136"/>
      <c r="D13" s="136"/>
      <c r="E13" s="136"/>
      <c r="F13" s="136"/>
      <c r="G13" s="136"/>
      <c r="H13" s="174"/>
      <c r="I13" s="136"/>
      <c r="J13" s="136"/>
      <c r="K13" s="136"/>
      <c r="L13" s="136"/>
      <c r="M13" s="136"/>
      <c r="N13" s="174"/>
      <c r="O13" s="137"/>
      <c r="P13" s="145"/>
      <c r="Q13" s="136"/>
      <c r="R13" s="136"/>
      <c r="S13" s="136"/>
      <c r="T13" s="136"/>
    </row>
    <row r="14" spans="1:16" s="123" customFormat="1" ht="10.5" customHeight="1">
      <c r="A14" s="146"/>
      <c r="B14" s="147" t="s">
        <v>65</v>
      </c>
      <c r="C14" s="146"/>
      <c r="D14" s="146" t="s">
        <v>44</v>
      </c>
      <c r="E14" s="146" t="s">
        <v>107</v>
      </c>
      <c r="F14" s="146"/>
      <c r="G14" s="146"/>
      <c r="H14" s="177"/>
      <c r="I14" s="148">
        <f>I15+I47+I104+I113+I122+I219+I221+I224</f>
        <v>0</v>
      </c>
      <c r="J14" s="146"/>
      <c r="K14" s="149">
        <f>K15+K47+K104+K113+K122+K219+K221+K224</f>
        <v>0</v>
      </c>
      <c r="L14" s="146"/>
      <c r="M14" s="149">
        <f>M15+M47+M104+M113+M122+M219+M221+M224</f>
        <v>0</v>
      </c>
      <c r="N14" s="177"/>
      <c r="P14" s="125" t="s">
        <v>108</v>
      </c>
    </row>
    <row r="15" spans="2:16" s="123" customFormat="1" ht="11.25" customHeight="1">
      <c r="B15" s="128" t="s">
        <v>65</v>
      </c>
      <c r="D15" s="129" t="s">
        <v>109</v>
      </c>
      <c r="E15" s="129" t="s">
        <v>110</v>
      </c>
      <c r="H15" s="178"/>
      <c r="I15" s="130">
        <f>SUM(I16:I46)</f>
        <v>0</v>
      </c>
      <c r="K15" s="131">
        <f>SUM(K16:K46)</f>
        <v>0</v>
      </c>
      <c r="M15" s="131">
        <f>SUM(M16:M46)</f>
        <v>0</v>
      </c>
      <c r="N15" s="178"/>
      <c r="P15" s="129" t="s">
        <v>111</v>
      </c>
    </row>
    <row r="16" spans="1:16" s="14" customFormat="1" ht="12" customHeight="1">
      <c r="A16" s="150" t="s">
        <v>111</v>
      </c>
      <c r="B16" s="150" t="s">
        <v>112</v>
      </c>
      <c r="C16" s="150" t="s">
        <v>113</v>
      </c>
      <c r="D16" s="151" t="s">
        <v>114</v>
      </c>
      <c r="E16" s="152" t="s">
        <v>115</v>
      </c>
      <c r="F16" s="150" t="s">
        <v>116</v>
      </c>
      <c r="G16" s="153">
        <v>0.004</v>
      </c>
      <c r="H16" s="179">
        <v>0</v>
      </c>
      <c r="I16" s="154">
        <f>ROUND(G16*H16,2)</f>
        <v>0</v>
      </c>
      <c r="J16" s="155">
        <v>0</v>
      </c>
      <c r="K16" s="153">
        <f>G16*J16</f>
        <v>0</v>
      </c>
      <c r="L16" s="155">
        <v>0</v>
      </c>
      <c r="M16" s="153">
        <f>G16*L16</f>
        <v>0</v>
      </c>
      <c r="N16" s="184">
        <v>20</v>
      </c>
      <c r="O16" s="156">
        <v>4</v>
      </c>
      <c r="P16" s="14" t="s">
        <v>117</v>
      </c>
    </row>
    <row r="17" spans="4:19" s="14" customFormat="1" ht="14.25" customHeight="1">
      <c r="D17" s="157"/>
      <c r="E17" s="158" t="s">
        <v>118</v>
      </c>
      <c r="G17" s="159">
        <v>0.003916</v>
      </c>
      <c r="H17" s="180"/>
      <c r="N17" s="180"/>
      <c r="P17" s="157" t="s">
        <v>117</v>
      </c>
      <c r="Q17" s="157" t="s">
        <v>117</v>
      </c>
      <c r="R17" s="157" t="s">
        <v>119</v>
      </c>
      <c r="S17" s="157" t="s">
        <v>111</v>
      </c>
    </row>
    <row r="18" spans="1:16" s="14" customFormat="1" ht="12" customHeight="1">
      <c r="A18" s="150" t="s">
        <v>117</v>
      </c>
      <c r="B18" s="150" t="s">
        <v>112</v>
      </c>
      <c r="C18" s="150" t="s">
        <v>120</v>
      </c>
      <c r="D18" s="151" t="s">
        <v>121</v>
      </c>
      <c r="E18" s="152" t="s">
        <v>122</v>
      </c>
      <c r="F18" s="150" t="s">
        <v>123</v>
      </c>
      <c r="G18" s="153">
        <v>4</v>
      </c>
      <c r="H18" s="179">
        <v>0</v>
      </c>
      <c r="I18" s="154">
        <f>ROUND(G18*H18,2)</f>
        <v>0</v>
      </c>
      <c r="J18" s="155">
        <v>0</v>
      </c>
      <c r="K18" s="153">
        <f>G18*J18</f>
        <v>0</v>
      </c>
      <c r="L18" s="155">
        <v>0</v>
      </c>
      <c r="M18" s="153">
        <f>G18*L18</f>
        <v>0</v>
      </c>
      <c r="N18" s="184">
        <v>20</v>
      </c>
      <c r="O18" s="156">
        <v>4</v>
      </c>
      <c r="P18" s="14" t="s">
        <v>117</v>
      </c>
    </row>
    <row r="19" spans="4:19" s="14" customFormat="1" ht="14.25" customHeight="1">
      <c r="D19" s="157"/>
      <c r="E19" s="158" t="s">
        <v>124</v>
      </c>
      <c r="G19" s="159">
        <v>4</v>
      </c>
      <c r="H19" s="180"/>
      <c r="N19" s="180"/>
      <c r="P19" s="157" t="s">
        <v>117</v>
      </c>
      <c r="Q19" s="157" t="s">
        <v>117</v>
      </c>
      <c r="R19" s="157" t="s">
        <v>119</v>
      </c>
      <c r="S19" s="157" t="s">
        <v>111</v>
      </c>
    </row>
    <row r="20" spans="1:16" s="14" customFormat="1" ht="21" customHeight="1">
      <c r="A20" s="150" t="s">
        <v>125</v>
      </c>
      <c r="B20" s="150" t="s">
        <v>112</v>
      </c>
      <c r="C20" s="150" t="s">
        <v>113</v>
      </c>
      <c r="D20" s="151" t="s">
        <v>126</v>
      </c>
      <c r="E20" s="152" t="s">
        <v>127</v>
      </c>
      <c r="F20" s="150" t="s">
        <v>128</v>
      </c>
      <c r="G20" s="153">
        <v>27.427</v>
      </c>
      <c r="H20" s="179">
        <v>0</v>
      </c>
      <c r="I20" s="154">
        <f>ROUND(G20*H20,2)</f>
        <v>0</v>
      </c>
      <c r="J20" s="155">
        <v>0</v>
      </c>
      <c r="K20" s="153">
        <f>G20*J20</f>
        <v>0</v>
      </c>
      <c r="L20" s="155">
        <v>0</v>
      </c>
      <c r="M20" s="153">
        <f>G20*L20</f>
        <v>0</v>
      </c>
      <c r="N20" s="184">
        <v>20</v>
      </c>
      <c r="O20" s="156">
        <v>4</v>
      </c>
      <c r="P20" s="14" t="s">
        <v>117</v>
      </c>
    </row>
    <row r="21" spans="4:19" s="14" customFormat="1" ht="14.25" customHeight="1">
      <c r="D21" s="157"/>
      <c r="E21" s="158" t="s">
        <v>129</v>
      </c>
      <c r="G21" s="159">
        <v>15.028</v>
      </c>
      <c r="H21" s="180"/>
      <c r="N21" s="180"/>
      <c r="P21" s="157" t="s">
        <v>117</v>
      </c>
      <c r="Q21" s="157" t="s">
        <v>117</v>
      </c>
      <c r="R21" s="157" t="s">
        <v>119</v>
      </c>
      <c r="S21" s="157" t="s">
        <v>108</v>
      </c>
    </row>
    <row r="22" spans="4:19" s="14" customFormat="1" ht="14.25" customHeight="1">
      <c r="D22" s="157"/>
      <c r="E22" s="158" t="s">
        <v>130</v>
      </c>
      <c r="G22" s="159">
        <v>16.536</v>
      </c>
      <c r="H22" s="180"/>
      <c r="N22" s="180"/>
      <c r="P22" s="157" t="s">
        <v>117</v>
      </c>
      <c r="Q22" s="157" t="s">
        <v>117</v>
      </c>
      <c r="R22" s="157" t="s">
        <v>119</v>
      </c>
      <c r="S22" s="157" t="s">
        <v>108</v>
      </c>
    </row>
    <row r="23" spans="4:19" s="14" customFormat="1" ht="14.25" customHeight="1">
      <c r="D23" s="157"/>
      <c r="E23" s="158" t="s">
        <v>131</v>
      </c>
      <c r="G23" s="159">
        <v>-4.137</v>
      </c>
      <c r="H23" s="180"/>
      <c r="N23" s="180"/>
      <c r="P23" s="157" t="s">
        <v>117</v>
      </c>
      <c r="Q23" s="157" t="s">
        <v>117</v>
      </c>
      <c r="R23" s="157" t="s">
        <v>119</v>
      </c>
      <c r="S23" s="157" t="s">
        <v>108</v>
      </c>
    </row>
    <row r="24" spans="4:19" s="14" customFormat="1" ht="14.25" customHeight="1">
      <c r="D24" s="160"/>
      <c r="E24" s="161" t="s">
        <v>132</v>
      </c>
      <c r="G24" s="162">
        <v>27.427</v>
      </c>
      <c r="H24" s="180"/>
      <c r="N24" s="180"/>
      <c r="P24" s="160" t="s">
        <v>117</v>
      </c>
      <c r="Q24" s="160" t="s">
        <v>133</v>
      </c>
      <c r="R24" s="160" t="s">
        <v>119</v>
      </c>
      <c r="S24" s="160" t="s">
        <v>111</v>
      </c>
    </row>
    <row r="25" spans="1:16" s="14" customFormat="1" ht="21" customHeight="1">
      <c r="A25" s="150" t="s">
        <v>133</v>
      </c>
      <c r="B25" s="150" t="s">
        <v>112</v>
      </c>
      <c r="C25" s="150" t="s">
        <v>113</v>
      </c>
      <c r="D25" s="151" t="s">
        <v>134</v>
      </c>
      <c r="E25" s="152" t="s">
        <v>135</v>
      </c>
      <c r="F25" s="150" t="s">
        <v>128</v>
      </c>
      <c r="G25" s="153">
        <v>4.654</v>
      </c>
      <c r="H25" s="179">
        <v>0</v>
      </c>
      <c r="I25" s="154">
        <f>ROUND(G25*H25,2)</f>
        <v>0</v>
      </c>
      <c r="J25" s="155">
        <v>0</v>
      </c>
      <c r="K25" s="153">
        <f>G25*J25</f>
        <v>0</v>
      </c>
      <c r="L25" s="155">
        <v>0</v>
      </c>
      <c r="M25" s="153">
        <f>G25*L25</f>
        <v>0</v>
      </c>
      <c r="N25" s="184">
        <v>20</v>
      </c>
      <c r="O25" s="156">
        <v>4</v>
      </c>
      <c r="P25" s="14" t="s">
        <v>117</v>
      </c>
    </row>
    <row r="26" spans="4:19" s="14" customFormat="1" ht="14.25" customHeight="1">
      <c r="D26" s="157"/>
      <c r="E26" s="158" t="s">
        <v>136</v>
      </c>
      <c r="G26" s="159">
        <v>4.654</v>
      </c>
      <c r="H26" s="180"/>
      <c r="N26" s="180"/>
      <c r="P26" s="157" t="s">
        <v>117</v>
      </c>
      <c r="Q26" s="157" t="s">
        <v>117</v>
      </c>
      <c r="R26" s="157" t="s">
        <v>119</v>
      </c>
      <c r="S26" s="157" t="s">
        <v>111</v>
      </c>
    </row>
    <row r="27" spans="1:16" s="14" customFormat="1" ht="21" customHeight="1">
      <c r="A27" s="150" t="s">
        <v>137</v>
      </c>
      <c r="B27" s="150" t="s">
        <v>112</v>
      </c>
      <c r="C27" s="150" t="s">
        <v>113</v>
      </c>
      <c r="D27" s="151" t="s">
        <v>138</v>
      </c>
      <c r="E27" s="152" t="s">
        <v>139</v>
      </c>
      <c r="F27" s="150" t="s">
        <v>128</v>
      </c>
      <c r="G27" s="153">
        <v>6.63</v>
      </c>
      <c r="H27" s="179">
        <v>0</v>
      </c>
      <c r="I27" s="154">
        <f>ROUND(G27*H27,2)</f>
        <v>0</v>
      </c>
      <c r="J27" s="155">
        <v>0</v>
      </c>
      <c r="K27" s="153">
        <f>G27*J27</f>
        <v>0</v>
      </c>
      <c r="L27" s="155">
        <v>0</v>
      </c>
      <c r="M27" s="153">
        <f>G27*L27</f>
        <v>0</v>
      </c>
      <c r="N27" s="184">
        <v>20</v>
      </c>
      <c r="O27" s="156">
        <v>4</v>
      </c>
      <c r="P27" s="14" t="s">
        <v>117</v>
      </c>
    </row>
    <row r="28" spans="4:19" s="14" customFormat="1" ht="14.25" customHeight="1">
      <c r="D28" s="157"/>
      <c r="E28" s="158" t="s">
        <v>140</v>
      </c>
      <c r="G28" s="159">
        <v>6.63</v>
      </c>
      <c r="H28" s="180"/>
      <c r="N28" s="180"/>
      <c r="P28" s="157" t="s">
        <v>117</v>
      </c>
      <c r="Q28" s="157" t="s">
        <v>117</v>
      </c>
      <c r="R28" s="157" t="s">
        <v>119</v>
      </c>
      <c r="S28" s="157" t="s">
        <v>111</v>
      </c>
    </row>
    <row r="29" spans="1:16" s="14" customFormat="1" ht="21" customHeight="1">
      <c r="A29" s="150" t="s">
        <v>141</v>
      </c>
      <c r="B29" s="150" t="s">
        <v>112</v>
      </c>
      <c r="C29" s="150" t="s">
        <v>113</v>
      </c>
      <c r="D29" s="151" t="s">
        <v>142</v>
      </c>
      <c r="E29" s="152" t="s">
        <v>143</v>
      </c>
      <c r="F29" s="150" t="s">
        <v>144</v>
      </c>
      <c r="G29" s="153">
        <v>3</v>
      </c>
      <c r="H29" s="179">
        <v>0</v>
      </c>
      <c r="I29" s="154">
        <f>ROUND(G29*H29,2)</f>
        <v>0</v>
      </c>
      <c r="J29" s="155">
        <v>0</v>
      </c>
      <c r="K29" s="153">
        <f>G29*J29</f>
        <v>0</v>
      </c>
      <c r="L29" s="155">
        <v>0</v>
      </c>
      <c r="M29" s="153">
        <f>G29*L29</f>
        <v>0</v>
      </c>
      <c r="N29" s="184">
        <v>20</v>
      </c>
      <c r="O29" s="156">
        <v>4</v>
      </c>
      <c r="P29" s="14" t="s">
        <v>117</v>
      </c>
    </row>
    <row r="30" spans="1:16" s="14" customFormat="1" ht="21" customHeight="1">
      <c r="A30" s="150" t="s">
        <v>145</v>
      </c>
      <c r="B30" s="150" t="s">
        <v>112</v>
      </c>
      <c r="C30" s="150" t="s">
        <v>113</v>
      </c>
      <c r="D30" s="151" t="s">
        <v>146</v>
      </c>
      <c r="E30" s="152" t="s">
        <v>147</v>
      </c>
      <c r="F30" s="150" t="s">
        <v>144</v>
      </c>
      <c r="G30" s="153">
        <v>1</v>
      </c>
      <c r="H30" s="179">
        <v>0</v>
      </c>
      <c r="I30" s="154">
        <f>ROUND(G30*H30,2)</f>
        <v>0</v>
      </c>
      <c r="J30" s="155">
        <v>0</v>
      </c>
      <c r="K30" s="153">
        <f>G30*J30</f>
        <v>0</v>
      </c>
      <c r="L30" s="155">
        <v>0</v>
      </c>
      <c r="M30" s="153">
        <f>G30*L30</f>
        <v>0</v>
      </c>
      <c r="N30" s="184">
        <v>20</v>
      </c>
      <c r="O30" s="156">
        <v>4</v>
      </c>
      <c r="P30" s="14" t="s">
        <v>117</v>
      </c>
    </row>
    <row r="31" spans="1:16" s="14" customFormat="1" ht="12" customHeight="1">
      <c r="A31" s="150" t="s">
        <v>148</v>
      </c>
      <c r="B31" s="150" t="s">
        <v>112</v>
      </c>
      <c r="C31" s="150" t="s">
        <v>120</v>
      </c>
      <c r="D31" s="151" t="s">
        <v>149</v>
      </c>
      <c r="E31" s="152" t="s">
        <v>150</v>
      </c>
      <c r="F31" s="150" t="s">
        <v>128</v>
      </c>
      <c r="G31" s="153">
        <v>2.419</v>
      </c>
      <c r="H31" s="179">
        <v>0</v>
      </c>
      <c r="I31" s="154">
        <f>ROUND(G31*H31,2)</f>
        <v>0</v>
      </c>
      <c r="J31" s="155">
        <v>0</v>
      </c>
      <c r="K31" s="153">
        <f>G31*J31</f>
        <v>0</v>
      </c>
      <c r="L31" s="155">
        <v>0</v>
      </c>
      <c r="M31" s="153">
        <f>G31*L31</f>
        <v>0</v>
      </c>
      <c r="N31" s="184">
        <v>20</v>
      </c>
      <c r="O31" s="156">
        <v>4</v>
      </c>
      <c r="P31" s="14" t="s">
        <v>117</v>
      </c>
    </row>
    <row r="32" spans="4:19" s="14" customFormat="1" ht="14.25" customHeight="1">
      <c r="D32" s="157"/>
      <c r="E32" s="158" t="s">
        <v>151</v>
      </c>
      <c r="G32" s="159">
        <v>2.4192</v>
      </c>
      <c r="H32" s="180"/>
      <c r="N32" s="180"/>
      <c r="P32" s="157" t="s">
        <v>117</v>
      </c>
      <c r="Q32" s="157" t="s">
        <v>117</v>
      </c>
      <c r="R32" s="157" t="s">
        <v>119</v>
      </c>
      <c r="S32" s="157" t="s">
        <v>111</v>
      </c>
    </row>
    <row r="33" spans="1:16" s="14" customFormat="1" ht="12" customHeight="1">
      <c r="A33" s="150" t="s">
        <v>152</v>
      </c>
      <c r="B33" s="150" t="s">
        <v>112</v>
      </c>
      <c r="C33" s="150" t="s">
        <v>120</v>
      </c>
      <c r="D33" s="151" t="s">
        <v>153</v>
      </c>
      <c r="E33" s="152" t="s">
        <v>154</v>
      </c>
      <c r="F33" s="150" t="s">
        <v>128</v>
      </c>
      <c r="G33" s="153">
        <v>4.716</v>
      </c>
      <c r="H33" s="179">
        <v>0</v>
      </c>
      <c r="I33" s="154">
        <f>ROUND(G33*H33,2)</f>
        <v>0</v>
      </c>
      <c r="J33" s="155">
        <v>0</v>
      </c>
      <c r="K33" s="153">
        <f>G33*J33</f>
        <v>0</v>
      </c>
      <c r="L33" s="155">
        <v>0</v>
      </c>
      <c r="M33" s="153">
        <f>G33*L33</f>
        <v>0</v>
      </c>
      <c r="N33" s="184">
        <v>20</v>
      </c>
      <c r="O33" s="156">
        <v>4</v>
      </c>
      <c r="P33" s="14" t="s">
        <v>117</v>
      </c>
    </row>
    <row r="34" spans="4:19" s="14" customFormat="1" ht="14.25" customHeight="1">
      <c r="D34" s="157"/>
      <c r="E34" s="158" t="s">
        <v>155</v>
      </c>
      <c r="G34" s="159">
        <v>6.292</v>
      </c>
      <c r="H34" s="180"/>
      <c r="N34" s="180"/>
      <c r="P34" s="157" t="s">
        <v>117</v>
      </c>
      <c r="Q34" s="157" t="s">
        <v>117</v>
      </c>
      <c r="R34" s="157" t="s">
        <v>119</v>
      </c>
      <c r="S34" s="157" t="s">
        <v>108</v>
      </c>
    </row>
    <row r="35" spans="4:19" s="14" customFormat="1" ht="14.25" customHeight="1">
      <c r="D35" s="157"/>
      <c r="E35" s="158" t="s">
        <v>156</v>
      </c>
      <c r="G35" s="159">
        <v>-1.576</v>
      </c>
      <c r="H35" s="180"/>
      <c r="N35" s="180"/>
      <c r="P35" s="157" t="s">
        <v>117</v>
      </c>
      <c r="Q35" s="157" t="s">
        <v>117</v>
      </c>
      <c r="R35" s="157" t="s">
        <v>119</v>
      </c>
      <c r="S35" s="157" t="s">
        <v>108</v>
      </c>
    </row>
    <row r="36" spans="4:19" s="14" customFormat="1" ht="14.25" customHeight="1">
      <c r="D36" s="160"/>
      <c r="E36" s="161" t="s">
        <v>132</v>
      </c>
      <c r="G36" s="162">
        <v>4.716</v>
      </c>
      <c r="H36" s="180"/>
      <c r="N36" s="180"/>
      <c r="P36" s="160" t="s">
        <v>117</v>
      </c>
      <c r="Q36" s="160" t="s">
        <v>133</v>
      </c>
      <c r="R36" s="160" t="s">
        <v>119</v>
      </c>
      <c r="S36" s="160" t="s">
        <v>111</v>
      </c>
    </row>
    <row r="37" spans="1:16" s="14" customFormat="1" ht="12" customHeight="1">
      <c r="A37" s="150" t="s">
        <v>157</v>
      </c>
      <c r="B37" s="150" t="s">
        <v>112</v>
      </c>
      <c r="C37" s="150" t="s">
        <v>113</v>
      </c>
      <c r="D37" s="151" t="s">
        <v>158</v>
      </c>
      <c r="E37" s="152" t="s">
        <v>159</v>
      </c>
      <c r="F37" s="150" t="s">
        <v>123</v>
      </c>
      <c r="G37" s="153">
        <v>28.6</v>
      </c>
      <c r="H37" s="179">
        <v>0</v>
      </c>
      <c r="I37" s="154">
        <f>ROUND(G37*H37,2)</f>
        <v>0</v>
      </c>
      <c r="J37" s="155">
        <v>0</v>
      </c>
      <c r="K37" s="153">
        <f>G37*J37</f>
        <v>0</v>
      </c>
      <c r="L37" s="155">
        <v>0</v>
      </c>
      <c r="M37" s="153">
        <f>G37*L37</f>
        <v>0</v>
      </c>
      <c r="N37" s="184">
        <v>20</v>
      </c>
      <c r="O37" s="156">
        <v>4</v>
      </c>
      <c r="P37" s="14" t="s">
        <v>117</v>
      </c>
    </row>
    <row r="38" spans="4:19" s="14" customFormat="1" ht="14.25" customHeight="1">
      <c r="D38" s="157"/>
      <c r="E38" s="158" t="s">
        <v>160</v>
      </c>
      <c r="G38" s="159">
        <v>28.6</v>
      </c>
      <c r="H38" s="180"/>
      <c r="N38" s="180"/>
      <c r="P38" s="157" t="s">
        <v>117</v>
      </c>
      <c r="Q38" s="157" t="s">
        <v>117</v>
      </c>
      <c r="R38" s="157" t="s">
        <v>119</v>
      </c>
      <c r="S38" s="157" t="s">
        <v>111</v>
      </c>
    </row>
    <row r="39" spans="1:16" s="14" customFormat="1" ht="12" customHeight="1">
      <c r="A39" s="150" t="s">
        <v>161</v>
      </c>
      <c r="B39" s="150" t="s">
        <v>112</v>
      </c>
      <c r="C39" s="150" t="s">
        <v>120</v>
      </c>
      <c r="D39" s="151" t="s">
        <v>162</v>
      </c>
      <c r="E39" s="152" t="s">
        <v>163</v>
      </c>
      <c r="F39" s="150" t="s">
        <v>128</v>
      </c>
      <c r="G39" s="153">
        <v>2.433</v>
      </c>
      <c r="H39" s="179">
        <v>0</v>
      </c>
      <c r="I39" s="154">
        <f>ROUND(G39*H39,2)</f>
        <v>0</v>
      </c>
      <c r="J39" s="155">
        <v>0</v>
      </c>
      <c r="K39" s="153">
        <f>G39*J39</f>
        <v>0</v>
      </c>
      <c r="L39" s="155">
        <v>0</v>
      </c>
      <c r="M39" s="153">
        <f>G39*L39</f>
        <v>0</v>
      </c>
      <c r="N39" s="184">
        <v>20</v>
      </c>
      <c r="O39" s="156">
        <v>4</v>
      </c>
      <c r="P39" s="14" t="s">
        <v>117</v>
      </c>
    </row>
    <row r="40" spans="4:19" s="14" customFormat="1" ht="14.25" customHeight="1">
      <c r="D40" s="157"/>
      <c r="E40" s="158" t="s">
        <v>164</v>
      </c>
      <c r="G40" s="159">
        <v>0.3</v>
      </c>
      <c r="H40" s="180"/>
      <c r="N40" s="180"/>
      <c r="P40" s="157" t="s">
        <v>117</v>
      </c>
      <c r="Q40" s="157" t="s">
        <v>117</v>
      </c>
      <c r="R40" s="157" t="s">
        <v>119</v>
      </c>
      <c r="S40" s="157" t="s">
        <v>108</v>
      </c>
    </row>
    <row r="41" spans="4:19" s="14" customFormat="1" ht="14.25" customHeight="1">
      <c r="D41" s="157"/>
      <c r="E41" s="158" t="s">
        <v>165</v>
      </c>
      <c r="G41" s="159">
        <v>2.133</v>
      </c>
      <c r="H41" s="180"/>
      <c r="N41" s="180"/>
      <c r="P41" s="157" t="s">
        <v>117</v>
      </c>
      <c r="Q41" s="157" t="s">
        <v>117</v>
      </c>
      <c r="R41" s="157" t="s">
        <v>119</v>
      </c>
      <c r="S41" s="157" t="s">
        <v>108</v>
      </c>
    </row>
    <row r="42" spans="4:19" s="14" customFormat="1" ht="14.25" customHeight="1">
      <c r="D42" s="160"/>
      <c r="E42" s="161" t="s">
        <v>132</v>
      </c>
      <c r="G42" s="162">
        <v>2.433</v>
      </c>
      <c r="H42" s="180"/>
      <c r="N42" s="180"/>
      <c r="P42" s="160" t="s">
        <v>117</v>
      </c>
      <c r="Q42" s="160" t="s">
        <v>133</v>
      </c>
      <c r="R42" s="160" t="s">
        <v>119</v>
      </c>
      <c r="S42" s="160" t="s">
        <v>111</v>
      </c>
    </row>
    <row r="43" spans="1:16" s="14" customFormat="1" ht="12" customHeight="1">
      <c r="A43" s="150" t="s">
        <v>166</v>
      </c>
      <c r="B43" s="150" t="s">
        <v>112</v>
      </c>
      <c r="C43" s="150" t="s">
        <v>120</v>
      </c>
      <c r="D43" s="151" t="s">
        <v>167</v>
      </c>
      <c r="E43" s="152" t="s">
        <v>168</v>
      </c>
      <c r="F43" s="150" t="s">
        <v>128</v>
      </c>
      <c r="G43" s="153">
        <v>0.3</v>
      </c>
      <c r="H43" s="179">
        <v>0</v>
      </c>
      <c r="I43" s="154">
        <f>ROUND(G43*H43,2)</f>
        <v>0</v>
      </c>
      <c r="J43" s="155">
        <v>0</v>
      </c>
      <c r="K43" s="153">
        <f>G43*J43</f>
        <v>0</v>
      </c>
      <c r="L43" s="155">
        <v>0</v>
      </c>
      <c r="M43" s="153">
        <f>G43*L43</f>
        <v>0</v>
      </c>
      <c r="N43" s="184">
        <v>20</v>
      </c>
      <c r="O43" s="156">
        <v>4</v>
      </c>
      <c r="P43" s="14" t="s">
        <v>117</v>
      </c>
    </row>
    <row r="44" spans="4:19" s="14" customFormat="1" ht="14.25" customHeight="1">
      <c r="D44" s="157"/>
      <c r="E44" s="158" t="s">
        <v>164</v>
      </c>
      <c r="G44" s="159">
        <v>0.3</v>
      </c>
      <c r="H44" s="180"/>
      <c r="N44" s="180"/>
      <c r="P44" s="157" t="s">
        <v>117</v>
      </c>
      <c r="Q44" s="157" t="s">
        <v>117</v>
      </c>
      <c r="R44" s="157" t="s">
        <v>119</v>
      </c>
      <c r="S44" s="157" t="s">
        <v>111</v>
      </c>
    </row>
    <row r="45" spans="1:16" s="14" customFormat="1" ht="12" customHeight="1">
      <c r="A45" s="150" t="s">
        <v>169</v>
      </c>
      <c r="B45" s="150" t="s">
        <v>112</v>
      </c>
      <c r="C45" s="150" t="s">
        <v>113</v>
      </c>
      <c r="D45" s="151" t="s">
        <v>170</v>
      </c>
      <c r="E45" s="152" t="s">
        <v>171</v>
      </c>
      <c r="F45" s="150" t="s">
        <v>128</v>
      </c>
      <c r="G45" s="153">
        <v>16.506</v>
      </c>
      <c r="H45" s="179">
        <v>0</v>
      </c>
      <c r="I45" s="154">
        <f>ROUND(G45*H45,2)</f>
        <v>0</v>
      </c>
      <c r="J45" s="155">
        <v>0</v>
      </c>
      <c r="K45" s="153">
        <f>G45*J45</f>
        <v>0</v>
      </c>
      <c r="L45" s="155">
        <v>0</v>
      </c>
      <c r="M45" s="153">
        <f>G45*L45</f>
        <v>0</v>
      </c>
      <c r="N45" s="184">
        <v>20</v>
      </c>
      <c r="O45" s="156">
        <v>4</v>
      </c>
      <c r="P45" s="14" t="s">
        <v>117</v>
      </c>
    </row>
    <row r="46" spans="4:19" s="14" customFormat="1" ht="14.25" customHeight="1">
      <c r="D46" s="157"/>
      <c r="E46" s="158" t="s">
        <v>172</v>
      </c>
      <c r="G46" s="159">
        <v>16.506</v>
      </c>
      <c r="H46" s="180"/>
      <c r="N46" s="180"/>
      <c r="P46" s="157" t="s">
        <v>117</v>
      </c>
      <c r="Q46" s="157" t="s">
        <v>117</v>
      </c>
      <c r="R46" s="157" t="s">
        <v>119</v>
      </c>
      <c r="S46" s="157" t="s">
        <v>111</v>
      </c>
    </row>
    <row r="47" spans="2:16" s="123" customFormat="1" ht="11.25" customHeight="1">
      <c r="B47" s="128" t="s">
        <v>65</v>
      </c>
      <c r="D47" s="129" t="s">
        <v>173</v>
      </c>
      <c r="E47" s="129" t="s">
        <v>174</v>
      </c>
      <c r="H47" s="178"/>
      <c r="I47" s="130">
        <f>SUM(I48:I103)</f>
        <v>0</v>
      </c>
      <c r="K47" s="131">
        <f>SUM(K48:K103)</f>
        <v>0</v>
      </c>
      <c r="M47" s="131">
        <f>SUM(M48:M103)</f>
        <v>0</v>
      </c>
      <c r="N47" s="178"/>
      <c r="P47" s="129" t="s">
        <v>111</v>
      </c>
    </row>
    <row r="48" spans="1:16" s="14" customFormat="1" ht="12" customHeight="1">
      <c r="A48" s="150" t="s">
        <v>175</v>
      </c>
      <c r="B48" s="150" t="s">
        <v>112</v>
      </c>
      <c r="C48" s="150" t="s">
        <v>120</v>
      </c>
      <c r="D48" s="151" t="s">
        <v>176</v>
      </c>
      <c r="E48" s="152" t="s">
        <v>177</v>
      </c>
      <c r="F48" s="150" t="s">
        <v>128</v>
      </c>
      <c r="G48" s="153">
        <v>167.76</v>
      </c>
      <c r="H48" s="179">
        <v>0</v>
      </c>
      <c r="I48" s="154">
        <f>ROUND(G48*H48,2)</f>
        <v>0</v>
      </c>
      <c r="J48" s="155">
        <v>0</v>
      </c>
      <c r="K48" s="153">
        <f>G48*J48</f>
        <v>0</v>
      </c>
      <c r="L48" s="155">
        <v>0</v>
      </c>
      <c r="M48" s="153">
        <f>G48*L48</f>
        <v>0</v>
      </c>
      <c r="N48" s="184">
        <v>20</v>
      </c>
      <c r="O48" s="156">
        <v>4</v>
      </c>
      <c r="P48" s="14" t="s">
        <v>117</v>
      </c>
    </row>
    <row r="49" spans="4:19" s="14" customFormat="1" ht="14.25" customHeight="1">
      <c r="D49" s="157"/>
      <c r="E49" s="158" t="s">
        <v>178</v>
      </c>
      <c r="G49" s="159">
        <v>167.76</v>
      </c>
      <c r="H49" s="180"/>
      <c r="N49" s="180"/>
      <c r="P49" s="157" t="s">
        <v>117</v>
      </c>
      <c r="Q49" s="157" t="s">
        <v>117</v>
      </c>
      <c r="R49" s="157" t="s">
        <v>119</v>
      </c>
      <c r="S49" s="157" t="s">
        <v>111</v>
      </c>
    </row>
    <row r="50" spans="1:16" s="14" customFormat="1" ht="12" customHeight="1">
      <c r="A50" s="150" t="s">
        <v>179</v>
      </c>
      <c r="B50" s="150" t="s">
        <v>112</v>
      </c>
      <c r="C50" s="150" t="s">
        <v>113</v>
      </c>
      <c r="D50" s="151" t="s">
        <v>180</v>
      </c>
      <c r="E50" s="152" t="s">
        <v>181</v>
      </c>
      <c r="F50" s="150" t="s">
        <v>128</v>
      </c>
      <c r="G50" s="153">
        <v>139.87</v>
      </c>
      <c r="H50" s="179">
        <v>0</v>
      </c>
      <c r="I50" s="154">
        <f>ROUND(G50*H50,2)</f>
        <v>0</v>
      </c>
      <c r="J50" s="155">
        <v>0</v>
      </c>
      <c r="K50" s="153">
        <f>G50*J50</f>
        <v>0</v>
      </c>
      <c r="L50" s="155">
        <v>0</v>
      </c>
      <c r="M50" s="153">
        <f>G50*L50</f>
        <v>0</v>
      </c>
      <c r="N50" s="184">
        <v>20</v>
      </c>
      <c r="O50" s="156">
        <v>4</v>
      </c>
      <c r="P50" s="14" t="s">
        <v>117</v>
      </c>
    </row>
    <row r="51" spans="4:19" s="14" customFormat="1" ht="14.25" customHeight="1">
      <c r="D51" s="157"/>
      <c r="E51" s="158" t="s">
        <v>182</v>
      </c>
      <c r="G51" s="159">
        <v>139.87</v>
      </c>
      <c r="H51" s="180"/>
      <c r="N51" s="180"/>
      <c r="P51" s="157" t="s">
        <v>117</v>
      </c>
      <c r="Q51" s="157" t="s">
        <v>117</v>
      </c>
      <c r="R51" s="157" t="s">
        <v>119</v>
      </c>
      <c r="S51" s="157" t="s">
        <v>111</v>
      </c>
    </row>
    <row r="52" spans="1:16" s="14" customFormat="1" ht="12" customHeight="1">
      <c r="A52" s="150" t="s">
        <v>183</v>
      </c>
      <c r="B52" s="150" t="s">
        <v>112</v>
      </c>
      <c r="C52" s="150" t="s">
        <v>120</v>
      </c>
      <c r="D52" s="151" t="s">
        <v>184</v>
      </c>
      <c r="E52" s="152" t="s">
        <v>185</v>
      </c>
      <c r="F52" s="150" t="s">
        <v>128</v>
      </c>
      <c r="G52" s="153">
        <v>161.417</v>
      </c>
      <c r="H52" s="179">
        <v>0</v>
      </c>
      <c r="I52" s="154">
        <f>ROUND(G52*H52,2)</f>
        <v>0</v>
      </c>
      <c r="J52" s="155">
        <v>0</v>
      </c>
      <c r="K52" s="153">
        <f>G52*J52</f>
        <v>0</v>
      </c>
      <c r="L52" s="155">
        <v>0</v>
      </c>
      <c r="M52" s="153">
        <f>G52*L52</f>
        <v>0</v>
      </c>
      <c r="N52" s="184">
        <v>20</v>
      </c>
      <c r="O52" s="156">
        <v>4</v>
      </c>
      <c r="P52" s="14" t="s">
        <v>117</v>
      </c>
    </row>
    <row r="53" spans="4:19" s="14" customFormat="1" ht="14.25" customHeight="1">
      <c r="D53" s="157"/>
      <c r="E53" s="158" t="s">
        <v>186</v>
      </c>
      <c r="G53" s="159">
        <v>178.672</v>
      </c>
      <c r="H53" s="180"/>
      <c r="N53" s="180"/>
      <c r="P53" s="157" t="s">
        <v>117</v>
      </c>
      <c r="Q53" s="157" t="s">
        <v>117</v>
      </c>
      <c r="R53" s="157" t="s">
        <v>119</v>
      </c>
      <c r="S53" s="157" t="s">
        <v>108</v>
      </c>
    </row>
    <row r="54" spans="4:19" s="14" customFormat="1" ht="14.25" customHeight="1">
      <c r="D54" s="157"/>
      <c r="E54" s="158" t="s">
        <v>187</v>
      </c>
      <c r="G54" s="159">
        <v>-31.2988</v>
      </c>
      <c r="H54" s="180"/>
      <c r="N54" s="180"/>
      <c r="P54" s="157" t="s">
        <v>117</v>
      </c>
      <c r="Q54" s="157" t="s">
        <v>117</v>
      </c>
      <c r="R54" s="157" t="s">
        <v>119</v>
      </c>
      <c r="S54" s="157" t="s">
        <v>108</v>
      </c>
    </row>
    <row r="55" spans="4:19" s="14" customFormat="1" ht="14.25" customHeight="1">
      <c r="D55" s="157"/>
      <c r="E55" s="158" t="s">
        <v>188</v>
      </c>
      <c r="G55" s="159">
        <v>1.24</v>
      </c>
      <c r="H55" s="180"/>
      <c r="N55" s="180"/>
      <c r="P55" s="157" t="s">
        <v>117</v>
      </c>
      <c r="Q55" s="157" t="s">
        <v>117</v>
      </c>
      <c r="R55" s="157" t="s">
        <v>119</v>
      </c>
      <c r="S55" s="157" t="s">
        <v>108</v>
      </c>
    </row>
    <row r="56" spans="4:19" s="14" customFormat="1" ht="14.25" customHeight="1">
      <c r="D56" s="157"/>
      <c r="E56" s="158" t="s">
        <v>189</v>
      </c>
      <c r="G56" s="159">
        <v>12.804</v>
      </c>
      <c r="H56" s="180"/>
      <c r="N56" s="180"/>
      <c r="P56" s="157" t="s">
        <v>117</v>
      </c>
      <c r="Q56" s="157" t="s">
        <v>117</v>
      </c>
      <c r="R56" s="157" t="s">
        <v>119</v>
      </c>
      <c r="S56" s="157" t="s">
        <v>108</v>
      </c>
    </row>
    <row r="57" spans="4:19" s="14" customFormat="1" ht="14.25" customHeight="1">
      <c r="D57" s="160"/>
      <c r="E57" s="161" t="s">
        <v>132</v>
      </c>
      <c r="G57" s="162">
        <v>161.4172</v>
      </c>
      <c r="H57" s="180"/>
      <c r="N57" s="180"/>
      <c r="P57" s="160" t="s">
        <v>117</v>
      </c>
      <c r="Q57" s="160" t="s">
        <v>133</v>
      </c>
      <c r="R57" s="160" t="s">
        <v>119</v>
      </c>
      <c r="S57" s="160" t="s">
        <v>111</v>
      </c>
    </row>
    <row r="58" spans="1:16" s="14" customFormat="1" ht="12" customHeight="1">
      <c r="A58" s="150" t="s">
        <v>190</v>
      </c>
      <c r="B58" s="150" t="s">
        <v>112</v>
      </c>
      <c r="C58" s="150" t="s">
        <v>113</v>
      </c>
      <c r="D58" s="151" t="s">
        <v>191</v>
      </c>
      <c r="E58" s="152" t="s">
        <v>192</v>
      </c>
      <c r="F58" s="150" t="s">
        <v>128</v>
      </c>
      <c r="G58" s="153">
        <v>180.173</v>
      </c>
      <c r="H58" s="179">
        <v>0</v>
      </c>
      <c r="I58" s="154">
        <f>ROUND(G58*H58,2)</f>
        <v>0</v>
      </c>
      <c r="J58" s="155">
        <v>0</v>
      </c>
      <c r="K58" s="153">
        <f>G58*J58</f>
        <v>0</v>
      </c>
      <c r="L58" s="155">
        <v>0</v>
      </c>
      <c r="M58" s="153">
        <f>G58*L58</f>
        <v>0</v>
      </c>
      <c r="N58" s="184">
        <v>20</v>
      </c>
      <c r="O58" s="156">
        <v>4</v>
      </c>
      <c r="P58" s="14" t="s">
        <v>117</v>
      </c>
    </row>
    <row r="59" spans="4:19" s="14" customFormat="1" ht="14.25" customHeight="1">
      <c r="D59" s="157"/>
      <c r="E59" s="158" t="s">
        <v>193</v>
      </c>
      <c r="G59" s="159">
        <v>165.62</v>
      </c>
      <c r="H59" s="180"/>
      <c r="N59" s="180"/>
      <c r="P59" s="157" t="s">
        <v>117</v>
      </c>
      <c r="Q59" s="157" t="s">
        <v>117</v>
      </c>
      <c r="R59" s="157" t="s">
        <v>119</v>
      </c>
      <c r="S59" s="157" t="s">
        <v>108</v>
      </c>
    </row>
    <row r="60" spans="4:19" s="14" customFormat="1" ht="14.25" customHeight="1">
      <c r="D60" s="157"/>
      <c r="E60" s="158" t="s">
        <v>194</v>
      </c>
      <c r="G60" s="159">
        <v>-23.233</v>
      </c>
      <c r="H60" s="180"/>
      <c r="N60" s="180"/>
      <c r="P60" s="157" t="s">
        <v>117</v>
      </c>
      <c r="Q60" s="157" t="s">
        <v>117</v>
      </c>
      <c r="R60" s="157" t="s">
        <v>119</v>
      </c>
      <c r="S60" s="157" t="s">
        <v>108</v>
      </c>
    </row>
    <row r="61" spans="4:19" s="14" customFormat="1" ht="14.25" customHeight="1">
      <c r="D61" s="157"/>
      <c r="E61" s="158" t="s">
        <v>195</v>
      </c>
      <c r="G61" s="159">
        <v>0.504</v>
      </c>
      <c r="H61" s="180"/>
      <c r="N61" s="180"/>
      <c r="P61" s="157" t="s">
        <v>117</v>
      </c>
      <c r="Q61" s="157" t="s">
        <v>117</v>
      </c>
      <c r="R61" s="157" t="s">
        <v>119</v>
      </c>
      <c r="S61" s="157" t="s">
        <v>108</v>
      </c>
    </row>
    <row r="62" spans="4:19" s="14" customFormat="1" ht="14.25" customHeight="1">
      <c r="D62" s="157"/>
      <c r="E62" s="158" t="s">
        <v>196</v>
      </c>
      <c r="G62" s="159">
        <v>42.68</v>
      </c>
      <c r="H62" s="180"/>
      <c r="N62" s="180"/>
      <c r="P62" s="157" t="s">
        <v>117</v>
      </c>
      <c r="Q62" s="157" t="s">
        <v>117</v>
      </c>
      <c r="R62" s="157" t="s">
        <v>119</v>
      </c>
      <c r="S62" s="157" t="s">
        <v>108</v>
      </c>
    </row>
    <row r="63" spans="4:19" s="14" customFormat="1" ht="14.25" customHeight="1">
      <c r="D63" s="157"/>
      <c r="E63" s="158" t="s">
        <v>197</v>
      </c>
      <c r="G63" s="159">
        <v>-5.398</v>
      </c>
      <c r="H63" s="180"/>
      <c r="N63" s="180"/>
      <c r="P63" s="157" t="s">
        <v>117</v>
      </c>
      <c r="Q63" s="157" t="s">
        <v>117</v>
      </c>
      <c r="R63" s="157" t="s">
        <v>119</v>
      </c>
      <c r="S63" s="157" t="s">
        <v>108</v>
      </c>
    </row>
    <row r="64" spans="4:19" s="14" customFormat="1" ht="14.25" customHeight="1">
      <c r="D64" s="160"/>
      <c r="E64" s="161" t="s">
        <v>198</v>
      </c>
      <c r="G64" s="162">
        <v>180.173</v>
      </c>
      <c r="H64" s="180"/>
      <c r="N64" s="180"/>
      <c r="P64" s="160" t="s">
        <v>117</v>
      </c>
      <c r="Q64" s="160" t="s">
        <v>133</v>
      </c>
      <c r="R64" s="160" t="s">
        <v>119</v>
      </c>
      <c r="S64" s="160" t="s">
        <v>111</v>
      </c>
    </row>
    <row r="65" spans="1:16" s="14" customFormat="1" ht="21" customHeight="1">
      <c r="A65" s="150" t="s">
        <v>199</v>
      </c>
      <c r="B65" s="150" t="s">
        <v>112</v>
      </c>
      <c r="C65" s="150" t="s">
        <v>113</v>
      </c>
      <c r="D65" s="151" t="s">
        <v>200</v>
      </c>
      <c r="E65" s="152" t="s">
        <v>201</v>
      </c>
      <c r="F65" s="150" t="s">
        <v>128</v>
      </c>
      <c r="G65" s="153">
        <v>360.346</v>
      </c>
      <c r="H65" s="179">
        <v>0</v>
      </c>
      <c r="I65" s="154">
        <f>ROUND(G65*H65,2)</f>
        <v>0</v>
      </c>
      <c r="J65" s="155">
        <v>0</v>
      </c>
      <c r="K65" s="153">
        <f>G65*J65</f>
        <v>0</v>
      </c>
      <c r="L65" s="155">
        <v>0</v>
      </c>
      <c r="M65" s="153">
        <f>G65*L65</f>
        <v>0</v>
      </c>
      <c r="N65" s="184">
        <v>20</v>
      </c>
      <c r="O65" s="156">
        <v>4</v>
      </c>
      <c r="P65" s="14" t="s">
        <v>117</v>
      </c>
    </row>
    <row r="66" spans="4:19" s="14" customFormat="1" ht="14.25" customHeight="1">
      <c r="D66" s="157"/>
      <c r="E66" s="158" t="s">
        <v>202</v>
      </c>
      <c r="G66" s="159">
        <v>360.346</v>
      </c>
      <c r="H66" s="180"/>
      <c r="N66" s="180"/>
      <c r="P66" s="157" t="s">
        <v>117</v>
      </c>
      <c r="Q66" s="157" t="s">
        <v>117</v>
      </c>
      <c r="R66" s="157" t="s">
        <v>119</v>
      </c>
      <c r="S66" s="157" t="s">
        <v>111</v>
      </c>
    </row>
    <row r="67" spans="1:16" s="14" customFormat="1" ht="12" customHeight="1">
      <c r="A67" s="150" t="s">
        <v>203</v>
      </c>
      <c r="B67" s="150" t="s">
        <v>112</v>
      </c>
      <c r="C67" s="150" t="s">
        <v>113</v>
      </c>
      <c r="D67" s="151" t="s">
        <v>204</v>
      </c>
      <c r="E67" s="152" t="s">
        <v>205</v>
      </c>
      <c r="F67" s="150" t="s">
        <v>128</v>
      </c>
      <c r="G67" s="153">
        <v>29.846</v>
      </c>
      <c r="H67" s="179">
        <v>0</v>
      </c>
      <c r="I67" s="154">
        <f>ROUND(G67*H67,2)</f>
        <v>0</v>
      </c>
      <c r="J67" s="155">
        <v>0</v>
      </c>
      <c r="K67" s="153">
        <f>G67*J67</f>
        <v>0</v>
      </c>
      <c r="L67" s="155">
        <v>0</v>
      </c>
      <c r="M67" s="153">
        <f>G67*L67</f>
        <v>0</v>
      </c>
      <c r="N67" s="184">
        <v>20</v>
      </c>
      <c r="O67" s="156">
        <v>4</v>
      </c>
      <c r="P67" s="14" t="s">
        <v>117</v>
      </c>
    </row>
    <row r="68" spans="4:19" s="14" customFormat="1" ht="14.25" customHeight="1">
      <c r="D68" s="157"/>
      <c r="E68" s="158" t="s">
        <v>206</v>
      </c>
      <c r="G68" s="159">
        <v>12.194</v>
      </c>
      <c r="H68" s="180"/>
      <c r="N68" s="180"/>
      <c r="P68" s="157" t="s">
        <v>117</v>
      </c>
      <c r="Q68" s="157" t="s">
        <v>117</v>
      </c>
      <c r="R68" s="157" t="s">
        <v>119</v>
      </c>
      <c r="S68" s="157" t="s">
        <v>108</v>
      </c>
    </row>
    <row r="69" spans="4:19" s="14" customFormat="1" ht="14.25" customHeight="1">
      <c r="D69" s="163"/>
      <c r="E69" s="164" t="s">
        <v>207</v>
      </c>
      <c r="G69" s="165">
        <v>12.194</v>
      </c>
      <c r="H69" s="180"/>
      <c r="N69" s="180"/>
      <c r="P69" s="163" t="s">
        <v>117</v>
      </c>
      <c r="Q69" s="163" t="s">
        <v>125</v>
      </c>
      <c r="R69" s="163" t="s">
        <v>119</v>
      </c>
      <c r="S69" s="163" t="s">
        <v>108</v>
      </c>
    </row>
    <row r="70" spans="4:19" s="14" customFormat="1" ht="14.25" customHeight="1">
      <c r="D70" s="157"/>
      <c r="E70" s="158" t="s">
        <v>208</v>
      </c>
      <c r="G70" s="159">
        <v>10.27</v>
      </c>
      <c r="H70" s="180"/>
      <c r="N70" s="180"/>
      <c r="P70" s="157" t="s">
        <v>117</v>
      </c>
      <c r="Q70" s="157" t="s">
        <v>117</v>
      </c>
      <c r="R70" s="157" t="s">
        <v>119</v>
      </c>
      <c r="S70" s="157" t="s">
        <v>108</v>
      </c>
    </row>
    <row r="71" spans="4:19" s="14" customFormat="1" ht="14.25" customHeight="1">
      <c r="D71" s="157"/>
      <c r="E71" s="158" t="s">
        <v>209</v>
      </c>
      <c r="G71" s="159">
        <v>-1.379</v>
      </c>
      <c r="H71" s="180"/>
      <c r="N71" s="180"/>
      <c r="P71" s="157" t="s">
        <v>117</v>
      </c>
      <c r="Q71" s="157" t="s">
        <v>117</v>
      </c>
      <c r="R71" s="157" t="s">
        <v>119</v>
      </c>
      <c r="S71" s="157" t="s">
        <v>108</v>
      </c>
    </row>
    <row r="72" spans="4:19" s="14" customFormat="1" ht="14.25" customHeight="1">
      <c r="D72" s="157"/>
      <c r="E72" s="158" t="s">
        <v>210</v>
      </c>
      <c r="G72" s="159">
        <v>10.14</v>
      </c>
      <c r="H72" s="180"/>
      <c r="N72" s="180"/>
      <c r="P72" s="157" t="s">
        <v>117</v>
      </c>
      <c r="Q72" s="157" t="s">
        <v>117</v>
      </c>
      <c r="R72" s="157" t="s">
        <v>119</v>
      </c>
      <c r="S72" s="157" t="s">
        <v>108</v>
      </c>
    </row>
    <row r="73" spans="4:19" s="14" customFormat="1" ht="14.25" customHeight="1">
      <c r="D73" s="157"/>
      <c r="E73" s="158" t="s">
        <v>209</v>
      </c>
      <c r="G73" s="159">
        <v>-1.379</v>
      </c>
      <c r="H73" s="180"/>
      <c r="N73" s="180"/>
      <c r="P73" s="157" t="s">
        <v>117</v>
      </c>
      <c r="Q73" s="157" t="s">
        <v>117</v>
      </c>
      <c r="R73" s="157" t="s">
        <v>119</v>
      </c>
      <c r="S73" s="157" t="s">
        <v>108</v>
      </c>
    </row>
    <row r="74" spans="4:19" s="14" customFormat="1" ht="14.25" customHeight="1">
      <c r="D74" s="163"/>
      <c r="E74" s="164" t="s">
        <v>211</v>
      </c>
      <c r="G74" s="165">
        <v>17.652</v>
      </c>
      <c r="H74" s="180"/>
      <c r="N74" s="180"/>
      <c r="P74" s="163" t="s">
        <v>117</v>
      </c>
      <c r="Q74" s="163" t="s">
        <v>125</v>
      </c>
      <c r="R74" s="163" t="s">
        <v>119</v>
      </c>
      <c r="S74" s="163" t="s">
        <v>108</v>
      </c>
    </row>
    <row r="75" spans="4:19" s="14" customFormat="1" ht="14.25" customHeight="1">
      <c r="D75" s="160"/>
      <c r="E75" s="161" t="s">
        <v>132</v>
      </c>
      <c r="G75" s="162">
        <v>29.846</v>
      </c>
      <c r="H75" s="180"/>
      <c r="N75" s="180"/>
      <c r="P75" s="160" t="s">
        <v>117</v>
      </c>
      <c r="Q75" s="160" t="s">
        <v>133</v>
      </c>
      <c r="R75" s="160" t="s">
        <v>119</v>
      </c>
      <c r="S75" s="160" t="s">
        <v>111</v>
      </c>
    </row>
    <row r="76" spans="1:16" s="14" customFormat="1" ht="12" customHeight="1">
      <c r="A76" s="150" t="s">
        <v>212</v>
      </c>
      <c r="B76" s="150" t="s">
        <v>112</v>
      </c>
      <c r="C76" s="150" t="s">
        <v>120</v>
      </c>
      <c r="D76" s="151" t="s">
        <v>213</v>
      </c>
      <c r="E76" s="152" t="s">
        <v>214</v>
      </c>
      <c r="F76" s="150" t="s">
        <v>128</v>
      </c>
      <c r="G76" s="153">
        <v>7.828</v>
      </c>
      <c r="H76" s="179">
        <v>0</v>
      </c>
      <c r="I76" s="154">
        <f>ROUND(G76*H76,2)</f>
        <v>0</v>
      </c>
      <c r="J76" s="155">
        <v>0</v>
      </c>
      <c r="K76" s="153">
        <f>G76*J76</f>
        <v>0</v>
      </c>
      <c r="L76" s="155">
        <v>0</v>
      </c>
      <c r="M76" s="153">
        <f>G76*L76</f>
        <v>0</v>
      </c>
      <c r="N76" s="184">
        <v>20</v>
      </c>
      <c r="O76" s="156">
        <v>4</v>
      </c>
      <c r="P76" s="14" t="s">
        <v>117</v>
      </c>
    </row>
    <row r="77" spans="4:19" s="14" customFormat="1" ht="14.25" customHeight="1">
      <c r="D77" s="157"/>
      <c r="E77" s="158" t="s">
        <v>215</v>
      </c>
      <c r="G77" s="159">
        <v>1.2</v>
      </c>
      <c r="H77" s="180"/>
      <c r="N77" s="180"/>
      <c r="P77" s="157" t="s">
        <v>117</v>
      </c>
      <c r="Q77" s="157" t="s">
        <v>117</v>
      </c>
      <c r="R77" s="157" t="s">
        <v>119</v>
      </c>
      <c r="S77" s="157" t="s">
        <v>108</v>
      </c>
    </row>
    <row r="78" spans="4:19" s="14" customFormat="1" ht="14.25" customHeight="1">
      <c r="D78" s="157"/>
      <c r="E78" s="158" t="s">
        <v>216</v>
      </c>
      <c r="G78" s="159">
        <v>0.9</v>
      </c>
      <c r="H78" s="180"/>
      <c r="N78" s="180"/>
      <c r="P78" s="157" t="s">
        <v>117</v>
      </c>
      <c r="Q78" s="157" t="s">
        <v>117</v>
      </c>
      <c r="R78" s="157" t="s">
        <v>119</v>
      </c>
      <c r="S78" s="157" t="s">
        <v>108</v>
      </c>
    </row>
    <row r="79" spans="4:19" s="14" customFormat="1" ht="14.25" customHeight="1">
      <c r="D79" s="157"/>
      <c r="E79" s="158" t="s">
        <v>217</v>
      </c>
      <c r="G79" s="159">
        <v>2.016</v>
      </c>
      <c r="H79" s="180"/>
      <c r="N79" s="180"/>
      <c r="P79" s="157" t="s">
        <v>117</v>
      </c>
      <c r="Q79" s="157" t="s">
        <v>117</v>
      </c>
      <c r="R79" s="157" t="s">
        <v>119</v>
      </c>
      <c r="S79" s="157" t="s">
        <v>108</v>
      </c>
    </row>
    <row r="80" spans="4:19" s="14" customFormat="1" ht="14.25" customHeight="1">
      <c r="D80" s="157"/>
      <c r="E80" s="158" t="s">
        <v>218</v>
      </c>
      <c r="G80" s="159">
        <v>3.712</v>
      </c>
      <c r="H80" s="180"/>
      <c r="N80" s="180"/>
      <c r="P80" s="157" t="s">
        <v>117</v>
      </c>
      <c r="Q80" s="157" t="s">
        <v>117</v>
      </c>
      <c r="R80" s="157" t="s">
        <v>119</v>
      </c>
      <c r="S80" s="157" t="s">
        <v>108</v>
      </c>
    </row>
    <row r="81" spans="4:19" s="14" customFormat="1" ht="14.25" customHeight="1">
      <c r="D81" s="160"/>
      <c r="E81" s="161" t="s">
        <v>132</v>
      </c>
      <c r="G81" s="162">
        <v>7.828</v>
      </c>
      <c r="H81" s="180"/>
      <c r="N81" s="180"/>
      <c r="P81" s="160" t="s">
        <v>117</v>
      </c>
      <c r="Q81" s="160" t="s">
        <v>133</v>
      </c>
      <c r="R81" s="160" t="s">
        <v>119</v>
      </c>
      <c r="S81" s="160" t="s">
        <v>111</v>
      </c>
    </row>
    <row r="82" spans="1:16" s="14" customFormat="1" ht="12" customHeight="1">
      <c r="A82" s="150" t="s">
        <v>219</v>
      </c>
      <c r="B82" s="150" t="s">
        <v>112</v>
      </c>
      <c r="C82" s="150" t="s">
        <v>113</v>
      </c>
      <c r="D82" s="151" t="s">
        <v>220</v>
      </c>
      <c r="E82" s="152" t="s">
        <v>221</v>
      </c>
      <c r="F82" s="150" t="s">
        <v>128</v>
      </c>
      <c r="G82" s="153">
        <v>283.475</v>
      </c>
      <c r="H82" s="179">
        <v>0</v>
      </c>
      <c r="I82" s="154">
        <f>ROUND(G82*H82,2)</f>
        <v>0</v>
      </c>
      <c r="J82" s="155">
        <v>0</v>
      </c>
      <c r="K82" s="153">
        <f>G82*J82</f>
        <v>0</v>
      </c>
      <c r="L82" s="155">
        <v>0</v>
      </c>
      <c r="M82" s="153">
        <f>G82*L82</f>
        <v>0</v>
      </c>
      <c r="N82" s="184">
        <v>20</v>
      </c>
      <c r="O82" s="156">
        <v>4</v>
      </c>
      <c r="P82" s="14" t="s">
        <v>117</v>
      </c>
    </row>
    <row r="83" spans="4:19" s="14" customFormat="1" ht="14.25" customHeight="1">
      <c r="D83" s="157"/>
      <c r="E83" s="158" t="s">
        <v>222</v>
      </c>
      <c r="G83" s="159">
        <v>176.332</v>
      </c>
      <c r="H83" s="180"/>
      <c r="N83" s="180"/>
      <c r="P83" s="157" t="s">
        <v>117</v>
      </c>
      <c r="Q83" s="157" t="s">
        <v>117</v>
      </c>
      <c r="R83" s="157" t="s">
        <v>119</v>
      </c>
      <c r="S83" s="157" t="s">
        <v>108</v>
      </c>
    </row>
    <row r="84" spans="4:19" s="14" customFormat="1" ht="14.25" customHeight="1">
      <c r="D84" s="157"/>
      <c r="E84" s="158" t="s">
        <v>194</v>
      </c>
      <c r="G84" s="159">
        <v>-23.233</v>
      </c>
      <c r="H84" s="180"/>
      <c r="N84" s="180"/>
      <c r="P84" s="157" t="s">
        <v>117</v>
      </c>
      <c r="Q84" s="157" t="s">
        <v>117</v>
      </c>
      <c r="R84" s="157" t="s">
        <v>119</v>
      </c>
      <c r="S84" s="157" t="s">
        <v>108</v>
      </c>
    </row>
    <row r="85" spans="4:19" s="14" customFormat="1" ht="14.25" customHeight="1">
      <c r="D85" s="157"/>
      <c r="E85" s="158" t="s">
        <v>195</v>
      </c>
      <c r="G85" s="159">
        <v>0.504</v>
      </c>
      <c r="H85" s="180"/>
      <c r="N85" s="180"/>
      <c r="P85" s="157" t="s">
        <v>117</v>
      </c>
      <c r="Q85" s="157" t="s">
        <v>117</v>
      </c>
      <c r="R85" s="157" t="s">
        <v>119</v>
      </c>
      <c r="S85" s="157" t="s">
        <v>108</v>
      </c>
    </row>
    <row r="86" spans="4:19" s="14" customFormat="1" ht="14.25" customHeight="1">
      <c r="D86" s="157"/>
      <c r="E86" s="158" t="s">
        <v>223</v>
      </c>
      <c r="G86" s="159">
        <v>117.468</v>
      </c>
      <c r="H86" s="180"/>
      <c r="N86" s="180"/>
      <c r="P86" s="157" t="s">
        <v>117</v>
      </c>
      <c r="Q86" s="157" t="s">
        <v>117</v>
      </c>
      <c r="R86" s="157" t="s">
        <v>119</v>
      </c>
      <c r="S86" s="157" t="s">
        <v>108</v>
      </c>
    </row>
    <row r="87" spans="4:19" s="14" customFormat="1" ht="14.25" customHeight="1">
      <c r="D87" s="157"/>
      <c r="E87" s="158" t="s">
        <v>224</v>
      </c>
      <c r="G87" s="159">
        <v>-18.991</v>
      </c>
      <c r="H87" s="180"/>
      <c r="N87" s="180"/>
      <c r="P87" s="157" t="s">
        <v>117</v>
      </c>
      <c r="Q87" s="157" t="s">
        <v>117</v>
      </c>
      <c r="R87" s="157" t="s">
        <v>119</v>
      </c>
      <c r="S87" s="157" t="s">
        <v>108</v>
      </c>
    </row>
    <row r="88" spans="4:19" s="14" customFormat="1" ht="14.25" customHeight="1">
      <c r="D88" s="157"/>
      <c r="E88" s="158" t="s">
        <v>225</v>
      </c>
      <c r="G88" s="159">
        <v>0.62</v>
      </c>
      <c r="H88" s="180"/>
      <c r="N88" s="180"/>
      <c r="P88" s="157" t="s">
        <v>117</v>
      </c>
      <c r="Q88" s="157" t="s">
        <v>117</v>
      </c>
      <c r="R88" s="157" t="s">
        <v>119</v>
      </c>
      <c r="S88" s="157" t="s">
        <v>108</v>
      </c>
    </row>
    <row r="89" spans="4:19" s="14" customFormat="1" ht="14.25" customHeight="1">
      <c r="D89" s="157"/>
      <c r="E89" s="158" t="s">
        <v>226</v>
      </c>
      <c r="G89" s="159">
        <v>156.624</v>
      </c>
      <c r="H89" s="180"/>
      <c r="N89" s="180"/>
      <c r="P89" s="157" t="s">
        <v>117</v>
      </c>
      <c r="Q89" s="157" t="s">
        <v>117</v>
      </c>
      <c r="R89" s="157" t="s">
        <v>119</v>
      </c>
      <c r="S89" s="157" t="s">
        <v>108</v>
      </c>
    </row>
    <row r="90" spans="4:19" s="14" customFormat="1" ht="14.25" customHeight="1">
      <c r="D90" s="157"/>
      <c r="E90" s="158" t="s">
        <v>227</v>
      </c>
      <c r="G90" s="159">
        <v>-23.895</v>
      </c>
      <c r="H90" s="180"/>
      <c r="N90" s="180"/>
      <c r="P90" s="157" t="s">
        <v>117</v>
      </c>
      <c r="Q90" s="157" t="s">
        <v>117</v>
      </c>
      <c r="R90" s="157" t="s">
        <v>119</v>
      </c>
      <c r="S90" s="157" t="s">
        <v>108</v>
      </c>
    </row>
    <row r="91" spans="4:19" s="14" customFormat="1" ht="14.25" customHeight="1">
      <c r="D91" s="157"/>
      <c r="E91" s="158" t="s">
        <v>188</v>
      </c>
      <c r="G91" s="159">
        <v>1.24</v>
      </c>
      <c r="H91" s="180"/>
      <c r="N91" s="180"/>
      <c r="P91" s="157" t="s">
        <v>117</v>
      </c>
      <c r="Q91" s="157" t="s">
        <v>117</v>
      </c>
      <c r="R91" s="157" t="s">
        <v>119</v>
      </c>
      <c r="S91" s="157" t="s">
        <v>108</v>
      </c>
    </row>
    <row r="92" spans="4:19" s="14" customFormat="1" ht="14.25" customHeight="1">
      <c r="D92" s="157"/>
      <c r="E92" s="158" t="s">
        <v>225</v>
      </c>
      <c r="G92" s="159">
        <v>0.62</v>
      </c>
      <c r="H92" s="180"/>
      <c r="N92" s="180"/>
      <c r="P92" s="157" t="s">
        <v>117</v>
      </c>
      <c r="Q92" s="157" t="s">
        <v>117</v>
      </c>
      <c r="R92" s="157" t="s">
        <v>119</v>
      </c>
      <c r="S92" s="157" t="s">
        <v>108</v>
      </c>
    </row>
    <row r="93" spans="4:19" s="14" customFormat="1" ht="14.25" customHeight="1">
      <c r="D93" s="157"/>
      <c r="E93" s="158" t="s">
        <v>228</v>
      </c>
      <c r="G93" s="159">
        <v>-69.236</v>
      </c>
      <c r="H93" s="180"/>
      <c r="N93" s="180"/>
      <c r="P93" s="157" t="s">
        <v>117</v>
      </c>
      <c r="Q93" s="157" t="s">
        <v>117</v>
      </c>
      <c r="R93" s="157" t="s">
        <v>119</v>
      </c>
      <c r="S93" s="157" t="s">
        <v>108</v>
      </c>
    </row>
    <row r="94" spans="4:19" s="14" customFormat="1" ht="14.25" customHeight="1">
      <c r="D94" s="157"/>
      <c r="E94" s="158" t="s">
        <v>229</v>
      </c>
      <c r="G94" s="159">
        <v>-34.578</v>
      </c>
      <c r="H94" s="180"/>
      <c r="N94" s="180"/>
      <c r="P94" s="157" t="s">
        <v>117</v>
      </c>
      <c r="Q94" s="157" t="s">
        <v>117</v>
      </c>
      <c r="R94" s="157" t="s">
        <v>119</v>
      </c>
      <c r="S94" s="157" t="s">
        <v>108</v>
      </c>
    </row>
    <row r="95" spans="4:19" s="14" customFormat="1" ht="14.25" customHeight="1">
      <c r="D95" s="160"/>
      <c r="E95" s="161" t="s">
        <v>132</v>
      </c>
      <c r="G95" s="162">
        <v>283.475</v>
      </c>
      <c r="H95" s="180"/>
      <c r="N95" s="180"/>
      <c r="P95" s="160" t="s">
        <v>117</v>
      </c>
      <c r="Q95" s="160" t="s">
        <v>133</v>
      </c>
      <c r="R95" s="160" t="s">
        <v>119</v>
      </c>
      <c r="S95" s="160" t="s">
        <v>111</v>
      </c>
    </row>
    <row r="96" spans="1:16" s="14" customFormat="1" ht="12" customHeight="1">
      <c r="A96" s="150" t="s">
        <v>230</v>
      </c>
      <c r="B96" s="150" t="s">
        <v>112</v>
      </c>
      <c r="C96" s="150" t="s">
        <v>113</v>
      </c>
      <c r="D96" s="151" t="s">
        <v>231</v>
      </c>
      <c r="E96" s="152" t="s">
        <v>232</v>
      </c>
      <c r="F96" s="150" t="s">
        <v>128</v>
      </c>
      <c r="G96" s="153">
        <v>139.87</v>
      </c>
      <c r="H96" s="179">
        <v>0</v>
      </c>
      <c r="I96" s="154">
        <f>ROUND(G96*H96,2)</f>
        <v>0</v>
      </c>
      <c r="J96" s="155">
        <v>0</v>
      </c>
      <c r="K96" s="153">
        <f>G96*J96</f>
        <v>0</v>
      </c>
      <c r="L96" s="155">
        <v>0</v>
      </c>
      <c r="M96" s="153">
        <f>G96*L96</f>
        <v>0</v>
      </c>
      <c r="N96" s="184">
        <v>20</v>
      </c>
      <c r="O96" s="156">
        <v>4</v>
      </c>
      <c r="P96" s="14" t="s">
        <v>117</v>
      </c>
    </row>
    <row r="97" spans="1:16" s="14" customFormat="1" ht="12" customHeight="1">
      <c r="A97" s="150" t="s">
        <v>233</v>
      </c>
      <c r="B97" s="150" t="s">
        <v>112</v>
      </c>
      <c r="C97" s="150" t="s">
        <v>113</v>
      </c>
      <c r="D97" s="151" t="s">
        <v>234</v>
      </c>
      <c r="E97" s="152" t="s">
        <v>235</v>
      </c>
      <c r="F97" s="150" t="s">
        <v>128</v>
      </c>
      <c r="G97" s="153">
        <v>283.475</v>
      </c>
      <c r="H97" s="179">
        <v>0</v>
      </c>
      <c r="I97" s="154">
        <f>ROUND(G97*H97,2)</f>
        <v>0</v>
      </c>
      <c r="J97" s="155">
        <v>0</v>
      </c>
      <c r="K97" s="153">
        <f>G97*J97</f>
        <v>0</v>
      </c>
      <c r="L97" s="155">
        <v>0</v>
      </c>
      <c r="M97" s="153">
        <f>G97*L97</f>
        <v>0</v>
      </c>
      <c r="N97" s="184">
        <v>20</v>
      </c>
      <c r="O97" s="156">
        <v>4</v>
      </c>
      <c r="P97" s="14" t="s">
        <v>117</v>
      </c>
    </row>
    <row r="98" spans="1:16" s="14" customFormat="1" ht="12" customHeight="1">
      <c r="A98" s="150" t="s">
        <v>236</v>
      </c>
      <c r="B98" s="150" t="s">
        <v>112</v>
      </c>
      <c r="C98" s="150" t="s">
        <v>120</v>
      </c>
      <c r="D98" s="151" t="s">
        <v>237</v>
      </c>
      <c r="E98" s="152" t="s">
        <v>238</v>
      </c>
      <c r="F98" s="150" t="s">
        <v>123</v>
      </c>
      <c r="G98" s="153">
        <v>56.88</v>
      </c>
      <c r="H98" s="179">
        <v>0</v>
      </c>
      <c r="I98" s="154">
        <f>ROUND(G98*H98,2)</f>
        <v>0</v>
      </c>
      <c r="J98" s="155">
        <v>0</v>
      </c>
      <c r="K98" s="153">
        <f>G98*J98</f>
        <v>0</v>
      </c>
      <c r="L98" s="155">
        <v>0</v>
      </c>
      <c r="M98" s="153">
        <f>G98*L98</f>
        <v>0</v>
      </c>
      <c r="N98" s="184">
        <v>20</v>
      </c>
      <c r="O98" s="156">
        <v>4</v>
      </c>
      <c r="P98" s="14" t="s">
        <v>117</v>
      </c>
    </row>
    <row r="99" spans="4:19" s="14" customFormat="1" ht="14.25" customHeight="1">
      <c r="D99" s="157"/>
      <c r="E99" s="158" t="s">
        <v>239</v>
      </c>
      <c r="G99" s="159">
        <v>44.4</v>
      </c>
      <c r="H99" s="180"/>
      <c r="N99" s="180"/>
      <c r="P99" s="157" t="s">
        <v>117</v>
      </c>
      <c r="Q99" s="157" t="s">
        <v>117</v>
      </c>
      <c r="R99" s="157" t="s">
        <v>119</v>
      </c>
      <c r="S99" s="157" t="s">
        <v>108</v>
      </c>
    </row>
    <row r="100" spans="4:19" s="14" customFormat="1" ht="14.25" customHeight="1">
      <c r="D100" s="157"/>
      <c r="E100" s="158" t="s">
        <v>240</v>
      </c>
      <c r="G100" s="159">
        <v>12.48</v>
      </c>
      <c r="H100" s="180"/>
      <c r="N100" s="180"/>
      <c r="P100" s="157" t="s">
        <v>117</v>
      </c>
      <c r="Q100" s="157" t="s">
        <v>117</v>
      </c>
      <c r="R100" s="157" t="s">
        <v>119</v>
      </c>
      <c r="S100" s="157" t="s">
        <v>108</v>
      </c>
    </row>
    <row r="101" spans="4:19" s="14" customFormat="1" ht="14.25" customHeight="1">
      <c r="D101" s="160"/>
      <c r="E101" s="161" t="s">
        <v>132</v>
      </c>
      <c r="G101" s="162">
        <v>56.88</v>
      </c>
      <c r="H101" s="180"/>
      <c r="N101" s="180"/>
      <c r="P101" s="160" t="s">
        <v>117</v>
      </c>
      <c r="Q101" s="160" t="s">
        <v>133</v>
      </c>
      <c r="R101" s="160" t="s">
        <v>119</v>
      </c>
      <c r="S101" s="160" t="s">
        <v>111</v>
      </c>
    </row>
    <row r="102" spans="1:16" s="14" customFormat="1" ht="12" customHeight="1">
      <c r="A102" s="150" t="s">
        <v>241</v>
      </c>
      <c r="B102" s="150" t="s">
        <v>112</v>
      </c>
      <c r="C102" s="150" t="s">
        <v>113</v>
      </c>
      <c r="D102" s="151" t="s">
        <v>242</v>
      </c>
      <c r="E102" s="152" t="s">
        <v>243</v>
      </c>
      <c r="F102" s="150" t="s">
        <v>128</v>
      </c>
      <c r="G102" s="153">
        <v>26.49</v>
      </c>
      <c r="H102" s="179">
        <v>0</v>
      </c>
      <c r="I102" s="154">
        <f>ROUND(G102*H102,2)</f>
        <v>0</v>
      </c>
      <c r="J102" s="155">
        <v>0</v>
      </c>
      <c r="K102" s="153">
        <f>G102*J102</f>
        <v>0</v>
      </c>
      <c r="L102" s="155">
        <v>0</v>
      </c>
      <c r="M102" s="153">
        <f>G102*L102</f>
        <v>0</v>
      </c>
      <c r="N102" s="184">
        <v>20</v>
      </c>
      <c r="O102" s="156">
        <v>4</v>
      </c>
      <c r="P102" s="14" t="s">
        <v>117</v>
      </c>
    </row>
    <row r="103" spans="4:19" s="14" customFormat="1" ht="14.25" customHeight="1">
      <c r="D103" s="157"/>
      <c r="E103" s="158" t="s">
        <v>244</v>
      </c>
      <c r="G103" s="159">
        <v>26.49</v>
      </c>
      <c r="H103" s="180"/>
      <c r="N103" s="180"/>
      <c r="P103" s="157" t="s">
        <v>117</v>
      </c>
      <c r="Q103" s="157" t="s">
        <v>117</v>
      </c>
      <c r="R103" s="157" t="s">
        <v>119</v>
      </c>
      <c r="S103" s="157" t="s">
        <v>111</v>
      </c>
    </row>
    <row r="104" spans="2:16" s="123" customFormat="1" ht="11.25" customHeight="1">
      <c r="B104" s="128" t="s">
        <v>65</v>
      </c>
      <c r="D104" s="129" t="s">
        <v>245</v>
      </c>
      <c r="E104" s="129" t="s">
        <v>246</v>
      </c>
      <c r="H104" s="178"/>
      <c r="I104" s="130">
        <f>SUM(I105:I112)</f>
        <v>0</v>
      </c>
      <c r="K104" s="131">
        <f>SUM(K105:K112)</f>
        <v>0</v>
      </c>
      <c r="M104" s="131">
        <f>SUM(M105:M112)</f>
        <v>0</v>
      </c>
      <c r="N104" s="178"/>
      <c r="P104" s="129" t="s">
        <v>111</v>
      </c>
    </row>
    <row r="105" spans="1:16" s="14" customFormat="1" ht="12" customHeight="1">
      <c r="A105" s="150" t="s">
        <v>247</v>
      </c>
      <c r="B105" s="150" t="s">
        <v>112</v>
      </c>
      <c r="C105" s="150" t="s">
        <v>113</v>
      </c>
      <c r="D105" s="151" t="s">
        <v>248</v>
      </c>
      <c r="E105" s="152" t="s">
        <v>249</v>
      </c>
      <c r="F105" s="150" t="s">
        <v>128</v>
      </c>
      <c r="G105" s="153">
        <v>167.76</v>
      </c>
      <c r="H105" s="179">
        <v>0</v>
      </c>
      <c r="I105" s="154">
        <f>ROUND(G105*H105,2)</f>
        <v>0</v>
      </c>
      <c r="J105" s="155">
        <v>0</v>
      </c>
      <c r="K105" s="153">
        <f>G105*J105</f>
        <v>0</v>
      </c>
      <c r="L105" s="155">
        <v>0</v>
      </c>
      <c r="M105" s="153">
        <f>G105*L105</f>
        <v>0</v>
      </c>
      <c r="N105" s="184">
        <v>20</v>
      </c>
      <c r="O105" s="156">
        <v>4</v>
      </c>
      <c r="P105" s="14" t="s">
        <v>117</v>
      </c>
    </row>
    <row r="106" spans="4:19" s="14" customFormat="1" ht="14.25" customHeight="1">
      <c r="D106" s="157"/>
      <c r="E106" s="158" t="s">
        <v>178</v>
      </c>
      <c r="G106" s="159">
        <v>167.76</v>
      </c>
      <c r="H106" s="180"/>
      <c r="N106" s="180"/>
      <c r="P106" s="157" t="s">
        <v>117</v>
      </c>
      <c r="Q106" s="157" t="s">
        <v>117</v>
      </c>
      <c r="R106" s="157" t="s">
        <v>119</v>
      </c>
      <c r="S106" s="157" t="s">
        <v>111</v>
      </c>
    </row>
    <row r="107" spans="1:16" s="14" customFormat="1" ht="12" customHeight="1">
      <c r="A107" s="150" t="s">
        <v>250</v>
      </c>
      <c r="B107" s="150" t="s">
        <v>112</v>
      </c>
      <c r="C107" s="150" t="s">
        <v>113</v>
      </c>
      <c r="D107" s="151" t="s">
        <v>251</v>
      </c>
      <c r="E107" s="152" t="s">
        <v>252</v>
      </c>
      <c r="F107" s="150" t="s">
        <v>128</v>
      </c>
      <c r="G107" s="153">
        <v>503.28</v>
      </c>
      <c r="H107" s="179">
        <v>0</v>
      </c>
      <c r="I107" s="154">
        <f>ROUND(G107*H107,2)</f>
        <v>0</v>
      </c>
      <c r="J107" s="155">
        <v>0</v>
      </c>
      <c r="K107" s="153">
        <f>G107*J107</f>
        <v>0</v>
      </c>
      <c r="L107" s="155">
        <v>0</v>
      </c>
      <c r="M107" s="153">
        <f>G107*L107</f>
        <v>0</v>
      </c>
      <c r="N107" s="184">
        <v>20</v>
      </c>
      <c r="O107" s="156">
        <v>4</v>
      </c>
      <c r="P107" s="14" t="s">
        <v>117</v>
      </c>
    </row>
    <row r="108" spans="4:19" s="14" customFormat="1" ht="14.25" customHeight="1">
      <c r="D108" s="157"/>
      <c r="E108" s="158" t="s">
        <v>253</v>
      </c>
      <c r="G108" s="159">
        <v>503.28</v>
      </c>
      <c r="H108" s="180"/>
      <c r="N108" s="180"/>
      <c r="P108" s="157" t="s">
        <v>117</v>
      </c>
      <c r="Q108" s="157" t="s">
        <v>117</v>
      </c>
      <c r="R108" s="157" t="s">
        <v>119</v>
      </c>
      <c r="S108" s="157" t="s">
        <v>111</v>
      </c>
    </row>
    <row r="109" spans="1:16" s="14" customFormat="1" ht="12" customHeight="1">
      <c r="A109" s="150" t="s">
        <v>254</v>
      </c>
      <c r="B109" s="150" t="s">
        <v>112</v>
      </c>
      <c r="C109" s="150" t="s">
        <v>113</v>
      </c>
      <c r="D109" s="151" t="s">
        <v>255</v>
      </c>
      <c r="E109" s="152" t="s">
        <v>256</v>
      </c>
      <c r="F109" s="150" t="s">
        <v>128</v>
      </c>
      <c r="G109" s="153">
        <v>167.76</v>
      </c>
      <c r="H109" s="179">
        <v>0</v>
      </c>
      <c r="I109" s="154">
        <f>ROUND(G109*H109,2)</f>
        <v>0</v>
      </c>
      <c r="J109" s="155">
        <v>0</v>
      </c>
      <c r="K109" s="153">
        <f>G109*J109</f>
        <v>0</v>
      </c>
      <c r="L109" s="155">
        <v>0</v>
      </c>
      <c r="M109" s="153">
        <f>G109*L109</f>
        <v>0</v>
      </c>
      <c r="N109" s="184">
        <v>20</v>
      </c>
      <c r="O109" s="156">
        <v>4</v>
      </c>
      <c r="P109" s="14" t="s">
        <v>117</v>
      </c>
    </row>
    <row r="110" spans="1:16" s="14" customFormat="1" ht="12" customHeight="1">
      <c r="A110" s="150" t="s">
        <v>257</v>
      </c>
      <c r="B110" s="150" t="s">
        <v>112</v>
      </c>
      <c r="C110" s="150" t="s">
        <v>120</v>
      </c>
      <c r="D110" s="151" t="s">
        <v>258</v>
      </c>
      <c r="E110" s="152" t="s">
        <v>259</v>
      </c>
      <c r="F110" s="150" t="s">
        <v>260</v>
      </c>
      <c r="G110" s="153">
        <v>0.595</v>
      </c>
      <c r="H110" s="179">
        <v>0</v>
      </c>
      <c r="I110" s="154">
        <f>ROUND(G110*H110,2)</f>
        <v>0</v>
      </c>
      <c r="J110" s="155">
        <v>0</v>
      </c>
      <c r="K110" s="153">
        <f>G110*J110</f>
        <v>0</v>
      </c>
      <c r="L110" s="155">
        <v>0</v>
      </c>
      <c r="M110" s="153">
        <f>G110*L110</f>
        <v>0</v>
      </c>
      <c r="N110" s="184">
        <v>20</v>
      </c>
      <c r="O110" s="156">
        <v>4</v>
      </c>
      <c r="P110" s="14" t="s">
        <v>117</v>
      </c>
    </row>
    <row r="111" spans="4:19" s="14" customFormat="1" ht="14.25" customHeight="1">
      <c r="D111" s="157"/>
      <c r="E111" s="158" t="s">
        <v>261</v>
      </c>
      <c r="G111" s="159">
        <v>0.59488</v>
      </c>
      <c r="H111" s="180"/>
      <c r="N111" s="180"/>
      <c r="P111" s="157" t="s">
        <v>117</v>
      </c>
      <c r="Q111" s="157" t="s">
        <v>117</v>
      </c>
      <c r="R111" s="157" t="s">
        <v>119</v>
      </c>
      <c r="S111" s="157" t="s">
        <v>111</v>
      </c>
    </row>
    <row r="112" spans="1:16" s="14" customFormat="1" ht="12" customHeight="1">
      <c r="A112" s="150" t="s">
        <v>262</v>
      </c>
      <c r="B112" s="150" t="s">
        <v>112</v>
      </c>
      <c r="C112" s="150" t="s">
        <v>120</v>
      </c>
      <c r="D112" s="151" t="s">
        <v>263</v>
      </c>
      <c r="E112" s="152" t="s">
        <v>264</v>
      </c>
      <c r="F112" s="150" t="s">
        <v>260</v>
      </c>
      <c r="G112" s="153">
        <v>0.5</v>
      </c>
      <c r="H112" s="179">
        <v>0</v>
      </c>
      <c r="I112" s="154">
        <f>ROUND(G112*H112,2)</f>
        <v>0</v>
      </c>
      <c r="J112" s="155">
        <v>0</v>
      </c>
      <c r="K112" s="153">
        <f>G112*J112</f>
        <v>0</v>
      </c>
      <c r="L112" s="155">
        <v>0</v>
      </c>
      <c r="M112" s="153">
        <f>G112*L112</f>
        <v>0</v>
      </c>
      <c r="N112" s="184">
        <v>20</v>
      </c>
      <c r="O112" s="156">
        <v>4</v>
      </c>
      <c r="P112" s="14" t="s">
        <v>117</v>
      </c>
    </row>
    <row r="113" spans="2:16" s="123" customFormat="1" ht="11.25" customHeight="1">
      <c r="B113" s="128" t="s">
        <v>65</v>
      </c>
      <c r="D113" s="129" t="s">
        <v>265</v>
      </c>
      <c r="E113" s="129" t="s">
        <v>266</v>
      </c>
      <c r="H113" s="178"/>
      <c r="I113" s="130">
        <f>SUM(I114:I121)</f>
        <v>0</v>
      </c>
      <c r="K113" s="131">
        <f>SUM(K114:K121)</f>
        <v>0</v>
      </c>
      <c r="M113" s="131">
        <f>SUM(M114:M121)</f>
        <v>0</v>
      </c>
      <c r="N113" s="178"/>
      <c r="P113" s="129" t="s">
        <v>111</v>
      </c>
    </row>
    <row r="114" spans="1:16" s="14" customFormat="1" ht="12" customHeight="1">
      <c r="A114" s="150" t="s">
        <v>267</v>
      </c>
      <c r="B114" s="150" t="s">
        <v>112</v>
      </c>
      <c r="C114" s="150" t="s">
        <v>120</v>
      </c>
      <c r="D114" s="151" t="s">
        <v>268</v>
      </c>
      <c r="E114" s="152" t="s">
        <v>269</v>
      </c>
      <c r="F114" s="150" t="s">
        <v>144</v>
      </c>
      <c r="G114" s="153">
        <v>12</v>
      </c>
      <c r="H114" s="179">
        <v>0</v>
      </c>
      <c r="I114" s="154">
        <f aca="true" t="shared" si="0" ref="I114:I121">ROUND(G114*H114,2)</f>
        <v>0</v>
      </c>
      <c r="J114" s="155">
        <v>0</v>
      </c>
      <c r="K114" s="153">
        <f aca="true" t="shared" si="1" ref="K114:K121">G114*J114</f>
        <v>0</v>
      </c>
      <c r="L114" s="155">
        <v>0</v>
      </c>
      <c r="M114" s="153">
        <f aca="true" t="shared" si="2" ref="M114:M121">G114*L114</f>
        <v>0</v>
      </c>
      <c r="N114" s="184">
        <v>20</v>
      </c>
      <c r="O114" s="156">
        <v>4</v>
      </c>
      <c r="P114" s="14" t="s">
        <v>117</v>
      </c>
    </row>
    <row r="115" spans="1:16" s="14" customFormat="1" ht="12" customHeight="1">
      <c r="A115" s="166" t="s">
        <v>270</v>
      </c>
      <c r="B115" s="166" t="s">
        <v>271</v>
      </c>
      <c r="C115" s="166" t="s">
        <v>272</v>
      </c>
      <c r="D115" s="167" t="s">
        <v>273</v>
      </c>
      <c r="E115" s="168" t="s">
        <v>274</v>
      </c>
      <c r="F115" s="166" t="s">
        <v>144</v>
      </c>
      <c r="G115" s="169">
        <v>3</v>
      </c>
      <c r="H115" s="181">
        <v>0</v>
      </c>
      <c r="I115" s="170">
        <f t="shared" si="0"/>
        <v>0</v>
      </c>
      <c r="J115" s="171">
        <v>0</v>
      </c>
      <c r="K115" s="169">
        <f t="shared" si="1"/>
        <v>0</v>
      </c>
      <c r="L115" s="171">
        <v>0</v>
      </c>
      <c r="M115" s="169">
        <f t="shared" si="2"/>
        <v>0</v>
      </c>
      <c r="N115" s="185">
        <v>20</v>
      </c>
      <c r="O115" s="172">
        <v>8</v>
      </c>
      <c r="P115" s="173" t="s">
        <v>117</v>
      </c>
    </row>
    <row r="116" spans="1:16" s="14" customFormat="1" ht="12" customHeight="1">
      <c r="A116" s="166" t="s">
        <v>275</v>
      </c>
      <c r="B116" s="166" t="s">
        <v>271</v>
      </c>
      <c r="C116" s="166" t="s">
        <v>272</v>
      </c>
      <c r="D116" s="167" t="s">
        <v>276</v>
      </c>
      <c r="E116" s="168" t="s">
        <v>277</v>
      </c>
      <c r="F116" s="166" t="s">
        <v>144</v>
      </c>
      <c r="G116" s="169">
        <v>2</v>
      </c>
      <c r="H116" s="181">
        <v>0</v>
      </c>
      <c r="I116" s="170">
        <f t="shared" si="0"/>
        <v>0</v>
      </c>
      <c r="J116" s="171">
        <v>0</v>
      </c>
      <c r="K116" s="169">
        <f t="shared" si="1"/>
        <v>0</v>
      </c>
      <c r="L116" s="171">
        <v>0</v>
      </c>
      <c r="M116" s="169">
        <f t="shared" si="2"/>
        <v>0</v>
      </c>
      <c r="N116" s="185">
        <v>20</v>
      </c>
      <c r="O116" s="172">
        <v>8</v>
      </c>
      <c r="P116" s="173" t="s">
        <v>117</v>
      </c>
    </row>
    <row r="117" spans="1:16" s="14" customFormat="1" ht="12" customHeight="1">
      <c r="A117" s="166" t="s">
        <v>109</v>
      </c>
      <c r="B117" s="166" t="s">
        <v>271</v>
      </c>
      <c r="C117" s="166" t="s">
        <v>272</v>
      </c>
      <c r="D117" s="167" t="s">
        <v>278</v>
      </c>
      <c r="E117" s="168" t="s">
        <v>279</v>
      </c>
      <c r="F117" s="166" t="s">
        <v>144</v>
      </c>
      <c r="G117" s="169">
        <v>4</v>
      </c>
      <c r="H117" s="181">
        <v>0</v>
      </c>
      <c r="I117" s="170">
        <f t="shared" si="0"/>
        <v>0</v>
      </c>
      <c r="J117" s="171">
        <v>0</v>
      </c>
      <c r="K117" s="169">
        <f t="shared" si="1"/>
        <v>0</v>
      </c>
      <c r="L117" s="171">
        <v>0</v>
      </c>
      <c r="M117" s="169">
        <f t="shared" si="2"/>
        <v>0</v>
      </c>
      <c r="N117" s="185">
        <v>20</v>
      </c>
      <c r="O117" s="172">
        <v>8</v>
      </c>
      <c r="P117" s="173" t="s">
        <v>117</v>
      </c>
    </row>
    <row r="118" spans="1:16" s="14" customFormat="1" ht="12" customHeight="1">
      <c r="A118" s="166" t="s">
        <v>280</v>
      </c>
      <c r="B118" s="166" t="s">
        <v>271</v>
      </c>
      <c r="C118" s="166" t="s">
        <v>272</v>
      </c>
      <c r="D118" s="167" t="s">
        <v>281</v>
      </c>
      <c r="E118" s="168" t="s">
        <v>282</v>
      </c>
      <c r="F118" s="166" t="s">
        <v>144</v>
      </c>
      <c r="G118" s="169">
        <v>1</v>
      </c>
      <c r="H118" s="181">
        <v>0</v>
      </c>
      <c r="I118" s="170">
        <f t="shared" si="0"/>
        <v>0</v>
      </c>
      <c r="J118" s="171">
        <v>0</v>
      </c>
      <c r="K118" s="169">
        <f t="shared" si="1"/>
        <v>0</v>
      </c>
      <c r="L118" s="171">
        <v>0</v>
      </c>
      <c r="M118" s="169">
        <f t="shared" si="2"/>
        <v>0</v>
      </c>
      <c r="N118" s="185">
        <v>20</v>
      </c>
      <c r="O118" s="172">
        <v>8</v>
      </c>
      <c r="P118" s="173" t="s">
        <v>117</v>
      </c>
    </row>
    <row r="119" spans="1:16" s="14" customFormat="1" ht="12" customHeight="1">
      <c r="A119" s="166" t="s">
        <v>283</v>
      </c>
      <c r="B119" s="166" t="s">
        <v>271</v>
      </c>
      <c r="C119" s="166" t="s">
        <v>272</v>
      </c>
      <c r="D119" s="167" t="s">
        <v>284</v>
      </c>
      <c r="E119" s="168" t="s">
        <v>285</v>
      </c>
      <c r="F119" s="166" t="s">
        <v>144</v>
      </c>
      <c r="G119" s="169">
        <v>2</v>
      </c>
      <c r="H119" s="181">
        <v>0</v>
      </c>
      <c r="I119" s="170">
        <f t="shared" si="0"/>
        <v>0</v>
      </c>
      <c r="J119" s="171">
        <v>0</v>
      </c>
      <c r="K119" s="169">
        <f t="shared" si="1"/>
        <v>0</v>
      </c>
      <c r="L119" s="171">
        <v>0</v>
      </c>
      <c r="M119" s="169">
        <f t="shared" si="2"/>
        <v>0</v>
      </c>
      <c r="N119" s="185">
        <v>20</v>
      </c>
      <c r="O119" s="172">
        <v>8</v>
      </c>
      <c r="P119" s="173" t="s">
        <v>117</v>
      </c>
    </row>
    <row r="120" spans="1:16" s="14" customFormat="1" ht="12" customHeight="1">
      <c r="A120" s="150" t="s">
        <v>286</v>
      </c>
      <c r="B120" s="150" t="s">
        <v>112</v>
      </c>
      <c r="C120" s="150" t="s">
        <v>120</v>
      </c>
      <c r="D120" s="151" t="s">
        <v>287</v>
      </c>
      <c r="E120" s="152" t="s">
        <v>288</v>
      </c>
      <c r="F120" s="150" t="s">
        <v>144</v>
      </c>
      <c r="G120" s="153">
        <v>1</v>
      </c>
      <c r="H120" s="179">
        <v>0</v>
      </c>
      <c r="I120" s="154">
        <f t="shared" si="0"/>
        <v>0</v>
      </c>
      <c r="J120" s="155">
        <v>0</v>
      </c>
      <c r="K120" s="153">
        <f t="shared" si="1"/>
        <v>0</v>
      </c>
      <c r="L120" s="155">
        <v>0</v>
      </c>
      <c r="M120" s="153">
        <f t="shared" si="2"/>
        <v>0</v>
      </c>
      <c r="N120" s="184">
        <v>20</v>
      </c>
      <c r="O120" s="156">
        <v>4</v>
      </c>
      <c r="P120" s="14" t="s">
        <v>117</v>
      </c>
    </row>
    <row r="121" spans="1:16" s="14" customFormat="1" ht="12" customHeight="1">
      <c r="A121" s="166" t="s">
        <v>289</v>
      </c>
      <c r="B121" s="166" t="s">
        <v>271</v>
      </c>
      <c r="C121" s="166" t="s">
        <v>272</v>
      </c>
      <c r="D121" s="167" t="s">
        <v>290</v>
      </c>
      <c r="E121" s="168" t="s">
        <v>291</v>
      </c>
      <c r="F121" s="166" t="s">
        <v>144</v>
      </c>
      <c r="G121" s="169">
        <v>1</v>
      </c>
      <c r="H121" s="181">
        <v>0</v>
      </c>
      <c r="I121" s="170">
        <f t="shared" si="0"/>
        <v>0</v>
      </c>
      <c r="J121" s="171">
        <v>0</v>
      </c>
      <c r="K121" s="169">
        <f t="shared" si="1"/>
        <v>0</v>
      </c>
      <c r="L121" s="171">
        <v>0</v>
      </c>
      <c r="M121" s="169">
        <f t="shared" si="2"/>
        <v>0</v>
      </c>
      <c r="N121" s="185">
        <v>20</v>
      </c>
      <c r="O121" s="172">
        <v>8</v>
      </c>
      <c r="P121" s="173" t="s">
        <v>117</v>
      </c>
    </row>
    <row r="122" spans="2:16" s="123" customFormat="1" ht="11.25" customHeight="1">
      <c r="B122" s="128" t="s">
        <v>65</v>
      </c>
      <c r="D122" s="129" t="s">
        <v>292</v>
      </c>
      <c r="E122" s="129" t="s">
        <v>293</v>
      </c>
      <c r="H122" s="178"/>
      <c r="I122" s="130">
        <f>SUM(I123:I218)</f>
        <v>0</v>
      </c>
      <c r="K122" s="131">
        <f>SUM(K123:K218)</f>
        <v>0</v>
      </c>
      <c r="M122" s="131">
        <f>SUM(M123:M218)</f>
        <v>0</v>
      </c>
      <c r="N122" s="178"/>
      <c r="P122" s="129" t="s">
        <v>111</v>
      </c>
    </row>
    <row r="123" spans="1:16" s="14" customFormat="1" ht="12" customHeight="1">
      <c r="A123" s="150" t="s">
        <v>294</v>
      </c>
      <c r="B123" s="150" t="s">
        <v>112</v>
      </c>
      <c r="C123" s="150" t="s">
        <v>295</v>
      </c>
      <c r="D123" s="151" t="s">
        <v>296</v>
      </c>
      <c r="E123" s="152" t="s">
        <v>297</v>
      </c>
      <c r="F123" s="150" t="s">
        <v>298</v>
      </c>
      <c r="G123" s="153">
        <v>2</v>
      </c>
      <c r="H123" s="179">
        <v>0</v>
      </c>
      <c r="I123" s="154">
        <f aca="true" t="shared" si="3" ref="I123:I130">ROUND(G123*H123,2)</f>
        <v>0</v>
      </c>
      <c r="J123" s="155">
        <v>0</v>
      </c>
      <c r="K123" s="153">
        <f aca="true" t="shared" si="4" ref="K123:K130">G123*J123</f>
        <v>0</v>
      </c>
      <c r="L123" s="155">
        <v>0</v>
      </c>
      <c r="M123" s="153">
        <f aca="true" t="shared" si="5" ref="M123:M130">G123*L123</f>
        <v>0</v>
      </c>
      <c r="N123" s="184">
        <v>20</v>
      </c>
      <c r="O123" s="156">
        <v>4</v>
      </c>
      <c r="P123" s="14" t="s">
        <v>117</v>
      </c>
    </row>
    <row r="124" spans="1:16" s="14" customFormat="1" ht="12" customHeight="1">
      <c r="A124" s="150" t="s">
        <v>299</v>
      </c>
      <c r="B124" s="150" t="s">
        <v>112</v>
      </c>
      <c r="C124" s="150" t="s">
        <v>295</v>
      </c>
      <c r="D124" s="151" t="s">
        <v>300</v>
      </c>
      <c r="E124" s="152" t="s">
        <v>301</v>
      </c>
      <c r="F124" s="150" t="s">
        <v>298</v>
      </c>
      <c r="G124" s="153">
        <v>8</v>
      </c>
      <c r="H124" s="179">
        <v>0</v>
      </c>
      <c r="I124" s="154">
        <f t="shared" si="3"/>
        <v>0</v>
      </c>
      <c r="J124" s="155">
        <v>0</v>
      </c>
      <c r="K124" s="153">
        <f t="shared" si="4"/>
        <v>0</v>
      </c>
      <c r="L124" s="155">
        <v>0</v>
      </c>
      <c r="M124" s="153">
        <f t="shared" si="5"/>
        <v>0</v>
      </c>
      <c r="N124" s="184">
        <v>20</v>
      </c>
      <c r="O124" s="156">
        <v>4</v>
      </c>
      <c r="P124" s="14" t="s">
        <v>117</v>
      </c>
    </row>
    <row r="125" spans="1:16" s="14" customFormat="1" ht="12" customHeight="1">
      <c r="A125" s="150" t="s">
        <v>302</v>
      </c>
      <c r="B125" s="150" t="s">
        <v>112</v>
      </c>
      <c r="C125" s="150" t="s">
        <v>295</v>
      </c>
      <c r="D125" s="151" t="s">
        <v>303</v>
      </c>
      <c r="E125" s="152" t="s">
        <v>304</v>
      </c>
      <c r="F125" s="150" t="s">
        <v>298</v>
      </c>
      <c r="G125" s="153">
        <v>2</v>
      </c>
      <c r="H125" s="179">
        <v>0</v>
      </c>
      <c r="I125" s="154">
        <f t="shared" si="3"/>
        <v>0</v>
      </c>
      <c r="J125" s="155">
        <v>0</v>
      </c>
      <c r="K125" s="153">
        <f t="shared" si="4"/>
        <v>0</v>
      </c>
      <c r="L125" s="155">
        <v>0</v>
      </c>
      <c r="M125" s="153">
        <f t="shared" si="5"/>
        <v>0</v>
      </c>
      <c r="N125" s="184">
        <v>20</v>
      </c>
      <c r="O125" s="156">
        <v>4</v>
      </c>
      <c r="P125" s="14" t="s">
        <v>117</v>
      </c>
    </row>
    <row r="126" spans="1:16" s="14" customFormat="1" ht="12" customHeight="1">
      <c r="A126" s="150" t="s">
        <v>305</v>
      </c>
      <c r="B126" s="150" t="s">
        <v>112</v>
      </c>
      <c r="C126" s="150" t="s">
        <v>295</v>
      </c>
      <c r="D126" s="151" t="s">
        <v>306</v>
      </c>
      <c r="E126" s="152" t="s">
        <v>307</v>
      </c>
      <c r="F126" s="150" t="s">
        <v>298</v>
      </c>
      <c r="G126" s="153">
        <v>6</v>
      </c>
      <c r="H126" s="179">
        <v>0</v>
      </c>
      <c r="I126" s="154">
        <f t="shared" si="3"/>
        <v>0</v>
      </c>
      <c r="J126" s="155">
        <v>0</v>
      </c>
      <c r="K126" s="153">
        <f t="shared" si="4"/>
        <v>0</v>
      </c>
      <c r="L126" s="155">
        <v>0</v>
      </c>
      <c r="M126" s="153">
        <f t="shared" si="5"/>
        <v>0</v>
      </c>
      <c r="N126" s="184">
        <v>20</v>
      </c>
      <c r="O126" s="156">
        <v>4</v>
      </c>
      <c r="P126" s="14" t="s">
        <v>117</v>
      </c>
    </row>
    <row r="127" spans="1:16" s="14" customFormat="1" ht="12" customHeight="1">
      <c r="A127" s="150" t="s">
        <v>308</v>
      </c>
      <c r="B127" s="150" t="s">
        <v>112</v>
      </c>
      <c r="C127" s="150" t="s">
        <v>295</v>
      </c>
      <c r="D127" s="151" t="s">
        <v>309</v>
      </c>
      <c r="E127" s="152" t="s">
        <v>310</v>
      </c>
      <c r="F127" s="150" t="s">
        <v>144</v>
      </c>
      <c r="G127" s="153">
        <v>2</v>
      </c>
      <c r="H127" s="179">
        <v>0</v>
      </c>
      <c r="I127" s="154">
        <f t="shared" si="3"/>
        <v>0</v>
      </c>
      <c r="J127" s="155">
        <v>0</v>
      </c>
      <c r="K127" s="153">
        <f t="shared" si="4"/>
        <v>0</v>
      </c>
      <c r="L127" s="155">
        <v>0</v>
      </c>
      <c r="M127" s="153">
        <f t="shared" si="5"/>
        <v>0</v>
      </c>
      <c r="N127" s="184">
        <v>20</v>
      </c>
      <c r="O127" s="156">
        <v>4</v>
      </c>
      <c r="P127" s="14" t="s">
        <v>117</v>
      </c>
    </row>
    <row r="128" spans="1:16" s="14" customFormat="1" ht="12" customHeight="1">
      <c r="A128" s="150" t="s">
        <v>311</v>
      </c>
      <c r="B128" s="150" t="s">
        <v>112</v>
      </c>
      <c r="C128" s="150" t="s">
        <v>295</v>
      </c>
      <c r="D128" s="151" t="s">
        <v>312</v>
      </c>
      <c r="E128" s="152" t="s">
        <v>313</v>
      </c>
      <c r="F128" s="150" t="s">
        <v>144</v>
      </c>
      <c r="G128" s="153">
        <v>2</v>
      </c>
      <c r="H128" s="179">
        <v>0</v>
      </c>
      <c r="I128" s="154">
        <f t="shared" si="3"/>
        <v>0</v>
      </c>
      <c r="J128" s="155">
        <v>0</v>
      </c>
      <c r="K128" s="153">
        <f t="shared" si="4"/>
        <v>0</v>
      </c>
      <c r="L128" s="155">
        <v>0</v>
      </c>
      <c r="M128" s="153">
        <f t="shared" si="5"/>
        <v>0</v>
      </c>
      <c r="N128" s="184">
        <v>20</v>
      </c>
      <c r="O128" s="156">
        <v>4</v>
      </c>
      <c r="P128" s="14" t="s">
        <v>117</v>
      </c>
    </row>
    <row r="129" spans="1:16" s="14" customFormat="1" ht="12" customHeight="1">
      <c r="A129" s="150" t="s">
        <v>314</v>
      </c>
      <c r="B129" s="150" t="s">
        <v>112</v>
      </c>
      <c r="C129" s="150" t="s">
        <v>295</v>
      </c>
      <c r="D129" s="151" t="s">
        <v>315</v>
      </c>
      <c r="E129" s="152" t="s">
        <v>316</v>
      </c>
      <c r="F129" s="150" t="s">
        <v>144</v>
      </c>
      <c r="G129" s="153">
        <v>8</v>
      </c>
      <c r="H129" s="179">
        <v>0</v>
      </c>
      <c r="I129" s="154">
        <f t="shared" si="3"/>
        <v>0</v>
      </c>
      <c r="J129" s="155">
        <v>0</v>
      </c>
      <c r="K129" s="153">
        <f t="shared" si="4"/>
        <v>0</v>
      </c>
      <c r="L129" s="155">
        <v>0</v>
      </c>
      <c r="M129" s="153">
        <f t="shared" si="5"/>
        <v>0</v>
      </c>
      <c r="N129" s="184">
        <v>20</v>
      </c>
      <c r="O129" s="156">
        <v>4</v>
      </c>
      <c r="P129" s="14" t="s">
        <v>117</v>
      </c>
    </row>
    <row r="130" spans="1:16" s="14" customFormat="1" ht="12" customHeight="1">
      <c r="A130" s="150" t="s">
        <v>317</v>
      </c>
      <c r="B130" s="150" t="s">
        <v>112</v>
      </c>
      <c r="C130" s="150" t="s">
        <v>318</v>
      </c>
      <c r="D130" s="151" t="s">
        <v>319</v>
      </c>
      <c r="E130" s="152" t="s">
        <v>320</v>
      </c>
      <c r="F130" s="150" t="s">
        <v>128</v>
      </c>
      <c r="G130" s="153">
        <v>7.436</v>
      </c>
      <c r="H130" s="179">
        <v>0</v>
      </c>
      <c r="I130" s="154">
        <f t="shared" si="3"/>
        <v>0</v>
      </c>
      <c r="J130" s="155">
        <v>0</v>
      </c>
      <c r="K130" s="153">
        <f t="shared" si="4"/>
        <v>0</v>
      </c>
      <c r="L130" s="155">
        <v>0</v>
      </c>
      <c r="M130" s="153">
        <f t="shared" si="5"/>
        <v>0</v>
      </c>
      <c r="N130" s="184">
        <v>20</v>
      </c>
      <c r="O130" s="156">
        <v>4</v>
      </c>
      <c r="P130" s="14" t="s">
        <v>117</v>
      </c>
    </row>
    <row r="131" spans="4:19" s="14" customFormat="1" ht="14.25" customHeight="1">
      <c r="D131" s="157"/>
      <c r="E131" s="158" t="s">
        <v>321</v>
      </c>
      <c r="G131" s="159">
        <v>7.436</v>
      </c>
      <c r="H131" s="180"/>
      <c r="N131" s="180"/>
      <c r="P131" s="157" t="s">
        <v>117</v>
      </c>
      <c r="Q131" s="157" t="s">
        <v>117</v>
      </c>
      <c r="R131" s="157" t="s">
        <v>119</v>
      </c>
      <c r="S131" s="157" t="s">
        <v>111</v>
      </c>
    </row>
    <row r="132" spans="1:16" s="14" customFormat="1" ht="12" customHeight="1">
      <c r="A132" s="150" t="s">
        <v>322</v>
      </c>
      <c r="B132" s="150" t="s">
        <v>112</v>
      </c>
      <c r="C132" s="150" t="s">
        <v>318</v>
      </c>
      <c r="D132" s="151" t="s">
        <v>323</v>
      </c>
      <c r="E132" s="152" t="s">
        <v>324</v>
      </c>
      <c r="F132" s="150" t="s">
        <v>128</v>
      </c>
      <c r="G132" s="153">
        <v>7.436</v>
      </c>
      <c r="H132" s="179">
        <v>0</v>
      </c>
      <c r="I132" s="154">
        <f>ROUND(G132*H132,2)</f>
        <v>0</v>
      </c>
      <c r="J132" s="155">
        <v>0</v>
      </c>
      <c r="K132" s="153">
        <f>G132*J132</f>
        <v>0</v>
      </c>
      <c r="L132" s="155">
        <v>0</v>
      </c>
      <c r="M132" s="153">
        <f>G132*L132</f>
        <v>0</v>
      </c>
      <c r="N132" s="184">
        <v>20</v>
      </c>
      <c r="O132" s="156">
        <v>4</v>
      </c>
      <c r="P132" s="14" t="s">
        <v>117</v>
      </c>
    </row>
    <row r="133" spans="1:16" s="14" customFormat="1" ht="21" customHeight="1">
      <c r="A133" s="150" t="s">
        <v>325</v>
      </c>
      <c r="B133" s="150" t="s">
        <v>112</v>
      </c>
      <c r="C133" s="150" t="s">
        <v>326</v>
      </c>
      <c r="D133" s="151" t="s">
        <v>327</v>
      </c>
      <c r="E133" s="152" t="s">
        <v>328</v>
      </c>
      <c r="F133" s="150" t="s">
        <v>128</v>
      </c>
      <c r="G133" s="153">
        <v>20.54</v>
      </c>
      <c r="H133" s="179">
        <v>0</v>
      </c>
      <c r="I133" s="154">
        <f>ROUND(G133*H133,2)</f>
        <v>0</v>
      </c>
      <c r="J133" s="155">
        <v>0</v>
      </c>
      <c r="K133" s="153">
        <f>G133*J133</f>
        <v>0</v>
      </c>
      <c r="L133" s="155">
        <v>0</v>
      </c>
      <c r="M133" s="153">
        <f>G133*L133</f>
        <v>0</v>
      </c>
      <c r="N133" s="184">
        <v>20</v>
      </c>
      <c r="O133" s="156">
        <v>4</v>
      </c>
      <c r="P133" s="14" t="s">
        <v>117</v>
      </c>
    </row>
    <row r="134" spans="4:19" s="14" customFormat="1" ht="14.25" customHeight="1">
      <c r="D134" s="157"/>
      <c r="E134" s="158" t="s">
        <v>329</v>
      </c>
      <c r="G134" s="159">
        <v>20.54</v>
      </c>
      <c r="H134" s="180"/>
      <c r="N134" s="180"/>
      <c r="P134" s="157" t="s">
        <v>117</v>
      </c>
      <c r="Q134" s="157" t="s">
        <v>117</v>
      </c>
      <c r="R134" s="157" t="s">
        <v>119</v>
      </c>
      <c r="S134" s="157" t="s">
        <v>111</v>
      </c>
    </row>
    <row r="135" spans="1:16" s="14" customFormat="1" ht="12" customHeight="1">
      <c r="A135" s="150" t="s">
        <v>330</v>
      </c>
      <c r="B135" s="150" t="s">
        <v>112</v>
      </c>
      <c r="C135" s="150" t="s">
        <v>331</v>
      </c>
      <c r="D135" s="151" t="s">
        <v>332</v>
      </c>
      <c r="E135" s="152" t="s">
        <v>333</v>
      </c>
      <c r="F135" s="150" t="s">
        <v>128</v>
      </c>
      <c r="G135" s="153">
        <v>40.456</v>
      </c>
      <c r="H135" s="179">
        <v>0</v>
      </c>
      <c r="I135" s="154">
        <f>ROUND(G135*H135,2)</f>
        <v>0</v>
      </c>
      <c r="J135" s="155">
        <v>0</v>
      </c>
      <c r="K135" s="153">
        <f>G135*J135</f>
        <v>0</v>
      </c>
      <c r="L135" s="155">
        <v>0</v>
      </c>
      <c r="M135" s="153">
        <f>G135*L135</f>
        <v>0</v>
      </c>
      <c r="N135" s="184">
        <v>20</v>
      </c>
      <c r="O135" s="156">
        <v>4</v>
      </c>
      <c r="P135" s="14" t="s">
        <v>117</v>
      </c>
    </row>
    <row r="136" spans="4:19" s="14" customFormat="1" ht="14.25" customHeight="1">
      <c r="D136" s="157"/>
      <c r="E136" s="158" t="s">
        <v>334</v>
      </c>
      <c r="G136" s="159">
        <v>40.456</v>
      </c>
      <c r="H136" s="180"/>
      <c r="N136" s="180"/>
      <c r="P136" s="157" t="s">
        <v>117</v>
      </c>
      <c r="Q136" s="157" t="s">
        <v>117</v>
      </c>
      <c r="R136" s="157" t="s">
        <v>119</v>
      </c>
      <c r="S136" s="157" t="s">
        <v>111</v>
      </c>
    </row>
    <row r="137" spans="1:16" s="14" customFormat="1" ht="12" customHeight="1">
      <c r="A137" s="150" t="s">
        <v>335</v>
      </c>
      <c r="B137" s="150" t="s">
        <v>112</v>
      </c>
      <c r="C137" s="150" t="s">
        <v>331</v>
      </c>
      <c r="D137" s="151" t="s">
        <v>336</v>
      </c>
      <c r="E137" s="152" t="s">
        <v>337</v>
      </c>
      <c r="F137" s="150" t="s">
        <v>128</v>
      </c>
      <c r="G137" s="153">
        <v>40.456</v>
      </c>
      <c r="H137" s="179">
        <v>0</v>
      </c>
      <c r="I137" s="154">
        <f>ROUND(G137*H137,2)</f>
        <v>0</v>
      </c>
      <c r="J137" s="155">
        <v>0</v>
      </c>
      <c r="K137" s="153">
        <f>G137*J137</f>
        <v>0</v>
      </c>
      <c r="L137" s="155">
        <v>0</v>
      </c>
      <c r="M137" s="153">
        <f>G137*L137</f>
        <v>0</v>
      </c>
      <c r="N137" s="184">
        <v>20</v>
      </c>
      <c r="O137" s="156">
        <v>4</v>
      </c>
      <c r="P137" s="14" t="s">
        <v>117</v>
      </c>
    </row>
    <row r="138" spans="1:16" s="14" customFormat="1" ht="12" customHeight="1">
      <c r="A138" s="150" t="s">
        <v>338</v>
      </c>
      <c r="B138" s="150" t="s">
        <v>112</v>
      </c>
      <c r="C138" s="150" t="s">
        <v>331</v>
      </c>
      <c r="D138" s="151" t="s">
        <v>339</v>
      </c>
      <c r="E138" s="152" t="s">
        <v>340</v>
      </c>
      <c r="F138" s="150" t="s">
        <v>128</v>
      </c>
      <c r="G138" s="153">
        <v>7.436</v>
      </c>
      <c r="H138" s="179">
        <v>0</v>
      </c>
      <c r="I138" s="154">
        <f>ROUND(G138*H138,2)</f>
        <v>0</v>
      </c>
      <c r="J138" s="155">
        <v>0</v>
      </c>
      <c r="K138" s="153">
        <f>G138*J138</f>
        <v>0</v>
      </c>
      <c r="L138" s="155">
        <v>0</v>
      </c>
      <c r="M138" s="153">
        <f>G138*L138</f>
        <v>0</v>
      </c>
      <c r="N138" s="184">
        <v>20</v>
      </c>
      <c r="O138" s="156">
        <v>4</v>
      </c>
      <c r="P138" s="14" t="s">
        <v>117</v>
      </c>
    </row>
    <row r="139" spans="4:19" s="14" customFormat="1" ht="14.25" customHeight="1">
      <c r="D139" s="157"/>
      <c r="E139" s="158" t="s">
        <v>321</v>
      </c>
      <c r="G139" s="159">
        <v>7.436</v>
      </c>
      <c r="H139" s="180"/>
      <c r="N139" s="180"/>
      <c r="P139" s="157" t="s">
        <v>117</v>
      </c>
      <c r="Q139" s="157" t="s">
        <v>117</v>
      </c>
      <c r="R139" s="157" t="s">
        <v>119</v>
      </c>
      <c r="S139" s="157" t="s">
        <v>111</v>
      </c>
    </row>
    <row r="140" spans="1:16" s="14" customFormat="1" ht="12" customHeight="1">
      <c r="A140" s="150" t="s">
        <v>341</v>
      </c>
      <c r="B140" s="150" t="s">
        <v>112</v>
      </c>
      <c r="C140" s="150" t="s">
        <v>331</v>
      </c>
      <c r="D140" s="151" t="s">
        <v>342</v>
      </c>
      <c r="E140" s="152" t="s">
        <v>343</v>
      </c>
      <c r="F140" s="150" t="s">
        <v>128</v>
      </c>
      <c r="G140" s="153">
        <v>7.436</v>
      </c>
      <c r="H140" s="179">
        <v>0</v>
      </c>
      <c r="I140" s="154">
        <f>ROUND(G140*H140,2)</f>
        <v>0</v>
      </c>
      <c r="J140" s="155">
        <v>0</v>
      </c>
      <c r="K140" s="153">
        <f>G140*J140</f>
        <v>0</v>
      </c>
      <c r="L140" s="155">
        <v>0</v>
      </c>
      <c r="M140" s="153">
        <f>G140*L140</f>
        <v>0</v>
      </c>
      <c r="N140" s="184">
        <v>20</v>
      </c>
      <c r="O140" s="156">
        <v>4</v>
      </c>
      <c r="P140" s="14" t="s">
        <v>117</v>
      </c>
    </row>
    <row r="141" spans="1:16" s="14" customFormat="1" ht="12" customHeight="1">
      <c r="A141" s="150" t="s">
        <v>344</v>
      </c>
      <c r="B141" s="150" t="s">
        <v>112</v>
      </c>
      <c r="C141" s="150" t="s">
        <v>345</v>
      </c>
      <c r="D141" s="151" t="s">
        <v>346</v>
      </c>
      <c r="E141" s="152" t="s">
        <v>347</v>
      </c>
      <c r="F141" s="150" t="s">
        <v>128</v>
      </c>
      <c r="G141" s="153">
        <v>21.7</v>
      </c>
      <c r="H141" s="179">
        <v>0</v>
      </c>
      <c r="I141" s="154">
        <f>ROUND(G141*H141,2)</f>
        <v>0</v>
      </c>
      <c r="J141" s="155">
        <v>0</v>
      </c>
      <c r="K141" s="153">
        <f>G141*J141</f>
        <v>0</v>
      </c>
      <c r="L141" s="155">
        <v>0</v>
      </c>
      <c r="M141" s="153">
        <f>G141*L141</f>
        <v>0</v>
      </c>
      <c r="N141" s="184">
        <v>20</v>
      </c>
      <c r="O141" s="156">
        <v>4</v>
      </c>
      <c r="P141" s="14" t="s">
        <v>117</v>
      </c>
    </row>
    <row r="142" spans="4:19" s="14" customFormat="1" ht="14.25" customHeight="1">
      <c r="D142" s="157"/>
      <c r="E142" s="158" t="s">
        <v>348</v>
      </c>
      <c r="G142" s="159">
        <v>21.7</v>
      </c>
      <c r="H142" s="180"/>
      <c r="N142" s="180"/>
      <c r="P142" s="157" t="s">
        <v>117</v>
      </c>
      <c r="Q142" s="157" t="s">
        <v>117</v>
      </c>
      <c r="R142" s="157" t="s">
        <v>119</v>
      </c>
      <c r="S142" s="157" t="s">
        <v>111</v>
      </c>
    </row>
    <row r="143" spans="1:16" s="14" customFormat="1" ht="12" customHeight="1">
      <c r="A143" s="150" t="s">
        <v>349</v>
      </c>
      <c r="B143" s="150" t="s">
        <v>112</v>
      </c>
      <c r="C143" s="150" t="s">
        <v>345</v>
      </c>
      <c r="D143" s="151" t="s">
        <v>350</v>
      </c>
      <c r="E143" s="152" t="s">
        <v>351</v>
      </c>
      <c r="F143" s="150" t="s">
        <v>128</v>
      </c>
      <c r="G143" s="153">
        <v>21.7</v>
      </c>
      <c r="H143" s="179">
        <v>0</v>
      </c>
      <c r="I143" s="154">
        <f>ROUND(G143*H143,2)</f>
        <v>0</v>
      </c>
      <c r="J143" s="155">
        <v>0</v>
      </c>
      <c r="K143" s="153">
        <f>G143*J143</f>
        <v>0</v>
      </c>
      <c r="L143" s="155">
        <v>0</v>
      </c>
      <c r="M143" s="153">
        <f>G143*L143</f>
        <v>0</v>
      </c>
      <c r="N143" s="184">
        <v>20</v>
      </c>
      <c r="O143" s="156">
        <v>4</v>
      </c>
      <c r="P143" s="14" t="s">
        <v>117</v>
      </c>
    </row>
    <row r="144" spans="1:16" s="14" customFormat="1" ht="12" customHeight="1">
      <c r="A144" s="150" t="s">
        <v>352</v>
      </c>
      <c r="B144" s="150" t="s">
        <v>112</v>
      </c>
      <c r="C144" s="150" t="s">
        <v>353</v>
      </c>
      <c r="D144" s="151" t="s">
        <v>354</v>
      </c>
      <c r="E144" s="152" t="s">
        <v>355</v>
      </c>
      <c r="F144" s="150" t="s">
        <v>128</v>
      </c>
      <c r="G144" s="153">
        <v>184.97</v>
      </c>
      <c r="H144" s="179">
        <v>0</v>
      </c>
      <c r="I144" s="154">
        <f>ROUND(G144*H144,2)</f>
        <v>0</v>
      </c>
      <c r="J144" s="155">
        <v>0</v>
      </c>
      <c r="K144" s="153">
        <f>G144*J144</f>
        <v>0</v>
      </c>
      <c r="L144" s="155">
        <v>0</v>
      </c>
      <c r="M144" s="153">
        <f>G144*L144</f>
        <v>0</v>
      </c>
      <c r="N144" s="184">
        <v>20</v>
      </c>
      <c r="O144" s="156">
        <v>4</v>
      </c>
      <c r="P144" s="14" t="s">
        <v>117</v>
      </c>
    </row>
    <row r="145" spans="4:19" s="14" customFormat="1" ht="14.25" customHeight="1">
      <c r="D145" s="157"/>
      <c r="E145" s="158" t="s">
        <v>356</v>
      </c>
      <c r="G145" s="159">
        <v>143.06</v>
      </c>
      <c r="H145" s="180"/>
      <c r="N145" s="180"/>
      <c r="P145" s="157" t="s">
        <v>117</v>
      </c>
      <c r="Q145" s="157" t="s">
        <v>117</v>
      </c>
      <c r="R145" s="157" t="s">
        <v>119</v>
      </c>
      <c r="S145" s="157" t="s">
        <v>108</v>
      </c>
    </row>
    <row r="146" spans="4:19" s="14" customFormat="1" ht="14.25" customHeight="1">
      <c r="D146" s="163"/>
      <c r="E146" s="164" t="s">
        <v>357</v>
      </c>
      <c r="G146" s="165">
        <v>143.06</v>
      </c>
      <c r="H146" s="180"/>
      <c r="N146" s="180"/>
      <c r="P146" s="163" t="s">
        <v>117</v>
      </c>
      <c r="Q146" s="163" t="s">
        <v>125</v>
      </c>
      <c r="R146" s="163" t="s">
        <v>119</v>
      </c>
      <c r="S146" s="163" t="s">
        <v>108</v>
      </c>
    </row>
    <row r="147" spans="4:19" s="14" customFormat="1" ht="14.25" customHeight="1">
      <c r="D147" s="157"/>
      <c r="E147" s="158" t="s">
        <v>358</v>
      </c>
      <c r="G147" s="159">
        <v>41.91</v>
      </c>
      <c r="H147" s="180"/>
      <c r="N147" s="180"/>
      <c r="P147" s="157" t="s">
        <v>117</v>
      </c>
      <c r="Q147" s="157" t="s">
        <v>117</v>
      </c>
      <c r="R147" s="157" t="s">
        <v>119</v>
      </c>
      <c r="S147" s="157" t="s">
        <v>108</v>
      </c>
    </row>
    <row r="148" spans="4:19" s="14" customFormat="1" ht="14.25" customHeight="1">
      <c r="D148" s="163"/>
      <c r="E148" s="164" t="s">
        <v>359</v>
      </c>
      <c r="G148" s="165">
        <v>41.91</v>
      </c>
      <c r="H148" s="180"/>
      <c r="N148" s="180"/>
      <c r="P148" s="163" t="s">
        <v>117</v>
      </c>
      <c r="Q148" s="163" t="s">
        <v>125</v>
      </c>
      <c r="R148" s="163" t="s">
        <v>119</v>
      </c>
      <c r="S148" s="163" t="s">
        <v>108</v>
      </c>
    </row>
    <row r="149" spans="4:19" s="14" customFormat="1" ht="14.25" customHeight="1">
      <c r="D149" s="160"/>
      <c r="E149" s="161" t="s">
        <v>132</v>
      </c>
      <c r="G149" s="162">
        <v>184.97</v>
      </c>
      <c r="H149" s="180"/>
      <c r="N149" s="180"/>
      <c r="P149" s="160" t="s">
        <v>117</v>
      </c>
      <c r="Q149" s="160" t="s">
        <v>133</v>
      </c>
      <c r="R149" s="160" t="s">
        <v>119</v>
      </c>
      <c r="S149" s="160" t="s">
        <v>111</v>
      </c>
    </row>
    <row r="150" spans="1:16" s="14" customFormat="1" ht="12" customHeight="1">
      <c r="A150" s="150" t="s">
        <v>360</v>
      </c>
      <c r="B150" s="150" t="s">
        <v>112</v>
      </c>
      <c r="C150" s="150" t="s">
        <v>353</v>
      </c>
      <c r="D150" s="151" t="s">
        <v>361</v>
      </c>
      <c r="E150" s="152" t="s">
        <v>362</v>
      </c>
      <c r="F150" s="150" t="s">
        <v>123</v>
      </c>
      <c r="G150" s="153">
        <v>151.63</v>
      </c>
      <c r="H150" s="179">
        <v>0</v>
      </c>
      <c r="I150" s="154">
        <f>ROUND(G150*H150,2)</f>
        <v>0</v>
      </c>
      <c r="J150" s="155">
        <v>0</v>
      </c>
      <c r="K150" s="153">
        <f>G150*J150</f>
        <v>0</v>
      </c>
      <c r="L150" s="155">
        <v>0</v>
      </c>
      <c r="M150" s="153">
        <f>G150*L150</f>
        <v>0</v>
      </c>
      <c r="N150" s="184">
        <v>20</v>
      </c>
      <c r="O150" s="156">
        <v>4</v>
      </c>
      <c r="P150" s="14" t="s">
        <v>117</v>
      </c>
    </row>
    <row r="151" spans="4:19" s="14" customFormat="1" ht="14.25" customHeight="1">
      <c r="D151" s="157"/>
      <c r="E151" s="158" t="s">
        <v>363</v>
      </c>
      <c r="G151" s="159">
        <v>74</v>
      </c>
      <c r="H151" s="180"/>
      <c r="N151" s="180"/>
      <c r="P151" s="157" t="s">
        <v>117</v>
      </c>
      <c r="Q151" s="157" t="s">
        <v>117</v>
      </c>
      <c r="R151" s="157" t="s">
        <v>119</v>
      </c>
      <c r="S151" s="157" t="s">
        <v>108</v>
      </c>
    </row>
    <row r="152" spans="4:19" s="14" customFormat="1" ht="14.25" customHeight="1">
      <c r="D152" s="157"/>
      <c r="E152" s="158" t="s">
        <v>364</v>
      </c>
      <c r="G152" s="159">
        <v>-7.81</v>
      </c>
      <c r="H152" s="180"/>
      <c r="N152" s="180"/>
      <c r="P152" s="157" t="s">
        <v>117</v>
      </c>
      <c r="Q152" s="157" t="s">
        <v>117</v>
      </c>
      <c r="R152" s="157" t="s">
        <v>119</v>
      </c>
      <c r="S152" s="157" t="s">
        <v>108</v>
      </c>
    </row>
    <row r="153" spans="4:19" s="14" customFormat="1" ht="14.25" customHeight="1">
      <c r="D153" s="157"/>
      <c r="E153" s="158" t="s">
        <v>365</v>
      </c>
      <c r="G153" s="159">
        <v>54.32</v>
      </c>
      <c r="H153" s="180"/>
      <c r="N153" s="180"/>
      <c r="P153" s="157" t="s">
        <v>117</v>
      </c>
      <c r="Q153" s="157" t="s">
        <v>117</v>
      </c>
      <c r="R153" s="157" t="s">
        <v>119</v>
      </c>
      <c r="S153" s="157" t="s">
        <v>108</v>
      </c>
    </row>
    <row r="154" spans="4:19" s="14" customFormat="1" ht="14.25" customHeight="1">
      <c r="D154" s="157"/>
      <c r="E154" s="158" t="s">
        <v>366</v>
      </c>
      <c r="G154" s="159">
        <v>21.32</v>
      </c>
      <c r="H154" s="180"/>
      <c r="N154" s="180"/>
      <c r="P154" s="157" t="s">
        <v>117</v>
      </c>
      <c r="Q154" s="157" t="s">
        <v>117</v>
      </c>
      <c r="R154" s="157" t="s">
        <v>119</v>
      </c>
      <c r="S154" s="157" t="s">
        <v>108</v>
      </c>
    </row>
    <row r="155" spans="4:19" s="14" customFormat="1" ht="14.25" customHeight="1">
      <c r="D155" s="157"/>
      <c r="E155" s="158" t="s">
        <v>367</v>
      </c>
      <c r="G155" s="159">
        <v>23.74</v>
      </c>
      <c r="H155" s="180"/>
      <c r="N155" s="180"/>
      <c r="P155" s="157" t="s">
        <v>117</v>
      </c>
      <c r="Q155" s="157" t="s">
        <v>117</v>
      </c>
      <c r="R155" s="157" t="s">
        <v>119</v>
      </c>
      <c r="S155" s="157" t="s">
        <v>108</v>
      </c>
    </row>
    <row r="156" spans="4:19" s="14" customFormat="1" ht="14.25" customHeight="1">
      <c r="D156" s="157"/>
      <c r="E156" s="158" t="s">
        <v>368</v>
      </c>
      <c r="G156" s="159">
        <v>-13.94</v>
      </c>
      <c r="H156" s="180"/>
      <c r="N156" s="180"/>
      <c r="P156" s="157" t="s">
        <v>117</v>
      </c>
      <c r="Q156" s="157" t="s">
        <v>117</v>
      </c>
      <c r="R156" s="157" t="s">
        <v>119</v>
      </c>
      <c r="S156" s="157" t="s">
        <v>108</v>
      </c>
    </row>
    <row r="157" spans="4:19" s="14" customFormat="1" ht="14.25" customHeight="1">
      <c r="D157" s="160"/>
      <c r="E157" s="161" t="s">
        <v>132</v>
      </c>
      <c r="G157" s="162">
        <v>151.63</v>
      </c>
      <c r="H157" s="180"/>
      <c r="N157" s="180"/>
      <c r="P157" s="160" t="s">
        <v>117</v>
      </c>
      <c r="Q157" s="160" t="s">
        <v>133</v>
      </c>
      <c r="R157" s="160" t="s">
        <v>119</v>
      </c>
      <c r="S157" s="160" t="s">
        <v>111</v>
      </c>
    </row>
    <row r="158" spans="1:16" s="14" customFormat="1" ht="12" customHeight="1">
      <c r="A158" s="150" t="s">
        <v>369</v>
      </c>
      <c r="B158" s="150" t="s">
        <v>112</v>
      </c>
      <c r="C158" s="150" t="s">
        <v>370</v>
      </c>
      <c r="D158" s="151" t="s">
        <v>371</v>
      </c>
      <c r="E158" s="152" t="s">
        <v>372</v>
      </c>
      <c r="F158" s="150" t="s">
        <v>128</v>
      </c>
      <c r="G158" s="153">
        <v>7.918</v>
      </c>
      <c r="H158" s="179">
        <v>0</v>
      </c>
      <c r="I158" s="154">
        <f>ROUND(G158*H158,2)</f>
        <v>0</v>
      </c>
      <c r="J158" s="155">
        <v>0</v>
      </c>
      <c r="K158" s="153">
        <f>G158*J158</f>
        <v>0</v>
      </c>
      <c r="L158" s="155">
        <v>0</v>
      </c>
      <c r="M158" s="153">
        <f>G158*L158</f>
        <v>0</v>
      </c>
      <c r="N158" s="184">
        <v>20</v>
      </c>
      <c r="O158" s="156">
        <v>4</v>
      </c>
      <c r="P158" s="14" t="s">
        <v>117</v>
      </c>
    </row>
    <row r="159" spans="4:19" s="14" customFormat="1" ht="14.25" customHeight="1">
      <c r="D159" s="157"/>
      <c r="E159" s="158" t="s">
        <v>373</v>
      </c>
      <c r="G159" s="159">
        <v>12.35</v>
      </c>
      <c r="H159" s="180"/>
      <c r="N159" s="180"/>
      <c r="P159" s="157" t="s">
        <v>117</v>
      </c>
      <c r="Q159" s="157" t="s">
        <v>117</v>
      </c>
      <c r="R159" s="157" t="s">
        <v>119</v>
      </c>
      <c r="S159" s="157" t="s">
        <v>108</v>
      </c>
    </row>
    <row r="160" spans="4:19" s="14" customFormat="1" ht="14.25" customHeight="1">
      <c r="D160" s="157"/>
      <c r="E160" s="158" t="s">
        <v>374</v>
      </c>
      <c r="G160" s="159">
        <v>-4.4325</v>
      </c>
      <c r="H160" s="180"/>
      <c r="N160" s="180"/>
      <c r="P160" s="157" t="s">
        <v>117</v>
      </c>
      <c r="Q160" s="157" t="s">
        <v>117</v>
      </c>
      <c r="R160" s="157" t="s">
        <v>119</v>
      </c>
      <c r="S160" s="157" t="s">
        <v>108</v>
      </c>
    </row>
    <row r="161" spans="4:19" s="14" customFormat="1" ht="14.25" customHeight="1">
      <c r="D161" s="160"/>
      <c r="E161" s="161" t="s">
        <v>132</v>
      </c>
      <c r="G161" s="162">
        <v>7.9175</v>
      </c>
      <c r="H161" s="180"/>
      <c r="N161" s="180"/>
      <c r="P161" s="160" t="s">
        <v>117</v>
      </c>
      <c r="Q161" s="160" t="s">
        <v>133</v>
      </c>
      <c r="R161" s="160" t="s">
        <v>119</v>
      </c>
      <c r="S161" s="160" t="s">
        <v>111</v>
      </c>
    </row>
    <row r="162" spans="1:16" s="14" customFormat="1" ht="12" customHeight="1">
      <c r="A162" s="150" t="s">
        <v>375</v>
      </c>
      <c r="B162" s="150" t="s">
        <v>112</v>
      </c>
      <c r="C162" s="150" t="s">
        <v>370</v>
      </c>
      <c r="D162" s="151" t="s">
        <v>376</v>
      </c>
      <c r="E162" s="152" t="s">
        <v>377</v>
      </c>
      <c r="F162" s="150" t="s">
        <v>128</v>
      </c>
      <c r="G162" s="153">
        <v>18.788</v>
      </c>
      <c r="H162" s="179">
        <v>0</v>
      </c>
      <c r="I162" s="154">
        <f>ROUND(G162*H162,2)</f>
        <v>0</v>
      </c>
      <c r="J162" s="155">
        <v>0</v>
      </c>
      <c r="K162" s="153">
        <f>G162*J162</f>
        <v>0</v>
      </c>
      <c r="L162" s="155">
        <v>0</v>
      </c>
      <c r="M162" s="153">
        <f>G162*L162</f>
        <v>0</v>
      </c>
      <c r="N162" s="184">
        <v>20</v>
      </c>
      <c r="O162" s="156">
        <v>4</v>
      </c>
      <c r="P162" s="14" t="s">
        <v>117</v>
      </c>
    </row>
    <row r="163" spans="4:19" s="14" customFormat="1" ht="14.25" customHeight="1">
      <c r="D163" s="157"/>
      <c r="E163" s="158" t="s">
        <v>378</v>
      </c>
      <c r="G163" s="159">
        <v>17.212</v>
      </c>
      <c r="H163" s="180"/>
      <c r="N163" s="180"/>
      <c r="P163" s="157" t="s">
        <v>117</v>
      </c>
      <c r="Q163" s="157" t="s">
        <v>117</v>
      </c>
      <c r="R163" s="157" t="s">
        <v>119</v>
      </c>
      <c r="S163" s="157" t="s">
        <v>108</v>
      </c>
    </row>
    <row r="164" spans="4:19" s="14" customFormat="1" ht="14.25" customHeight="1">
      <c r="D164" s="157"/>
      <c r="E164" s="158" t="s">
        <v>379</v>
      </c>
      <c r="G164" s="159">
        <v>1.576</v>
      </c>
      <c r="H164" s="180"/>
      <c r="N164" s="180"/>
      <c r="P164" s="157" t="s">
        <v>117</v>
      </c>
      <c r="Q164" s="157" t="s">
        <v>117</v>
      </c>
      <c r="R164" s="157" t="s">
        <v>119</v>
      </c>
      <c r="S164" s="157" t="s">
        <v>108</v>
      </c>
    </row>
    <row r="165" spans="4:19" s="14" customFormat="1" ht="14.25" customHeight="1">
      <c r="D165" s="160"/>
      <c r="E165" s="161" t="s">
        <v>132</v>
      </c>
      <c r="G165" s="162">
        <v>18.788</v>
      </c>
      <c r="H165" s="180"/>
      <c r="N165" s="180"/>
      <c r="P165" s="160" t="s">
        <v>117</v>
      </c>
      <c r="Q165" s="160" t="s">
        <v>133</v>
      </c>
      <c r="R165" s="160" t="s">
        <v>119</v>
      </c>
      <c r="S165" s="160" t="s">
        <v>111</v>
      </c>
    </row>
    <row r="166" spans="1:16" s="14" customFormat="1" ht="12" customHeight="1">
      <c r="A166" s="150" t="s">
        <v>380</v>
      </c>
      <c r="B166" s="150" t="s">
        <v>112</v>
      </c>
      <c r="C166" s="150" t="s">
        <v>370</v>
      </c>
      <c r="D166" s="151" t="s">
        <v>381</v>
      </c>
      <c r="E166" s="152" t="s">
        <v>382</v>
      </c>
      <c r="F166" s="150" t="s">
        <v>128</v>
      </c>
      <c r="G166" s="153">
        <v>6.292</v>
      </c>
      <c r="H166" s="179">
        <v>0</v>
      </c>
      <c r="I166" s="154">
        <f>ROUND(G166*H166,2)</f>
        <v>0</v>
      </c>
      <c r="J166" s="155">
        <v>0</v>
      </c>
      <c r="K166" s="153">
        <f>G166*J166</f>
        <v>0</v>
      </c>
      <c r="L166" s="155">
        <v>0</v>
      </c>
      <c r="M166" s="153">
        <f>G166*L166</f>
        <v>0</v>
      </c>
      <c r="N166" s="184">
        <v>20</v>
      </c>
      <c r="O166" s="156">
        <v>4</v>
      </c>
      <c r="P166" s="14" t="s">
        <v>117</v>
      </c>
    </row>
    <row r="167" spans="4:19" s="14" customFormat="1" ht="14.25" customHeight="1">
      <c r="D167" s="157"/>
      <c r="E167" s="158" t="s">
        <v>155</v>
      </c>
      <c r="G167" s="159">
        <v>6.292</v>
      </c>
      <c r="H167" s="180"/>
      <c r="N167" s="180"/>
      <c r="P167" s="157" t="s">
        <v>117</v>
      </c>
      <c r="Q167" s="157" t="s">
        <v>117</v>
      </c>
      <c r="R167" s="157" t="s">
        <v>119</v>
      </c>
      <c r="S167" s="157" t="s">
        <v>111</v>
      </c>
    </row>
    <row r="168" spans="1:16" s="14" customFormat="1" ht="21" customHeight="1">
      <c r="A168" s="150" t="s">
        <v>383</v>
      </c>
      <c r="B168" s="150" t="s">
        <v>112</v>
      </c>
      <c r="C168" s="150" t="s">
        <v>370</v>
      </c>
      <c r="D168" s="151" t="s">
        <v>384</v>
      </c>
      <c r="E168" s="152" t="s">
        <v>385</v>
      </c>
      <c r="F168" s="150" t="s">
        <v>128</v>
      </c>
      <c r="G168" s="153">
        <v>23.57</v>
      </c>
      <c r="H168" s="179">
        <v>0</v>
      </c>
      <c r="I168" s="154">
        <f>ROUND(G168*H168,2)</f>
        <v>0</v>
      </c>
      <c r="J168" s="155">
        <v>0</v>
      </c>
      <c r="K168" s="153">
        <f>G168*J168</f>
        <v>0</v>
      </c>
      <c r="L168" s="155">
        <v>0</v>
      </c>
      <c r="M168" s="153">
        <f>G168*L168</f>
        <v>0</v>
      </c>
      <c r="N168" s="184">
        <v>20</v>
      </c>
      <c r="O168" s="156">
        <v>4</v>
      </c>
      <c r="P168" s="14" t="s">
        <v>117</v>
      </c>
    </row>
    <row r="169" spans="4:19" s="14" customFormat="1" ht="14.25" customHeight="1">
      <c r="D169" s="157"/>
      <c r="E169" s="158" t="s">
        <v>386</v>
      </c>
      <c r="G169" s="159">
        <v>23.57</v>
      </c>
      <c r="H169" s="180"/>
      <c r="N169" s="180"/>
      <c r="P169" s="157" t="s">
        <v>117</v>
      </c>
      <c r="Q169" s="157" t="s">
        <v>117</v>
      </c>
      <c r="R169" s="157" t="s">
        <v>119</v>
      </c>
      <c r="S169" s="157" t="s">
        <v>111</v>
      </c>
    </row>
    <row r="170" spans="1:16" s="14" customFormat="1" ht="12" customHeight="1">
      <c r="A170" s="150" t="s">
        <v>173</v>
      </c>
      <c r="B170" s="150" t="s">
        <v>112</v>
      </c>
      <c r="C170" s="150" t="s">
        <v>370</v>
      </c>
      <c r="D170" s="151" t="s">
        <v>387</v>
      </c>
      <c r="E170" s="152" t="s">
        <v>388</v>
      </c>
      <c r="F170" s="150" t="s">
        <v>128</v>
      </c>
      <c r="G170" s="153">
        <v>0.3</v>
      </c>
      <c r="H170" s="179">
        <v>0</v>
      </c>
      <c r="I170" s="154">
        <f>ROUND(G170*H170,2)</f>
        <v>0</v>
      </c>
      <c r="J170" s="155">
        <v>0</v>
      </c>
      <c r="K170" s="153">
        <f>G170*J170</f>
        <v>0</v>
      </c>
      <c r="L170" s="155">
        <v>0</v>
      </c>
      <c r="M170" s="153">
        <f>G170*L170</f>
        <v>0</v>
      </c>
      <c r="N170" s="184">
        <v>20</v>
      </c>
      <c r="O170" s="156">
        <v>4</v>
      </c>
      <c r="P170" s="14" t="s">
        <v>117</v>
      </c>
    </row>
    <row r="171" spans="4:19" s="14" customFormat="1" ht="14.25" customHeight="1">
      <c r="D171" s="157"/>
      <c r="E171" s="158" t="s">
        <v>164</v>
      </c>
      <c r="G171" s="159">
        <v>0.3</v>
      </c>
      <c r="H171" s="180"/>
      <c r="N171" s="180"/>
      <c r="P171" s="157" t="s">
        <v>117</v>
      </c>
      <c r="Q171" s="157" t="s">
        <v>117</v>
      </c>
      <c r="R171" s="157" t="s">
        <v>119</v>
      </c>
      <c r="S171" s="157" t="s">
        <v>111</v>
      </c>
    </row>
    <row r="172" spans="1:16" s="14" customFormat="1" ht="12" customHeight="1">
      <c r="A172" s="150" t="s">
        <v>389</v>
      </c>
      <c r="B172" s="150" t="s">
        <v>112</v>
      </c>
      <c r="C172" s="150" t="s">
        <v>370</v>
      </c>
      <c r="D172" s="151" t="s">
        <v>390</v>
      </c>
      <c r="E172" s="152" t="s">
        <v>391</v>
      </c>
      <c r="F172" s="150" t="s">
        <v>128</v>
      </c>
      <c r="G172" s="153">
        <v>9.259</v>
      </c>
      <c r="H172" s="179">
        <v>0</v>
      </c>
      <c r="I172" s="154">
        <f>ROUND(G172*H172,2)</f>
        <v>0</v>
      </c>
      <c r="J172" s="155">
        <v>0</v>
      </c>
      <c r="K172" s="153">
        <f>G172*J172</f>
        <v>0</v>
      </c>
      <c r="L172" s="155">
        <v>0</v>
      </c>
      <c r="M172" s="153">
        <f>G172*L172</f>
        <v>0</v>
      </c>
      <c r="N172" s="184">
        <v>20</v>
      </c>
      <c r="O172" s="156">
        <v>4</v>
      </c>
      <c r="P172" s="14" t="s">
        <v>117</v>
      </c>
    </row>
    <row r="173" spans="4:19" s="14" customFormat="1" ht="14.25" customHeight="1">
      <c r="D173" s="157"/>
      <c r="E173" s="158" t="s">
        <v>392</v>
      </c>
      <c r="G173" s="159">
        <v>7.88</v>
      </c>
      <c r="H173" s="180"/>
      <c r="N173" s="180"/>
      <c r="P173" s="157" t="s">
        <v>117</v>
      </c>
      <c r="Q173" s="157" t="s">
        <v>117</v>
      </c>
      <c r="R173" s="157" t="s">
        <v>119</v>
      </c>
      <c r="S173" s="157" t="s">
        <v>108</v>
      </c>
    </row>
    <row r="174" spans="4:19" s="14" customFormat="1" ht="14.25" customHeight="1">
      <c r="D174" s="157"/>
      <c r="E174" s="158" t="s">
        <v>393</v>
      </c>
      <c r="G174" s="159">
        <v>1.379</v>
      </c>
      <c r="H174" s="180"/>
      <c r="N174" s="180"/>
      <c r="P174" s="157" t="s">
        <v>117</v>
      </c>
      <c r="Q174" s="157" t="s">
        <v>117</v>
      </c>
      <c r="R174" s="157" t="s">
        <v>119</v>
      </c>
      <c r="S174" s="157" t="s">
        <v>108</v>
      </c>
    </row>
    <row r="175" spans="4:19" s="14" customFormat="1" ht="14.25" customHeight="1">
      <c r="D175" s="160"/>
      <c r="E175" s="161" t="s">
        <v>132</v>
      </c>
      <c r="G175" s="162">
        <v>9.259</v>
      </c>
      <c r="H175" s="180"/>
      <c r="N175" s="180"/>
      <c r="P175" s="160" t="s">
        <v>117</v>
      </c>
      <c r="Q175" s="160" t="s">
        <v>133</v>
      </c>
      <c r="R175" s="160" t="s">
        <v>119</v>
      </c>
      <c r="S175" s="160" t="s">
        <v>111</v>
      </c>
    </row>
    <row r="176" spans="1:16" s="14" customFormat="1" ht="12" customHeight="1">
      <c r="A176" s="150" t="s">
        <v>245</v>
      </c>
      <c r="B176" s="150" t="s">
        <v>112</v>
      </c>
      <c r="C176" s="150" t="s">
        <v>370</v>
      </c>
      <c r="D176" s="151" t="s">
        <v>394</v>
      </c>
      <c r="E176" s="152" t="s">
        <v>395</v>
      </c>
      <c r="F176" s="150" t="s">
        <v>128</v>
      </c>
      <c r="G176" s="153">
        <v>12.017</v>
      </c>
      <c r="H176" s="179">
        <v>0</v>
      </c>
      <c r="I176" s="154">
        <f>ROUND(G176*H176,2)</f>
        <v>0</v>
      </c>
      <c r="J176" s="155">
        <v>0</v>
      </c>
      <c r="K176" s="153">
        <f>G176*J176</f>
        <v>0</v>
      </c>
      <c r="L176" s="155">
        <v>0</v>
      </c>
      <c r="M176" s="153">
        <f>G176*L176</f>
        <v>0</v>
      </c>
      <c r="N176" s="184">
        <v>20</v>
      </c>
      <c r="O176" s="156">
        <v>4</v>
      </c>
      <c r="P176" s="14" t="s">
        <v>117</v>
      </c>
    </row>
    <row r="177" spans="4:19" s="14" customFormat="1" ht="14.25" customHeight="1">
      <c r="D177" s="157"/>
      <c r="E177" s="158" t="s">
        <v>396</v>
      </c>
      <c r="G177" s="159">
        <v>3.0535</v>
      </c>
      <c r="H177" s="180"/>
      <c r="N177" s="180"/>
      <c r="P177" s="157" t="s">
        <v>117</v>
      </c>
      <c r="Q177" s="157" t="s">
        <v>117</v>
      </c>
      <c r="R177" s="157" t="s">
        <v>119</v>
      </c>
      <c r="S177" s="157" t="s">
        <v>108</v>
      </c>
    </row>
    <row r="178" spans="4:19" s="14" customFormat="1" ht="14.25" customHeight="1">
      <c r="D178" s="157"/>
      <c r="E178" s="158" t="s">
        <v>397</v>
      </c>
      <c r="G178" s="159">
        <v>2.4625</v>
      </c>
      <c r="H178" s="180"/>
      <c r="N178" s="180"/>
      <c r="P178" s="157" t="s">
        <v>117</v>
      </c>
      <c r="Q178" s="157" t="s">
        <v>117</v>
      </c>
      <c r="R178" s="157" t="s">
        <v>119</v>
      </c>
      <c r="S178" s="157" t="s">
        <v>108</v>
      </c>
    </row>
    <row r="179" spans="4:19" s="14" customFormat="1" ht="14.25" customHeight="1">
      <c r="D179" s="157"/>
      <c r="E179" s="158" t="s">
        <v>398</v>
      </c>
      <c r="G179" s="159">
        <v>6.501</v>
      </c>
      <c r="H179" s="180"/>
      <c r="N179" s="180"/>
      <c r="P179" s="157" t="s">
        <v>117</v>
      </c>
      <c r="Q179" s="157" t="s">
        <v>117</v>
      </c>
      <c r="R179" s="157" t="s">
        <v>119</v>
      </c>
      <c r="S179" s="157" t="s">
        <v>108</v>
      </c>
    </row>
    <row r="180" spans="4:19" s="14" customFormat="1" ht="14.25" customHeight="1">
      <c r="D180" s="160"/>
      <c r="E180" s="161" t="s">
        <v>132</v>
      </c>
      <c r="G180" s="162">
        <v>12.017</v>
      </c>
      <c r="H180" s="180"/>
      <c r="N180" s="180"/>
      <c r="P180" s="160" t="s">
        <v>117</v>
      </c>
      <c r="Q180" s="160" t="s">
        <v>133</v>
      </c>
      <c r="R180" s="160" t="s">
        <v>119</v>
      </c>
      <c r="S180" s="160" t="s">
        <v>111</v>
      </c>
    </row>
    <row r="181" spans="1:16" s="14" customFormat="1" ht="12" customHeight="1">
      <c r="A181" s="150" t="s">
        <v>265</v>
      </c>
      <c r="B181" s="150" t="s">
        <v>112</v>
      </c>
      <c r="C181" s="150" t="s">
        <v>370</v>
      </c>
      <c r="D181" s="151" t="s">
        <v>399</v>
      </c>
      <c r="E181" s="152" t="s">
        <v>400</v>
      </c>
      <c r="F181" s="150" t="s">
        <v>128</v>
      </c>
      <c r="G181" s="153">
        <v>2.419</v>
      </c>
      <c r="H181" s="179">
        <v>0</v>
      </c>
      <c r="I181" s="154">
        <f>ROUND(G181*H181,2)</f>
        <v>0</v>
      </c>
      <c r="J181" s="155">
        <v>0</v>
      </c>
      <c r="K181" s="153">
        <f>G181*J181</f>
        <v>0</v>
      </c>
      <c r="L181" s="155">
        <v>0</v>
      </c>
      <c r="M181" s="153">
        <f>G181*L181</f>
        <v>0</v>
      </c>
      <c r="N181" s="184">
        <v>20</v>
      </c>
      <c r="O181" s="156">
        <v>4</v>
      </c>
      <c r="P181" s="14" t="s">
        <v>117</v>
      </c>
    </row>
    <row r="182" spans="4:19" s="14" customFormat="1" ht="14.25" customHeight="1">
      <c r="D182" s="157"/>
      <c r="E182" s="158" t="s">
        <v>151</v>
      </c>
      <c r="G182" s="159">
        <v>2.4192</v>
      </c>
      <c r="H182" s="180"/>
      <c r="N182" s="180"/>
      <c r="P182" s="157" t="s">
        <v>117</v>
      </c>
      <c r="Q182" s="157" t="s">
        <v>117</v>
      </c>
      <c r="R182" s="157" t="s">
        <v>119</v>
      </c>
      <c r="S182" s="157" t="s">
        <v>111</v>
      </c>
    </row>
    <row r="183" spans="1:16" s="14" customFormat="1" ht="12" customHeight="1">
      <c r="A183" s="150" t="s">
        <v>401</v>
      </c>
      <c r="B183" s="150" t="s">
        <v>112</v>
      </c>
      <c r="C183" s="150" t="s">
        <v>370</v>
      </c>
      <c r="D183" s="151" t="s">
        <v>402</v>
      </c>
      <c r="E183" s="152" t="s">
        <v>403</v>
      </c>
      <c r="F183" s="150" t="s">
        <v>128</v>
      </c>
      <c r="G183" s="153">
        <v>25.024</v>
      </c>
      <c r="H183" s="179">
        <v>0</v>
      </c>
      <c r="I183" s="154">
        <f>ROUND(G183*H183,2)</f>
        <v>0</v>
      </c>
      <c r="J183" s="155">
        <v>0</v>
      </c>
      <c r="K183" s="153">
        <f>G183*J183</f>
        <v>0</v>
      </c>
      <c r="L183" s="155">
        <v>0</v>
      </c>
      <c r="M183" s="153">
        <f>G183*L183</f>
        <v>0</v>
      </c>
      <c r="N183" s="184">
        <v>20</v>
      </c>
      <c r="O183" s="156">
        <v>4</v>
      </c>
      <c r="P183" s="14" t="s">
        <v>117</v>
      </c>
    </row>
    <row r="184" spans="4:19" s="14" customFormat="1" ht="14.25" customHeight="1">
      <c r="D184" s="157"/>
      <c r="E184" s="158" t="s">
        <v>404</v>
      </c>
      <c r="G184" s="159">
        <v>20.16</v>
      </c>
      <c r="H184" s="180"/>
      <c r="N184" s="180"/>
      <c r="P184" s="157" t="s">
        <v>117</v>
      </c>
      <c r="Q184" s="157" t="s">
        <v>117</v>
      </c>
      <c r="R184" s="157" t="s">
        <v>119</v>
      </c>
      <c r="S184" s="157" t="s">
        <v>108</v>
      </c>
    </row>
    <row r="185" spans="4:19" s="14" customFormat="1" ht="14.25" customHeight="1">
      <c r="D185" s="157"/>
      <c r="E185" s="158" t="s">
        <v>405</v>
      </c>
      <c r="G185" s="159">
        <v>4.864</v>
      </c>
      <c r="H185" s="180"/>
      <c r="N185" s="180"/>
      <c r="P185" s="157" t="s">
        <v>117</v>
      </c>
      <c r="Q185" s="157" t="s">
        <v>117</v>
      </c>
      <c r="R185" s="157" t="s">
        <v>119</v>
      </c>
      <c r="S185" s="157" t="s">
        <v>108</v>
      </c>
    </row>
    <row r="186" spans="4:19" s="14" customFormat="1" ht="14.25" customHeight="1">
      <c r="D186" s="160"/>
      <c r="E186" s="161" t="s">
        <v>132</v>
      </c>
      <c r="G186" s="162">
        <v>25.024</v>
      </c>
      <c r="H186" s="180"/>
      <c r="N186" s="180"/>
      <c r="P186" s="160" t="s">
        <v>117</v>
      </c>
      <c r="Q186" s="160" t="s">
        <v>133</v>
      </c>
      <c r="R186" s="160" t="s">
        <v>119</v>
      </c>
      <c r="S186" s="160" t="s">
        <v>111</v>
      </c>
    </row>
    <row r="187" spans="1:16" s="14" customFormat="1" ht="12" customHeight="1">
      <c r="A187" s="150" t="s">
        <v>406</v>
      </c>
      <c r="B187" s="150" t="s">
        <v>112</v>
      </c>
      <c r="C187" s="150" t="s">
        <v>370</v>
      </c>
      <c r="D187" s="151" t="s">
        <v>407</v>
      </c>
      <c r="E187" s="152" t="s">
        <v>408</v>
      </c>
      <c r="F187" s="150" t="s">
        <v>123</v>
      </c>
      <c r="G187" s="153">
        <v>4</v>
      </c>
      <c r="H187" s="179">
        <v>0</v>
      </c>
      <c r="I187" s="154">
        <f>ROUND(G187*H187,2)</f>
        <v>0</v>
      </c>
      <c r="J187" s="155">
        <v>0</v>
      </c>
      <c r="K187" s="153">
        <f>G187*J187</f>
        <v>0</v>
      </c>
      <c r="L187" s="155">
        <v>0</v>
      </c>
      <c r="M187" s="153">
        <f>G187*L187</f>
        <v>0</v>
      </c>
      <c r="N187" s="184">
        <v>20</v>
      </c>
      <c r="O187" s="156">
        <v>4</v>
      </c>
      <c r="P187" s="14" t="s">
        <v>117</v>
      </c>
    </row>
    <row r="188" spans="4:19" s="14" customFormat="1" ht="14.25" customHeight="1">
      <c r="D188" s="157"/>
      <c r="E188" s="158" t="s">
        <v>409</v>
      </c>
      <c r="G188" s="159">
        <v>4</v>
      </c>
      <c r="H188" s="180"/>
      <c r="N188" s="180"/>
      <c r="P188" s="157" t="s">
        <v>117</v>
      </c>
      <c r="Q188" s="157" t="s">
        <v>117</v>
      </c>
      <c r="R188" s="157" t="s">
        <v>119</v>
      </c>
      <c r="S188" s="157" t="s">
        <v>111</v>
      </c>
    </row>
    <row r="189" spans="1:16" s="14" customFormat="1" ht="12" customHeight="1">
      <c r="A189" s="150" t="s">
        <v>410</v>
      </c>
      <c r="B189" s="150" t="s">
        <v>112</v>
      </c>
      <c r="C189" s="150" t="s">
        <v>370</v>
      </c>
      <c r="D189" s="151" t="s">
        <v>411</v>
      </c>
      <c r="E189" s="152" t="s">
        <v>412</v>
      </c>
      <c r="F189" s="150" t="s">
        <v>123</v>
      </c>
      <c r="G189" s="153">
        <v>9.6</v>
      </c>
      <c r="H189" s="179">
        <v>0</v>
      </c>
      <c r="I189" s="154">
        <f>ROUND(G189*H189,2)</f>
        <v>0</v>
      </c>
      <c r="J189" s="155">
        <v>0</v>
      </c>
      <c r="K189" s="153">
        <f>G189*J189</f>
        <v>0</v>
      </c>
      <c r="L189" s="155">
        <v>0</v>
      </c>
      <c r="M189" s="153">
        <f>G189*L189</f>
        <v>0</v>
      </c>
      <c r="N189" s="184">
        <v>20</v>
      </c>
      <c r="O189" s="156">
        <v>4</v>
      </c>
      <c r="P189" s="14" t="s">
        <v>117</v>
      </c>
    </row>
    <row r="190" spans="4:19" s="14" customFormat="1" ht="14.25" customHeight="1">
      <c r="D190" s="157"/>
      <c r="E190" s="158" t="s">
        <v>413</v>
      </c>
      <c r="G190" s="159">
        <v>9.6</v>
      </c>
      <c r="H190" s="180"/>
      <c r="N190" s="180"/>
      <c r="P190" s="157" t="s">
        <v>117</v>
      </c>
      <c r="Q190" s="157" t="s">
        <v>117</v>
      </c>
      <c r="R190" s="157" t="s">
        <v>119</v>
      </c>
      <c r="S190" s="157" t="s">
        <v>111</v>
      </c>
    </row>
    <row r="191" spans="1:16" s="14" customFormat="1" ht="12" customHeight="1">
      <c r="A191" s="150" t="s">
        <v>414</v>
      </c>
      <c r="B191" s="150" t="s">
        <v>112</v>
      </c>
      <c r="C191" s="150" t="s">
        <v>370</v>
      </c>
      <c r="D191" s="151" t="s">
        <v>415</v>
      </c>
      <c r="E191" s="152" t="s">
        <v>416</v>
      </c>
      <c r="F191" s="150" t="s">
        <v>128</v>
      </c>
      <c r="G191" s="153">
        <v>3.2</v>
      </c>
      <c r="H191" s="179">
        <v>0</v>
      </c>
      <c r="I191" s="154">
        <f>ROUND(G191*H191,2)</f>
        <v>0</v>
      </c>
      <c r="J191" s="155">
        <v>0</v>
      </c>
      <c r="K191" s="153">
        <f>G191*J191</f>
        <v>0</v>
      </c>
      <c r="L191" s="155">
        <v>0</v>
      </c>
      <c r="M191" s="153">
        <f>G191*L191</f>
        <v>0</v>
      </c>
      <c r="N191" s="184">
        <v>20</v>
      </c>
      <c r="O191" s="156">
        <v>4</v>
      </c>
      <c r="P191" s="14" t="s">
        <v>117</v>
      </c>
    </row>
    <row r="192" spans="4:19" s="14" customFormat="1" ht="14.25" customHeight="1">
      <c r="D192" s="157"/>
      <c r="E192" s="158" t="s">
        <v>417</v>
      </c>
      <c r="G192" s="159">
        <v>3.2</v>
      </c>
      <c r="H192" s="180"/>
      <c r="N192" s="180"/>
      <c r="P192" s="157" t="s">
        <v>117</v>
      </c>
      <c r="Q192" s="157" t="s">
        <v>117</v>
      </c>
      <c r="R192" s="157" t="s">
        <v>119</v>
      </c>
      <c r="S192" s="157" t="s">
        <v>111</v>
      </c>
    </row>
    <row r="193" spans="1:16" s="14" customFormat="1" ht="12" customHeight="1">
      <c r="A193" s="150" t="s">
        <v>418</v>
      </c>
      <c r="B193" s="150" t="s">
        <v>112</v>
      </c>
      <c r="C193" s="150" t="s">
        <v>370</v>
      </c>
      <c r="D193" s="151" t="s">
        <v>419</v>
      </c>
      <c r="E193" s="152" t="s">
        <v>420</v>
      </c>
      <c r="F193" s="150" t="s">
        <v>128</v>
      </c>
      <c r="G193" s="153">
        <v>167.76</v>
      </c>
      <c r="H193" s="179">
        <v>0</v>
      </c>
      <c r="I193" s="154">
        <f>ROUND(G193*H193,2)</f>
        <v>0</v>
      </c>
      <c r="J193" s="155">
        <v>0</v>
      </c>
      <c r="K193" s="153">
        <f>G193*J193</f>
        <v>0</v>
      </c>
      <c r="L193" s="155">
        <v>0</v>
      </c>
      <c r="M193" s="153">
        <f>G193*L193</f>
        <v>0</v>
      </c>
      <c r="N193" s="184">
        <v>20</v>
      </c>
      <c r="O193" s="156">
        <v>4</v>
      </c>
      <c r="P193" s="14" t="s">
        <v>117</v>
      </c>
    </row>
    <row r="194" spans="4:19" s="14" customFormat="1" ht="14.25" customHeight="1">
      <c r="D194" s="157"/>
      <c r="E194" s="158" t="s">
        <v>178</v>
      </c>
      <c r="G194" s="159">
        <v>167.76</v>
      </c>
      <c r="H194" s="180"/>
      <c r="N194" s="180"/>
      <c r="P194" s="157" t="s">
        <v>117</v>
      </c>
      <c r="Q194" s="157" t="s">
        <v>117</v>
      </c>
      <c r="R194" s="157" t="s">
        <v>119</v>
      </c>
      <c r="S194" s="157" t="s">
        <v>111</v>
      </c>
    </row>
    <row r="195" spans="1:16" s="14" customFormat="1" ht="12" customHeight="1">
      <c r="A195" s="150" t="s">
        <v>421</v>
      </c>
      <c r="B195" s="150" t="s">
        <v>112</v>
      </c>
      <c r="C195" s="150" t="s">
        <v>370</v>
      </c>
      <c r="D195" s="151" t="s">
        <v>422</v>
      </c>
      <c r="E195" s="152" t="s">
        <v>423</v>
      </c>
      <c r="F195" s="150" t="s">
        <v>128</v>
      </c>
      <c r="G195" s="153">
        <v>161.417</v>
      </c>
      <c r="H195" s="179">
        <v>0</v>
      </c>
      <c r="I195" s="154">
        <f>ROUND(G195*H195,2)</f>
        <v>0</v>
      </c>
      <c r="J195" s="155">
        <v>0</v>
      </c>
      <c r="K195" s="153">
        <f>G195*J195</f>
        <v>0</v>
      </c>
      <c r="L195" s="155">
        <v>0</v>
      </c>
      <c r="M195" s="153">
        <f>G195*L195</f>
        <v>0</v>
      </c>
      <c r="N195" s="184">
        <v>20</v>
      </c>
      <c r="O195" s="156">
        <v>4</v>
      </c>
      <c r="P195" s="14" t="s">
        <v>117</v>
      </c>
    </row>
    <row r="196" spans="4:19" s="14" customFormat="1" ht="14.25" customHeight="1">
      <c r="D196" s="157"/>
      <c r="E196" s="158" t="s">
        <v>186</v>
      </c>
      <c r="G196" s="159">
        <v>178.672</v>
      </c>
      <c r="H196" s="180"/>
      <c r="N196" s="180"/>
      <c r="P196" s="157" t="s">
        <v>117</v>
      </c>
      <c r="Q196" s="157" t="s">
        <v>117</v>
      </c>
      <c r="R196" s="157" t="s">
        <v>119</v>
      </c>
      <c r="S196" s="157" t="s">
        <v>108</v>
      </c>
    </row>
    <row r="197" spans="4:19" s="14" customFormat="1" ht="14.25" customHeight="1">
      <c r="D197" s="157"/>
      <c r="E197" s="158" t="s">
        <v>187</v>
      </c>
      <c r="G197" s="159">
        <v>-31.2988</v>
      </c>
      <c r="H197" s="180"/>
      <c r="N197" s="180"/>
      <c r="P197" s="157" t="s">
        <v>117</v>
      </c>
      <c r="Q197" s="157" t="s">
        <v>117</v>
      </c>
      <c r="R197" s="157" t="s">
        <v>119</v>
      </c>
      <c r="S197" s="157" t="s">
        <v>108</v>
      </c>
    </row>
    <row r="198" spans="4:19" s="14" customFormat="1" ht="14.25" customHeight="1">
      <c r="D198" s="157"/>
      <c r="E198" s="158" t="s">
        <v>188</v>
      </c>
      <c r="G198" s="159">
        <v>1.24</v>
      </c>
      <c r="H198" s="180"/>
      <c r="N198" s="180"/>
      <c r="P198" s="157" t="s">
        <v>117</v>
      </c>
      <c r="Q198" s="157" t="s">
        <v>117</v>
      </c>
      <c r="R198" s="157" t="s">
        <v>119</v>
      </c>
      <c r="S198" s="157" t="s">
        <v>108</v>
      </c>
    </row>
    <row r="199" spans="4:19" s="14" customFormat="1" ht="14.25" customHeight="1">
      <c r="D199" s="157"/>
      <c r="E199" s="158" t="s">
        <v>189</v>
      </c>
      <c r="G199" s="159">
        <v>12.804</v>
      </c>
      <c r="H199" s="180"/>
      <c r="N199" s="180"/>
      <c r="P199" s="157" t="s">
        <v>117</v>
      </c>
      <c r="Q199" s="157" t="s">
        <v>117</v>
      </c>
      <c r="R199" s="157" t="s">
        <v>119</v>
      </c>
      <c r="S199" s="157" t="s">
        <v>108</v>
      </c>
    </row>
    <row r="200" spans="4:19" s="14" customFormat="1" ht="14.25" customHeight="1">
      <c r="D200" s="160"/>
      <c r="E200" s="161" t="s">
        <v>132</v>
      </c>
      <c r="G200" s="162">
        <v>161.4172</v>
      </c>
      <c r="H200" s="180"/>
      <c r="N200" s="180"/>
      <c r="P200" s="160" t="s">
        <v>117</v>
      </c>
      <c r="Q200" s="160" t="s">
        <v>133</v>
      </c>
      <c r="R200" s="160" t="s">
        <v>119</v>
      </c>
      <c r="S200" s="160" t="s">
        <v>111</v>
      </c>
    </row>
    <row r="201" spans="1:16" s="14" customFormat="1" ht="12" customHeight="1">
      <c r="A201" s="150" t="s">
        <v>424</v>
      </c>
      <c r="B201" s="150" t="s">
        <v>112</v>
      </c>
      <c r="C201" s="150" t="s">
        <v>370</v>
      </c>
      <c r="D201" s="151" t="s">
        <v>425</v>
      </c>
      <c r="E201" s="152" t="s">
        <v>426</v>
      </c>
      <c r="F201" s="150" t="s">
        <v>128</v>
      </c>
      <c r="G201" s="153">
        <v>164.761</v>
      </c>
      <c r="H201" s="179">
        <v>0</v>
      </c>
      <c r="I201" s="154">
        <f>ROUND(G201*H201,2)</f>
        <v>0</v>
      </c>
      <c r="J201" s="155">
        <v>0</v>
      </c>
      <c r="K201" s="153">
        <f>G201*J201</f>
        <v>0</v>
      </c>
      <c r="L201" s="155">
        <v>0</v>
      </c>
      <c r="M201" s="153">
        <f>G201*L201</f>
        <v>0</v>
      </c>
      <c r="N201" s="184">
        <v>20</v>
      </c>
      <c r="O201" s="156">
        <v>4</v>
      </c>
      <c r="P201" s="14" t="s">
        <v>117</v>
      </c>
    </row>
    <row r="202" spans="4:19" s="14" customFormat="1" ht="14.25" customHeight="1">
      <c r="D202" s="157"/>
      <c r="E202" s="158" t="s">
        <v>427</v>
      </c>
      <c r="G202" s="159">
        <v>164.761</v>
      </c>
      <c r="H202" s="180"/>
      <c r="N202" s="180"/>
      <c r="P202" s="157" t="s">
        <v>117</v>
      </c>
      <c r="Q202" s="157" t="s">
        <v>117</v>
      </c>
      <c r="R202" s="157" t="s">
        <v>119</v>
      </c>
      <c r="S202" s="157" t="s">
        <v>111</v>
      </c>
    </row>
    <row r="203" spans="1:16" s="14" customFormat="1" ht="12" customHeight="1">
      <c r="A203" s="150" t="s">
        <v>428</v>
      </c>
      <c r="B203" s="150" t="s">
        <v>112</v>
      </c>
      <c r="C203" s="150" t="s">
        <v>370</v>
      </c>
      <c r="D203" s="151" t="s">
        <v>429</v>
      </c>
      <c r="E203" s="152" t="s">
        <v>430</v>
      </c>
      <c r="F203" s="150" t="s">
        <v>128</v>
      </c>
      <c r="G203" s="153">
        <v>164.761</v>
      </c>
      <c r="H203" s="179">
        <v>0</v>
      </c>
      <c r="I203" s="154">
        <f>ROUND(G203*H203,2)</f>
        <v>0</v>
      </c>
      <c r="J203" s="155">
        <v>0</v>
      </c>
      <c r="K203" s="153">
        <f>G203*J203</f>
        <v>0</v>
      </c>
      <c r="L203" s="155">
        <v>0</v>
      </c>
      <c r="M203" s="153">
        <f>G203*L203</f>
        <v>0</v>
      </c>
      <c r="N203" s="184">
        <v>20</v>
      </c>
      <c r="O203" s="156">
        <v>4</v>
      </c>
      <c r="P203" s="14" t="s">
        <v>117</v>
      </c>
    </row>
    <row r="204" spans="4:19" s="14" customFormat="1" ht="14.25" customHeight="1">
      <c r="D204" s="157"/>
      <c r="E204" s="158" t="s">
        <v>431</v>
      </c>
      <c r="G204" s="159">
        <v>165.1</v>
      </c>
      <c r="H204" s="180"/>
      <c r="N204" s="180"/>
      <c r="P204" s="157" t="s">
        <v>117</v>
      </c>
      <c r="Q204" s="157" t="s">
        <v>117</v>
      </c>
      <c r="R204" s="157" t="s">
        <v>119</v>
      </c>
      <c r="S204" s="157" t="s">
        <v>108</v>
      </c>
    </row>
    <row r="205" spans="4:19" s="14" customFormat="1" ht="14.25" customHeight="1">
      <c r="D205" s="157"/>
      <c r="E205" s="158" t="s">
        <v>432</v>
      </c>
      <c r="G205" s="159">
        <v>-25.5104</v>
      </c>
      <c r="H205" s="180"/>
      <c r="N205" s="180"/>
      <c r="P205" s="157" t="s">
        <v>117</v>
      </c>
      <c r="Q205" s="157" t="s">
        <v>117</v>
      </c>
      <c r="R205" s="157" t="s">
        <v>119</v>
      </c>
      <c r="S205" s="157" t="s">
        <v>108</v>
      </c>
    </row>
    <row r="206" spans="4:19" s="14" customFormat="1" ht="14.25" customHeight="1">
      <c r="D206" s="157"/>
      <c r="E206" s="158" t="s">
        <v>433</v>
      </c>
      <c r="G206" s="159">
        <v>-12.584</v>
      </c>
      <c r="H206" s="180"/>
      <c r="N206" s="180"/>
      <c r="P206" s="157" t="s">
        <v>117</v>
      </c>
      <c r="Q206" s="157" t="s">
        <v>117</v>
      </c>
      <c r="R206" s="157" t="s">
        <v>119</v>
      </c>
      <c r="S206" s="157" t="s">
        <v>108</v>
      </c>
    </row>
    <row r="207" spans="4:19" s="14" customFormat="1" ht="14.25" customHeight="1">
      <c r="D207" s="157"/>
      <c r="E207" s="158" t="s">
        <v>196</v>
      </c>
      <c r="G207" s="159">
        <v>42.68</v>
      </c>
      <c r="H207" s="180"/>
      <c r="N207" s="180"/>
      <c r="P207" s="157" t="s">
        <v>117</v>
      </c>
      <c r="Q207" s="157" t="s">
        <v>117</v>
      </c>
      <c r="R207" s="157" t="s">
        <v>119</v>
      </c>
      <c r="S207" s="157" t="s">
        <v>108</v>
      </c>
    </row>
    <row r="208" spans="4:19" s="14" customFormat="1" ht="14.25" customHeight="1">
      <c r="D208" s="157"/>
      <c r="E208" s="158" t="s">
        <v>434</v>
      </c>
      <c r="G208" s="159">
        <v>-4.925</v>
      </c>
      <c r="H208" s="180"/>
      <c r="N208" s="180"/>
      <c r="P208" s="157" t="s">
        <v>117</v>
      </c>
      <c r="Q208" s="157" t="s">
        <v>117</v>
      </c>
      <c r="R208" s="157" t="s">
        <v>119</v>
      </c>
      <c r="S208" s="157" t="s">
        <v>108</v>
      </c>
    </row>
    <row r="209" spans="4:19" s="14" customFormat="1" ht="14.25" customHeight="1">
      <c r="D209" s="160"/>
      <c r="E209" s="161" t="s">
        <v>132</v>
      </c>
      <c r="G209" s="162">
        <v>164.7606</v>
      </c>
      <c r="H209" s="180"/>
      <c r="N209" s="180"/>
      <c r="P209" s="160" t="s">
        <v>117</v>
      </c>
      <c r="Q209" s="160" t="s">
        <v>133</v>
      </c>
      <c r="R209" s="160" t="s">
        <v>119</v>
      </c>
      <c r="S209" s="160" t="s">
        <v>111</v>
      </c>
    </row>
    <row r="210" spans="1:16" s="14" customFormat="1" ht="12" customHeight="1">
      <c r="A210" s="150" t="s">
        <v>435</v>
      </c>
      <c r="B210" s="150" t="s">
        <v>112</v>
      </c>
      <c r="C210" s="150" t="s">
        <v>370</v>
      </c>
      <c r="D210" s="151" t="s">
        <v>436</v>
      </c>
      <c r="E210" s="152" t="s">
        <v>437</v>
      </c>
      <c r="F210" s="150" t="s">
        <v>116</v>
      </c>
      <c r="G210" s="153">
        <v>36.307</v>
      </c>
      <c r="H210" s="179">
        <v>0</v>
      </c>
      <c r="I210" s="154">
        <f>ROUND(G210*H210,2)</f>
        <v>0</v>
      </c>
      <c r="J210" s="155">
        <v>0</v>
      </c>
      <c r="K210" s="153">
        <f>G210*J210</f>
        <v>0</v>
      </c>
      <c r="L210" s="155">
        <v>0</v>
      </c>
      <c r="M210" s="153">
        <f>G210*L210</f>
        <v>0</v>
      </c>
      <c r="N210" s="184">
        <v>20</v>
      </c>
      <c r="O210" s="156">
        <v>4</v>
      </c>
      <c r="P210" s="14" t="s">
        <v>117</v>
      </c>
    </row>
    <row r="211" spans="1:16" s="14" customFormat="1" ht="21" customHeight="1">
      <c r="A211" s="150" t="s">
        <v>438</v>
      </c>
      <c r="B211" s="150" t="s">
        <v>112</v>
      </c>
      <c r="C211" s="150" t="s">
        <v>370</v>
      </c>
      <c r="D211" s="151" t="s">
        <v>439</v>
      </c>
      <c r="E211" s="152" t="s">
        <v>440</v>
      </c>
      <c r="F211" s="150" t="s">
        <v>116</v>
      </c>
      <c r="G211" s="153">
        <v>145.228</v>
      </c>
      <c r="H211" s="179">
        <v>0</v>
      </c>
      <c r="I211" s="154">
        <f>ROUND(G211*H211,2)</f>
        <v>0</v>
      </c>
      <c r="J211" s="155">
        <v>0</v>
      </c>
      <c r="K211" s="153">
        <f>G211*J211</f>
        <v>0</v>
      </c>
      <c r="L211" s="155">
        <v>0</v>
      </c>
      <c r="M211" s="153">
        <f>G211*L211</f>
        <v>0</v>
      </c>
      <c r="N211" s="184">
        <v>20</v>
      </c>
      <c r="O211" s="156">
        <v>4</v>
      </c>
      <c r="P211" s="14" t="s">
        <v>117</v>
      </c>
    </row>
    <row r="212" spans="4:19" s="14" customFormat="1" ht="14.25" customHeight="1">
      <c r="D212" s="157"/>
      <c r="E212" s="158" t="s">
        <v>441</v>
      </c>
      <c r="G212" s="159">
        <v>145.228</v>
      </c>
      <c r="H212" s="180"/>
      <c r="N212" s="180"/>
      <c r="P212" s="157" t="s">
        <v>117</v>
      </c>
      <c r="Q212" s="157" t="s">
        <v>117</v>
      </c>
      <c r="R212" s="157" t="s">
        <v>119</v>
      </c>
      <c r="S212" s="157" t="s">
        <v>111</v>
      </c>
    </row>
    <row r="213" spans="1:16" s="14" customFormat="1" ht="12" customHeight="1">
      <c r="A213" s="150" t="s">
        <v>442</v>
      </c>
      <c r="B213" s="150" t="s">
        <v>112</v>
      </c>
      <c r="C213" s="150" t="s">
        <v>370</v>
      </c>
      <c r="D213" s="151" t="s">
        <v>443</v>
      </c>
      <c r="E213" s="152" t="s">
        <v>444</v>
      </c>
      <c r="F213" s="150" t="s">
        <v>116</v>
      </c>
      <c r="G213" s="153">
        <v>36.307</v>
      </c>
      <c r="H213" s="179">
        <v>0</v>
      </c>
      <c r="I213" s="154">
        <f>ROUND(G213*H213,2)</f>
        <v>0</v>
      </c>
      <c r="J213" s="155">
        <v>0</v>
      </c>
      <c r="K213" s="153">
        <f>G213*J213</f>
        <v>0</v>
      </c>
      <c r="L213" s="155">
        <v>0</v>
      </c>
      <c r="M213" s="153">
        <f>G213*L213</f>
        <v>0</v>
      </c>
      <c r="N213" s="184">
        <v>20</v>
      </c>
      <c r="O213" s="156">
        <v>4</v>
      </c>
      <c r="P213" s="14" t="s">
        <v>117</v>
      </c>
    </row>
    <row r="214" spans="1:16" s="14" customFormat="1" ht="12" customHeight="1">
      <c r="A214" s="150" t="s">
        <v>445</v>
      </c>
      <c r="B214" s="150" t="s">
        <v>112</v>
      </c>
      <c r="C214" s="150" t="s">
        <v>370</v>
      </c>
      <c r="D214" s="151" t="s">
        <v>446</v>
      </c>
      <c r="E214" s="152" t="s">
        <v>447</v>
      </c>
      <c r="F214" s="150" t="s">
        <v>116</v>
      </c>
      <c r="G214" s="153">
        <v>508.298</v>
      </c>
      <c r="H214" s="179">
        <v>0</v>
      </c>
      <c r="I214" s="154">
        <f>ROUND(G214*H214,2)</f>
        <v>0</v>
      </c>
      <c r="J214" s="155">
        <v>0</v>
      </c>
      <c r="K214" s="153">
        <f>G214*J214</f>
        <v>0</v>
      </c>
      <c r="L214" s="155">
        <v>0</v>
      </c>
      <c r="M214" s="153">
        <f>G214*L214</f>
        <v>0</v>
      </c>
      <c r="N214" s="184">
        <v>20</v>
      </c>
      <c r="O214" s="156">
        <v>4</v>
      </c>
      <c r="P214" s="14" t="s">
        <v>117</v>
      </c>
    </row>
    <row r="215" spans="4:19" s="14" customFormat="1" ht="14.25" customHeight="1">
      <c r="D215" s="157"/>
      <c r="E215" s="158" t="s">
        <v>448</v>
      </c>
      <c r="G215" s="159">
        <v>508.298</v>
      </c>
      <c r="H215" s="180"/>
      <c r="N215" s="180"/>
      <c r="P215" s="157" t="s">
        <v>117</v>
      </c>
      <c r="Q215" s="157" t="s">
        <v>117</v>
      </c>
      <c r="R215" s="157" t="s">
        <v>119</v>
      </c>
      <c r="S215" s="157" t="s">
        <v>111</v>
      </c>
    </row>
    <row r="216" spans="1:16" s="14" customFormat="1" ht="12" customHeight="1">
      <c r="A216" s="150" t="s">
        <v>449</v>
      </c>
      <c r="B216" s="150" t="s">
        <v>112</v>
      </c>
      <c r="C216" s="150" t="s">
        <v>370</v>
      </c>
      <c r="D216" s="151" t="s">
        <v>450</v>
      </c>
      <c r="E216" s="152" t="s">
        <v>451</v>
      </c>
      <c r="F216" s="150" t="s">
        <v>116</v>
      </c>
      <c r="G216" s="153">
        <v>0.2</v>
      </c>
      <c r="H216" s="179">
        <v>0</v>
      </c>
      <c r="I216" s="154">
        <f>ROUND(G216*H216,2)</f>
        <v>0</v>
      </c>
      <c r="J216" s="155">
        <v>0</v>
      </c>
      <c r="K216" s="153">
        <f>G216*J216</f>
        <v>0</v>
      </c>
      <c r="L216" s="155">
        <v>0</v>
      </c>
      <c r="M216" s="153">
        <f>G216*L216</f>
        <v>0</v>
      </c>
      <c r="N216" s="184">
        <v>20</v>
      </c>
      <c r="O216" s="156">
        <v>4</v>
      </c>
      <c r="P216" s="14" t="s">
        <v>117</v>
      </c>
    </row>
    <row r="217" spans="1:16" s="14" customFormat="1" ht="12" customHeight="1">
      <c r="A217" s="150" t="s">
        <v>452</v>
      </c>
      <c r="B217" s="150" t="s">
        <v>112</v>
      </c>
      <c r="C217" s="150" t="s">
        <v>370</v>
      </c>
      <c r="D217" s="151" t="s">
        <v>453</v>
      </c>
      <c r="E217" s="152" t="s">
        <v>454</v>
      </c>
      <c r="F217" s="150" t="s">
        <v>116</v>
      </c>
      <c r="G217" s="153">
        <v>36.107</v>
      </c>
      <c r="H217" s="179">
        <v>0</v>
      </c>
      <c r="I217" s="154">
        <f>ROUND(G217*H217,2)</f>
        <v>0</v>
      </c>
      <c r="J217" s="155">
        <v>0</v>
      </c>
      <c r="K217" s="153">
        <f>G217*J217</f>
        <v>0</v>
      </c>
      <c r="L217" s="155">
        <v>0</v>
      </c>
      <c r="M217" s="153">
        <f>G217*L217</f>
        <v>0</v>
      </c>
      <c r="N217" s="184">
        <v>20</v>
      </c>
      <c r="O217" s="156">
        <v>4</v>
      </c>
      <c r="P217" s="14" t="s">
        <v>117</v>
      </c>
    </row>
    <row r="218" spans="4:19" s="14" customFormat="1" ht="14.25" customHeight="1">
      <c r="D218" s="157"/>
      <c r="E218" s="158" t="s">
        <v>455</v>
      </c>
      <c r="G218" s="159">
        <v>36.107</v>
      </c>
      <c r="H218" s="180"/>
      <c r="N218" s="180"/>
      <c r="P218" s="157" t="s">
        <v>117</v>
      </c>
      <c r="Q218" s="157" t="s">
        <v>117</v>
      </c>
      <c r="R218" s="157" t="s">
        <v>119</v>
      </c>
      <c r="S218" s="157" t="s">
        <v>111</v>
      </c>
    </row>
    <row r="219" spans="2:16" s="123" customFormat="1" ht="11.25" customHeight="1">
      <c r="B219" s="128" t="s">
        <v>65</v>
      </c>
      <c r="D219" s="129" t="s">
        <v>456</v>
      </c>
      <c r="E219" s="129" t="s">
        <v>457</v>
      </c>
      <c r="H219" s="178"/>
      <c r="I219" s="130">
        <f>I220</f>
        <v>0</v>
      </c>
      <c r="K219" s="131">
        <f>K220</f>
        <v>0</v>
      </c>
      <c r="M219" s="131">
        <f>M220</f>
        <v>0</v>
      </c>
      <c r="N219" s="178"/>
      <c r="P219" s="129" t="s">
        <v>111</v>
      </c>
    </row>
    <row r="220" spans="1:16" s="14" customFormat="1" ht="12" customHeight="1">
      <c r="A220" s="150" t="s">
        <v>458</v>
      </c>
      <c r="B220" s="150" t="s">
        <v>112</v>
      </c>
      <c r="C220" s="150" t="s">
        <v>113</v>
      </c>
      <c r="D220" s="151" t="s">
        <v>459</v>
      </c>
      <c r="E220" s="152" t="s">
        <v>460</v>
      </c>
      <c r="F220" s="150" t="s">
        <v>116</v>
      </c>
      <c r="G220" s="153">
        <v>24.088</v>
      </c>
      <c r="H220" s="179">
        <v>0</v>
      </c>
      <c r="I220" s="154">
        <f>ROUND(G220*H220,2)</f>
        <v>0</v>
      </c>
      <c r="J220" s="155">
        <v>0</v>
      </c>
      <c r="K220" s="153">
        <f>G220*J220</f>
        <v>0</v>
      </c>
      <c r="L220" s="155">
        <v>0</v>
      </c>
      <c r="M220" s="153">
        <f>G220*L220</f>
        <v>0</v>
      </c>
      <c r="N220" s="184">
        <v>20</v>
      </c>
      <c r="O220" s="156">
        <v>4</v>
      </c>
      <c r="P220" s="14" t="s">
        <v>117</v>
      </c>
    </row>
    <row r="221" spans="2:16" s="123" customFormat="1" ht="11.25" customHeight="1">
      <c r="B221" s="128" t="s">
        <v>65</v>
      </c>
      <c r="D221" s="129" t="s">
        <v>461</v>
      </c>
      <c r="E221" s="129" t="s">
        <v>462</v>
      </c>
      <c r="H221" s="178"/>
      <c r="I221" s="130">
        <f>SUM(I222:I223)</f>
        <v>0</v>
      </c>
      <c r="K221" s="131">
        <f>SUM(K222:K223)</f>
        <v>0</v>
      </c>
      <c r="M221" s="131">
        <f>SUM(M222:M223)</f>
        <v>0</v>
      </c>
      <c r="N221" s="178"/>
      <c r="P221" s="129" t="s">
        <v>111</v>
      </c>
    </row>
    <row r="222" spans="1:16" s="14" customFormat="1" ht="21" customHeight="1">
      <c r="A222" s="150" t="s">
        <v>463</v>
      </c>
      <c r="B222" s="150" t="s">
        <v>112</v>
      </c>
      <c r="C222" s="150" t="s">
        <v>464</v>
      </c>
      <c r="D222" s="151" t="s">
        <v>465</v>
      </c>
      <c r="E222" s="152" t="s">
        <v>466</v>
      </c>
      <c r="F222" s="150" t="s">
        <v>128</v>
      </c>
      <c r="G222" s="153">
        <v>167.76</v>
      </c>
      <c r="H222" s="179">
        <v>0</v>
      </c>
      <c r="I222" s="154">
        <f>ROUND(G222*H222,2)</f>
        <v>0</v>
      </c>
      <c r="J222" s="155">
        <v>0</v>
      </c>
      <c r="K222" s="153">
        <f>G222*J222</f>
        <v>0</v>
      </c>
      <c r="L222" s="155">
        <v>0</v>
      </c>
      <c r="M222" s="153">
        <f>G222*L222</f>
        <v>0</v>
      </c>
      <c r="N222" s="184">
        <v>20</v>
      </c>
      <c r="O222" s="156">
        <v>4</v>
      </c>
      <c r="P222" s="14" t="s">
        <v>117</v>
      </c>
    </row>
    <row r="223" spans="4:19" s="14" customFormat="1" ht="14.25" customHeight="1">
      <c r="D223" s="157"/>
      <c r="E223" s="158" t="s">
        <v>178</v>
      </c>
      <c r="G223" s="159">
        <v>167.76</v>
      </c>
      <c r="H223" s="180"/>
      <c r="N223" s="180"/>
      <c r="P223" s="157" t="s">
        <v>117</v>
      </c>
      <c r="Q223" s="157" t="s">
        <v>117</v>
      </c>
      <c r="R223" s="157" t="s">
        <v>119</v>
      </c>
      <c r="S223" s="157" t="s">
        <v>111</v>
      </c>
    </row>
    <row r="224" spans="2:16" s="123" customFormat="1" ht="11.25" customHeight="1">
      <c r="B224" s="128" t="s">
        <v>65</v>
      </c>
      <c r="D224" s="129" t="s">
        <v>467</v>
      </c>
      <c r="E224" s="129" t="s">
        <v>468</v>
      </c>
      <c r="H224" s="178"/>
      <c r="I224" s="130">
        <f>SUM(I225:I228)</f>
        <v>0</v>
      </c>
      <c r="K224" s="131">
        <f>SUM(K225:K228)</f>
        <v>0</v>
      </c>
      <c r="M224" s="131">
        <f>SUM(M225:M228)</f>
        <v>0</v>
      </c>
      <c r="N224" s="178"/>
      <c r="P224" s="129" t="s">
        <v>111</v>
      </c>
    </row>
    <row r="225" spans="1:16" s="14" customFormat="1" ht="12" customHeight="1">
      <c r="A225" s="150" t="s">
        <v>469</v>
      </c>
      <c r="B225" s="150" t="s">
        <v>112</v>
      </c>
      <c r="C225" s="150" t="s">
        <v>113</v>
      </c>
      <c r="D225" s="151" t="s">
        <v>470</v>
      </c>
      <c r="E225" s="152" t="s">
        <v>471</v>
      </c>
      <c r="F225" s="150" t="s">
        <v>128</v>
      </c>
      <c r="G225" s="153">
        <v>167.76</v>
      </c>
      <c r="H225" s="179">
        <v>0</v>
      </c>
      <c r="I225" s="154">
        <f>ROUND(G225*H225,2)</f>
        <v>0</v>
      </c>
      <c r="J225" s="155">
        <v>0</v>
      </c>
      <c r="K225" s="153">
        <f>G225*J225</f>
        <v>0</v>
      </c>
      <c r="L225" s="155">
        <v>0</v>
      </c>
      <c r="M225" s="153">
        <f>G225*L225</f>
        <v>0</v>
      </c>
      <c r="N225" s="184">
        <v>20</v>
      </c>
      <c r="O225" s="156">
        <v>4</v>
      </c>
      <c r="P225" s="14" t="s">
        <v>117</v>
      </c>
    </row>
    <row r="226" spans="4:19" s="14" customFormat="1" ht="14.25" customHeight="1">
      <c r="D226" s="157"/>
      <c r="E226" s="158" t="s">
        <v>178</v>
      </c>
      <c r="G226" s="159">
        <v>167.76</v>
      </c>
      <c r="H226" s="180"/>
      <c r="N226" s="180"/>
      <c r="P226" s="157" t="s">
        <v>117</v>
      </c>
      <c r="Q226" s="157" t="s">
        <v>117</v>
      </c>
      <c r="R226" s="157" t="s">
        <v>119</v>
      </c>
      <c r="S226" s="157" t="s">
        <v>111</v>
      </c>
    </row>
    <row r="227" spans="1:16" s="14" customFormat="1" ht="12" customHeight="1">
      <c r="A227" s="150" t="s">
        <v>472</v>
      </c>
      <c r="B227" s="150" t="s">
        <v>112</v>
      </c>
      <c r="C227" s="150" t="s">
        <v>113</v>
      </c>
      <c r="D227" s="151" t="s">
        <v>473</v>
      </c>
      <c r="E227" s="152" t="s">
        <v>474</v>
      </c>
      <c r="F227" s="150" t="s">
        <v>475</v>
      </c>
      <c r="G227" s="153">
        <v>1</v>
      </c>
      <c r="H227" s="179">
        <v>0</v>
      </c>
      <c r="I227" s="154">
        <f>ROUND(G227*H227,2)</f>
        <v>0</v>
      </c>
      <c r="J227" s="155">
        <v>0</v>
      </c>
      <c r="K227" s="153">
        <f>G227*J227</f>
        <v>0</v>
      </c>
      <c r="L227" s="155">
        <v>0</v>
      </c>
      <c r="M227" s="153">
        <f>G227*L227</f>
        <v>0</v>
      </c>
      <c r="N227" s="184">
        <v>20</v>
      </c>
      <c r="O227" s="156">
        <v>4</v>
      </c>
      <c r="P227" s="14" t="s">
        <v>117</v>
      </c>
    </row>
    <row r="228" spans="1:16" s="14" customFormat="1" ht="21" customHeight="1">
      <c r="A228" s="150" t="s">
        <v>476</v>
      </c>
      <c r="B228" s="150" t="s">
        <v>112</v>
      </c>
      <c r="C228" s="150" t="s">
        <v>113</v>
      </c>
      <c r="D228" s="151" t="s">
        <v>477</v>
      </c>
      <c r="E228" s="152" t="s">
        <v>478</v>
      </c>
      <c r="F228" s="150" t="s">
        <v>298</v>
      </c>
      <c r="G228" s="153">
        <v>1</v>
      </c>
      <c r="H228" s="179">
        <v>0</v>
      </c>
      <c r="I228" s="154">
        <f>ROUND(G228*H228,2)</f>
        <v>0</v>
      </c>
      <c r="J228" s="155">
        <v>0</v>
      </c>
      <c r="K228" s="153">
        <f>G228*J228</f>
        <v>0</v>
      </c>
      <c r="L228" s="155">
        <v>0</v>
      </c>
      <c r="M228" s="153">
        <f>G228*L228</f>
        <v>0</v>
      </c>
      <c r="N228" s="184">
        <v>20</v>
      </c>
      <c r="O228" s="156">
        <v>4</v>
      </c>
      <c r="P228" s="14" t="s">
        <v>117</v>
      </c>
    </row>
    <row r="229" spans="2:16" s="123" customFormat="1" ht="11.25" customHeight="1">
      <c r="B229" s="124" t="s">
        <v>65</v>
      </c>
      <c r="D229" s="125" t="s">
        <v>52</v>
      </c>
      <c r="E229" s="125" t="s">
        <v>479</v>
      </c>
      <c r="H229" s="178"/>
      <c r="I229" s="126">
        <f>I230+I238+I240+I242+I244+I252+I276+I286+I312+I333+I353+I370</f>
        <v>0</v>
      </c>
      <c r="K229" s="127">
        <f>K230+K238+K240+K242+K244+K252+K276+K286+K312+K333+K353+K370</f>
        <v>0</v>
      </c>
      <c r="M229" s="127">
        <f>M230+M238+M240+M242+M244+M252+M276+M286+M312+M333+M353+M370</f>
        <v>0</v>
      </c>
      <c r="N229" s="178"/>
      <c r="P229" s="125" t="s">
        <v>108</v>
      </c>
    </row>
    <row r="230" spans="2:16" s="123" customFormat="1" ht="11.25" customHeight="1">
      <c r="B230" s="128" t="s">
        <v>65</v>
      </c>
      <c r="D230" s="129" t="s">
        <v>480</v>
      </c>
      <c r="E230" s="129" t="s">
        <v>481</v>
      </c>
      <c r="H230" s="178"/>
      <c r="I230" s="130">
        <f>SUM(I231:I237)</f>
        <v>0</v>
      </c>
      <c r="K230" s="131">
        <f>SUM(K231:K237)</f>
        <v>0</v>
      </c>
      <c r="M230" s="131">
        <f>SUM(M231:M237)</f>
        <v>0</v>
      </c>
      <c r="N230" s="178"/>
      <c r="P230" s="129" t="s">
        <v>111</v>
      </c>
    </row>
    <row r="231" spans="1:16" s="14" customFormat="1" ht="12" customHeight="1">
      <c r="A231" s="150" t="s">
        <v>482</v>
      </c>
      <c r="B231" s="150" t="s">
        <v>112</v>
      </c>
      <c r="C231" s="150" t="s">
        <v>480</v>
      </c>
      <c r="D231" s="151" t="s">
        <v>483</v>
      </c>
      <c r="E231" s="152" t="s">
        <v>484</v>
      </c>
      <c r="F231" s="150" t="s">
        <v>128</v>
      </c>
      <c r="G231" s="153">
        <v>5.41</v>
      </c>
      <c r="H231" s="179">
        <v>0</v>
      </c>
      <c r="I231" s="154">
        <f>ROUND(G231*H231,2)</f>
        <v>0</v>
      </c>
      <c r="J231" s="155">
        <v>0</v>
      </c>
      <c r="K231" s="153">
        <f>G231*J231</f>
        <v>0</v>
      </c>
      <c r="L231" s="155">
        <v>0</v>
      </c>
      <c r="M231" s="153">
        <f>G231*L231</f>
        <v>0</v>
      </c>
      <c r="N231" s="184">
        <v>20</v>
      </c>
      <c r="O231" s="156">
        <v>16</v>
      </c>
      <c r="P231" s="14" t="s">
        <v>117</v>
      </c>
    </row>
    <row r="232" spans="4:19" s="14" customFormat="1" ht="14.25" customHeight="1">
      <c r="D232" s="157"/>
      <c r="E232" s="158" t="s">
        <v>485</v>
      </c>
      <c r="G232" s="159">
        <v>5.41</v>
      </c>
      <c r="H232" s="180"/>
      <c r="N232" s="180"/>
      <c r="P232" s="157" t="s">
        <v>117</v>
      </c>
      <c r="Q232" s="157" t="s">
        <v>117</v>
      </c>
      <c r="R232" s="157" t="s">
        <v>119</v>
      </c>
      <c r="S232" s="157" t="s">
        <v>111</v>
      </c>
    </row>
    <row r="233" spans="1:16" s="14" customFormat="1" ht="12" customHeight="1">
      <c r="A233" s="150" t="s">
        <v>486</v>
      </c>
      <c r="B233" s="150" t="s">
        <v>112</v>
      </c>
      <c r="C233" s="150" t="s">
        <v>480</v>
      </c>
      <c r="D233" s="151" t="s">
        <v>487</v>
      </c>
      <c r="E233" s="152" t="s">
        <v>488</v>
      </c>
      <c r="F233" s="150" t="s">
        <v>128</v>
      </c>
      <c r="G233" s="153">
        <v>1.76</v>
      </c>
      <c r="H233" s="179">
        <v>0</v>
      </c>
      <c r="I233" s="154">
        <f>ROUND(G233*H233,2)</f>
        <v>0</v>
      </c>
      <c r="J233" s="155">
        <v>0</v>
      </c>
      <c r="K233" s="153">
        <f>G233*J233</f>
        <v>0</v>
      </c>
      <c r="L233" s="155">
        <v>0</v>
      </c>
      <c r="M233" s="153">
        <f>G233*L233</f>
        <v>0</v>
      </c>
      <c r="N233" s="184">
        <v>20</v>
      </c>
      <c r="O233" s="156">
        <v>16</v>
      </c>
      <c r="P233" s="14" t="s">
        <v>117</v>
      </c>
    </row>
    <row r="234" spans="4:19" s="14" customFormat="1" ht="14.25" customHeight="1">
      <c r="D234" s="157"/>
      <c r="E234" s="158" t="s">
        <v>489</v>
      </c>
      <c r="G234" s="159">
        <v>0.87</v>
      </c>
      <c r="H234" s="180"/>
      <c r="N234" s="180"/>
      <c r="P234" s="157" t="s">
        <v>117</v>
      </c>
      <c r="Q234" s="157" t="s">
        <v>117</v>
      </c>
      <c r="R234" s="157" t="s">
        <v>119</v>
      </c>
      <c r="S234" s="157" t="s">
        <v>108</v>
      </c>
    </row>
    <row r="235" spans="4:19" s="14" customFormat="1" ht="14.25" customHeight="1">
      <c r="D235" s="157"/>
      <c r="E235" s="158" t="s">
        <v>490</v>
      </c>
      <c r="G235" s="159">
        <v>0.89</v>
      </c>
      <c r="H235" s="180"/>
      <c r="N235" s="180"/>
      <c r="P235" s="157" t="s">
        <v>117</v>
      </c>
      <c r="Q235" s="157" t="s">
        <v>117</v>
      </c>
      <c r="R235" s="157" t="s">
        <v>119</v>
      </c>
      <c r="S235" s="157" t="s">
        <v>108</v>
      </c>
    </row>
    <row r="236" spans="4:19" s="14" customFormat="1" ht="14.25" customHeight="1">
      <c r="D236" s="160"/>
      <c r="E236" s="161" t="s">
        <v>132</v>
      </c>
      <c r="G236" s="162">
        <v>1.76</v>
      </c>
      <c r="H236" s="180"/>
      <c r="N236" s="180"/>
      <c r="P236" s="160" t="s">
        <v>117</v>
      </c>
      <c r="Q236" s="160" t="s">
        <v>133</v>
      </c>
      <c r="R236" s="160" t="s">
        <v>119</v>
      </c>
      <c r="S236" s="160" t="s">
        <v>111</v>
      </c>
    </row>
    <row r="237" spans="1:16" s="14" customFormat="1" ht="12" customHeight="1">
      <c r="A237" s="150" t="s">
        <v>491</v>
      </c>
      <c r="B237" s="150" t="s">
        <v>112</v>
      </c>
      <c r="C237" s="150" t="s">
        <v>480</v>
      </c>
      <c r="D237" s="151" t="s">
        <v>492</v>
      </c>
      <c r="E237" s="152" t="s">
        <v>493</v>
      </c>
      <c r="F237" s="150" t="s">
        <v>48</v>
      </c>
      <c r="G237" s="183">
        <v>0</v>
      </c>
      <c r="H237" s="179">
        <v>0</v>
      </c>
      <c r="I237" s="154">
        <f>ROUND(G237*H237,2)</f>
        <v>0</v>
      </c>
      <c r="J237" s="155">
        <v>0</v>
      </c>
      <c r="K237" s="153">
        <f>G237*J237</f>
        <v>0</v>
      </c>
      <c r="L237" s="155">
        <v>0</v>
      </c>
      <c r="M237" s="153">
        <f>G237*L237</f>
        <v>0</v>
      </c>
      <c r="N237" s="184">
        <v>20</v>
      </c>
      <c r="O237" s="156">
        <v>16</v>
      </c>
      <c r="P237" s="14" t="s">
        <v>117</v>
      </c>
    </row>
    <row r="238" spans="2:16" s="123" customFormat="1" ht="11.25" customHeight="1">
      <c r="B238" s="128" t="s">
        <v>65</v>
      </c>
      <c r="D238" s="129" t="s">
        <v>494</v>
      </c>
      <c r="E238" s="129" t="s">
        <v>495</v>
      </c>
      <c r="H238" s="178"/>
      <c r="I238" s="130">
        <f>I239</f>
        <v>0</v>
      </c>
      <c r="K238" s="131">
        <f>K239</f>
        <v>0</v>
      </c>
      <c r="M238" s="131">
        <f>M239</f>
        <v>0</v>
      </c>
      <c r="N238" s="178"/>
      <c r="P238" s="129" t="s">
        <v>111</v>
      </c>
    </row>
    <row r="239" spans="1:16" s="14" customFormat="1" ht="12" customHeight="1">
      <c r="A239" s="150" t="s">
        <v>496</v>
      </c>
      <c r="B239" s="150" t="s">
        <v>112</v>
      </c>
      <c r="C239" s="150" t="s">
        <v>295</v>
      </c>
      <c r="D239" s="151" t="s">
        <v>497</v>
      </c>
      <c r="E239" s="152" t="s">
        <v>498</v>
      </c>
      <c r="F239" s="150" t="s">
        <v>475</v>
      </c>
      <c r="G239" s="153">
        <v>1</v>
      </c>
      <c r="H239" s="179">
        <v>0</v>
      </c>
      <c r="I239" s="154">
        <f>ROUND(G239*H239,2)</f>
        <v>0</v>
      </c>
      <c r="J239" s="155">
        <v>0</v>
      </c>
      <c r="K239" s="153">
        <f>G239*J239</f>
        <v>0</v>
      </c>
      <c r="L239" s="155">
        <v>0</v>
      </c>
      <c r="M239" s="153">
        <f>G239*L239</f>
        <v>0</v>
      </c>
      <c r="N239" s="184">
        <v>20</v>
      </c>
      <c r="O239" s="156">
        <v>16</v>
      </c>
      <c r="P239" s="14" t="s">
        <v>117</v>
      </c>
    </row>
    <row r="240" spans="2:16" s="123" customFormat="1" ht="11.25" customHeight="1">
      <c r="B240" s="128" t="s">
        <v>65</v>
      </c>
      <c r="D240" s="129" t="s">
        <v>499</v>
      </c>
      <c r="E240" s="129" t="s">
        <v>500</v>
      </c>
      <c r="H240" s="178"/>
      <c r="I240" s="130">
        <f>I241</f>
        <v>0</v>
      </c>
      <c r="K240" s="131">
        <f>K241</f>
        <v>0</v>
      </c>
      <c r="M240" s="131">
        <f>M241</f>
        <v>0</v>
      </c>
      <c r="N240" s="178"/>
      <c r="P240" s="129" t="s">
        <v>111</v>
      </c>
    </row>
    <row r="241" spans="1:16" s="14" customFormat="1" ht="12" customHeight="1">
      <c r="A241" s="150" t="s">
        <v>501</v>
      </c>
      <c r="B241" s="150" t="s">
        <v>112</v>
      </c>
      <c r="C241" s="150" t="s">
        <v>502</v>
      </c>
      <c r="D241" s="151" t="s">
        <v>503</v>
      </c>
      <c r="E241" s="152" t="s">
        <v>504</v>
      </c>
      <c r="F241" s="150" t="s">
        <v>475</v>
      </c>
      <c r="G241" s="153">
        <v>1</v>
      </c>
      <c r="H241" s="179">
        <v>0</v>
      </c>
      <c r="I241" s="154">
        <f>ROUND(G241*H241,2)</f>
        <v>0</v>
      </c>
      <c r="J241" s="155">
        <v>0</v>
      </c>
      <c r="K241" s="153">
        <f>G241*J241</f>
        <v>0</v>
      </c>
      <c r="L241" s="155">
        <v>0</v>
      </c>
      <c r="M241" s="153">
        <f>G241*L241</f>
        <v>0</v>
      </c>
      <c r="N241" s="184">
        <v>20</v>
      </c>
      <c r="O241" s="156">
        <v>16</v>
      </c>
      <c r="P241" s="14" t="s">
        <v>117</v>
      </c>
    </row>
    <row r="242" spans="2:16" s="123" customFormat="1" ht="11.25" customHeight="1">
      <c r="B242" s="128" t="s">
        <v>65</v>
      </c>
      <c r="D242" s="129" t="s">
        <v>505</v>
      </c>
      <c r="E242" s="129" t="s">
        <v>506</v>
      </c>
      <c r="H242" s="178"/>
      <c r="I242" s="130">
        <f>I243</f>
        <v>0</v>
      </c>
      <c r="K242" s="131">
        <f>K243</f>
        <v>0</v>
      </c>
      <c r="M242" s="131">
        <f>M243</f>
        <v>0</v>
      </c>
      <c r="N242" s="178"/>
      <c r="P242" s="129" t="s">
        <v>111</v>
      </c>
    </row>
    <row r="243" spans="1:16" s="14" customFormat="1" ht="12" customHeight="1">
      <c r="A243" s="150" t="s">
        <v>507</v>
      </c>
      <c r="B243" s="150" t="s">
        <v>112</v>
      </c>
      <c r="C243" s="150" t="s">
        <v>505</v>
      </c>
      <c r="D243" s="151" t="s">
        <v>508</v>
      </c>
      <c r="E243" s="152" t="s">
        <v>509</v>
      </c>
      <c r="F243" s="150" t="s">
        <v>475</v>
      </c>
      <c r="G243" s="153">
        <v>1</v>
      </c>
      <c r="H243" s="179">
        <v>0</v>
      </c>
      <c r="I243" s="154">
        <f>ROUND(G243*H243,2)</f>
        <v>0</v>
      </c>
      <c r="J243" s="155">
        <v>0</v>
      </c>
      <c r="K243" s="153">
        <f>G243*J243</f>
        <v>0</v>
      </c>
      <c r="L243" s="155">
        <v>0</v>
      </c>
      <c r="M243" s="153">
        <f>G243*L243</f>
        <v>0</v>
      </c>
      <c r="N243" s="184">
        <v>20</v>
      </c>
      <c r="O243" s="156">
        <v>16</v>
      </c>
      <c r="P243" s="14" t="s">
        <v>117</v>
      </c>
    </row>
    <row r="244" spans="2:16" s="123" customFormat="1" ht="11.25" customHeight="1">
      <c r="B244" s="128" t="s">
        <v>65</v>
      </c>
      <c r="D244" s="129" t="s">
        <v>326</v>
      </c>
      <c r="E244" s="129" t="s">
        <v>510</v>
      </c>
      <c r="H244" s="178"/>
      <c r="I244" s="130">
        <f>SUM(I245:I251)</f>
        <v>0</v>
      </c>
      <c r="K244" s="131">
        <f>SUM(K245:K251)</f>
        <v>0</v>
      </c>
      <c r="M244" s="131">
        <f>SUM(M245:M251)</f>
        <v>0</v>
      </c>
      <c r="N244" s="178"/>
      <c r="P244" s="129" t="s">
        <v>111</v>
      </c>
    </row>
    <row r="245" spans="1:16" s="14" customFormat="1" ht="21" customHeight="1">
      <c r="A245" s="150" t="s">
        <v>511</v>
      </c>
      <c r="B245" s="150" t="s">
        <v>112</v>
      </c>
      <c r="C245" s="150" t="s">
        <v>326</v>
      </c>
      <c r="D245" s="151" t="s">
        <v>512</v>
      </c>
      <c r="E245" s="152" t="s">
        <v>513</v>
      </c>
      <c r="F245" s="150" t="s">
        <v>128</v>
      </c>
      <c r="G245" s="153">
        <v>22.48</v>
      </c>
      <c r="H245" s="179">
        <v>0</v>
      </c>
      <c r="I245" s="154">
        <f>ROUND(G245*H245,2)</f>
        <v>0</v>
      </c>
      <c r="J245" s="155">
        <v>0</v>
      </c>
      <c r="K245" s="153">
        <f>G245*J245</f>
        <v>0</v>
      </c>
      <c r="L245" s="155">
        <v>0</v>
      </c>
      <c r="M245" s="153">
        <f>G245*L245</f>
        <v>0</v>
      </c>
      <c r="N245" s="184">
        <v>20</v>
      </c>
      <c r="O245" s="156">
        <v>16</v>
      </c>
      <c r="P245" s="14" t="s">
        <v>117</v>
      </c>
    </row>
    <row r="246" spans="4:19" s="14" customFormat="1" ht="14.25" customHeight="1">
      <c r="D246" s="157"/>
      <c r="E246" s="158" t="s">
        <v>514</v>
      </c>
      <c r="G246" s="159">
        <v>22.48</v>
      </c>
      <c r="H246" s="180"/>
      <c r="N246" s="180"/>
      <c r="P246" s="157" t="s">
        <v>117</v>
      </c>
      <c r="Q246" s="157" t="s">
        <v>117</v>
      </c>
      <c r="R246" s="157" t="s">
        <v>119</v>
      </c>
      <c r="S246" s="157" t="s">
        <v>111</v>
      </c>
    </row>
    <row r="247" spans="1:16" s="14" customFormat="1" ht="12" customHeight="1">
      <c r="A247" s="150" t="s">
        <v>515</v>
      </c>
      <c r="B247" s="150" t="s">
        <v>112</v>
      </c>
      <c r="C247" s="150" t="s">
        <v>326</v>
      </c>
      <c r="D247" s="151" t="s">
        <v>516</v>
      </c>
      <c r="E247" s="152" t="s">
        <v>517</v>
      </c>
      <c r="F247" s="150" t="s">
        <v>128</v>
      </c>
      <c r="G247" s="153">
        <v>5.41</v>
      </c>
      <c r="H247" s="179">
        <v>0</v>
      </c>
      <c r="I247" s="154">
        <f>ROUND(G247*H247,2)</f>
        <v>0</v>
      </c>
      <c r="J247" s="155">
        <v>0</v>
      </c>
      <c r="K247" s="153">
        <f>G247*J247</f>
        <v>0</v>
      </c>
      <c r="L247" s="155">
        <v>0</v>
      </c>
      <c r="M247" s="153">
        <f>G247*L247</f>
        <v>0</v>
      </c>
      <c r="N247" s="184">
        <v>20</v>
      </c>
      <c r="O247" s="156">
        <v>16</v>
      </c>
      <c r="P247" s="14" t="s">
        <v>117</v>
      </c>
    </row>
    <row r="248" spans="4:19" s="14" customFormat="1" ht="14.25" customHeight="1">
      <c r="D248" s="157"/>
      <c r="E248" s="158" t="s">
        <v>485</v>
      </c>
      <c r="G248" s="159">
        <v>5.41</v>
      </c>
      <c r="H248" s="180"/>
      <c r="N248" s="180"/>
      <c r="P248" s="157" t="s">
        <v>117</v>
      </c>
      <c r="Q248" s="157" t="s">
        <v>117</v>
      </c>
      <c r="R248" s="157" t="s">
        <v>119</v>
      </c>
      <c r="S248" s="157" t="s">
        <v>111</v>
      </c>
    </row>
    <row r="249" spans="1:16" s="14" customFormat="1" ht="12" customHeight="1">
      <c r="A249" s="150" t="s">
        <v>518</v>
      </c>
      <c r="B249" s="150" t="s">
        <v>112</v>
      </c>
      <c r="C249" s="150" t="s">
        <v>326</v>
      </c>
      <c r="D249" s="151" t="s">
        <v>519</v>
      </c>
      <c r="E249" s="152" t="s">
        <v>520</v>
      </c>
      <c r="F249" s="150" t="s">
        <v>128</v>
      </c>
      <c r="G249" s="153">
        <v>5.41</v>
      </c>
      <c r="H249" s="179">
        <v>0</v>
      </c>
      <c r="I249" s="154">
        <f>ROUND(G249*H249,2)</f>
        <v>0</v>
      </c>
      <c r="J249" s="155">
        <v>0</v>
      </c>
      <c r="K249" s="153">
        <f>G249*J249</f>
        <v>0</v>
      </c>
      <c r="L249" s="155">
        <v>0</v>
      </c>
      <c r="M249" s="153">
        <f>G249*L249</f>
        <v>0</v>
      </c>
      <c r="N249" s="184">
        <v>20</v>
      </c>
      <c r="O249" s="156">
        <v>16</v>
      </c>
      <c r="P249" s="14" t="s">
        <v>117</v>
      </c>
    </row>
    <row r="250" spans="1:16" s="14" customFormat="1" ht="12" customHeight="1">
      <c r="A250" s="150" t="s">
        <v>521</v>
      </c>
      <c r="B250" s="150" t="s">
        <v>112</v>
      </c>
      <c r="C250" s="150" t="s">
        <v>326</v>
      </c>
      <c r="D250" s="151" t="s">
        <v>522</v>
      </c>
      <c r="E250" s="152" t="s">
        <v>523</v>
      </c>
      <c r="F250" s="150" t="s">
        <v>128</v>
      </c>
      <c r="G250" s="153">
        <v>5.41</v>
      </c>
      <c r="H250" s="179">
        <v>0</v>
      </c>
      <c r="I250" s="154">
        <f>ROUND(G250*H250,2)</f>
        <v>0</v>
      </c>
      <c r="J250" s="155">
        <v>0</v>
      </c>
      <c r="K250" s="153">
        <f>G250*J250</f>
        <v>0</v>
      </c>
      <c r="L250" s="155">
        <v>0</v>
      </c>
      <c r="M250" s="153">
        <f>G250*L250</f>
        <v>0</v>
      </c>
      <c r="N250" s="184">
        <v>20</v>
      </c>
      <c r="O250" s="156">
        <v>16</v>
      </c>
      <c r="P250" s="14" t="s">
        <v>117</v>
      </c>
    </row>
    <row r="251" spans="1:16" s="14" customFormat="1" ht="12" customHeight="1">
      <c r="A251" s="150" t="s">
        <v>461</v>
      </c>
      <c r="B251" s="150" t="s">
        <v>112</v>
      </c>
      <c r="C251" s="150" t="s">
        <v>326</v>
      </c>
      <c r="D251" s="151" t="s">
        <v>524</v>
      </c>
      <c r="E251" s="152" t="s">
        <v>525</v>
      </c>
      <c r="F251" s="150" t="s">
        <v>48</v>
      </c>
      <c r="G251" s="183">
        <v>0</v>
      </c>
      <c r="H251" s="179">
        <v>0</v>
      </c>
      <c r="I251" s="154">
        <f>ROUND(G251*H251,2)</f>
        <v>0</v>
      </c>
      <c r="J251" s="155">
        <v>0</v>
      </c>
      <c r="K251" s="153">
        <f>G251*J251</f>
        <v>0</v>
      </c>
      <c r="L251" s="155">
        <v>0</v>
      </c>
      <c r="M251" s="153">
        <f>G251*L251</f>
        <v>0</v>
      </c>
      <c r="N251" s="184">
        <v>20</v>
      </c>
      <c r="O251" s="156">
        <v>16</v>
      </c>
      <c r="P251" s="14" t="s">
        <v>117</v>
      </c>
    </row>
    <row r="252" spans="2:16" s="123" customFormat="1" ht="11.25" customHeight="1">
      <c r="B252" s="128" t="s">
        <v>65</v>
      </c>
      <c r="D252" s="129" t="s">
        <v>331</v>
      </c>
      <c r="E252" s="129" t="s">
        <v>526</v>
      </c>
      <c r="H252" s="178"/>
      <c r="I252" s="130">
        <f>SUM(I253:I275)</f>
        <v>0</v>
      </c>
      <c r="K252" s="131">
        <f>SUM(K253:K275)</f>
        <v>0</v>
      </c>
      <c r="M252" s="131">
        <f>SUM(M253:M275)</f>
        <v>0</v>
      </c>
      <c r="N252" s="178"/>
      <c r="P252" s="129" t="s">
        <v>111</v>
      </c>
    </row>
    <row r="253" spans="1:16" s="14" customFormat="1" ht="12" customHeight="1">
      <c r="A253" s="150" t="s">
        <v>527</v>
      </c>
      <c r="B253" s="150" t="s">
        <v>112</v>
      </c>
      <c r="C253" s="150" t="s">
        <v>331</v>
      </c>
      <c r="D253" s="151" t="s">
        <v>528</v>
      </c>
      <c r="E253" s="152" t="s">
        <v>529</v>
      </c>
      <c r="F253" s="150" t="s">
        <v>144</v>
      </c>
      <c r="G253" s="153">
        <v>10</v>
      </c>
      <c r="H253" s="179">
        <v>0</v>
      </c>
      <c r="I253" s="154">
        <f aca="true" t="shared" si="6" ref="I253:I269">ROUND(G253*H253,2)</f>
        <v>0</v>
      </c>
      <c r="J253" s="155">
        <v>0</v>
      </c>
      <c r="K253" s="153">
        <f aca="true" t="shared" si="7" ref="K253:K269">G253*J253</f>
        <v>0</v>
      </c>
      <c r="L253" s="155">
        <v>0</v>
      </c>
      <c r="M253" s="153">
        <f aca="true" t="shared" si="8" ref="M253:M269">G253*L253</f>
        <v>0</v>
      </c>
      <c r="N253" s="184">
        <v>20</v>
      </c>
      <c r="O253" s="156">
        <v>16</v>
      </c>
      <c r="P253" s="14" t="s">
        <v>117</v>
      </c>
    </row>
    <row r="254" spans="1:16" s="14" customFormat="1" ht="12" customHeight="1">
      <c r="A254" s="166" t="s">
        <v>292</v>
      </c>
      <c r="B254" s="166" t="s">
        <v>271</v>
      </c>
      <c r="C254" s="166" t="s">
        <v>272</v>
      </c>
      <c r="D254" s="167" t="s">
        <v>530</v>
      </c>
      <c r="E254" s="168" t="s">
        <v>531</v>
      </c>
      <c r="F254" s="166" t="s">
        <v>144</v>
      </c>
      <c r="G254" s="169">
        <v>5</v>
      </c>
      <c r="H254" s="181">
        <v>0</v>
      </c>
      <c r="I254" s="170">
        <f t="shared" si="6"/>
        <v>0</v>
      </c>
      <c r="J254" s="171">
        <v>0</v>
      </c>
      <c r="K254" s="169">
        <f t="shared" si="7"/>
        <v>0</v>
      </c>
      <c r="L254" s="171">
        <v>0</v>
      </c>
      <c r="M254" s="169">
        <f t="shared" si="8"/>
        <v>0</v>
      </c>
      <c r="N254" s="185">
        <v>20</v>
      </c>
      <c r="O254" s="172">
        <v>32</v>
      </c>
      <c r="P254" s="173" t="s">
        <v>117</v>
      </c>
    </row>
    <row r="255" spans="1:16" s="14" customFormat="1" ht="12" customHeight="1">
      <c r="A255" s="166" t="s">
        <v>532</v>
      </c>
      <c r="B255" s="166" t="s">
        <v>271</v>
      </c>
      <c r="C255" s="166" t="s">
        <v>272</v>
      </c>
      <c r="D255" s="167" t="s">
        <v>533</v>
      </c>
      <c r="E255" s="168" t="s">
        <v>534</v>
      </c>
      <c r="F255" s="166" t="s">
        <v>144</v>
      </c>
      <c r="G255" s="169">
        <v>5</v>
      </c>
      <c r="H255" s="181">
        <v>0</v>
      </c>
      <c r="I255" s="170">
        <f t="shared" si="6"/>
        <v>0</v>
      </c>
      <c r="J255" s="171">
        <v>0</v>
      </c>
      <c r="K255" s="169">
        <f t="shared" si="7"/>
        <v>0</v>
      </c>
      <c r="L255" s="171">
        <v>0</v>
      </c>
      <c r="M255" s="169">
        <f t="shared" si="8"/>
        <v>0</v>
      </c>
      <c r="N255" s="185">
        <v>20</v>
      </c>
      <c r="O255" s="172">
        <v>32</v>
      </c>
      <c r="P255" s="173" t="s">
        <v>117</v>
      </c>
    </row>
    <row r="256" spans="1:16" s="14" customFormat="1" ht="12" customHeight="1">
      <c r="A256" s="150" t="s">
        <v>535</v>
      </c>
      <c r="B256" s="150" t="s">
        <v>112</v>
      </c>
      <c r="C256" s="150" t="s">
        <v>331</v>
      </c>
      <c r="D256" s="151" t="s">
        <v>536</v>
      </c>
      <c r="E256" s="152" t="s">
        <v>537</v>
      </c>
      <c r="F256" s="150" t="s">
        <v>144</v>
      </c>
      <c r="G256" s="153">
        <v>2</v>
      </c>
      <c r="H256" s="179">
        <v>0</v>
      </c>
      <c r="I256" s="154">
        <f t="shared" si="6"/>
        <v>0</v>
      </c>
      <c r="J256" s="155">
        <v>0</v>
      </c>
      <c r="K256" s="153">
        <f t="shared" si="7"/>
        <v>0</v>
      </c>
      <c r="L256" s="155">
        <v>0</v>
      </c>
      <c r="M256" s="153">
        <f t="shared" si="8"/>
        <v>0</v>
      </c>
      <c r="N256" s="184">
        <v>20</v>
      </c>
      <c r="O256" s="156">
        <v>16</v>
      </c>
      <c r="P256" s="14" t="s">
        <v>117</v>
      </c>
    </row>
    <row r="257" spans="1:16" s="14" customFormat="1" ht="12" customHeight="1">
      <c r="A257" s="166" t="s">
        <v>456</v>
      </c>
      <c r="B257" s="166" t="s">
        <v>271</v>
      </c>
      <c r="C257" s="166" t="s">
        <v>272</v>
      </c>
      <c r="D257" s="167" t="s">
        <v>538</v>
      </c>
      <c r="E257" s="168" t="s">
        <v>539</v>
      </c>
      <c r="F257" s="166" t="s">
        <v>144</v>
      </c>
      <c r="G257" s="169">
        <v>2</v>
      </c>
      <c r="H257" s="181">
        <v>0</v>
      </c>
      <c r="I257" s="170">
        <f t="shared" si="6"/>
        <v>0</v>
      </c>
      <c r="J257" s="171">
        <v>0</v>
      </c>
      <c r="K257" s="169">
        <f t="shared" si="7"/>
        <v>0</v>
      </c>
      <c r="L257" s="171">
        <v>0</v>
      </c>
      <c r="M257" s="169">
        <f t="shared" si="8"/>
        <v>0</v>
      </c>
      <c r="N257" s="185">
        <v>20</v>
      </c>
      <c r="O257" s="172">
        <v>32</v>
      </c>
      <c r="P257" s="173" t="s">
        <v>117</v>
      </c>
    </row>
    <row r="258" spans="1:16" s="14" customFormat="1" ht="12" customHeight="1">
      <c r="A258" s="150" t="s">
        <v>540</v>
      </c>
      <c r="B258" s="150" t="s">
        <v>112</v>
      </c>
      <c r="C258" s="150" t="s">
        <v>331</v>
      </c>
      <c r="D258" s="151" t="s">
        <v>541</v>
      </c>
      <c r="E258" s="152" t="s">
        <v>542</v>
      </c>
      <c r="F258" s="150" t="s">
        <v>144</v>
      </c>
      <c r="G258" s="153">
        <v>1</v>
      </c>
      <c r="H258" s="179">
        <v>0</v>
      </c>
      <c r="I258" s="154">
        <f t="shared" si="6"/>
        <v>0</v>
      </c>
      <c r="J258" s="155">
        <v>0</v>
      </c>
      <c r="K258" s="153">
        <f t="shared" si="7"/>
        <v>0</v>
      </c>
      <c r="L258" s="155">
        <v>0</v>
      </c>
      <c r="M258" s="153">
        <f t="shared" si="8"/>
        <v>0</v>
      </c>
      <c r="N258" s="184">
        <v>20</v>
      </c>
      <c r="O258" s="156">
        <v>16</v>
      </c>
      <c r="P258" s="14" t="s">
        <v>117</v>
      </c>
    </row>
    <row r="259" spans="1:16" s="14" customFormat="1" ht="12" customHeight="1">
      <c r="A259" s="166" t="s">
        <v>543</v>
      </c>
      <c r="B259" s="166" t="s">
        <v>271</v>
      </c>
      <c r="C259" s="166" t="s">
        <v>272</v>
      </c>
      <c r="D259" s="167" t="s">
        <v>544</v>
      </c>
      <c r="E259" s="168" t="s">
        <v>545</v>
      </c>
      <c r="F259" s="166" t="s">
        <v>144</v>
      </c>
      <c r="G259" s="169">
        <v>1</v>
      </c>
      <c r="H259" s="181">
        <v>0</v>
      </c>
      <c r="I259" s="170">
        <f t="shared" si="6"/>
        <v>0</v>
      </c>
      <c r="J259" s="171">
        <v>0</v>
      </c>
      <c r="K259" s="169">
        <f t="shared" si="7"/>
        <v>0</v>
      </c>
      <c r="L259" s="171">
        <v>0</v>
      </c>
      <c r="M259" s="169">
        <f t="shared" si="8"/>
        <v>0</v>
      </c>
      <c r="N259" s="185">
        <v>20</v>
      </c>
      <c r="O259" s="172">
        <v>32</v>
      </c>
      <c r="P259" s="173" t="s">
        <v>117</v>
      </c>
    </row>
    <row r="260" spans="1:16" s="14" customFormat="1" ht="12" customHeight="1">
      <c r="A260" s="150" t="s">
        <v>546</v>
      </c>
      <c r="B260" s="150" t="s">
        <v>112</v>
      </c>
      <c r="C260" s="150" t="s">
        <v>331</v>
      </c>
      <c r="D260" s="151" t="s">
        <v>547</v>
      </c>
      <c r="E260" s="152" t="s">
        <v>548</v>
      </c>
      <c r="F260" s="150" t="s">
        <v>144</v>
      </c>
      <c r="G260" s="153">
        <v>12</v>
      </c>
      <c r="H260" s="179">
        <v>0</v>
      </c>
      <c r="I260" s="154">
        <f t="shared" si="6"/>
        <v>0</v>
      </c>
      <c r="J260" s="155">
        <v>0</v>
      </c>
      <c r="K260" s="153">
        <f t="shared" si="7"/>
        <v>0</v>
      </c>
      <c r="L260" s="155">
        <v>0</v>
      </c>
      <c r="M260" s="153">
        <f t="shared" si="8"/>
        <v>0</v>
      </c>
      <c r="N260" s="184">
        <v>20</v>
      </c>
      <c r="O260" s="156">
        <v>16</v>
      </c>
      <c r="P260" s="14" t="s">
        <v>117</v>
      </c>
    </row>
    <row r="261" spans="1:16" s="14" customFormat="1" ht="12" customHeight="1">
      <c r="A261" s="150" t="s">
        <v>549</v>
      </c>
      <c r="B261" s="150" t="s">
        <v>112</v>
      </c>
      <c r="C261" s="150" t="s">
        <v>331</v>
      </c>
      <c r="D261" s="151" t="s">
        <v>550</v>
      </c>
      <c r="E261" s="152" t="s">
        <v>551</v>
      </c>
      <c r="F261" s="150" t="s">
        <v>144</v>
      </c>
      <c r="G261" s="153">
        <v>1</v>
      </c>
      <c r="H261" s="179">
        <v>0</v>
      </c>
      <c r="I261" s="154">
        <f t="shared" si="6"/>
        <v>0</v>
      </c>
      <c r="J261" s="155">
        <v>0</v>
      </c>
      <c r="K261" s="153">
        <f t="shared" si="7"/>
        <v>0</v>
      </c>
      <c r="L261" s="155">
        <v>0</v>
      </c>
      <c r="M261" s="153">
        <f t="shared" si="8"/>
        <v>0</v>
      </c>
      <c r="N261" s="184">
        <v>20</v>
      </c>
      <c r="O261" s="156">
        <v>16</v>
      </c>
      <c r="P261" s="14" t="s">
        <v>117</v>
      </c>
    </row>
    <row r="262" spans="1:16" s="14" customFormat="1" ht="12" customHeight="1">
      <c r="A262" s="166" t="s">
        <v>552</v>
      </c>
      <c r="B262" s="166" t="s">
        <v>271</v>
      </c>
      <c r="C262" s="166" t="s">
        <v>272</v>
      </c>
      <c r="D262" s="167" t="s">
        <v>553</v>
      </c>
      <c r="E262" s="168" t="s">
        <v>554</v>
      </c>
      <c r="F262" s="166" t="s">
        <v>144</v>
      </c>
      <c r="G262" s="169">
        <v>1</v>
      </c>
      <c r="H262" s="181">
        <v>0</v>
      </c>
      <c r="I262" s="170">
        <f t="shared" si="6"/>
        <v>0</v>
      </c>
      <c r="J262" s="171">
        <v>0</v>
      </c>
      <c r="K262" s="169">
        <f t="shared" si="7"/>
        <v>0</v>
      </c>
      <c r="L262" s="171">
        <v>0</v>
      </c>
      <c r="M262" s="169">
        <f t="shared" si="8"/>
        <v>0</v>
      </c>
      <c r="N262" s="185">
        <v>20</v>
      </c>
      <c r="O262" s="172">
        <v>32</v>
      </c>
      <c r="P262" s="173" t="s">
        <v>117</v>
      </c>
    </row>
    <row r="263" spans="1:16" s="14" customFormat="1" ht="12" customHeight="1">
      <c r="A263" s="150" t="s">
        <v>555</v>
      </c>
      <c r="B263" s="150" t="s">
        <v>112</v>
      </c>
      <c r="C263" s="150" t="s">
        <v>331</v>
      </c>
      <c r="D263" s="151" t="s">
        <v>556</v>
      </c>
      <c r="E263" s="152" t="s">
        <v>557</v>
      </c>
      <c r="F263" s="150" t="s">
        <v>144</v>
      </c>
      <c r="G263" s="153">
        <v>1</v>
      </c>
      <c r="H263" s="179">
        <v>0</v>
      </c>
      <c r="I263" s="154">
        <f t="shared" si="6"/>
        <v>0</v>
      </c>
      <c r="J263" s="155">
        <v>0</v>
      </c>
      <c r="K263" s="153">
        <f t="shared" si="7"/>
        <v>0</v>
      </c>
      <c r="L263" s="155">
        <v>0</v>
      </c>
      <c r="M263" s="153">
        <f t="shared" si="8"/>
        <v>0</v>
      </c>
      <c r="N263" s="184">
        <v>20</v>
      </c>
      <c r="O263" s="156">
        <v>16</v>
      </c>
      <c r="P263" s="14" t="s">
        <v>117</v>
      </c>
    </row>
    <row r="264" spans="1:16" s="14" customFormat="1" ht="12" customHeight="1">
      <c r="A264" s="166" t="s">
        <v>558</v>
      </c>
      <c r="B264" s="166" t="s">
        <v>271</v>
      </c>
      <c r="C264" s="166" t="s">
        <v>272</v>
      </c>
      <c r="D264" s="167" t="s">
        <v>559</v>
      </c>
      <c r="E264" s="168" t="s">
        <v>560</v>
      </c>
      <c r="F264" s="166" t="s">
        <v>144</v>
      </c>
      <c r="G264" s="169">
        <v>1</v>
      </c>
      <c r="H264" s="181">
        <v>0</v>
      </c>
      <c r="I264" s="170">
        <f t="shared" si="6"/>
        <v>0</v>
      </c>
      <c r="J264" s="171">
        <v>0</v>
      </c>
      <c r="K264" s="169">
        <f t="shared" si="7"/>
        <v>0</v>
      </c>
      <c r="L264" s="171">
        <v>0</v>
      </c>
      <c r="M264" s="169">
        <f t="shared" si="8"/>
        <v>0</v>
      </c>
      <c r="N264" s="185">
        <v>20</v>
      </c>
      <c r="O264" s="172">
        <v>32</v>
      </c>
      <c r="P264" s="173" t="s">
        <v>117</v>
      </c>
    </row>
    <row r="265" spans="1:16" s="14" customFormat="1" ht="12" customHeight="1">
      <c r="A265" s="150" t="s">
        <v>561</v>
      </c>
      <c r="B265" s="150" t="s">
        <v>112</v>
      </c>
      <c r="C265" s="150" t="s">
        <v>331</v>
      </c>
      <c r="D265" s="151" t="s">
        <v>562</v>
      </c>
      <c r="E265" s="152" t="s">
        <v>563</v>
      </c>
      <c r="F265" s="150" t="s">
        <v>144</v>
      </c>
      <c r="G265" s="153">
        <v>2</v>
      </c>
      <c r="H265" s="179">
        <v>0</v>
      </c>
      <c r="I265" s="154">
        <f t="shared" si="6"/>
        <v>0</v>
      </c>
      <c r="J265" s="155">
        <v>0</v>
      </c>
      <c r="K265" s="153">
        <f t="shared" si="7"/>
        <v>0</v>
      </c>
      <c r="L265" s="155">
        <v>0</v>
      </c>
      <c r="M265" s="153">
        <f t="shared" si="8"/>
        <v>0</v>
      </c>
      <c r="N265" s="184">
        <v>20</v>
      </c>
      <c r="O265" s="156">
        <v>16</v>
      </c>
      <c r="P265" s="14" t="s">
        <v>117</v>
      </c>
    </row>
    <row r="266" spans="1:16" s="14" customFormat="1" ht="12" customHeight="1">
      <c r="A266" s="166" t="s">
        <v>564</v>
      </c>
      <c r="B266" s="166" t="s">
        <v>271</v>
      </c>
      <c r="C266" s="166" t="s">
        <v>272</v>
      </c>
      <c r="D266" s="167" t="s">
        <v>565</v>
      </c>
      <c r="E266" s="168" t="s">
        <v>566</v>
      </c>
      <c r="F266" s="166" t="s">
        <v>144</v>
      </c>
      <c r="G266" s="169">
        <v>2</v>
      </c>
      <c r="H266" s="181">
        <v>0</v>
      </c>
      <c r="I266" s="170">
        <f t="shared" si="6"/>
        <v>0</v>
      </c>
      <c r="J266" s="171">
        <v>0</v>
      </c>
      <c r="K266" s="169">
        <f t="shared" si="7"/>
        <v>0</v>
      </c>
      <c r="L266" s="171">
        <v>0</v>
      </c>
      <c r="M266" s="169">
        <f t="shared" si="8"/>
        <v>0</v>
      </c>
      <c r="N266" s="185">
        <v>20</v>
      </c>
      <c r="O266" s="172">
        <v>32</v>
      </c>
      <c r="P266" s="173" t="s">
        <v>117</v>
      </c>
    </row>
    <row r="267" spans="1:16" s="14" customFormat="1" ht="12" customHeight="1">
      <c r="A267" s="150" t="s">
        <v>567</v>
      </c>
      <c r="B267" s="150" t="s">
        <v>112</v>
      </c>
      <c r="C267" s="150" t="s">
        <v>331</v>
      </c>
      <c r="D267" s="151" t="s">
        <v>568</v>
      </c>
      <c r="E267" s="152" t="s">
        <v>569</v>
      </c>
      <c r="F267" s="150" t="s">
        <v>144</v>
      </c>
      <c r="G267" s="153">
        <v>3</v>
      </c>
      <c r="H267" s="179">
        <v>0</v>
      </c>
      <c r="I267" s="154">
        <f t="shared" si="6"/>
        <v>0</v>
      </c>
      <c r="J267" s="155">
        <v>0</v>
      </c>
      <c r="K267" s="153">
        <f t="shared" si="7"/>
        <v>0</v>
      </c>
      <c r="L267" s="155">
        <v>0</v>
      </c>
      <c r="M267" s="153">
        <f t="shared" si="8"/>
        <v>0</v>
      </c>
      <c r="N267" s="184">
        <v>20</v>
      </c>
      <c r="O267" s="156">
        <v>16</v>
      </c>
      <c r="P267" s="14" t="s">
        <v>117</v>
      </c>
    </row>
    <row r="268" spans="1:16" s="14" customFormat="1" ht="12" customHeight="1">
      <c r="A268" s="166" t="s">
        <v>570</v>
      </c>
      <c r="B268" s="166" t="s">
        <v>271</v>
      </c>
      <c r="C268" s="166" t="s">
        <v>272</v>
      </c>
      <c r="D268" s="167" t="s">
        <v>571</v>
      </c>
      <c r="E268" s="168" t="s">
        <v>572</v>
      </c>
      <c r="F268" s="166" t="s">
        <v>144</v>
      </c>
      <c r="G268" s="169">
        <v>3</v>
      </c>
      <c r="H268" s="181">
        <v>0</v>
      </c>
      <c r="I268" s="170">
        <f t="shared" si="6"/>
        <v>0</v>
      </c>
      <c r="J268" s="171">
        <v>0</v>
      </c>
      <c r="K268" s="169">
        <f t="shared" si="7"/>
        <v>0</v>
      </c>
      <c r="L268" s="171">
        <v>0</v>
      </c>
      <c r="M268" s="169">
        <f t="shared" si="8"/>
        <v>0</v>
      </c>
      <c r="N268" s="185">
        <v>20</v>
      </c>
      <c r="O268" s="172">
        <v>32</v>
      </c>
      <c r="P268" s="173" t="s">
        <v>117</v>
      </c>
    </row>
    <row r="269" spans="1:16" s="14" customFormat="1" ht="21" customHeight="1">
      <c r="A269" s="150" t="s">
        <v>573</v>
      </c>
      <c r="B269" s="150" t="s">
        <v>112</v>
      </c>
      <c r="C269" s="150" t="s">
        <v>331</v>
      </c>
      <c r="D269" s="151" t="s">
        <v>574</v>
      </c>
      <c r="E269" s="152" t="s">
        <v>575</v>
      </c>
      <c r="F269" s="150" t="s">
        <v>128</v>
      </c>
      <c r="G269" s="153">
        <v>25.024</v>
      </c>
      <c r="H269" s="179">
        <v>0</v>
      </c>
      <c r="I269" s="154">
        <f t="shared" si="6"/>
        <v>0</v>
      </c>
      <c r="J269" s="155">
        <v>0</v>
      </c>
      <c r="K269" s="153">
        <f t="shared" si="7"/>
        <v>0</v>
      </c>
      <c r="L269" s="155">
        <v>0</v>
      </c>
      <c r="M269" s="153">
        <f t="shared" si="8"/>
        <v>0</v>
      </c>
      <c r="N269" s="184">
        <v>20</v>
      </c>
      <c r="O269" s="156">
        <v>16</v>
      </c>
      <c r="P269" s="14" t="s">
        <v>117</v>
      </c>
    </row>
    <row r="270" spans="4:19" s="14" customFormat="1" ht="14.25" customHeight="1">
      <c r="D270" s="157"/>
      <c r="E270" s="158" t="s">
        <v>404</v>
      </c>
      <c r="G270" s="159">
        <v>20.16</v>
      </c>
      <c r="H270" s="180"/>
      <c r="N270" s="180"/>
      <c r="P270" s="157" t="s">
        <v>117</v>
      </c>
      <c r="Q270" s="157" t="s">
        <v>117</v>
      </c>
      <c r="R270" s="157" t="s">
        <v>119</v>
      </c>
      <c r="S270" s="157" t="s">
        <v>108</v>
      </c>
    </row>
    <row r="271" spans="4:19" s="14" customFormat="1" ht="14.25" customHeight="1">
      <c r="D271" s="157"/>
      <c r="E271" s="158" t="s">
        <v>405</v>
      </c>
      <c r="G271" s="159">
        <v>4.864</v>
      </c>
      <c r="H271" s="180"/>
      <c r="N271" s="180"/>
      <c r="P271" s="157" t="s">
        <v>117</v>
      </c>
      <c r="Q271" s="157" t="s">
        <v>117</v>
      </c>
      <c r="R271" s="157" t="s">
        <v>119</v>
      </c>
      <c r="S271" s="157" t="s">
        <v>108</v>
      </c>
    </row>
    <row r="272" spans="4:19" s="14" customFormat="1" ht="14.25" customHeight="1">
      <c r="D272" s="160"/>
      <c r="E272" s="161" t="s">
        <v>132</v>
      </c>
      <c r="G272" s="162">
        <v>25.024</v>
      </c>
      <c r="H272" s="180"/>
      <c r="N272" s="180"/>
      <c r="P272" s="160" t="s">
        <v>117</v>
      </c>
      <c r="Q272" s="160" t="s">
        <v>133</v>
      </c>
      <c r="R272" s="160" t="s">
        <v>119</v>
      </c>
      <c r="S272" s="160" t="s">
        <v>111</v>
      </c>
    </row>
    <row r="273" spans="1:16" s="14" customFormat="1" ht="21" customHeight="1">
      <c r="A273" s="166" t="s">
        <v>576</v>
      </c>
      <c r="B273" s="166" t="s">
        <v>271</v>
      </c>
      <c r="C273" s="166" t="s">
        <v>272</v>
      </c>
      <c r="D273" s="167" t="s">
        <v>577</v>
      </c>
      <c r="E273" s="168" t="s">
        <v>578</v>
      </c>
      <c r="F273" s="166" t="s">
        <v>144</v>
      </c>
      <c r="G273" s="169">
        <v>2</v>
      </c>
      <c r="H273" s="181">
        <v>0</v>
      </c>
      <c r="I273" s="170">
        <f>ROUND(G273*H273,2)</f>
        <v>0</v>
      </c>
      <c r="J273" s="171">
        <v>0</v>
      </c>
      <c r="K273" s="169">
        <f>G273*J273</f>
        <v>0</v>
      </c>
      <c r="L273" s="171">
        <v>0</v>
      </c>
      <c r="M273" s="169">
        <f>G273*L273</f>
        <v>0</v>
      </c>
      <c r="N273" s="185">
        <v>20</v>
      </c>
      <c r="O273" s="172">
        <v>32</v>
      </c>
      <c r="P273" s="173" t="s">
        <v>117</v>
      </c>
    </row>
    <row r="274" spans="1:16" s="14" customFormat="1" ht="21" customHeight="1">
      <c r="A274" s="166" t="s">
        <v>579</v>
      </c>
      <c r="B274" s="166" t="s">
        <v>271</v>
      </c>
      <c r="C274" s="166" t="s">
        <v>272</v>
      </c>
      <c r="D274" s="167" t="s">
        <v>580</v>
      </c>
      <c r="E274" s="168" t="s">
        <v>581</v>
      </c>
      <c r="F274" s="166" t="s">
        <v>144</v>
      </c>
      <c r="G274" s="169">
        <v>6</v>
      </c>
      <c r="H274" s="181">
        <v>0</v>
      </c>
      <c r="I274" s="170">
        <f>ROUND(G274*H274,2)</f>
        <v>0</v>
      </c>
      <c r="J274" s="171">
        <v>0</v>
      </c>
      <c r="K274" s="169">
        <f>G274*J274</f>
        <v>0</v>
      </c>
      <c r="L274" s="171">
        <v>0</v>
      </c>
      <c r="M274" s="169">
        <f>G274*L274</f>
        <v>0</v>
      </c>
      <c r="N274" s="185">
        <v>20</v>
      </c>
      <c r="O274" s="172">
        <v>32</v>
      </c>
      <c r="P274" s="173" t="s">
        <v>117</v>
      </c>
    </row>
    <row r="275" spans="1:16" s="14" customFormat="1" ht="12" customHeight="1">
      <c r="A275" s="150" t="s">
        <v>582</v>
      </c>
      <c r="B275" s="150" t="s">
        <v>112</v>
      </c>
      <c r="C275" s="150" t="s">
        <v>331</v>
      </c>
      <c r="D275" s="151" t="s">
        <v>583</v>
      </c>
      <c r="E275" s="152" t="s">
        <v>584</v>
      </c>
      <c r="F275" s="150" t="s">
        <v>48</v>
      </c>
      <c r="G275" s="183">
        <v>0</v>
      </c>
      <c r="H275" s="179">
        <v>0</v>
      </c>
      <c r="I275" s="154">
        <f>ROUND(G275*H275,2)</f>
        <v>0</v>
      </c>
      <c r="J275" s="155">
        <v>0</v>
      </c>
      <c r="K275" s="153">
        <f>G275*J275</f>
        <v>0</v>
      </c>
      <c r="L275" s="155">
        <v>0</v>
      </c>
      <c r="M275" s="153">
        <f>G275*L275</f>
        <v>0</v>
      </c>
      <c r="N275" s="184">
        <v>20</v>
      </c>
      <c r="O275" s="156">
        <v>16</v>
      </c>
      <c r="P275" s="14" t="s">
        <v>117</v>
      </c>
    </row>
    <row r="276" spans="2:16" s="123" customFormat="1" ht="11.25" customHeight="1">
      <c r="B276" s="128" t="s">
        <v>65</v>
      </c>
      <c r="D276" s="129" t="s">
        <v>585</v>
      </c>
      <c r="E276" s="129" t="s">
        <v>586</v>
      </c>
      <c r="H276" s="178"/>
      <c r="I276" s="130">
        <f>SUM(I277:I285)</f>
        <v>0</v>
      </c>
      <c r="K276" s="131">
        <f>SUM(K277:K285)</f>
        <v>0</v>
      </c>
      <c r="M276" s="131">
        <f>SUM(M277:M285)</f>
        <v>0</v>
      </c>
      <c r="N276" s="178"/>
      <c r="P276" s="129" t="s">
        <v>111</v>
      </c>
    </row>
    <row r="277" spans="1:16" s="14" customFormat="1" ht="21" customHeight="1">
      <c r="A277" s="150" t="s">
        <v>587</v>
      </c>
      <c r="B277" s="150" t="s">
        <v>112</v>
      </c>
      <c r="C277" s="150" t="s">
        <v>585</v>
      </c>
      <c r="D277" s="151" t="s">
        <v>588</v>
      </c>
      <c r="E277" s="152" t="s">
        <v>589</v>
      </c>
      <c r="F277" s="150" t="s">
        <v>128</v>
      </c>
      <c r="G277" s="153">
        <v>5.41</v>
      </c>
      <c r="H277" s="179">
        <v>0</v>
      </c>
      <c r="I277" s="154">
        <f>ROUND(G277*H277,2)</f>
        <v>0</v>
      </c>
      <c r="J277" s="155">
        <v>0</v>
      </c>
      <c r="K277" s="153">
        <f>G277*J277</f>
        <v>0</v>
      </c>
      <c r="L277" s="155">
        <v>0</v>
      </c>
      <c r="M277" s="153">
        <f>G277*L277</f>
        <v>0</v>
      </c>
      <c r="N277" s="184">
        <v>20</v>
      </c>
      <c r="O277" s="156">
        <v>16</v>
      </c>
      <c r="P277" s="14" t="s">
        <v>117</v>
      </c>
    </row>
    <row r="278" spans="1:16" s="14" customFormat="1" ht="12" customHeight="1">
      <c r="A278" s="150" t="s">
        <v>590</v>
      </c>
      <c r="B278" s="150" t="s">
        <v>112</v>
      </c>
      <c r="C278" s="150" t="s">
        <v>585</v>
      </c>
      <c r="D278" s="151" t="s">
        <v>591</v>
      </c>
      <c r="E278" s="152" t="s">
        <v>592</v>
      </c>
      <c r="F278" s="150" t="s">
        <v>128</v>
      </c>
      <c r="G278" s="153">
        <v>5.41</v>
      </c>
      <c r="H278" s="179">
        <v>0</v>
      </c>
      <c r="I278" s="154">
        <f>ROUND(G278*H278,2)</f>
        <v>0</v>
      </c>
      <c r="J278" s="155">
        <v>0</v>
      </c>
      <c r="K278" s="153">
        <f>G278*J278</f>
        <v>0</v>
      </c>
      <c r="L278" s="155">
        <v>0</v>
      </c>
      <c r="M278" s="153">
        <f>G278*L278</f>
        <v>0</v>
      </c>
      <c r="N278" s="184">
        <v>20</v>
      </c>
      <c r="O278" s="156">
        <v>16</v>
      </c>
      <c r="P278" s="14" t="s">
        <v>117</v>
      </c>
    </row>
    <row r="279" spans="1:16" s="14" customFormat="1" ht="12" customHeight="1">
      <c r="A279" s="150" t="s">
        <v>593</v>
      </c>
      <c r="B279" s="150" t="s">
        <v>112</v>
      </c>
      <c r="C279" s="150" t="s">
        <v>585</v>
      </c>
      <c r="D279" s="151" t="s">
        <v>594</v>
      </c>
      <c r="E279" s="152" t="s">
        <v>595</v>
      </c>
      <c r="F279" s="150" t="s">
        <v>128</v>
      </c>
      <c r="G279" s="153">
        <v>5.41</v>
      </c>
      <c r="H279" s="179">
        <v>0</v>
      </c>
      <c r="I279" s="154">
        <f>ROUND(G279*H279,2)</f>
        <v>0</v>
      </c>
      <c r="J279" s="155">
        <v>0</v>
      </c>
      <c r="K279" s="153">
        <f>G279*J279</f>
        <v>0</v>
      </c>
      <c r="L279" s="155">
        <v>0</v>
      </c>
      <c r="M279" s="153">
        <f>G279*L279</f>
        <v>0</v>
      </c>
      <c r="N279" s="184">
        <v>20</v>
      </c>
      <c r="O279" s="156">
        <v>16</v>
      </c>
      <c r="P279" s="14" t="s">
        <v>117</v>
      </c>
    </row>
    <row r="280" spans="1:16" s="14" customFormat="1" ht="12" customHeight="1">
      <c r="A280" s="150" t="s">
        <v>596</v>
      </c>
      <c r="B280" s="150" t="s">
        <v>112</v>
      </c>
      <c r="C280" s="150" t="s">
        <v>585</v>
      </c>
      <c r="D280" s="151" t="s">
        <v>597</v>
      </c>
      <c r="E280" s="152" t="s">
        <v>598</v>
      </c>
      <c r="F280" s="150" t="s">
        <v>128</v>
      </c>
      <c r="G280" s="153">
        <v>5.41</v>
      </c>
      <c r="H280" s="179">
        <v>0</v>
      </c>
      <c r="I280" s="154">
        <f>ROUND(G280*H280,2)</f>
        <v>0</v>
      </c>
      <c r="J280" s="155">
        <v>0</v>
      </c>
      <c r="K280" s="153">
        <f>G280*J280</f>
        <v>0</v>
      </c>
      <c r="L280" s="155">
        <v>0</v>
      </c>
      <c r="M280" s="153">
        <f>G280*L280</f>
        <v>0</v>
      </c>
      <c r="N280" s="184">
        <v>20</v>
      </c>
      <c r="O280" s="156">
        <v>16</v>
      </c>
      <c r="P280" s="14" t="s">
        <v>117</v>
      </c>
    </row>
    <row r="281" spans="1:16" s="14" customFormat="1" ht="12" customHeight="1">
      <c r="A281" s="166" t="s">
        <v>599</v>
      </c>
      <c r="B281" s="166" t="s">
        <v>271</v>
      </c>
      <c r="C281" s="166" t="s">
        <v>272</v>
      </c>
      <c r="D281" s="167" t="s">
        <v>600</v>
      </c>
      <c r="E281" s="168" t="s">
        <v>601</v>
      </c>
      <c r="F281" s="166" t="s">
        <v>128</v>
      </c>
      <c r="G281" s="169">
        <v>5.951</v>
      </c>
      <c r="H281" s="181">
        <v>0</v>
      </c>
      <c r="I281" s="170">
        <f>ROUND(G281*H281,2)</f>
        <v>0</v>
      </c>
      <c r="J281" s="171">
        <v>0</v>
      </c>
      <c r="K281" s="169">
        <f>G281*J281</f>
        <v>0</v>
      </c>
      <c r="L281" s="171">
        <v>0</v>
      </c>
      <c r="M281" s="169">
        <f>G281*L281</f>
        <v>0</v>
      </c>
      <c r="N281" s="185">
        <v>20</v>
      </c>
      <c r="O281" s="172">
        <v>32</v>
      </c>
      <c r="P281" s="173" t="s">
        <v>117</v>
      </c>
    </row>
    <row r="282" spans="4:19" s="14" customFormat="1" ht="14.25" customHeight="1">
      <c r="D282" s="157"/>
      <c r="E282" s="158" t="s">
        <v>602</v>
      </c>
      <c r="G282" s="159">
        <v>5.951</v>
      </c>
      <c r="H282" s="180"/>
      <c r="N282" s="180"/>
      <c r="P282" s="157" t="s">
        <v>117</v>
      </c>
      <c r="Q282" s="157" t="s">
        <v>117</v>
      </c>
      <c r="R282" s="157" t="s">
        <v>119</v>
      </c>
      <c r="S282" s="157" t="s">
        <v>111</v>
      </c>
    </row>
    <row r="283" spans="1:16" s="14" customFormat="1" ht="12" customHeight="1">
      <c r="A283" s="150" t="s">
        <v>603</v>
      </c>
      <c r="B283" s="150" t="s">
        <v>112</v>
      </c>
      <c r="C283" s="150" t="s">
        <v>585</v>
      </c>
      <c r="D283" s="151" t="s">
        <v>604</v>
      </c>
      <c r="E283" s="152" t="s">
        <v>605</v>
      </c>
      <c r="F283" s="150" t="s">
        <v>123</v>
      </c>
      <c r="G283" s="153">
        <v>1.4</v>
      </c>
      <c r="H283" s="179">
        <v>0</v>
      </c>
      <c r="I283" s="154">
        <f>ROUND(G283*H283,2)</f>
        <v>0</v>
      </c>
      <c r="J283" s="155">
        <v>0</v>
      </c>
      <c r="K283" s="153">
        <f>G283*J283</f>
        <v>0</v>
      </c>
      <c r="L283" s="155">
        <v>0</v>
      </c>
      <c r="M283" s="153">
        <f>G283*L283</f>
        <v>0</v>
      </c>
      <c r="N283" s="184">
        <v>20</v>
      </c>
      <c r="O283" s="156">
        <v>16</v>
      </c>
      <c r="P283" s="14" t="s">
        <v>117</v>
      </c>
    </row>
    <row r="284" spans="1:16" s="14" customFormat="1" ht="12" customHeight="1">
      <c r="A284" s="166" t="s">
        <v>606</v>
      </c>
      <c r="B284" s="166" t="s">
        <v>271</v>
      </c>
      <c r="C284" s="166" t="s">
        <v>272</v>
      </c>
      <c r="D284" s="167" t="s">
        <v>607</v>
      </c>
      <c r="E284" s="168" t="s">
        <v>608</v>
      </c>
      <c r="F284" s="166" t="s">
        <v>123</v>
      </c>
      <c r="G284" s="169">
        <v>1.4</v>
      </c>
      <c r="H284" s="181">
        <v>0</v>
      </c>
      <c r="I284" s="170">
        <f>ROUND(G284*H284,2)</f>
        <v>0</v>
      </c>
      <c r="J284" s="171">
        <v>0</v>
      </c>
      <c r="K284" s="169">
        <f>G284*J284</f>
        <v>0</v>
      </c>
      <c r="L284" s="171">
        <v>0</v>
      </c>
      <c r="M284" s="169">
        <f>G284*L284</f>
        <v>0</v>
      </c>
      <c r="N284" s="185">
        <v>20</v>
      </c>
      <c r="O284" s="172">
        <v>32</v>
      </c>
      <c r="P284" s="173" t="s">
        <v>117</v>
      </c>
    </row>
    <row r="285" spans="1:16" s="14" customFormat="1" ht="12" customHeight="1">
      <c r="A285" s="150" t="s">
        <v>609</v>
      </c>
      <c r="B285" s="150" t="s">
        <v>112</v>
      </c>
      <c r="C285" s="150" t="s">
        <v>585</v>
      </c>
      <c r="D285" s="151" t="s">
        <v>610</v>
      </c>
      <c r="E285" s="152" t="s">
        <v>611</v>
      </c>
      <c r="F285" s="150" t="s">
        <v>48</v>
      </c>
      <c r="G285" s="183">
        <v>0</v>
      </c>
      <c r="H285" s="179">
        <v>0</v>
      </c>
      <c r="I285" s="154">
        <f>ROUND(G285*H285,2)</f>
        <v>0</v>
      </c>
      <c r="J285" s="155">
        <v>0</v>
      </c>
      <c r="K285" s="153">
        <f>G285*J285</f>
        <v>0</v>
      </c>
      <c r="L285" s="155">
        <v>0</v>
      </c>
      <c r="M285" s="153">
        <f>G285*L285</f>
        <v>0</v>
      </c>
      <c r="N285" s="184">
        <v>20</v>
      </c>
      <c r="O285" s="156">
        <v>16</v>
      </c>
      <c r="P285" s="14" t="s">
        <v>117</v>
      </c>
    </row>
    <row r="286" spans="2:16" s="123" customFormat="1" ht="11.25" customHeight="1">
      <c r="B286" s="128" t="s">
        <v>65</v>
      </c>
      <c r="D286" s="129" t="s">
        <v>353</v>
      </c>
      <c r="E286" s="129" t="s">
        <v>612</v>
      </c>
      <c r="H286" s="178"/>
      <c r="I286" s="130">
        <f>SUM(I287:I311)</f>
        <v>0</v>
      </c>
      <c r="K286" s="131">
        <f>SUM(K287:K311)</f>
        <v>0</v>
      </c>
      <c r="M286" s="131">
        <f>SUM(M287:M311)</f>
        <v>0</v>
      </c>
      <c r="N286" s="178"/>
      <c r="P286" s="129" t="s">
        <v>111</v>
      </c>
    </row>
    <row r="287" spans="1:16" s="14" customFormat="1" ht="12" customHeight="1">
      <c r="A287" s="150" t="s">
        <v>613</v>
      </c>
      <c r="B287" s="150" t="s">
        <v>112</v>
      </c>
      <c r="C287" s="150" t="s">
        <v>353</v>
      </c>
      <c r="D287" s="151" t="s">
        <v>614</v>
      </c>
      <c r="E287" s="152" t="s">
        <v>615</v>
      </c>
      <c r="F287" s="150" t="s">
        <v>128</v>
      </c>
      <c r="G287" s="153">
        <v>162.35</v>
      </c>
      <c r="H287" s="179">
        <v>0</v>
      </c>
      <c r="I287" s="154">
        <f>ROUND(G287*H287,2)</f>
        <v>0</v>
      </c>
      <c r="J287" s="155">
        <v>0</v>
      </c>
      <c r="K287" s="153">
        <f>G287*J287</f>
        <v>0</v>
      </c>
      <c r="L287" s="155">
        <v>0</v>
      </c>
      <c r="M287" s="153">
        <f>G287*L287</f>
        <v>0</v>
      </c>
      <c r="N287" s="184">
        <v>20</v>
      </c>
      <c r="O287" s="156">
        <v>16</v>
      </c>
      <c r="P287" s="14" t="s">
        <v>117</v>
      </c>
    </row>
    <row r="288" spans="4:19" s="14" customFormat="1" ht="14.25" customHeight="1">
      <c r="D288" s="157"/>
      <c r="E288" s="158" t="s">
        <v>616</v>
      </c>
      <c r="G288" s="159">
        <v>162.35</v>
      </c>
      <c r="H288" s="180"/>
      <c r="N288" s="180"/>
      <c r="P288" s="157" t="s">
        <v>117</v>
      </c>
      <c r="Q288" s="157" t="s">
        <v>117</v>
      </c>
      <c r="R288" s="157" t="s">
        <v>119</v>
      </c>
      <c r="S288" s="157" t="s">
        <v>111</v>
      </c>
    </row>
    <row r="289" spans="1:16" s="14" customFormat="1" ht="12" customHeight="1">
      <c r="A289" s="150" t="s">
        <v>617</v>
      </c>
      <c r="B289" s="150" t="s">
        <v>112</v>
      </c>
      <c r="C289" s="150" t="s">
        <v>353</v>
      </c>
      <c r="D289" s="151" t="s">
        <v>618</v>
      </c>
      <c r="E289" s="152" t="s">
        <v>619</v>
      </c>
      <c r="F289" s="150" t="s">
        <v>128</v>
      </c>
      <c r="G289" s="153">
        <v>162.35</v>
      </c>
      <c r="H289" s="179">
        <v>0</v>
      </c>
      <c r="I289" s="154">
        <f>ROUND(G289*H289,2)</f>
        <v>0</v>
      </c>
      <c r="J289" s="155">
        <v>0</v>
      </c>
      <c r="K289" s="153">
        <f>G289*J289</f>
        <v>0</v>
      </c>
      <c r="L289" s="155">
        <v>0</v>
      </c>
      <c r="M289" s="153">
        <f>G289*L289</f>
        <v>0</v>
      </c>
      <c r="N289" s="184">
        <v>20</v>
      </c>
      <c r="O289" s="156">
        <v>16</v>
      </c>
      <c r="P289" s="14" t="s">
        <v>117</v>
      </c>
    </row>
    <row r="290" spans="1:16" s="14" customFormat="1" ht="12" customHeight="1">
      <c r="A290" s="150" t="s">
        <v>620</v>
      </c>
      <c r="B290" s="150" t="s">
        <v>112</v>
      </c>
      <c r="C290" s="150" t="s">
        <v>353</v>
      </c>
      <c r="D290" s="151" t="s">
        <v>621</v>
      </c>
      <c r="E290" s="152" t="s">
        <v>622</v>
      </c>
      <c r="F290" s="150" t="s">
        <v>128</v>
      </c>
      <c r="G290" s="153">
        <v>162.35</v>
      </c>
      <c r="H290" s="179">
        <v>0</v>
      </c>
      <c r="I290" s="154">
        <f>ROUND(G290*H290,2)</f>
        <v>0</v>
      </c>
      <c r="J290" s="155">
        <v>0</v>
      </c>
      <c r="K290" s="153">
        <f>G290*J290</f>
        <v>0</v>
      </c>
      <c r="L290" s="155">
        <v>0</v>
      </c>
      <c r="M290" s="153">
        <f>G290*L290</f>
        <v>0</v>
      </c>
      <c r="N290" s="184">
        <v>20</v>
      </c>
      <c r="O290" s="156">
        <v>16</v>
      </c>
      <c r="P290" s="14" t="s">
        <v>117</v>
      </c>
    </row>
    <row r="291" spans="1:16" s="14" customFormat="1" ht="12" customHeight="1">
      <c r="A291" s="166" t="s">
        <v>623</v>
      </c>
      <c r="B291" s="166" t="s">
        <v>271</v>
      </c>
      <c r="C291" s="166" t="s">
        <v>272</v>
      </c>
      <c r="D291" s="167" t="s">
        <v>624</v>
      </c>
      <c r="E291" s="168" t="s">
        <v>625</v>
      </c>
      <c r="F291" s="166" t="s">
        <v>128</v>
      </c>
      <c r="G291" s="169">
        <v>170.468</v>
      </c>
      <c r="H291" s="181">
        <v>0</v>
      </c>
      <c r="I291" s="170">
        <f>ROUND(G291*H291,2)</f>
        <v>0</v>
      </c>
      <c r="J291" s="171">
        <v>0</v>
      </c>
      <c r="K291" s="169">
        <f>G291*J291</f>
        <v>0</v>
      </c>
      <c r="L291" s="171">
        <v>0</v>
      </c>
      <c r="M291" s="169">
        <f>G291*L291</f>
        <v>0</v>
      </c>
      <c r="N291" s="185">
        <v>20</v>
      </c>
      <c r="O291" s="172">
        <v>32</v>
      </c>
      <c r="P291" s="173" t="s">
        <v>117</v>
      </c>
    </row>
    <row r="292" spans="4:19" s="14" customFormat="1" ht="14.25" customHeight="1">
      <c r="D292" s="157"/>
      <c r="E292" s="158" t="s">
        <v>626</v>
      </c>
      <c r="G292" s="159">
        <v>170.4675</v>
      </c>
      <c r="H292" s="180"/>
      <c r="N292" s="180"/>
      <c r="P292" s="157" t="s">
        <v>117</v>
      </c>
      <c r="Q292" s="157" t="s">
        <v>117</v>
      </c>
      <c r="R292" s="157" t="s">
        <v>119</v>
      </c>
      <c r="S292" s="157" t="s">
        <v>111</v>
      </c>
    </row>
    <row r="293" spans="1:16" s="14" customFormat="1" ht="12" customHeight="1">
      <c r="A293" s="150" t="s">
        <v>627</v>
      </c>
      <c r="B293" s="150" t="s">
        <v>112</v>
      </c>
      <c r="C293" s="150" t="s">
        <v>353</v>
      </c>
      <c r="D293" s="151" t="s">
        <v>628</v>
      </c>
      <c r="E293" s="152" t="s">
        <v>629</v>
      </c>
      <c r="F293" s="150" t="s">
        <v>123</v>
      </c>
      <c r="G293" s="153">
        <v>147.91</v>
      </c>
      <c r="H293" s="179">
        <v>0</v>
      </c>
      <c r="I293" s="154">
        <f>ROUND(G293*H293,2)</f>
        <v>0</v>
      </c>
      <c r="J293" s="155">
        <v>0</v>
      </c>
      <c r="K293" s="153">
        <f>G293*J293</f>
        <v>0</v>
      </c>
      <c r="L293" s="155">
        <v>0</v>
      </c>
      <c r="M293" s="153">
        <f>G293*L293</f>
        <v>0</v>
      </c>
      <c r="N293" s="184">
        <v>20</v>
      </c>
      <c r="O293" s="156">
        <v>16</v>
      </c>
      <c r="P293" s="14" t="s">
        <v>117</v>
      </c>
    </row>
    <row r="294" spans="4:19" s="14" customFormat="1" ht="14.25" customHeight="1">
      <c r="D294" s="157"/>
      <c r="E294" s="158" t="s">
        <v>630</v>
      </c>
      <c r="G294" s="159">
        <v>67.82</v>
      </c>
      <c r="H294" s="180"/>
      <c r="N294" s="180"/>
      <c r="P294" s="157" t="s">
        <v>117</v>
      </c>
      <c r="Q294" s="157" t="s">
        <v>117</v>
      </c>
      <c r="R294" s="157" t="s">
        <v>119</v>
      </c>
      <c r="S294" s="157" t="s">
        <v>108</v>
      </c>
    </row>
    <row r="295" spans="4:19" s="14" customFormat="1" ht="14.25" customHeight="1">
      <c r="D295" s="157"/>
      <c r="E295" s="158" t="s">
        <v>631</v>
      </c>
      <c r="G295" s="159">
        <v>-5.9</v>
      </c>
      <c r="H295" s="180"/>
      <c r="N295" s="180"/>
      <c r="P295" s="157" t="s">
        <v>117</v>
      </c>
      <c r="Q295" s="157" t="s">
        <v>117</v>
      </c>
      <c r="R295" s="157" t="s">
        <v>119</v>
      </c>
      <c r="S295" s="157" t="s">
        <v>108</v>
      </c>
    </row>
    <row r="296" spans="4:19" s="14" customFormat="1" ht="14.25" customHeight="1">
      <c r="D296" s="157"/>
      <c r="E296" s="158" t="s">
        <v>632</v>
      </c>
      <c r="G296" s="159">
        <v>58.1</v>
      </c>
      <c r="H296" s="180"/>
      <c r="N296" s="180"/>
      <c r="P296" s="157" t="s">
        <v>117</v>
      </c>
      <c r="Q296" s="157" t="s">
        <v>117</v>
      </c>
      <c r="R296" s="157" t="s">
        <v>119</v>
      </c>
      <c r="S296" s="157" t="s">
        <v>108</v>
      </c>
    </row>
    <row r="297" spans="4:19" s="14" customFormat="1" ht="14.25" customHeight="1">
      <c r="D297" s="157"/>
      <c r="E297" s="158" t="s">
        <v>633</v>
      </c>
      <c r="G297" s="159">
        <v>-10.75</v>
      </c>
      <c r="H297" s="180"/>
      <c r="N297" s="180"/>
      <c r="P297" s="157" t="s">
        <v>117</v>
      </c>
      <c r="Q297" s="157" t="s">
        <v>117</v>
      </c>
      <c r="R297" s="157" t="s">
        <v>119</v>
      </c>
      <c r="S297" s="157" t="s">
        <v>108</v>
      </c>
    </row>
    <row r="298" spans="4:19" s="14" customFormat="1" ht="14.25" customHeight="1">
      <c r="D298" s="157"/>
      <c r="E298" s="158" t="s">
        <v>634</v>
      </c>
      <c r="G298" s="159">
        <v>42.64</v>
      </c>
      <c r="H298" s="180"/>
      <c r="N298" s="180"/>
      <c r="P298" s="157" t="s">
        <v>117</v>
      </c>
      <c r="Q298" s="157" t="s">
        <v>117</v>
      </c>
      <c r="R298" s="157" t="s">
        <v>119</v>
      </c>
      <c r="S298" s="157" t="s">
        <v>108</v>
      </c>
    </row>
    <row r="299" spans="4:19" s="14" customFormat="1" ht="14.25" customHeight="1">
      <c r="D299" s="157"/>
      <c r="E299" s="158" t="s">
        <v>635</v>
      </c>
      <c r="G299" s="159">
        <v>-4</v>
      </c>
      <c r="H299" s="180"/>
      <c r="N299" s="180"/>
      <c r="P299" s="157" t="s">
        <v>117</v>
      </c>
      <c r="Q299" s="157" t="s">
        <v>117</v>
      </c>
      <c r="R299" s="157" t="s">
        <v>119</v>
      </c>
      <c r="S299" s="157" t="s">
        <v>108</v>
      </c>
    </row>
    <row r="300" spans="4:19" s="14" customFormat="1" ht="14.25" customHeight="1">
      <c r="D300" s="160"/>
      <c r="E300" s="161" t="s">
        <v>132</v>
      </c>
      <c r="G300" s="162">
        <v>147.91</v>
      </c>
      <c r="H300" s="180"/>
      <c r="N300" s="180"/>
      <c r="P300" s="160" t="s">
        <v>117</v>
      </c>
      <c r="Q300" s="160" t="s">
        <v>133</v>
      </c>
      <c r="R300" s="160" t="s">
        <v>119</v>
      </c>
      <c r="S300" s="160" t="s">
        <v>111</v>
      </c>
    </row>
    <row r="301" spans="1:16" s="14" customFormat="1" ht="12" customHeight="1">
      <c r="A301" s="166" t="s">
        <v>636</v>
      </c>
      <c r="B301" s="166" t="s">
        <v>271</v>
      </c>
      <c r="C301" s="166" t="s">
        <v>272</v>
      </c>
      <c r="D301" s="167" t="s">
        <v>637</v>
      </c>
      <c r="E301" s="168" t="s">
        <v>638</v>
      </c>
      <c r="F301" s="166" t="s">
        <v>123</v>
      </c>
      <c r="G301" s="169">
        <v>162.701</v>
      </c>
      <c r="H301" s="181">
        <v>0</v>
      </c>
      <c r="I301" s="170">
        <f>ROUND(G301*H301,2)</f>
        <v>0</v>
      </c>
      <c r="J301" s="171">
        <v>0</v>
      </c>
      <c r="K301" s="169">
        <f>G301*J301</f>
        <v>0</v>
      </c>
      <c r="L301" s="171">
        <v>0</v>
      </c>
      <c r="M301" s="169">
        <f>G301*L301</f>
        <v>0</v>
      </c>
      <c r="N301" s="185">
        <v>20</v>
      </c>
      <c r="O301" s="172">
        <v>32</v>
      </c>
      <c r="P301" s="173" t="s">
        <v>117</v>
      </c>
    </row>
    <row r="302" spans="4:19" s="14" customFormat="1" ht="14.25" customHeight="1">
      <c r="D302" s="157"/>
      <c r="E302" s="158" t="s">
        <v>639</v>
      </c>
      <c r="G302" s="159">
        <v>162.701</v>
      </c>
      <c r="H302" s="180"/>
      <c r="N302" s="180"/>
      <c r="P302" s="157" t="s">
        <v>117</v>
      </c>
      <c r="Q302" s="157" t="s">
        <v>117</v>
      </c>
      <c r="R302" s="157" t="s">
        <v>119</v>
      </c>
      <c r="S302" s="157" t="s">
        <v>111</v>
      </c>
    </row>
    <row r="303" spans="1:16" s="14" customFormat="1" ht="12" customHeight="1">
      <c r="A303" s="150" t="s">
        <v>640</v>
      </c>
      <c r="B303" s="150" t="s">
        <v>112</v>
      </c>
      <c r="C303" s="150" t="s">
        <v>353</v>
      </c>
      <c r="D303" s="151" t="s">
        <v>641</v>
      </c>
      <c r="E303" s="152" t="s">
        <v>642</v>
      </c>
      <c r="F303" s="150" t="s">
        <v>123</v>
      </c>
      <c r="G303" s="153">
        <v>147.91</v>
      </c>
      <c r="H303" s="179">
        <v>0</v>
      </c>
      <c r="I303" s="154">
        <f>ROUND(G303*H303,2)</f>
        <v>0</v>
      </c>
      <c r="J303" s="155">
        <v>0</v>
      </c>
      <c r="K303" s="153">
        <f>G303*J303</f>
        <v>0</v>
      </c>
      <c r="L303" s="155">
        <v>0</v>
      </c>
      <c r="M303" s="153">
        <f>G303*L303</f>
        <v>0</v>
      </c>
      <c r="N303" s="184">
        <v>20</v>
      </c>
      <c r="O303" s="156">
        <v>16</v>
      </c>
      <c r="P303" s="14" t="s">
        <v>117</v>
      </c>
    </row>
    <row r="304" spans="1:16" s="14" customFormat="1" ht="12" customHeight="1">
      <c r="A304" s="166" t="s">
        <v>643</v>
      </c>
      <c r="B304" s="166" t="s">
        <v>271</v>
      </c>
      <c r="C304" s="166" t="s">
        <v>272</v>
      </c>
      <c r="D304" s="167" t="s">
        <v>644</v>
      </c>
      <c r="E304" s="168" t="s">
        <v>645</v>
      </c>
      <c r="F304" s="166" t="s">
        <v>123</v>
      </c>
      <c r="G304" s="169">
        <v>162.701</v>
      </c>
      <c r="H304" s="181">
        <v>0</v>
      </c>
      <c r="I304" s="170">
        <f>ROUND(G304*H304,2)</f>
        <v>0</v>
      </c>
      <c r="J304" s="171">
        <v>0</v>
      </c>
      <c r="K304" s="169">
        <f>G304*J304</f>
        <v>0</v>
      </c>
      <c r="L304" s="171">
        <v>0</v>
      </c>
      <c r="M304" s="169">
        <f>G304*L304</f>
        <v>0</v>
      </c>
      <c r="N304" s="185">
        <v>20</v>
      </c>
      <c r="O304" s="172">
        <v>32</v>
      </c>
      <c r="P304" s="173" t="s">
        <v>117</v>
      </c>
    </row>
    <row r="305" spans="4:19" s="14" customFormat="1" ht="14.25" customHeight="1">
      <c r="D305" s="157"/>
      <c r="E305" s="158" t="s">
        <v>639</v>
      </c>
      <c r="G305" s="159">
        <v>162.701</v>
      </c>
      <c r="H305" s="180"/>
      <c r="N305" s="180"/>
      <c r="P305" s="157" t="s">
        <v>117</v>
      </c>
      <c r="Q305" s="157" t="s">
        <v>117</v>
      </c>
      <c r="R305" s="157" t="s">
        <v>119</v>
      </c>
      <c r="S305" s="157" t="s">
        <v>111</v>
      </c>
    </row>
    <row r="306" spans="1:16" s="14" customFormat="1" ht="12" customHeight="1">
      <c r="A306" s="150" t="s">
        <v>646</v>
      </c>
      <c r="B306" s="150" t="s">
        <v>112</v>
      </c>
      <c r="C306" s="150" t="s">
        <v>353</v>
      </c>
      <c r="D306" s="151" t="s">
        <v>647</v>
      </c>
      <c r="E306" s="152" t="s">
        <v>648</v>
      </c>
      <c r="F306" s="150" t="s">
        <v>123</v>
      </c>
      <c r="G306" s="153">
        <v>147.91</v>
      </c>
      <c r="H306" s="179">
        <v>0</v>
      </c>
      <c r="I306" s="154">
        <f>ROUND(G306*H306,2)</f>
        <v>0</v>
      </c>
      <c r="J306" s="155">
        <v>0</v>
      </c>
      <c r="K306" s="153">
        <f>G306*J306</f>
        <v>0</v>
      </c>
      <c r="L306" s="155">
        <v>0</v>
      </c>
      <c r="M306" s="153">
        <f>G306*L306</f>
        <v>0</v>
      </c>
      <c r="N306" s="184">
        <v>20</v>
      </c>
      <c r="O306" s="156">
        <v>16</v>
      </c>
      <c r="P306" s="14" t="s">
        <v>117</v>
      </c>
    </row>
    <row r="307" spans="1:16" s="14" customFormat="1" ht="12" customHeight="1">
      <c r="A307" s="166" t="s">
        <v>649</v>
      </c>
      <c r="B307" s="166" t="s">
        <v>271</v>
      </c>
      <c r="C307" s="166" t="s">
        <v>272</v>
      </c>
      <c r="D307" s="167" t="s">
        <v>624</v>
      </c>
      <c r="E307" s="168" t="s">
        <v>625</v>
      </c>
      <c r="F307" s="166" t="s">
        <v>128</v>
      </c>
      <c r="G307" s="169">
        <v>26.624</v>
      </c>
      <c r="H307" s="181">
        <v>0</v>
      </c>
      <c r="I307" s="170">
        <f>ROUND(G307*H307,2)</f>
        <v>0</v>
      </c>
      <c r="J307" s="171">
        <v>0</v>
      </c>
      <c r="K307" s="169">
        <f>G307*J307</f>
        <v>0</v>
      </c>
      <c r="L307" s="171">
        <v>0</v>
      </c>
      <c r="M307" s="169">
        <f>G307*L307</f>
        <v>0</v>
      </c>
      <c r="N307" s="185">
        <v>20</v>
      </c>
      <c r="O307" s="172">
        <v>32</v>
      </c>
      <c r="P307" s="173" t="s">
        <v>117</v>
      </c>
    </row>
    <row r="308" spans="4:19" s="14" customFormat="1" ht="14.25" customHeight="1">
      <c r="D308" s="157"/>
      <c r="E308" s="158" t="s">
        <v>650</v>
      </c>
      <c r="G308" s="159">
        <v>26.6238</v>
      </c>
      <c r="H308" s="180"/>
      <c r="N308" s="180"/>
      <c r="P308" s="157" t="s">
        <v>117</v>
      </c>
      <c r="Q308" s="157" t="s">
        <v>117</v>
      </c>
      <c r="R308" s="157" t="s">
        <v>119</v>
      </c>
      <c r="S308" s="157" t="s">
        <v>111</v>
      </c>
    </row>
    <row r="309" spans="1:16" s="14" customFormat="1" ht="12" customHeight="1">
      <c r="A309" s="150" t="s">
        <v>651</v>
      </c>
      <c r="B309" s="150" t="s">
        <v>112</v>
      </c>
      <c r="C309" s="150" t="s">
        <v>353</v>
      </c>
      <c r="D309" s="151" t="s">
        <v>652</v>
      </c>
      <c r="E309" s="152" t="s">
        <v>653</v>
      </c>
      <c r="F309" s="150" t="s">
        <v>123</v>
      </c>
      <c r="G309" s="153">
        <v>97.41</v>
      </c>
      <c r="H309" s="179">
        <v>0</v>
      </c>
      <c r="I309" s="154">
        <f>ROUND(G309*H309,2)</f>
        <v>0</v>
      </c>
      <c r="J309" s="155">
        <v>0</v>
      </c>
      <c r="K309" s="153">
        <f>G309*J309</f>
        <v>0</v>
      </c>
      <c r="L309" s="155">
        <v>0</v>
      </c>
      <c r="M309" s="153">
        <f>G309*L309</f>
        <v>0</v>
      </c>
      <c r="N309" s="184">
        <v>20</v>
      </c>
      <c r="O309" s="156">
        <v>16</v>
      </c>
      <c r="P309" s="14" t="s">
        <v>117</v>
      </c>
    </row>
    <row r="310" spans="4:19" s="14" customFormat="1" ht="14.25" customHeight="1">
      <c r="D310" s="157"/>
      <c r="E310" s="158" t="s">
        <v>654</v>
      </c>
      <c r="G310" s="159">
        <v>97.41</v>
      </c>
      <c r="H310" s="180"/>
      <c r="N310" s="180"/>
      <c r="P310" s="157" t="s">
        <v>117</v>
      </c>
      <c r="Q310" s="157" t="s">
        <v>117</v>
      </c>
      <c r="R310" s="157" t="s">
        <v>119</v>
      </c>
      <c r="S310" s="157" t="s">
        <v>111</v>
      </c>
    </row>
    <row r="311" spans="1:16" s="14" customFormat="1" ht="12" customHeight="1">
      <c r="A311" s="150" t="s">
        <v>655</v>
      </c>
      <c r="B311" s="150" t="s">
        <v>112</v>
      </c>
      <c r="C311" s="150" t="s">
        <v>353</v>
      </c>
      <c r="D311" s="151" t="s">
        <v>656</v>
      </c>
      <c r="E311" s="152" t="s">
        <v>657</v>
      </c>
      <c r="F311" s="150" t="s">
        <v>48</v>
      </c>
      <c r="G311" s="183">
        <v>0</v>
      </c>
      <c r="H311" s="179">
        <v>0</v>
      </c>
      <c r="I311" s="154">
        <f>ROUND(G311*H311,2)</f>
        <v>0</v>
      </c>
      <c r="J311" s="155">
        <v>0</v>
      </c>
      <c r="K311" s="153">
        <f>G311*J311</f>
        <v>0</v>
      </c>
      <c r="L311" s="155">
        <v>0</v>
      </c>
      <c r="M311" s="153">
        <f>G311*L311</f>
        <v>0</v>
      </c>
      <c r="N311" s="184">
        <v>20</v>
      </c>
      <c r="O311" s="156">
        <v>16</v>
      </c>
      <c r="P311" s="14" t="s">
        <v>117</v>
      </c>
    </row>
    <row r="312" spans="2:16" s="123" customFormat="1" ht="11.25" customHeight="1">
      <c r="B312" s="128" t="s">
        <v>65</v>
      </c>
      <c r="D312" s="129" t="s">
        <v>658</v>
      </c>
      <c r="E312" s="129" t="s">
        <v>659</v>
      </c>
      <c r="H312" s="178"/>
      <c r="I312" s="130">
        <f>SUM(I313:I332)</f>
        <v>0</v>
      </c>
      <c r="K312" s="131">
        <f>SUM(K313:K332)</f>
        <v>0</v>
      </c>
      <c r="M312" s="131">
        <f>SUM(M313:M332)</f>
        <v>0</v>
      </c>
      <c r="N312" s="178"/>
      <c r="P312" s="129" t="s">
        <v>111</v>
      </c>
    </row>
    <row r="313" spans="1:16" s="14" customFormat="1" ht="21" customHeight="1">
      <c r="A313" s="150" t="s">
        <v>660</v>
      </c>
      <c r="B313" s="150" t="s">
        <v>112</v>
      </c>
      <c r="C313" s="150" t="s">
        <v>658</v>
      </c>
      <c r="D313" s="151" t="s">
        <v>661</v>
      </c>
      <c r="E313" s="152" t="s">
        <v>662</v>
      </c>
      <c r="F313" s="150" t="s">
        <v>128</v>
      </c>
      <c r="G313" s="153">
        <v>69.236</v>
      </c>
      <c r="H313" s="179">
        <v>0</v>
      </c>
      <c r="I313" s="154">
        <f>ROUND(G313*H313,2)</f>
        <v>0</v>
      </c>
      <c r="J313" s="155">
        <v>0</v>
      </c>
      <c r="K313" s="153">
        <f>G313*J313</f>
        <v>0</v>
      </c>
      <c r="L313" s="155">
        <v>0</v>
      </c>
      <c r="M313" s="153">
        <f>G313*L313</f>
        <v>0</v>
      </c>
      <c r="N313" s="184">
        <v>20</v>
      </c>
      <c r="O313" s="156">
        <v>16</v>
      </c>
      <c r="P313" s="14" t="s">
        <v>117</v>
      </c>
    </row>
    <row r="314" spans="4:19" s="14" customFormat="1" ht="14.25" customHeight="1">
      <c r="D314" s="157"/>
      <c r="E314" s="158" t="s">
        <v>663</v>
      </c>
      <c r="G314" s="159">
        <v>22.62</v>
      </c>
      <c r="H314" s="180"/>
      <c r="N314" s="180"/>
      <c r="P314" s="157" t="s">
        <v>117</v>
      </c>
      <c r="Q314" s="157" t="s">
        <v>117</v>
      </c>
      <c r="R314" s="157" t="s">
        <v>119</v>
      </c>
      <c r="S314" s="157" t="s">
        <v>108</v>
      </c>
    </row>
    <row r="315" spans="4:19" s="14" customFormat="1" ht="14.25" customHeight="1">
      <c r="D315" s="157"/>
      <c r="E315" s="158" t="s">
        <v>664</v>
      </c>
      <c r="G315" s="159">
        <v>23.14</v>
      </c>
      <c r="H315" s="180"/>
      <c r="N315" s="180"/>
      <c r="P315" s="157" t="s">
        <v>117</v>
      </c>
      <c r="Q315" s="157" t="s">
        <v>117</v>
      </c>
      <c r="R315" s="157" t="s">
        <v>119</v>
      </c>
      <c r="S315" s="157" t="s">
        <v>108</v>
      </c>
    </row>
    <row r="316" spans="4:19" s="14" customFormat="1" ht="14.25" customHeight="1">
      <c r="D316" s="157"/>
      <c r="E316" s="158" t="s">
        <v>665</v>
      </c>
      <c r="G316" s="159">
        <v>-5.516</v>
      </c>
      <c r="H316" s="180"/>
      <c r="N316" s="180"/>
      <c r="P316" s="157" t="s">
        <v>117</v>
      </c>
      <c r="Q316" s="157" t="s">
        <v>117</v>
      </c>
      <c r="R316" s="157" t="s">
        <v>119</v>
      </c>
      <c r="S316" s="157" t="s">
        <v>108</v>
      </c>
    </row>
    <row r="317" spans="4:19" s="14" customFormat="1" ht="14.25" customHeight="1">
      <c r="D317" s="163"/>
      <c r="E317" s="164" t="s">
        <v>666</v>
      </c>
      <c r="G317" s="165">
        <v>40.244</v>
      </c>
      <c r="H317" s="180"/>
      <c r="N317" s="180"/>
      <c r="P317" s="163" t="s">
        <v>117</v>
      </c>
      <c r="Q317" s="163" t="s">
        <v>125</v>
      </c>
      <c r="R317" s="163" t="s">
        <v>119</v>
      </c>
      <c r="S317" s="163" t="s">
        <v>108</v>
      </c>
    </row>
    <row r="318" spans="4:19" s="14" customFormat="1" ht="14.25" customHeight="1">
      <c r="D318" s="157"/>
      <c r="E318" s="158" t="s">
        <v>667</v>
      </c>
      <c r="G318" s="159">
        <v>7.104</v>
      </c>
      <c r="H318" s="180"/>
      <c r="N318" s="180"/>
      <c r="P318" s="157" t="s">
        <v>117</v>
      </c>
      <c r="Q318" s="157" t="s">
        <v>117</v>
      </c>
      <c r="R318" s="157" t="s">
        <v>119</v>
      </c>
      <c r="S318" s="157" t="s">
        <v>108</v>
      </c>
    </row>
    <row r="319" spans="4:19" s="14" customFormat="1" ht="14.25" customHeight="1">
      <c r="D319" s="157"/>
      <c r="E319" s="158" t="s">
        <v>668</v>
      </c>
      <c r="G319" s="159">
        <v>10.288</v>
      </c>
      <c r="H319" s="180"/>
      <c r="N319" s="180"/>
      <c r="P319" s="157" t="s">
        <v>117</v>
      </c>
      <c r="Q319" s="157" t="s">
        <v>117</v>
      </c>
      <c r="R319" s="157" t="s">
        <v>119</v>
      </c>
      <c r="S319" s="157" t="s">
        <v>108</v>
      </c>
    </row>
    <row r="320" spans="4:19" s="14" customFormat="1" ht="14.25" customHeight="1">
      <c r="D320" s="157"/>
      <c r="E320" s="158" t="s">
        <v>669</v>
      </c>
      <c r="G320" s="159">
        <v>4.16</v>
      </c>
      <c r="H320" s="180"/>
      <c r="N320" s="180"/>
      <c r="P320" s="157" t="s">
        <v>117</v>
      </c>
      <c r="Q320" s="157" t="s">
        <v>117</v>
      </c>
      <c r="R320" s="157" t="s">
        <v>119</v>
      </c>
      <c r="S320" s="157" t="s">
        <v>108</v>
      </c>
    </row>
    <row r="321" spans="4:19" s="14" customFormat="1" ht="14.25" customHeight="1">
      <c r="D321" s="157"/>
      <c r="E321" s="158" t="s">
        <v>670</v>
      </c>
      <c r="G321" s="159">
        <v>7.44</v>
      </c>
      <c r="H321" s="180"/>
      <c r="N321" s="180"/>
      <c r="P321" s="157" t="s">
        <v>117</v>
      </c>
      <c r="Q321" s="157" t="s">
        <v>117</v>
      </c>
      <c r="R321" s="157" t="s">
        <v>119</v>
      </c>
      <c r="S321" s="157" t="s">
        <v>108</v>
      </c>
    </row>
    <row r="322" spans="4:19" s="14" customFormat="1" ht="14.25" customHeight="1">
      <c r="D322" s="163"/>
      <c r="E322" s="164" t="s">
        <v>671</v>
      </c>
      <c r="G322" s="165">
        <v>28.992</v>
      </c>
      <c r="H322" s="180"/>
      <c r="N322" s="180"/>
      <c r="P322" s="163" t="s">
        <v>117</v>
      </c>
      <c r="Q322" s="163" t="s">
        <v>125</v>
      </c>
      <c r="R322" s="163" t="s">
        <v>119</v>
      </c>
      <c r="S322" s="163" t="s">
        <v>108</v>
      </c>
    </row>
    <row r="323" spans="4:19" s="14" customFormat="1" ht="14.25" customHeight="1">
      <c r="D323" s="160"/>
      <c r="E323" s="161" t="s">
        <v>132</v>
      </c>
      <c r="G323" s="162">
        <v>69.236</v>
      </c>
      <c r="H323" s="180"/>
      <c r="N323" s="180"/>
      <c r="P323" s="160" t="s">
        <v>117</v>
      </c>
      <c r="Q323" s="160" t="s">
        <v>133</v>
      </c>
      <c r="R323" s="160" t="s">
        <v>119</v>
      </c>
      <c r="S323" s="160" t="s">
        <v>111</v>
      </c>
    </row>
    <row r="324" spans="1:16" s="14" customFormat="1" ht="12" customHeight="1">
      <c r="A324" s="150" t="s">
        <v>672</v>
      </c>
      <c r="B324" s="150" t="s">
        <v>112</v>
      </c>
      <c r="C324" s="150" t="s">
        <v>658</v>
      </c>
      <c r="D324" s="151" t="s">
        <v>673</v>
      </c>
      <c r="E324" s="152" t="s">
        <v>674</v>
      </c>
      <c r="F324" s="150" t="s">
        <v>128</v>
      </c>
      <c r="G324" s="153">
        <v>20.78</v>
      </c>
      <c r="H324" s="179">
        <v>0</v>
      </c>
      <c r="I324" s="154">
        <f>ROUND(G324*H324,2)</f>
        <v>0</v>
      </c>
      <c r="J324" s="155">
        <v>0</v>
      </c>
      <c r="K324" s="153">
        <f>G324*J324</f>
        <v>0</v>
      </c>
      <c r="L324" s="155">
        <v>0</v>
      </c>
      <c r="M324" s="153">
        <f>G324*L324</f>
        <v>0</v>
      </c>
      <c r="N324" s="184">
        <v>20</v>
      </c>
      <c r="O324" s="156">
        <v>16</v>
      </c>
      <c r="P324" s="14" t="s">
        <v>117</v>
      </c>
    </row>
    <row r="325" spans="4:19" s="14" customFormat="1" ht="14.25" customHeight="1">
      <c r="D325" s="157"/>
      <c r="E325" s="158" t="s">
        <v>675</v>
      </c>
      <c r="G325" s="159">
        <v>20.7798</v>
      </c>
      <c r="H325" s="180"/>
      <c r="N325" s="180"/>
      <c r="P325" s="157" t="s">
        <v>117</v>
      </c>
      <c r="Q325" s="157" t="s">
        <v>117</v>
      </c>
      <c r="R325" s="157" t="s">
        <v>119</v>
      </c>
      <c r="S325" s="157" t="s">
        <v>111</v>
      </c>
    </row>
    <row r="326" spans="1:16" s="14" customFormat="1" ht="12" customHeight="1">
      <c r="A326" s="150" t="s">
        <v>676</v>
      </c>
      <c r="B326" s="150" t="s">
        <v>112</v>
      </c>
      <c r="C326" s="150" t="s">
        <v>658</v>
      </c>
      <c r="D326" s="151" t="s">
        <v>677</v>
      </c>
      <c r="E326" s="152" t="s">
        <v>678</v>
      </c>
      <c r="F326" s="150" t="s">
        <v>128</v>
      </c>
      <c r="G326" s="153">
        <v>69.236</v>
      </c>
      <c r="H326" s="179">
        <v>0</v>
      </c>
      <c r="I326" s="154">
        <f>ROUND(G326*H326,2)</f>
        <v>0</v>
      </c>
      <c r="J326" s="155">
        <v>0</v>
      </c>
      <c r="K326" s="153">
        <f>G326*J326</f>
        <v>0</v>
      </c>
      <c r="L326" s="155">
        <v>0</v>
      </c>
      <c r="M326" s="153">
        <f>G326*L326</f>
        <v>0</v>
      </c>
      <c r="N326" s="184">
        <v>20</v>
      </c>
      <c r="O326" s="156">
        <v>16</v>
      </c>
      <c r="P326" s="14" t="s">
        <v>117</v>
      </c>
    </row>
    <row r="327" spans="1:16" s="14" customFormat="1" ht="12" customHeight="1">
      <c r="A327" s="150" t="s">
        <v>679</v>
      </c>
      <c r="B327" s="150" t="s">
        <v>112</v>
      </c>
      <c r="C327" s="150" t="s">
        <v>658</v>
      </c>
      <c r="D327" s="151" t="s">
        <v>680</v>
      </c>
      <c r="E327" s="152" t="s">
        <v>681</v>
      </c>
      <c r="F327" s="150" t="s">
        <v>128</v>
      </c>
      <c r="G327" s="153">
        <v>69.236</v>
      </c>
      <c r="H327" s="179">
        <v>0</v>
      </c>
      <c r="I327" s="154">
        <f>ROUND(G327*H327,2)</f>
        <v>0</v>
      </c>
      <c r="J327" s="155">
        <v>0</v>
      </c>
      <c r="K327" s="153">
        <f>G327*J327</f>
        <v>0</v>
      </c>
      <c r="L327" s="155">
        <v>0</v>
      </c>
      <c r="M327" s="153">
        <f>G327*L327</f>
        <v>0</v>
      </c>
      <c r="N327" s="184">
        <v>20</v>
      </c>
      <c r="O327" s="156">
        <v>16</v>
      </c>
      <c r="P327" s="14" t="s">
        <v>117</v>
      </c>
    </row>
    <row r="328" spans="1:16" s="14" customFormat="1" ht="12" customHeight="1">
      <c r="A328" s="166" t="s">
        <v>682</v>
      </c>
      <c r="B328" s="166" t="s">
        <v>271</v>
      </c>
      <c r="C328" s="166" t="s">
        <v>272</v>
      </c>
      <c r="D328" s="167" t="s">
        <v>683</v>
      </c>
      <c r="E328" s="168" t="s">
        <v>684</v>
      </c>
      <c r="F328" s="166" t="s">
        <v>128</v>
      </c>
      <c r="G328" s="169">
        <v>76.16</v>
      </c>
      <c r="H328" s="181">
        <v>0</v>
      </c>
      <c r="I328" s="170">
        <f>ROUND(G328*H328,2)</f>
        <v>0</v>
      </c>
      <c r="J328" s="171">
        <v>0</v>
      </c>
      <c r="K328" s="169">
        <f>G328*J328</f>
        <v>0</v>
      </c>
      <c r="L328" s="171">
        <v>0</v>
      </c>
      <c r="M328" s="169">
        <f>G328*L328</f>
        <v>0</v>
      </c>
      <c r="N328" s="185">
        <v>20</v>
      </c>
      <c r="O328" s="172">
        <v>32</v>
      </c>
      <c r="P328" s="173" t="s">
        <v>117</v>
      </c>
    </row>
    <row r="329" spans="4:19" s="14" customFormat="1" ht="14.25" customHeight="1">
      <c r="D329" s="157"/>
      <c r="E329" s="158" t="s">
        <v>685</v>
      </c>
      <c r="G329" s="159">
        <v>76.1596</v>
      </c>
      <c r="H329" s="180"/>
      <c r="N329" s="180"/>
      <c r="P329" s="157" t="s">
        <v>117</v>
      </c>
      <c r="Q329" s="157" t="s">
        <v>117</v>
      </c>
      <c r="R329" s="157" t="s">
        <v>119</v>
      </c>
      <c r="S329" s="157" t="s">
        <v>111</v>
      </c>
    </row>
    <row r="330" spans="1:16" s="14" customFormat="1" ht="12" customHeight="1">
      <c r="A330" s="150" t="s">
        <v>686</v>
      </c>
      <c r="B330" s="150" t="s">
        <v>112</v>
      </c>
      <c r="C330" s="150" t="s">
        <v>658</v>
      </c>
      <c r="D330" s="151" t="s">
        <v>687</v>
      </c>
      <c r="E330" s="152" t="s">
        <v>688</v>
      </c>
      <c r="F330" s="150" t="s">
        <v>123</v>
      </c>
      <c r="G330" s="153">
        <v>5.2</v>
      </c>
      <c r="H330" s="179">
        <v>0</v>
      </c>
      <c r="I330" s="154">
        <f>ROUND(G330*H330,2)</f>
        <v>0</v>
      </c>
      <c r="J330" s="155">
        <v>0</v>
      </c>
      <c r="K330" s="153">
        <f>G330*J330</f>
        <v>0</v>
      </c>
      <c r="L330" s="155">
        <v>0</v>
      </c>
      <c r="M330" s="153">
        <f>G330*L330</f>
        <v>0</v>
      </c>
      <c r="N330" s="184">
        <v>20</v>
      </c>
      <c r="O330" s="156">
        <v>16</v>
      </c>
      <c r="P330" s="14" t="s">
        <v>117</v>
      </c>
    </row>
    <row r="331" spans="4:19" s="14" customFormat="1" ht="14.25" customHeight="1">
      <c r="D331" s="157"/>
      <c r="E331" s="158" t="s">
        <v>689</v>
      </c>
      <c r="G331" s="159">
        <v>5.2</v>
      </c>
      <c r="H331" s="180"/>
      <c r="N331" s="180"/>
      <c r="P331" s="157" t="s">
        <v>117</v>
      </c>
      <c r="Q331" s="157" t="s">
        <v>117</v>
      </c>
      <c r="R331" s="157" t="s">
        <v>119</v>
      </c>
      <c r="S331" s="157" t="s">
        <v>111</v>
      </c>
    </row>
    <row r="332" spans="1:16" s="14" customFormat="1" ht="12" customHeight="1">
      <c r="A332" s="150" t="s">
        <v>690</v>
      </c>
      <c r="B332" s="150" t="s">
        <v>112</v>
      </c>
      <c r="C332" s="150" t="s">
        <v>658</v>
      </c>
      <c r="D332" s="151" t="s">
        <v>691</v>
      </c>
      <c r="E332" s="152" t="s">
        <v>692</v>
      </c>
      <c r="F332" s="150" t="s">
        <v>48</v>
      </c>
      <c r="G332" s="183">
        <v>0</v>
      </c>
      <c r="H332" s="179">
        <v>0</v>
      </c>
      <c r="I332" s="154">
        <f>ROUND(G332*H332,2)</f>
        <v>0</v>
      </c>
      <c r="J332" s="155">
        <v>0</v>
      </c>
      <c r="K332" s="153">
        <f>G332*J332</f>
        <v>0</v>
      </c>
      <c r="L332" s="155">
        <v>0</v>
      </c>
      <c r="M332" s="153">
        <f>G332*L332</f>
        <v>0</v>
      </c>
      <c r="N332" s="184">
        <v>20</v>
      </c>
      <c r="O332" s="156">
        <v>16</v>
      </c>
      <c r="P332" s="14" t="s">
        <v>117</v>
      </c>
    </row>
    <row r="333" spans="2:16" s="123" customFormat="1" ht="11.25" customHeight="1">
      <c r="B333" s="128" t="s">
        <v>65</v>
      </c>
      <c r="D333" s="129" t="s">
        <v>693</v>
      </c>
      <c r="E333" s="129" t="s">
        <v>694</v>
      </c>
      <c r="H333" s="178"/>
      <c r="I333" s="130">
        <f>SUM(I334:I352)</f>
        <v>0</v>
      </c>
      <c r="K333" s="131">
        <f>SUM(K334:K352)</f>
        <v>0</v>
      </c>
      <c r="M333" s="131">
        <f>SUM(M334:M352)</f>
        <v>0</v>
      </c>
      <c r="N333" s="178"/>
      <c r="P333" s="129" t="s">
        <v>111</v>
      </c>
    </row>
    <row r="334" spans="1:16" s="14" customFormat="1" ht="12" customHeight="1">
      <c r="A334" s="150" t="s">
        <v>695</v>
      </c>
      <c r="B334" s="150" t="s">
        <v>112</v>
      </c>
      <c r="C334" s="150" t="s">
        <v>693</v>
      </c>
      <c r="D334" s="151" t="s">
        <v>696</v>
      </c>
      <c r="E334" s="152" t="s">
        <v>697</v>
      </c>
      <c r="F334" s="150" t="s">
        <v>128</v>
      </c>
      <c r="G334" s="153">
        <v>19.894</v>
      </c>
      <c r="H334" s="179">
        <v>0</v>
      </c>
      <c r="I334" s="154">
        <f>ROUND(G334*H334,2)</f>
        <v>0</v>
      </c>
      <c r="J334" s="155">
        <v>0</v>
      </c>
      <c r="K334" s="153">
        <f>G334*J334</f>
        <v>0</v>
      </c>
      <c r="L334" s="155">
        <v>0</v>
      </c>
      <c r="M334" s="153">
        <f>G334*L334</f>
        <v>0</v>
      </c>
      <c r="N334" s="184">
        <v>20</v>
      </c>
      <c r="O334" s="156">
        <v>16</v>
      </c>
      <c r="P334" s="14" t="s">
        <v>117</v>
      </c>
    </row>
    <row r="335" spans="4:19" s="14" customFormat="1" ht="14.25" customHeight="1">
      <c r="D335" s="157"/>
      <c r="E335" s="158" t="s">
        <v>698</v>
      </c>
      <c r="G335" s="159">
        <v>3.528</v>
      </c>
      <c r="H335" s="180"/>
      <c r="N335" s="180"/>
      <c r="P335" s="157" t="s">
        <v>117</v>
      </c>
      <c r="Q335" s="157" t="s">
        <v>117</v>
      </c>
      <c r="R335" s="157" t="s">
        <v>119</v>
      </c>
      <c r="S335" s="157" t="s">
        <v>108</v>
      </c>
    </row>
    <row r="336" spans="4:19" s="14" customFormat="1" ht="14.25" customHeight="1">
      <c r="D336" s="157"/>
      <c r="E336" s="158" t="s">
        <v>699</v>
      </c>
      <c r="G336" s="159">
        <v>6.636</v>
      </c>
      <c r="H336" s="180"/>
      <c r="N336" s="180"/>
      <c r="P336" s="157" t="s">
        <v>117</v>
      </c>
      <c r="Q336" s="157" t="s">
        <v>117</v>
      </c>
      <c r="R336" s="157" t="s">
        <v>119</v>
      </c>
      <c r="S336" s="157" t="s">
        <v>108</v>
      </c>
    </row>
    <row r="337" spans="4:19" s="14" customFormat="1" ht="14.25" customHeight="1">
      <c r="D337" s="157"/>
      <c r="E337" s="158" t="s">
        <v>700</v>
      </c>
      <c r="G337" s="159">
        <v>1.185</v>
      </c>
      <c r="H337" s="180"/>
      <c r="N337" s="180"/>
      <c r="P337" s="157" t="s">
        <v>117</v>
      </c>
      <c r="Q337" s="157" t="s">
        <v>117</v>
      </c>
      <c r="R337" s="157" t="s">
        <v>119</v>
      </c>
      <c r="S337" s="157" t="s">
        <v>108</v>
      </c>
    </row>
    <row r="338" spans="4:19" s="14" customFormat="1" ht="14.25" customHeight="1">
      <c r="D338" s="157"/>
      <c r="E338" s="158" t="s">
        <v>701</v>
      </c>
      <c r="G338" s="159">
        <v>3.248</v>
      </c>
      <c r="H338" s="180"/>
      <c r="N338" s="180"/>
      <c r="P338" s="157" t="s">
        <v>117</v>
      </c>
      <c r="Q338" s="157" t="s">
        <v>117</v>
      </c>
      <c r="R338" s="157" t="s">
        <v>119</v>
      </c>
      <c r="S338" s="157" t="s">
        <v>108</v>
      </c>
    </row>
    <row r="339" spans="4:19" s="14" customFormat="1" ht="14.25" customHeight="1">
      <c r="D339" s="157"/>
      <c r="E339" s="158" t="s">
        <v>702</v>
      </c>
      <c r="G339" s="159">
        <v>3.48</v>
      </c>
      <c r="H339" s="180"/>
      <c r="N339" s="180"/>
      <c r="P339" s="157" t="s">
        <v>117</v>
      </c>
      <c r="Q339" s="157" t="s">
        <v>117</v>
      </c>
      <c r="R339" s="157" t="s">
        <v>119</v>
      </c>
      <c r="S339" s="157" t="s">
        <v>108</v>
      </c>
    </row>
    <row r="340" spans="4:19" s="14" customFormat="1" ht="14.25" customHeight="1">
      <c r="D340" s="157"/>
      <c r="E340" s="158" t="s">
        <v>703</v>
      </c>
      <c r="G340" s="159">
        <v>1.8165</v>
      </c>
      <c r="H340" s="180"/>
      <c r="N340" s="180"/>
      <c r="P340" s="157" t="s">
        <v>117</v>
      </c>
      <c r="Q340" s="157" t="s">
        <v>117</v>
      </c>
      <c r="R340" s="157" t="s">
        <v>119</v>
      </c>
      <c r="S340" s="157" t="s">
        <v>108</v>
      </c>
    </row>
    <row r="341" spans="4:19" s="14" customFormat="1" ht="14.25" customHeight="1">
      <c r="D341" s="160"/>
      <c r="E341" s="161" t="s">
        <v>704</v>
      </c>
      <c r="G341" s="162">
        <v>19.8935</v>
      </c>
      <c r="H341" s="180"/>
      <c r="N341" s="180"/>
      <c r="P341" s="160" t="s">
        <v>117</v>
      </c>
      <c r="Q341" s="160" t="s">
        <v>133</v>
      </c>
      <c r="R341" s="160" t="s">
        <v>119</v>
      </c>
      <c r="S341" s="160" t="s">
        <v>111</v>
      </c>
    </row>
    <row r="342" spans="1:16" s="14" customFormat="1" ht="12" customHeight="1">
      <c r="A342" s="150" t="s">
        <v>705</v>
      </c>
      <c r="B342" s="150" t="s">
        <v>112</v>
      </c>
      <c r="C342" s="150" t="s">
        <v>693</v>
      </c>
      <c r="D342" s="151" t="s">
        <v>706</v>
      </c>
      <c r="E342" s="152" t="s">
        <v>707</v>
      </c>
      <c r="F342" s="150" t="s">
        <v>128</v>
      </c>
      <c r="G342" s="153">
        <v>19.894</v>
      </c>
      <c r="H342" s="179">
        <v>0</v>
      </c>
      <c r="I342" s="154">
        <f>ROUND(G342*H342,2)</f>
        <v>0</v>
      </c>
      <c r="J342" s="155">
        <v>0</v>
      </c>
      <c r="K342" s="153">
        <f>G342*J342</f>
        <v>0</v>
      </c>
      <c r="L342" s="155">
        <v>0</v>
      </c>
      <c r="M342" s="153">
        <f>G342*L342</f>
        <v>0</v>
      </c>
      <c r="N342" s="184">
        <v>20</v>
      </c>
      <c r="O342" s="156">
        <v>16</v>
      </c>
      <c r="P342" s="14" t="s">
        <v>117</v>
      </c>
    </row>
    <row r="343" spans="1:16" s="14" customFormat="1" ht="12" customHeight="1">
      <c r="A343" s="150" t="s">
        <v>708</v>
      </c>
      <c r="B343" s="150" t="s">
        <v>112</v>
      </c>
      <c r="C343" s="150" t="s">
        <v>693</v>
      </c>
      <c r="D343" s="151" t="s">
        <v>709</v>
      </c>
      <c r="E343" s="152" t="s">
        <v>710</v>
      </c>
      <c r="F343" s="150" t="s">
        <v>128</v>
      </c>
      <c r="G343" s="153">
        <v>34.578</v>
      </c>
      <c r="H343" s="179">
        <v>0</v>
      </c>
      <c r="I343" s="154">
        <f>ROUND(G343*H343,2)</f>
        <v>0</v>
      </c>
      <c r="J343" s="155">
        <v>0</v>
      </c>
      <c r="K343" s="153">
        <f>G343*J343</f>
        <v>0</v>
      </c>
      <c r="L343" s="155">
        <v>0</v>
      </c>
      <c r="M343" s="153">
        <f>G343*L343</f>
        <v>0</v>
      </c>
      <c r="N343" s="184">
        <v>20</v>
      </c>
      <c r="O343" s="156">
        <v>16</v>
      </c>
      <c r="P343" s="14" t="s">
        <v>117</v>
      </c>
    </row>
    <row r="344" spans="4:19" s="14" customFormat="1" ht="14.25" customHeight="1">
      <c r="D344" s="157"/>
      <c r="E344" s="158" t="s">
        <v>711</v>
      </c>
      <c r="G344" s="159">
        <v>47.484</v>
      </c>
      <c r="H344" s="180"/>
      <c r="N344" s="180"/>
      <c r="P344" s="157" t="s">
        <v>117</v>
      </c>
      <c r="Q344" s="157" t="s">
        <v>117</v>
      </c>
      <c r="R344" s="157" t="s">
        <v>119</v>
      </c>
      <c r="S344" s="157" t="s">
        <v>108</v>
      </c>
    </row>
    <row r="345" spans="4:19" s="14" customFormat="1" ht="14.25" customHeight="1">
      <c r="D345" s="157"/>
      <c r="E345" s="158" t="s">
        <v>712</v>
      </c>
      <c r="G345" s="159">
        <v>-12.906</v>
      </c>
      <c r="H345" s="180"/>
      <c r="N345" s="180"/>
      <c r="P345" s="157" t="s">
        <v>117</v>
      </c>
      <c r="Q345" s="157" t="s">
        <v>117</v>
      </c>
      <c r="R345" s="157" t="s">
        <v>119</v>
      </c>
      <c r="S345" s="157" t="s">
        <v>108</v>
      </c>
    </row>
    <row r="346" spans="4:19" s="14" customFormat="1" ht="14.25" customHeight="1">
      <c r="D346" s="160"/>
      <c r="E346" s="161" t="s">
        <v>713</v>
      </c>
      <c r="G346" s="162">
        <v>34.578</v>
      </c>
      <c r="H346" s="180"/>
      <c r="N346" s="180"/>
      <c r="P346" s="160" t="s">
        <v>117</v>
      </c>
      <c r="Q346" s="160" t="s">
        <v>133</v>
      </c>
      <c r="R346" s="160" t="s">
        <v>119</v>
      </c>
      <c r="S346" s="160" t="s">
        <v>111</v>
      </c>
    </row>
    <row r="347" spans="1:16" s="14" customFormat="1" ht="12" customHeight="1">
      <c r="A347" s="150" t="s">
        <v>714</v>
      </c>
      <c r="B347" s="150" t="s">
        <v>112</v>
      </c>
      <c r="C347" s="150" t="s">
        <v>693</v>
      </c>
      <c r="D347" s="151" t="s">
        <v>715</v>
      </c>
      <c r="E347" s="152" t="s">
        <v>716</v>
      </c>
      <c r="F347" s="150" t="s">
        <v>128</v>
      </c>
      <c r="G347" s="153">
        <v>34.578</v>
      </c>
      <c r="H347" s="179">
        <v>0</v>
      </c>
      <c r="I347" s="154">
        <f>ROUND(G347*H347,2)</f>
        <v>0</v>
      </c>
      <c r="J347" s="155">
        <v>0</v>
      </c>
      <c r="K347" s="153">
        <f>G347*J347</f>
        <v>0</v>
      </c>
      <c r="L347" s="155">
        <v>0</v>
      </c>
      <c r="M347" s="153">
        <f>G347*L347</f>
        <v>0</v>
      </c>
      <c r="N347" s="184">
        <v>20</v>
      </c>
      <c r="O347" s="156">
        <v>16</v>
      </c>
      <c r="P347" s="14" t="s">
        <v>117</v>
      </c>
    </row>
    <row r="348" spans="1:16" s="14" customFormat="1" ht="12" customHeight="1">
      <c r="A348" s="150" t="s">
        <v>717</v>
      </c>
      <c r="B348" s="150" t="s">
        <v>112</v>
      </c>
      <c r="C348" s="150" t="s">
        <v>693</v>
      </c>
      <c r="D348" s="151" t="s">
        <v>718</v>
      </c>
      <c r="E348" s="152" t="s">
        <v>719</v>
      </c>
      <c r="F348" s="150" t="s">
        <v>128</v>
      </c>
      <c r="G348" s="153">
        <v>34.578</v>
      </c>
      <c r="H348" s="179">
        <v>0</v>
      </c>
      <c r="I348" s="154">
        <f>ROUND(G348*H348,2)</f>
        <v>0</v>
      </c>
      <c r="J348" s="155">
        <v>0</v>
      </c>
      <c r="K348" s="153">
        <f>G348*J348</f>
        <v>0</v>
      </c>
      <c r="L348" s="155">
        <v>0</v>
      </c>
      <c r="M348" s="153">
        <f>G348*L348</f>
        <v>0</v>
      </c>
      <c r="N348" s="184">
        <v>20</v>
      </c>
      <c r="O348" s="156">
        <v>16</v>
      </c>
      <c r="P348" s="14" t="s">
        <v>117</v>
      </c>
    </row>
    <row r="349" spans="1:16" s="14" customFormat="1" ht="21" customHeight="1">
      <c r="A349" s="150" t="s">
        <v>720</v>
      </c>
      <c r="B349" s="150" t="s">
        <v>112</v>
      </c>
      <c r="C349" s="150" t="s">
        <v>693</v>
      </c>
      <c r="D349" s="151" t="s">
        <v>721</v>
      </c>
      <c r="E349" s="152" t="s">
        <v>722</v>
      </c>
      <c r="F349" s="150" t="s">
        <v>128</v>
      </c>
      <c r="G349" s="153">
        <v>195.948</v>
      </c>
      <c r="H349" s="179">
        <v>0</v>
      </c>
      <c r="I349" s="154">
        <f>ROUND(G349*H349,2)</f>
        <v>0</v>
      </c>
      <c r="J349" s="155">
        <v>0</v>
      </c>
      <c r="K349" s="153">
        <f>G349*J349</f>
        <v>0</v>
      </c>
      <c r="L349" s="155">
        <v>0</v>
      </c>
      <c r="M349" s="153">
        <f>G349*L349</f>
        <v>0</v>
      </c>
      <c r="N349" s="184">
        <v>20</v>
      </c>
      <c r="O349" s="156">
        <v>16</v>
      </c>
      <c r="P349" s="14" t="s">
        <v>117</v>
      </c>
    </row>
    <row r="350" spans="4:19" s="14" customFormat="1" ht="14.25" customHeight="1">
      <c r="D350" s="157"/>
      <c r="E350" s="158" t="s">
        <v>723</v>
      </c>
      <c r="G350" s="159">
        <v>121.356</v>
      </c>
      <c r="H350" s="180"/>
      <c r="N350" s="180"/>
      <c r="P350" s="157" t="s">
        <v>117</v>
      </c>
      <c r="Q350" s="157" t="s">
        <v>117</v>
      </c>
      <c r="R350" s="157" t="s">
        <v>119</v>
      </c>
      <c r="S350" s="157" t="s">
        <v>108</v>
      </c>
    </row>
    <row r="351" spans="4:19" s="14" customFormat="1" ht="14.25" customHeight="1">
      <c r="D351" s="157"/>
      <c r="E351" s="158" t="s">
        <v>724</v>
      </c>
      <c r="G351" s="159">
        <v>74.592</v>
      </c>
      <c r="H351" s="180"/>
      <c r="N351" s="180"/>
      <c r="P351" s="157" t="s">
        <v>117</v>
      </c>
      <c r="Q351" s="157" t="s">
        <v>117</v>
      </c>
      <c r="R351" s="157" t="s">
        <v>119</v>
      </c>
      <c r="S351" s="157" t="s">
        <v>108</v>
      </c>
    </row>
    <row r="352" spans="4:19" s="14" customFormat="1" ht="14.25" customHeight="1">
      <c r="D352" s="160"/>
      <c r="E352" s="161" t="s">
        <v>132</v>
      </c>
      <c r="G352" s="162">
        <v>195.948</v>
      </c>
      <c r="H352" s="180"/>
      <c r="N352" s="180"/>
      <c r="P352" s="160" t="s">
        <v>117</v>
      </c>
      <c r="Q352" s="160" t="s">
        <v>133</v>
      </c>
      <c r="R352" s="160" t="s">
        <v>119</v>
      </c>
      <c r="S352" s="160" t="s">
        <v>111</v>
      </c>
    </row>
    <row r="353" spans="2:16" s="123" customFormat="1" ht="11.25" customHeight="1">
      <c r="B353" s="128" t="s">
        <v>65</v>
      </c>
      <c r="D353" s="129" t="s">
        <v>725</v>
      </c>
      <c r="E353" s="129" t="s">
        <v>726</v>
      </c>
      <c r="H353" s="178"/>
      <c r="I353" s="130">
        <f>SUM(I354:I369)</f>
        <v>0</v>
      </c>
      <c r="K353" s="131">
        <f>SUM(K354:K369)</f>
        <v>0</v>
      </c>
      <c r="M353" s="131">
        <f>SUM(M354:M369)</f>
        <v>0</v>
      </c>
      <c r="N353" s="178"/>
      <c r="P353" s="129" t="s">
        <v>111</v>
      </c>
    </row>
    <row r="354" spans="1:16" s="14" customFormat="1" ht="12" customHeight="1">
      <c r="A354" s="150" t="s">
        <v>727</v>
      </c>
      <c r="B354" s="150" t="s">
        <v>112</v>
      </c>
      <c r="C354" s="150" t="s">
        <v>725</v>
      </c>
      <c r="D354" s="151" t="s">
        <v>728</v>
      </c>
      <c r="E354" s="152" t="s">
        <v>729</v>
      </c>
      <c r="F354" s="150" t="s">
        <v>128</v>
      </c>
      <c r="G354" s="153">
        <v>210.901</v>
      </c>
      <c r="H354" s="179">
        <v>0</v>
      </c>
      <c r="I354" s="154">
        <f>ROUND(G354*H354,2)</f>
        <v>0</v>
      </c>
      <c r="J354" s="155">
        <v>0</v>
      </c>
      <c r="K354" s="153">
        <f>G354*J354</f>
        <v>0</v>
      </c>
      <c r="L354" s="155">
        <v>0</v>
      </c>
      <c r="M354" s="153">
        <f>G354*L354</f>
        <v>0</v>
      </c>
      <c r="N354" s="184">
        <v>20</v>
      </c>
      <c r="O354" s="156">
        <v>4</v>
      </c>
      <c r="P354" s="14" t="s">
        <v>117</v>
      </c>
    </row>
    <row r="355" spans="4:19" s="14" customFormat="1" ht="14.25" customHeight="1">
      <c r="D355" s="157"/>
      <c r="E355" s="158" t="s">
        <v>730</v>
      </c>
      <c r="G355" s="159">
        <v>97.909</v>
      </c>
      <c r="H355" s="180"/>
      <c r="N355" s="180"/>
      <c r="P355" s="157" t="s">
        <v>117</v>
      </c>
      <c r="Q355" s="157" t="s">
        <v>117</v>
      </c>
      <c r="R355" s="157" t="s">
        <v>119</v>
      </c>
      <c r="S355" s="157" t="s">
        <v>108</v>
      </c>
    </row>
    <row r="356" spans="4:19" s="14" customFormat="1" ht="14.25" customHeight="1">
      <c r="D356" s="163"/>
      <c r="E356" s="164" t="s">
        <v>731</v>
      </c>
      <c r="G356" s="165">
        <v>97.909</v>
      </c>
      <c r="H356" s="180"/>
      <c r="N356" s="180"/>
      <c r="P356" s="163" t="s">
        <v>117</v>
      </c>
      <c r="Q356" s="163" t="s">
        <v>125</v>
      </c>
      <c r="R356" s="163" t="s">
        <v>119</v>
      </c>
      <c r="S356" s="163" t="s">
        <v>108</v>
      </c>
    </row>
    <row r="357" spans="4:19" s="14" customFormat="1" ht="14.25" customHeight="1">
      <c r="D357" s="157"/>
      <c r="E357" s="158" t="s">
        <v>732</v>
      </c>
      <c r="G357" s="159">
        <v>112.9919</v>
      </c>
      <c r="H357" s="180"/>
      <c r="N357" s="180"/>
      <c r="P357" s="157" t="s">
        <v>117</v>
      </c>
      <c r="Q357" s="157" t="s">
        <v>117</v>
      </c>
      <c r="R357" s="157" t="s">
        <v>119</v>
      </c>
      <c r="S357" s="157" t="s">
        <v>108</v>
      </c>
    </row>
    <row r="358" spans="4:19" s="14" customFormat="1" ht="14.25" customHeight="1">
      <c r="D358" s="163"/>
      <c r="E358" s="164" t="s">
        <v>733</v>
      </c>
      <c r="G358" s="165">
        <v>112.9919</v>
      </c>
      <c r="H358" s="180"/>
      <c r="N358" s="180"/>
      <c r="P358" s="163" t="s">
        <v>117</v>
      </c>
      <c r="Q358" s="163" t="s">
        <v>125</v>
      </c>
      <c r="R358" s="163" t="s">
        <v>119</v>
      </c>
      <c r="S358" s="163" t="s">
        <v>108</v>
      </c>
    </row>
    <row r="359" spans="4:19" s="14" customFormat="1" ht="14.25" customHeight="1">
      <c r="D359" s="160"/>
      <c r="E359" s="161" t="s">
        <v>132</v>
      </c>
      <c r="G359" s="162">
        <v>210.9009</v>
      </c>
      <c r="H359" s="180"/>
      <c r="N359" s="180"/>
      <c r="P359" s="160" t="s">
        <v>117</v>
      </c>
      <c r="Q359" s="160" t="s">
        <v>133</v>
      </c>
      <c r="R359" s="160" t="s">
        <v>119</v>
      </c>
      <c r="S359" s="160" t="s">
        <v>111</v>
      </c>
    </row>
    <row r="360" spans="1:16" s="14" customFormat="1" ht="21" customHeight="1">
      <c r="A360" s="150" t="s">
        <v>734</v>
      </c>
      <c r="B360" s="150" t="s">
        <v>112</v>
      </c>
      <c r="C360" s="150" t="s">
        <v>725</v>
      </c>
      <c r="D360" s="151" t="s">
        <v>735</v>
      </c>
      <c r="E360" s="152" t="s">
        <v>736</v>
      </c>
      <c r="F360" s="150" t="s">
        <v>128</v>
      </c>
      <c r="G360" s="153">
        <v>145.28</v>
      </c>
      <c r="H360" s="179">
        <v>0</v>
      </c>
      <c r="I360" s="154">
        <f>ROUND(G360*H360,2)</f>
        <v>0</v>
      </c>
      <c r="J360" s="155">
        <v>0</v>
      </c>
      <c r="K360" s="153">
        <f>G360*J360</f>
        <v>0</v>
      </c>
      <c r="L360" s="155">
        <v>0</v>
      </c>
      <c r="M360" s="153">
        <f>G360*L360</f>
        <v>0</v>
      </c>
      <c r="N360" s="184">
        <v>20</v>
      </c>
      <c r="O360" s="156">
        <v>16</v>
      </c>
      <c r="P360" s="14" t="s">
        <v>117</v>
      </c>
    </row>
    <row r="361" spans="4:19" s="14" customFormat="1" ht="14.25" customHeight="1">
      <c r="D361" s="157"/>
      <c r="E361" s="158" t="s">
        <v>737</v>
      </c>
      <c r="G361" s="159">
        <v>145.28</v>
      </c>
      <c r="H361" s="180"/>
      <c r="N361" s="180"/>
      <c r="P361" s="157" t="s">
        <v>117</v>
      </c>
      <c r="Q361" s="157" t="s">
        <v>117</v>
      </c>
      <c r="R361" s="157" t="s">
        <v>119</v>
      </c>
      <c r="S361" s="157" t="s">
        <v>111</v>
      </c>
    </row>
    <row r="362" spans="1:16" s="14" customFormat="1" ht="21" customHeight="1">
      <c r="A362" s="150" t="s">
        <v>738</v>
      </c>
      <c r="B362" s="150" t="s">
        <v>112</v>
      </c>
      <c r="C362" s="150" t="s">
        <v>725</v>
      </c>
      <c r="D362" s="151" t="s">
        <v>739</v>
      </c>
      <c r="E362" s="152" t="s">
        <v>740</v>
      </c>
      <c r="F362" s="150" t="s">
        <v>128</v>
      </c>
      <c r="G362" s="153">
        <v>150.662</v>
      </c>
      <c r="H362" s="179">
        <v>0</v>
      </c>
      <c r="I362" s="154">
        <f>ROUND(G362*H362,2)</f>
        <v>0</v>
      </c>
      <c r="J362" s="155">
        <v>0</v>
      </c>
      <c r="K362" s="153">
        <f>G362*J362</f>
        <v>0</v>
      </c>
      <c r="L362" s="155">
        <v>0</v>
      </c>
      <c r="M362" s="153">
        <f>G362*L362</f>
        <v>0</v>
      </c>
      <c r="N362" s="184">
        <v>20</v>
      </c>
      <c r="O362" s="156">
        <v>16</v>
      </c>
      <c r="P362" s="14" t="s">
        <v>117</v>
      </c>
    </row>
    <row r="363" spans="4:19" s="14" customFormat="1" ht="14.25" customHeight="1">
      <c r="D363" s="157"/>
      <c r="E363" s="158" t="s">
        <v>222</v>
      </c>
      <c r="G363" s="159">
        <v>176.332</v>
      </c>
      <c r="H363" s="180"/>
      <c r="N363" s="180"/>
      <c r="P363" s="157" t="s">
        <v>117</v>
      </c>
      <c r="Q363" s="157" t="s">
        <v>117</v>
      </c>
      <c r="R363" s="157" t="s">
        <v>119</v>
      </c>
      <c r="S363" s="157" t="s">
        <v>108</v>
      </c>
    </row>
    <row r="364" spans="4:19" s="14" customFormat="1" ht="14.25" customHeight="1">
      <c r="D364" s="157"/>
      <c r="E364" s="158" t="s">
        <v>223</v>
      </c>
      <c r="G364" s="159">
        <v>117.468</v>
      </c>
      <c r="H364" s="180"/>
      <c r="N364" s="180"/>
      <c r="P364" s="157" t="s">
        <v>117</v>
      </c>
      <c r="Q364" s="157" t="s">
        <v>117</v>
      </c>
      <c r="R364" s="157" t="s">
        <v>119</v>
      </c>
      <c r="S364" s="157" t="s">
        <v>108</v>
      </c>
    </row>
    <row r="365" spans="4:19" s="14" customFormat="1" ht="14.25" customHeight="1">
      <c r="D365" s="157"/>
      <c r="E365" s="158" t="s">
        <v>226</v>
      </c>
      <c r="G365" s="159">
        <v>156.624</v>
      </c>
      <c r="H365" s="180"/>
      <c r="N365" s="180"/>
      <c r="P365" s="157" t="s">
        <v>117</v>
      </c>
      <c r="Q365" s="157" t="s">
        <v>117</v>
      </c>
      <c r="R365" s="157" t="s">
        <v>119</v>
      </c>
      <c r="S365" s="157" t="s">
        <v>108</v>
      </c>
    </row>
    <row r="366" spans="4:19" s="14" customFormat="1" ht="14.25" customHeight="1">
      <c r="D366" s="157"/>
      <c r="E366" s="158" t="s">
        <v>228</v>
      </c>
      <c r="G366" s="159">
        <v>-69.236</v>
      </c>
      <c r="H366" s="180"/>
      <c r="N366" s="180"/>
      <c r="P366" s="157" t="s">
        <v>117</v>
      </c>
      <c r="Q366" s="157" t="s">
        <v>117</v>
      </c>
      <c r="R366" s="157" t="s">
        <v>119</v>
      </c>
      <c r="S366" s="157" t="s">
        <v>108</v>
      </c>
    </row>
    <row r="367" spans="4:19" s="14" customFormat="1" ht="14.25" customHeight="1">
      <c r="D367" s="157"/>
      <c r="E367" s="158" t="s">
        <v>229</v>
      </c>
      <c r="G367" s="159">
        <v>-34.578</v>
      </c>
      <c r="H367" s="180"/>
      <c r="N367" s="180"/>
      <c r="P367" s="157" t="s">
        <v>117</v>
      </c>
      <c r="Q367" s="157" t="s">
        <v>117</v>
      </c>
      <c r="R367" s="157" t="s">
        <v>119</v>
      </c>
      <c r="S367" s="157" t="s">
        <v>108</v>
      </c>
    </row>
    <row r="368" spans="4:19" s="14" customFormat="1" ht="14.25" customHeight="1">
      <c r="D368" s="157"/>
      <c r="E368" s="158" t="s">
        <v>741</v>
      </c>
      <c r="G368" s="159">
        <v>-195.948</v>
      </c>
      <c r="H368" s="180"/>
      <c r="N368" s="180"/>
      <c r="P368" s="157" t="s">
        <v>117</v>
      </c>
      <c r="Q368" s="157" t="s">
        <v>117</v>
      </c>
      <c r="R368" s="157" t="s">
        <v>119</v>
      </c>
      <c r="S368" s="157" t="s">
        <v>108</v>
      </c>
    </row>
    <row r="369" spans="4:19" s="14" customFormat="1" ht="14.25" customHeight="1">
      <c r="D369" s="160"/>
      <c r="E369" s="161" t="s">
        <v>132</v>
      </c>
      <c r="G369" s="162">
        <v>150.662</v>
      </c>
      <c r="H369" s="180"/>
      <c r="N369" s="180"/>
      <c r="P369" s="160" t="s">
        <v>117</v>
      </c>
      <c r="Q369" s="160" t="s">
        <v>133</v>
      </c>
      <c r="R369" s="160" t="s">
        <v>119</v>
      </c>
      <c r="S369" s="160" t="s">
        <v>111</v>
      </c>
    </row>
    <row r="370" spans="2:16" s="123" customFormat="1" ht="11.25" customHeight="1">
      <c r="B370" s="128" t="s">
        <v>65</v>
      </c>
      <c r="D370" s="129" t="s">
        <v>742</v>
      </c>
      <c r="E370" s="129" t="s">
        <v>743</v>
      </c>
      <c r="H370" s="178"/>
      <c r="I370" s="130">
        <f>SUM(I371:I376)</f>
        <v>0</v>
      </c>
      <c r="K370" s="131">
        <f>SUM(K371:K376)</f>
        <v>0</v>
      </c>
      <c r="M370" s="131">
        <f>SUM(M371:M376)</f>
        <v>0</v>
      </c>
      <c r="N370" s="178"/>
      <c r="P370" s="129" t="s">
        <v>111</v>
      </c>
    </row>
    <row r="371" spans="1:16" s="14" customFormat="1" ht="12" customHeight="1">
      <c r="A371" s="150" t="s">
        <v>744</v>
      </c>
      <c r="B371" s="150" t="s">
        <v>112</v>
      </c>
      <c r="C371" s="150" t="s">
        <v>745</v>
      </c>
      <c r="D371" s="151" t="s">
        <v>746</v>
      </c>
      <c r="E371" s="152" t="s">
        <v>747</v>
      </c>
      <c r="F371" s="150" t="s">
        <v>128</v>
      </c>
      <c r="G371" s="153">
        <v>25.024</v>
      </c>
      <c r="H371" s="179">
        <v>0</v>
      </c>
      <c r="I371" s="154">
        <f>ROUND(G371*H371,2)</f>
        <v>0</v>
      </c>
      <c r="J371" s="155">
        <v>0</v>
      </c>
      <c r="K371" s="153">
        <f>G371*J371</f>
        <v>0</v>
      </c>
      <c r="L371" s="155">
        <v>0</v>
      </c>
      <c r="M371" s="153">
        <f>G371*L371</f>
        <v>0</v>
      </c>
      <c r="N371" s="184">
        <v>20</v>
      </c>
      <c r="O371" s="156">
        <v>16</v>
      </c>
      <c r="P371" s="14" t="s">
        <v>117</v>
      </c>
    </row>
    <row r="372" spans="4:19" s="14" customFormat="1" ht="14.25" customHeight="1">
      <c r="D372" s="157"/>
      <c r="E372" s="158" t="s">
        <v>404</v>
      </c>
      <c r="G372" s="159">
        <v>20.16</v>
      </c>
      <c r="H372" s="180"/>
      <c r="N372" s="180"/>
      <c r="P372" s="157" t="s">
        <v>117</v>
      </c>
      <c r="Q372" s="157" t="s">
        <v>117</v>
      </c>
      <c r="R372" s="157" t="s">
        <v>119</v>
      </c>
      <c r="S372" s="157" t="s">
        <v>108</v>
      </c>
    </row>
    <row r="373" spans="4:19" s="14" customFormat="1" ht="14.25" customHeight="1">
      <c r="D373" s="157"/>
      <c r="E373" s="158" t="s">
        <v>405</v>
      </c>
      <c r="G373" s="159">
        <v>4.864</v>
      </c>
      <c r="H373" s="180"/>
      <c r="N373" s="180"/>
      <c r="P373" s="157" t="s">
        <v>117</v>
      </c>
      <c r="Q373" s="157" t="s">
        <v>117</v>
      </c>
      <c r="R373" s="157" t="s">
        <v>119</v>
      </c>
      <c r="S373" s="157" t="s">
        <v>108</v>
      </c>
    </row>
    <row r="374" spans="4:19" s="14" customFormat="1" ht="14.25" customHeight="1">
      <c r="D374" s="160"/>
      <c r="E374" s="161" t="s">
        <v>132</v>
      </c>
      <c r="G374" s="162">
        <v>25.024</v>
      </c>
      <c r="H374" s="180"/>
      <c r="N374" s="180"/>
      <c r="P374" s="160" t="s">
        <v>117</v>
      </c>
      <c r="Q374" s="160" t="s">
        <v>133</v>
      </c>
      <c r="R374" s="160" t="s">
        <v>119</v>
      </c>
      <c r="S374" s="160" t="s">
        <v>111</v>
      </c>
    </row>
    <row r="375" spans="1:16" s="14" customFormat="1" ht="12" customHeight="1">
      <c r="A375" s="166" t="s">
        <v>748</v>
      </c>
      <c r="B375" s="166" t="s">
        <v>271</v>
      </c>
      <c r="C375" s="166" t="s">
        <v>272</v>
      </c>
      <c r="D375" s="167" t="s">
        <v>749</v>
      </c>
      <c r="E375" s="168" t="s">
        <v>750</v>
      </c>
      <c r="F375" s="166" t="s">
        <v>128</v>
      </c>
      <c r="G375" s="169">
        <v>25.024</v>
      </c>
      <c r="H375" s="181">
        <v>0</v>
      </c>
      <c r="I375" s="170">
        <f>ROUND(G375*H375,2)</f>
        <v>0</v>
      </c>
      <c r="J375" s="171">
        <v>0</v>
      </c>
      <c r="K375" s="169">
        <f>G375*J375</f>
        <v>0</v>
      </c>
      <c r="L375" s="171">
        <v>0</v>
      </c>
      <c r="M375" s="169">
        <f>G375*L375</f>
        <v>0</v>
      </c>
      <c r="N375" s="185">
        <v>20</v>
      </c>
      <c r="O375" s="172">
        <v>32</v>
      </c>
      <c r="P375" s="173" t="s">
        <v>117</v>
      </c>
    </row>
    <row r="376" spans="1:16" s="14" customFormat="1" ht="12" customHeight="1">
      <c r="A376" s="150" t="s">
        <v>751</v>
      </c>
      <c r="B376" s="150" t="s">
        <v>112</v>
      </c>
      <c r="C376" s="150" t="s">
        <v>745</v>
      </c>
      <c r="D376" s="151" t="s">
        <v>752</v>
      </c>
      <c r="E376" s="152" t="s">
        <v>753</v>
      </c>
      <c r="F376" s="150" t="s">
        <v>48</v>
      </c>
      <c r="G376" s="183">
        <v>0</v>
      </c>
      <c r="H376" s="179">
        <v>0</v>
      </c>
      <c r="I376" s="154">
        <f>ROUND(G376*H376,2)</f>
        <v>0</v>
      </c>
      <c r="J376" s="155">
        <v>0</v>
      </c>
      <c r="K376" s="153">
        <f>G376*J376</f>
        <v>0</v>
      </c>
      <c r="L376" s="155">
        <v>0</v>
      </c>
      <c r="M376" s="153">
        <f>G376*L376</f>
        <v>0</v>
      </c>
      <c r="N376" s="184">
        <v>20</v>
      </c>
      <c r="O376" s="156">
        <v>16</v>
      </c>
      <c r="P376" s="14" t="s">
        <v>117</v>
      </c>
    </row>
    <row r="377" spans="5:14" s="132" customFormat="1" ht="11.25" customHeight="1">
      <c r="E377" s="133" t="s">
        <v>90</v>
      </c>
      <c r="H377" s="182"/>
      <c r="I377" s="134">
        <f>I14+I229</f>
        <v>0</v>
      </c>
      <c r="K377" s="135">
        <f>K14+K229</f>
        <v>0</v>
      </c>
      <c r="M377" s="135">
        <f>M14+M229</f>
        <v>0</v>
      </c>
      <c r="N377" s="182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" customHeight="1"/>
  <cols>
    <col min="1" max="16384" width="7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Nina</cp:lastModifiedBy>
  <dcterms:modified xsi:type="dcterms:W3CDTF">2012-09-07T11:37:06Z</dcterms:modified>
  <cp:category/>
  <cp:version/>
  <cp:contentType/>
  <cp:contentStatus/>
</cp:coreProperties>
</file>